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trlProps/ctrlProp2.xml" ContentType="application/vnd.ms-excel.controlproperties+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427" codeName="{AE6600E7-7A62-396C-DE95-9942FA9DD81E}"/>
  <workbookPr codeName="ThisWorkbook"/>
  <mc:AlternateContent xmlns:mc="http://schemas.openxmlformats.org/markup-compatibility/2006">
    <mc:Choice Requires="x15">
      <x15ac:absPath xmlns:x15ac="http://schemas.microsoft.com/office/spreadsheetml/2010/11/ac" url="K:\協和土木\22_北海道新幹線_橋脚\03_朝里川温泉Bv_P1橋脚\07_荷重計算\"/>
    </mc:Choice>
  </mc:AlternateContent>
  <xr:revisionPtr revIDLastSave="0" documentId="13_ncr:1_{BB6F7ECC-82F2-481A-A645-F686D0BBE109}" xr6:coauthVersionLast="47" xr6:coauthVersionMax="47" xr10:uidLastSave="{00000000-0000-0000-0000-000000000000}"/>
  <bookViews>
    <workbookView xWindow="-120" yWindow="-120" windowWidth="29040" windowHeight="15720" tabRatio="826" firstSheet="2" activeTab="11" xr2:uid="{00000000-000D-0000-FFFF-FFFF00000000}"/>
  </bookViews>
  <sheets>
    <sheet name="反力" sheetId="31" r:id="rId1"/>
    <sheet name="線路水平" sheetId="32" r:id="rId2"/>
    <sheet name="直角水平" sheetId="33" r:id="rId3"/>
    <sheet name="§8.線路" sheetId="37" r:id="rId4"/>
    <sheet name="線路組合せケース" sheetId="43" r:id="rId5"/>
    <sheet name="線路抽出ケース" sheetId="44" r:id="rId6"/>
    <sheet name="§9.直角" sheetId="38" r:id="rId7"/>
    <sheet name="直角組合せケース" sheetId="46" r:id="rId8"/>
    <sheet name="直角抽出ケース" sheetId="45" r:id="rId9"/>
    <sheet name="§10.線路(地震)" sheetId="35" r:id="rId10"/>
    <sheet name="§11.直角(地震)" sheetId="36" r:id="rId11"/>
    <sheet name="§13.鉛直荷重" sheetId="47" r:id="rId12"/>
    <sheet name="水平荷重" sheetId="48" r:id="rId13"/>
    <sheet name="片持梁の自重" sheetId="49" r:id="rId14"/>
    <sheet name="荷重の集計" sheetId="50" r:id="rId15"/>
    <sheet name="作用の組合せ" sheetId="51" r:id="rId16"/>
    <sheet name="荷载录入（直角地震）2" sheetId="40" state="hidden" r:id="rId17"/>
  </sheets>
  <functionGroups builtInGroupCount="19"/>
  <externalReferences>
    <externalReference r:id="rId18"/>
    <externalReference r:id="rId19"/>
    <externalReference r:id="rId20"/>
    <externalReference r:id="rId21"/>
    <externalReference r:id="rId22"/>
    <externalReference r:id="rId23"/>
    <externalReference r:id="rId24"/>
    <externalReference r:id="rId25"/>
    <externalReference r:id="rId26"/>
    <externalReference r:id="rId27"/>
    <externalReference r:id="rId28"/>
    <externalReference r:id="rId29"/>
    <externalReference r:id="rId30"/>
    <externalReference r:id="rId31"/>
    <externalReference r:id="rId32"/>
    <externalReference r:id="rId33"/>
  </externalReferences>
  <definedNames>
    <definedName name="_sb46">#REF!</definedName>
    <definedName name="_Table1_In1" hidden="1">[1]ｽｲﾍｲ!$C$22</definedName>
    <definedName name="_Table1_Out" hidden="1">[1]ｽｲﾍｲ!$D$22</definedName>
    <definedName name="_Table2" hidden="1">[2]ｽｲﾍｲ!$D$22</definedName>
    <definedName name="\a">#REF!</definedName>
    <definedName name="\C">#REF!</definedName>
    <definedName name="\D">#REF!</definedName>
    <definedName name="\p">#N/A</definedName>
    <definedName name="a">[3]基本ﾃﾞｰﾀｼｰﾄ!$C$25</definedName>
    <definedName name="A元素排序A" localSheetId="16">'荷载录入（直角地震）2'!$B$100:$B$215</definedName>
    <definedName name="A要素号A" localSheetId="16">'荷载录入（直角地震）2'!$C$100:$C$215</definedName>
    <definedName name="A要素号A">#REF!</definedName>
    <definedName name="A要素长A" localSheetId="16">'荷载录入（直角地震）2'!$D$100:$D$215</definedName>
    <definedName name="A要素长A">#REF!</definedName>
    <definedName name="A节点位置A" localSheetId="16">'荷载录入（直角地震）2'!$E$100:$E$215</definedName>
    <definedName name="A节点位置A">#REF!</definedName>
    <definedName name="A节点号A">#REF!</definedName>
    <definedName name="b">[3]基本ﾃﾞｰﾀｼｰﾄ!$C$27</definedName>
    <definedName name="BK右要素Num" localSheetId="16">'荷载录入（直角地震）2'!$H$540:$H$556</definedName>
    <definedName name="BK左要素Num" localSheetId="16">'荷载录入（直角地震）2'!$G$540:$G$556</definedName>
    <definedName name="BK左要素P" localSheetId="16">'荷载录入（直角地震）2'!$I$540:$I$556</definedName>
    <definedName name="B要素号B" localSheetId="16">'荷载录入（直角地震）2'!$C$540:$C$587</definedName>
    <definedName name="B要素长B" localSheetId="4">'[4]荷载录入（直角地震）2'!$D$540:$D$587</definedName>
    <definedName name="B要素长B" localSheetId="5">'[4]荷载录入（直角地震）2'!$D$540:$D$587</definedName>
    <definedName name="B要素长B">'荷载录入（直角地震）2'!$D$540:$D$587</definedName>
    <definedName name="B节点位置B" localSheetId="16">'荷载录入（直角地震）2'!$E$540:$E$587</definedName>
    <definedName name="B节点号B" localSheetId="16">'荷载录入（直角地震）2'!$B$540:$B$587</definedName>
    <definedName name="C_ｽﾊﾟﾝ">#REF!</definedName>
    <definedName name="C_ｽﾊﾟﾝL">#REF!</definedName>
    <definedName name="C_ｽﾊﾟﾝR">#REF!</definedName>
    <definedName name="e">[3]基本ﾃﾞｰﾀｼｰﾄ!$C$29</definedName>
    <definedName name="f">[3]基本ﾃﾞｰﾀｼｰﾄ!$C$15</definedName>
    <definedName name="F_NAME" localSheetId="16">'荷载录入（直角地震）2'!$B$42:$B$91</definedName>
    <definedName name="froﾗｰﾒﾝ">#REF!</definedName>
    <definedName name="fro両端固定梁">#REF!</definedName>
    <definedName name="g">[3]基本ﾃﾞｰﾀｼｰﾄ!$C$17</definedName>
    <definedName name="ground">'[5]ground-data'!$D$5:$F$12</definedName>
    <definedName name="h">[3]基本ﾃﾞｰﾀｼｰﾄ!$C$9</definedName>
    <definedName name="i">[6]基本ﾃﾞｰﾀｼｰﾄ!$B$39</definedName>
    <definedName name="INPUT">#REF!</definedName>
    <definedName name="INSTOP">#REF!</definedName>
    <definedName name="j">[6]基本ﾃﾞｰﾀｼｰﾄ!$B$37</definedName>
    <definedName name="k">[3]基本ﾃﾞｰﾀｼｰﾄ!$C$5</definedName>
    <definedName name="KA右要素Num" localSheetId="16">'荷载录入（直角地震）2'!$H$100:$H$108</definedName>
    <definedName name="KA左要素Num" localSheetId="16">'荷载录入（直角地震）2'!$G$100:$G$108</definedName>
    <definedName name="KA左要素P" localSheetId="16">'荷载录入（直角地震）2'!$I$100:$I$108</definedName>
    <definedName name="KK">#REF!</definedName>
    <definedName name="L_ｽﾊﾟﾝ1">#REF!</definedName>
    <definedName name="L_ｽﾊﾟﾝ2">#REF!</definedName>
    <definedName name="L_ｽﾊﾟﾝ3">#REF!</definedName>
    <definedName name="men">'[7]11'!$AL$15:$AN$21</definedName>
    <definedName name="PRINT">#REF!</definedName>
    <definedName name="_xlnm.Print_Area" localSheetId="9">'§10.線路(地震)'!$A$1:$AN$230</definedName>
    <definedName name="_xlnm.Print_Area" localSheetId="10">'§11.直角(地震)'!$A$1:$AN$283</definedName>
    <definedName name="_xlnm.Print_Area" localSheetId="11">'§13.鉛直荷重'!$A$17:$AG$622</definedName>
    <definedName name="_xlnm.Print_Area" localSheetId="3">'§8.線路'!$A$1:$AN$446</definedName>
    <definedName name="_xlnm.Print_Area" localSheetId="6">'§9.直角'!$A$1:$AO$592</definedName>
    <definedName name="_xlnm.Print_Area" localSheetId="14">荷重の集計!$A$1:$AG$272</definedName>
    <definedName name="_xlnm.Print_Area" localSheetId="15">作用の組合せ!$A$1:$AX$299</definedName>
    <definedName name="_xlnm.Print_Area" localSheetId="12">水平荷重!$A$1:$AG$276</definedName>
    <definedName name="_xlnm.Print_Area" localSheetId="1">線路水平!$A$1:$AK$386</definedName>
    <definedName name="_xlnm.Print_Area" localSheetId="4">線路組合せケース!$A$1:$AX$26</definedName>
    <definedName name="_xlnm.Print_Area" localSheetId="5">線路抽出ケース!$A$1:$AG$52</definedName>
    <definedName name="_xlnm.Print_Area" localSheetId="2">直角水平!$A$1:$AM$230</definedName>
    <definedName name="_xlnm.Print_Area" localSheetId="7">直角組合せケース!$A$1:$AT$31</definedName>
    <definedName name="_xlnm.Print_Area" localSheetId="8">直角抽出ケース!$A$1:$AG$21</definedName>
    <definedName name="_xlnm.Print_Area" localSheetId="0">反力!$A$17:$AL$129</definedName>
    <definedName name="_xlnm.Print_Area" localSheetId="13">片持梁の自重!$A$1:$AG$28</definedName>
    <definedName name="_xlnm.Print_Area">#REF!</definedName>
    <definedName name="PRINT_AREA_MI">#REF!</definedName>
    <definedName name="print1">#REF!</definedName>
    <definedName name="SHOE">#REF!</definedName>
    <definedName name="steelanarea">'[8]Steel Data'!$D$7:$E$16</definedName>
    <definedName name="STOPPER">#REF!</definedName>
    <definedName name="TCHECK">#REF!</definedName>
    <definedName name="te">'[7]11'!$AJ$15:$AN$21</definedName>
    <definedName name="Wｺﾝｸﾘｰﾄ">#REF!</definedName>
    <definedName name="W軌きょう">#REF!</definedName>
    <definedName name="W鋼材">#REF!</definedName>
    <definedName name="W高欄">#REF!</definedName>
    <definedName name="W信号通信ｹｰﾌﾞﾙ">#REF!</definedName>
    <definedName name="W鉄筋ｺﾝｸﾘｰﾄ">#REF!</definedName>
    <definedName name="W電力ｹｰﾌﾞﾙ">#REF!</definedName>
    <definedName name="W道床砂利">#REF!</definedName>
    <definedName name="うらわ">[9]基本!$W$74</definedName>
    <definedName name="ｽﾊﾟﾝ">'[10]L2-基本計算(限界設計用)'!#REF!</definedName>
    <definedName name="ｽﾗﾌﾞ1">#REF!</definedName>
    <definedName name="ｽﾗﾌﾞh1">[11]基本ﾃﾞｰﾀｼｰﾄ!$B$25</definedName>
    <definedName name="ｽﾗﾌﾞh2">[12]基本ﾃﾞｰﾀｼｰﾄ!$C$25</definedName>
    <definedName name="ｽﾗﾌﾞﾊﾝﾁb1">[11]基本ﾃﾞｰﾀｼｰﾄ!$B$27</definedName>
    <definedName name="ｽﾗﾌﾞﾊﾝﾁb2">[12]基本ﾃﾞｰﾀｼｰﾄ!$C$27</definedName>
    <definedName name="ｽﾗﾌﾞﾊﾝﾁh1">[11]基本ﾃﾞｰﾀｼｰﾄ!$B$29</definedName>
    <definedName name="ｽﾗﾌﾞﾊﾝﾁh2">[12]基本ﾃﾞｰﾀｼｰﾄ!$C$29</definedName>
    <definedName name="チェック">#N/A</definedName>
    <definedName name="データ286">[13]固死!#REF!</definedName>
    <definedName name="データ287">[13]固死!#REF!</definedName>
    <definedName name="データ288">[13]固死!#REF!</definedName>
    <definedName name="データ289">[13]固死!#REF!</definedName>
    <definedName name="データ290">[13]固死!#REF!</definedName>
    <definedName name="ﾗｰﾒﾝ支max">#REF!</definedName>
    <definedName name="ﾗｰﾒﾝ支min">#REF!</definedName>
    <definedName name="ﾗｰﾒﾝ中max">#REF!</definedName>
    <definedName name="ﾗｰﾒﾝ中min">#REF!</definedName>
    <definedName name="印刷範囲">#REF!</definedName>
    <definedName name="浦和">[9]基本!$W$74</definedName>
    <definedName name="応力抽出">#N/A</definedName>
    <definedName name="横小梁b1">[11]基本ﾃﾞｰﾀｼｰﾄ!$B$15</definedName>
    <definedName name="横小梁b2">[12]基本ﾃﾞｰﾀｼｰﾄ!$C$15</definedName>
    <definedName name="横小梁h1">[11]基本ﾃﾞｰﾀｼｰﾄ!$B$17</definedName>
    <definedName name="横小梁h2">[12]基本ﾃﾞｰﾀｼｰﾄ!$C$17</definedName>
    <definedName name="横梁b1">[11]基本ﾃﾞｰﾀｼｰﾄ!$B$7</definedName>
    <definedName name="横梁b3">[12]基本ﾃﾞｰﾀｼｰﾄ!$D$7</definedName>
    <definedName name="横梁h1">[11]基本ﾃﾞｰﾀｼｰﾄ!$B$9</definedName>
    <definedName name="横梁h2">[12]基本ﾃﾞｰﾀｼｰﾄ!$C$9</definedName>
    <definedName name="換算">#REF!</definedName>
    <definedName name="呼び径D13forD22">[14]柱照査!$B$8:$B$11</definedName>
    <definedName name="呼び径D25forD51">[14]柱照査!$B$12:$B$18</definedName>
    <definedName name="固定支max">#REF!</definedName>
    <definedName name="固定支min">#REF!</definedName>
    <definedName name="固定中max">#REF!</definedName>
    <definedName name="固定中min">#REF!</definedName>
    <definedName name="杭φ1">[15]基本ﾃﾞｰﾀｼｰﾄ!$B$39</definedName>
    <definedName name="杭φ2">[15]基本ﾃﾞｰﾀｼｰﾄ!$B$39</definedName>
    <definedName name="杭受台b1">#REF!</definedName>
    <definedName name="杭受台b2">#REF!</definedName>
    <definedName name="杭受台h1">[15]基本ﾃﾞｰﾀｼｰﾄ!$B$37</definedName>
    <definedName name="杭受台h2">#REF!</definedName>
    <definedName name="縦小梁b1">#REF!</definedName>
    <definedName name="縦小梁b2">#REF!</definedName>
    <definedName name="縦小梁h1">#REF!</definedName>
    <definedName name="縦小梁h2">#REF!</definedName>
    <definedName name="縦梁b1">[11]基本ﾃﾞｰﾀｼｰﾄ!$B$3</definedName>
    <definedName name="縦梁b3">[12]基本ﾃﾞｰﾀｼｰﾄ!$D$3</definedName>
    <definedName name="上層横小梁b1">#REF!</definedName>
    <definedName name="上層横小梁h1">#REF!</definedName>
    <definedName name="上層横梁b1">#REF!</definedName>
    <definedName name="上層横梁h1">#REF!</definedName>
    <definedName name="上層縦小梁b1">#REF!</definedName>
    <definedName name="上層縦小梁h1">#REF!</definedName>
    <definedName name="上層縦梁b1">#REF!</definedName>
    <definedName name="上層縦梁h1">#REF!</definedName>
    <definedName name="上層縦梁ﾊﾝﾁb1">#REF!</definedName>
    <definedName name="上層縦梁ﾊﾝﾁh1">#REF!</definedName>
    <definedName name="上層端横梁b1">#REF!</definedName>
    <definedName name="上層端横梁h1">#REF!</definedName>
    <definedName name="新青森">#REF!</definedName>
    <definedName name="新鳥栖">#REF!</definedName>
    <definedName name="端柱b1">#REF!</definedName>
    <definedName name="端柱h1">#REF!</definedName>
    <definedName name="地中梁横b1">#REF!</definedName>
    <definedName name="地中梁横h1">#REF!</definedName>
    <definedName name="地中梁縦b1">#REF!</definedName>
    <definedName name="地中梁縦h1">#REF!</definedName>
    <definedName name="地中梁端横b1">#REF!</definedName>
    <definedName name="地中梁端横h1">#REF!</definedName>
    <definedName name="中央線">#REF!</definedName>
    <definedName name="中間柱b1">#REF!</definedName>
    <definedName name="中間柱h1">#REF!</definedName>
    <definedName name="柱b1">[11]基本ﾃﾞｰﾀｼｰﾄ!$B$31</definedName>
    <definedName name="柱b2">#REF!</definedName>
    <definedName name="柱h2">[16]基本ﾃﾞｰﾀｼｰﾄ!$C$33</definedName>
    <definedName name="抵抗モーメント" hidden="1">[2]ｽｲﾍｲ!$C$22</definedName>
    <definedName name="白紙" hidden="1">[1]ｽｲﾍｲ!$C$22</definedName>
    <definedName name="片持ｽﾗﾌﾞ1">#REF!</definedName>
    <definedName name="片持ｽﾗﾌﾞ2">#REF!</definedName>
  </definedNames>
  <calcPr calcId="191028" iterate="1"/>
  <extLs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M290" i="51" l="1"/>
  <c r="K290" i="51"/>
  <c r="M288" i="51"/>
  <c r="K288" i="51"/>
  <c r="M286" i="51"/>
  <c r="K286" i="51"/>
  <c r="H284" i="51"/>
  <c r="F284" i="51"/>
  <c r="D284" i="51"/>
  <c r="M282" i="51"/>
  <c r="K282" i="51"/>
  <c r="H282" i="51"/>
  <c r="F282" i="51"/>
  <c r="D282" i="51"/>
  <c r="M280" i="51"/>
  <c r="K280" i="51"/>
  <c r="H280" i="51"/>
  <c r="F280" i="51"/>
  <c r="D280" i="51"/>
  <c r="M278" i="51"/>
  <c r="K278" i="51"/>
  <c r="H278" i="51"/>
  <c r="F278" i="51"/>
  <c r="D278" i="51"/>
  <c r="W276" i="51"/>
  <c r="K276" i="51"/>
  <c r="H276" i="51"/>
  <c r="F276" i="51"/>
  <c r="D276" i="51"/>
  <c r="W274" i="51"/>
  <c r="K274" i="51"/>
  <c r="H274" i="51"/>
  <c r="F274" i="51"/>
  <c r="D274" i="51"/>
  <c r="H272" i="51"/>
  <c r="F272" i="51"/>
  <c r="D272" i="51"/>
  <c r="Q270" i="51"/>
  <c r="O270" i="51"/>
  <c r="M270" i="51"/>
  <c r="K270" i="51"/>
  <c r="H270" i="51"/>
  <c r="F270" i="51"/>
  <c r="D270" i="51"/>
  <c r="Q268" i="51"/>
  <c r="O268" i="51"/>
  <c r="M268" i="51"/>
  <c r="K268" i="51"/>
  <c r="H268" i="51"/>
  <c r="F268" i="51"/>
  <c r="D268" i="51"/>
  <c r="Q266" i="51"/>
  <c r="O266" i="51"/>
  <c r="M266" i="51"/>
  <c r="K266" i="51"/>
  <c r="H266" i="51"/>
  <c r="F266" i="51"/>
  <c r="D266" i="51"/>
  <c r="S258" i="51"/>
  <c r="H258" i="51"/>
  <c r="F258" i="51"/>
  <c r="D258" i="51"/>
  <c r="S256" i="51"/>
  <c r="M256" i="51"/>
  <c r="K256" i="51"/>
  <c r="F256" i="51"/>
  <c r="D256" i="51"/>
  <c r="S254" i="51"/>
  <c r="M254" i="51"/>
  <c r="K254" i="51"/>
  <c r="F254" i="51"/>
  <c r="D254" i="51"/>
  <c r="S252" i="51"/>
  <c r="M252" i="51"/>
  <c r="K252" i="51"/>
  <c r="F252" i="51"/>
  <c r="D252" i="51"/>
  <c r="S250" i="51"/>
  <c r="K250" i="51"/>
  <c r="H250" i="51"/>
  <c r="F250" i="51"/>
  <c r="D250" i="51"/>
  <c r="S248" i="51"/>
  <c r="K248" i="51"/>
  <c r="H248" i="51"/>
  <c r="F248" i="51"/>
  <c r="D248" i="51"/>
  <c r="S246" i="51"/>
  <c r="K246" i="51"/>
  <c r="H246" i="51"/>
  <c r="F246" i="51"/>
  <c r="D246" i="51"/>
  <c r="S244" i="51"/>
  <c r="M244" i="51"/>
  <c r="K244" i="51"/>
  <c r="H244" i="51"/>
  <c r="F244" i="51"/>
  <c r="D244" i="51"/>
  <c r="S242" i="51"/>
  <c r="M242" i="51"/>
  <c r="K242" i="51"/>
  <c r="H242" i="51"/>
  <c r="F242" i="51"/>
  <c r="D242" i="51"/>
  <c r="S240" i="51"/>
  <c r="M240" i="51"/>
  <c r="K240" i="51"/>
  <c r="H240" i="51"/>
  <c r="F240" i="51"/>
  <c r="D240" i="51"/>
  <c r="H238" i="51"/>
  <c r="F238" i="51"/>
  <c r="D238" i="51"/>
  <c r="Q236" i="51"/>
  <c r="H236" i="51"/>
  <c r="F236" i="51"/>
  <c r="D236" i="51"/>
  <c r="Q234" i="51"/>
  <c r="O234" i="51"/>
  <c r="M234" i="51"/>
  <c r="K234" i="51"/>
  <c r="H234" i="51"/>
  <c r="F234" i="51"/>
  <c r="D234" i="51"/>
  <c r="Q232" i="51"/>
  <c r="O232" i="51"/>
  <c r="M232" i="51"/>
  <c r="K232" i="51"/>
  <c r="H232" i="51"/>
  <c r="F232" i="51"/>
  <c r="D232" i="51"/>
  <c r="Q230" i="51"/>
  <c r="O230" i="51"/>
  <c r="M230" i="51"/>
  <c r="K230" i="51"/>
  <c r="H230" i="51"/>
  <c r="F230" i="51"/>
  <c r="D230" i="51"/>
  <c r="Q228" i="51"/>
  <c r="O228" i="51"/>
  <c r="M228" i="51"/>
  <c r="K228" i="51"/>
  <c r="H228" i="51"/>
  <c r="F228" i="51"/>
  <c r="D228" i="51"/>
  <c r="Q226" i="51"/>
  <c r="O226" i="51"/>
  <c r="M226" i="51"/>
  <c r="K226" i="51"/>
  <c r="H226" i="51"/>
  <c r="F226" i="51"/>
  <c r="D226" i="51"/>
  <c r="H224" i="51"/>
  <c r="B224" i="51"/>
  <c r="P216" i="51"/>
  <c r="P214" i="51"/>
  <c r="P212" i="51"/>
  <c r="P208" i="51"/>
  <c r="P206" i="51"/>
  <c r="P204" i="51"/>
  <c r="P196" i="51"/>
  <c r="P194" i="51"/>
  <c r="P192" i="51"/>
  <c r="P183" i="51"/>
  <c r="P181" i="51"/>
  <c r="P179" i="51"/>
  <c r="P171" i="51"/>
  <c r="P169" i="51"/>
  <c r="P167" i="51"/>
  <c r="P161" i="51"/>
  <c r="P159" i="51"/>
  <c r="P157" i="51"/>
  <c r="P155" i="51"/>
  <c r="P153" i="51"/>
  <c r="P151" i="51"/>
  <c r="M216" i="51"/>
  <c r="AF215" i="51" s="1"/>
  <c r="AG290" i="51" s="1"/>
  <c r="M214" i="51"/>
  <c r="M212" i="51"/>
  <c r="J210" i="51"/>
  <c r="M208" i="51"/>
  <c r="J208" i="51"/>
  <c r="M206" i="51"/>
  <c r="J206" i="51"/>
  <c r="M204" i="51"/>
  <c r="J204" i="51"/>
  <c r="M202" i="51"/>
  <c r="J202" i="51"/>
  <c r="M200" i="51"/>
  <c r="J200" i="51"/>
  <c r="J198" i="51"/>
  <c r="V196" i="51"/>
  <c r="S196" i="51"/>
  <c r="M196" i="51"/>
  <c r="J196" i="51"/>
  <c r="V194" i="51"/>
  <c r="S194" i="51"/>
  <c r="M194" i="51"/>
  <c r="J194" i="51"/>
  <c r="V192" i="51"/>
  <c r="S192" i="51"/>
  <c r="M192" i="51"/>
  <c r="J192" i="51"/>
  <c r="J185" i="51"/>
  <c r="M183" i="51"/>
  <c r="M181" i="51"/>
  <c r="M179" i="51"/>
  <c r="M177" i="51"/>
  <c r="J177" i="51"/>
  <c r="M175" i="51"/>
  <c r="J175" i="51"/>
  <c r="M173" i="51"/>
  <c r="J173" i="51"/>
  <c r="M171" i="51"/>
  <c r="J171" i="51"/>
  <c r="M169" i="51"/>
  <c r="J169" i="51"/>
  <c r="M167" i="51"/>
  <c r="J167" i="51"/>
  <c r="J165" i="51"/>
  <c r="V163" i="51"/>
  <c r="J163" i="51"/>
  <c r="V161" i="51"/>
  <c r="S161" i="51"/>
  <c r="M161" i="51"/>
  <c r="J161" i="51"/>
  <c r="V159" i="51"/>
  <c r="S159" i="51"/>
  <c r="M159" i="51"/>
  <c r="J159" i="51"/>
  <c r="V157" i="51"/>
  <c r="S157" i="51"/>
  <c r="M157" i="51"/>
  <c r="J157" i="51"/>
  <c r="V155" i="51"/>
  <c r="S155" i="51"/>
  <c r="M155" i="51"/>
  <c r="J155" i="51"/>
  <c r="V153" i="51"/>
  <c r="S153" i="51"/>
  <c r="M153" i="51"/>
  <c r="J153" i="51"/>
  <c r="V151" i="51"/>
  <c r="S151" i="51"/>
  <c r="M151" i="51"/>
  <c r="J151" i="51"/>
  <c r="G210" i="51"/>
  <c r="D210" i="51"/>
  <c r="G208" i="51"/>
  <c r="D208" i="51"/>
  <c r="G206" i="51"/>
  <c r="D206" i="51"/>
  <c r="G204" i="51"/>
  <c r="D204" i="51"/>
  <c r="G202" i="51"/>
  <c r="D202" i="51"/>
  <c r="AC200" i="51"/>
  <c r="G200" i="51"/>
  <c r="D200" i="51"/>
  <c r="G198" i="51"/>
  <c r="D198" i="51"/>
  <c r="G196" i="51"/>
  <c r="D196" i="51"/>
  <c r="G194" i="51"/>
  <c r="D194" i="51"/>
  <c r="G192" i="51"/>
  <c r="D192" i="51"/>
  <c r="G185" i="51"/>
  <c r="D185" i="51"/>
  <c r="G183" i="51"/>
  <c r="D183" i="51"/>
  <c r="G181" i="51"/>
  <c r="D181" i="51"/>
  <c r="G179" i="51"/>
  <c r="D179" i="51"/>
  <c r="G177" i="51"/>
  <c r="D177" i="51"/>
  <c r="G175" i="51"/>
  <c r="D175" i="51"/>
  <c r="G173" i="51"/>
  <c r="D173" i="51"/>
  <c r="G171" i="51"/>
  <c r="D171" i="51"/>
  <c r="G169" i="51"/>
  <c r="D169" i="51"/>
  <c r="G167" i="51"/>
  <c r="D167" i="51"/>
  <c r="G165" i="51"/>
  <c r="D165" i="51"/>
  <c r="G163" i="51"/>
  <c r="D163" i="51"/>
  <c r="G161" i="51"/>
  <c r="D161" i="51"/>
  <c r="G159" i="51"/>
  <c r="D159" i="51"/>
  <c r="G157" i="51"/>
  <c r="D157" i="51"/>
  <c r="G155" i="51"/>
  <c r="D155" i="51"/>
  <c r="G153" i="51"/>
  <c r="D153" i="51"/>
  <c r="G151" i="51"/>
  <c r="D151" i="51"/>
  <c r="B152" i="51"/>
  <c r="B154" i="51" s="1"/>
  <c r="B156" i="51" s="1"/>
  <c r="B158" i="51" s="1"/>
  <c r="B160" i="51" s="1"/>
  <c r="B162" i="51" s="1"/>
  <c r="B164" i="51" s="1"/>
  <c r="B166" i="51" s="1"/>
  <c r="B168" i="51" s="1"/>
  <c r="B170" i="51" s="1"/>
  <c r="B172" i="51" s="1"/>
  <c r="B174" i="51" s="1"/>
  <c r="B176" i="51" s="1"/>
  <c r="B178" i="51" s="1"/>
  <c r="B180" i="51" s="1"/>
  <c r="B182" i="51" s="1"/>
  <c r="B184" i="51" s="1"/>
  <c r="B191" i="51" s="1"/>
  <c r="B193" i="51" s="1"/>
  <c r="B195" i="51" s="1"/>
  <c r="B197" i="51" s="1"/>
  <c r="B199" i="51" s="1"/>
  <c r="B201" i="51" s="1"/>
  <c r="B203" i="51" s="1"/>
  <c r="B205" i="51" s="1"/>
  <c r="B207" i="51" s="1"/>
  <c r="B209" i="51" s="1"/>
  <c r="B211" i="51" s="1"/>
  <c r="B213" i="51" s="1"/>
  <c r="B215" i="51" s="1"/>
  <c r="AC129" i="51"/>
  <c r="AC57" i="51"/>
  <c r="Y112" i="51"/>
  <c r="Y110" i="51"/>
  <c r="Y108" i="51"/>
  <c r="Y106" i="51"/>
  <c r="Y104" i="51"/>
  <c r="Y102" i="51"/>
  <c r="Y100" i="51"/>
  <c r="Y40" i="51"/>
  <c r="Y38" i="51"/>
  <c r="Y36" i="51"/>
  <c r="Y34" i="51"/>
  <c r="Y32" i="51"/>
  <c r="Y30" i="51"/>
  <c r="Y28" i="51"/>
  <c r="P143" i="51"/>
  <c r="P141" i="51"/>
  <c r="P139" i="51"/>
  <c r="P135" i="51"/>
  <c r="P133" i="51"/>
  <c r="P131" i="51"/>
  <c r="P123" i="51"/>
  <c r="P121" i="51"/>
  <c r="P119" i="51"/>
  <c r="P110" i="51"/>
  <c r="P108" i="51"/>
  <c r="P106" i="51"/>
  <c r="P98" i="51"/>
  <c r="P96" i="51"/>
  <c r="P94" i="51"/>
  <c r="P88" i="51"/>
  <c r="P86" i="51"/>
  <c r="P84" i="51"/>
  <c r="P82" i="51"/>
  <c r="P80" i="51"/>
  <c r="P78" i="51"/>
  <c r="M143" i="51"/>
  <c r="M141" i="51"/>
  <c r="M139" i="51"/>
  <c r="J137" i="51"/>
  <c r="M135" i="51"/>
  <c r="J135" i="51"/>
  <c r="M133" i="51"/>
  <c r="J133" i="51"/>
  <c r="M131" i="51"/>
  <c r="J131" i="51"/>
  <c r="M129" i="51"/>
  <c r="J129" i="51"/>
  <c r="M127" i="51"/>
  <c r="J127" i="51"/>
  <c r="J125" i="51"/>
  <c r="V123" i="51"/>
  <c r="S123" i="51"/>
  <c r="M123" i="51"/>
  <c r="J123" i="51"/>
  <c r="V121" i="51"/>
  <c r="S121" i="51"/>
  <c r="M121" i="51"/>
  <c r="J121" i="51"/>
  <c r="V119" i="51"/>
  <c r="S119" i="51"/>
  <c r="M119" i="51"/>
  <c r="J119" i="51"/>
  <c r="J112" i="51"/>
  <c r="M110" i="51"/>
  <c r="M108" i="51"/>
  <c r="M106" i="51"/>
  <c r="M104" i="51"/>
  <c r="J104" i="51"/>
  <c r="M102" i="51"/>
  <c r="J102" i="51"/>
  <c r="M100" i="51"/>
  <c r="J100" i="51"/>
  <c r="M98" i="51"/>
  <c r="J98" i="51"/>
  <c r="M96" i="51"/>
  <c r="J96" i="51"/>
  <c r="M94" i="51"/>
  <c r="J94" i="51"/>
  <c r="J92" i="51"/>
  <c r="V90" i="51"/>
  <c r="J90" i="51"/>
  <c r="V88" i="51"/>
  <c r="S88" i="51"/>
  <c r="M88" i="51"/>
  <c r="J88" i="51"/>
  <c r="V86" i="51"/>
  <c r="S86" i="51"/>
  <c r="M86" i="51"/>
  <c r="J86" i="51"/>
  <c r="V84" i="51"/>
  <c r="S84" i="51"/>
  <c r="M84" i="51"/>
  <c r="J84" i="51"/>
  <c r="V82" i="51"/>
  <c r="S82" i="51"/>
  <c r="M82" i="51"/>
  <c r="J82" i="51"/>
  <c r="V80" i="51"/>
  <c r="S80" i="51"/>
  <c r="M80" i="51"/>
  <c r="J80" i="51"/>
  <c r="V78" i="51"/>
  <c r="S78" i="51"/>
  <c r="M78" i="51"/>
  <c r="J78" i="51"/>
  <c r="G137" i="51"/>
  <c r="D137" i="51"/>
  <c r="G135" i="51"/>
  <c r="D135" i="51"/>
  <c r="G133" i="51"/>
  <c r="D133" i="51"/>
  <c r="G131" i="51"/>
  <c r="D131" i="51"/>
  <c r="G129" i="51"/>
  <c r="D129" i="51"/>
  <c r="AC127" i="51"/>
  <c r="G127" i="51"/>
  <c r="D127" i="51"/>
  <c r="G125" i="51"/>
  <c r="D125" i="51"/>
  <c r="G123" i="51"/>
  <c r="D123" i="51"/>
  <c r="G121" i="51"/>
  <c r="D121" i="51"/>
  <c r="G119" i="51"/>
  <c r="D119" i="51"/>
  <c r="G112" i="51"/>
  <c r="D112" i="51"/>
  <c r="G110" i="51"/>
  <c r="D110" i="51"/>
  <c r="G108" i="51"/>
  <c r="D108" i="51"/>
  <c r="G106" i="51"/>
  <c r="D106" i="51"/>
  <c r="G104" i="51"/>
  <c r="D104" i="51"/>
  <c r="G102" i="51"/>
  <c r="D102" i="51"/>
  <c r="G100" i="51"/>
  <c r="D100" i="51"/>
  <c r="Y98" i="51"/>
  <c r="G98" i="51"/>
  <c r="D98" i="51"/>
  <c r="Y96" i="51"/>
  <c r="G96" i="51"/>
  <c r="D96" i="51"/>
  <c r="Y94" i="51"/>
  <c r="G94" i="51"/>
  <c r="D94" i="51"/>
  <c r="G92" i="51"/>
  <c r="D92" i="51"/>
  <c r="G90" i="51"/>
  <c r="D90" i="51"/>
  <c r="G88" i="51"/>
  <c r="D88" i="51"/>
  <c r="G86" i="51"/>
  <c r="D86" i="51"/>
  <c r="G84" i="51"/>
  <c r="D84" i="51"/>
  <c r="G82" i="51"/>
  <c r="D82" i="51"/>
  <c r="G80" i="51"/>
  <c r="D80" i="51"/>
  <c r="G78" i="51"/>
  <c r="D78" i="51"/>
  <c r="B79" i="51"/>
  <c r="B81" i="51" s="1"/>
  <c r="B83" i="51" s="1"/>
  <c r="B85" i="51" s="1"/>
  <c r="B87" i="51" s="1"/>
  <c r="B89" i="51" s="1"/>
  <c r="B91" i="51" s="1"/>
  <c r="B93" i="51" s="1"/>
  <c r="B95" i="51" s="1"/>
  <c r="B97" i="51" s="1"/>
  <c r="B99" i="51" s="1"/>
  <c r="B101" i="51" s="1"/>
  <c r="B103" i="51" s="1"/>
  <c r="B105" i="51" s="1"/>
  <c r="B107" i="51" s="1"/>
  <c r="B109" i="51" s="1"/>
  <c r="B111" i="51" s="1"/>
  <c r="B118" i="51" s="1"/>
  <c r="B120" i="51" s="1"/>
  <c r="B122" i="51" s="1"/>
  <c r="B124" i="51" s="1"/>
  <c r="B126" i="51" s="1"/>
  <c r="B128" i="51" s="1"/>
  <c r="B130" i="51" s="1"/>
  <c r="B132" i="51" s="1"/>
  <c r="B134" i="51" s="1"/>
  <c r="B136" i="51" s="1"/>
  <c r="B138" i="51" s="1"/>
  <c r="B140" i="51" s="1"/>
  <c r="B142" i="51" s="1"/>
  <c r="P71" i="51"/>
  <c r="M71" i="51"/>
  <c r="P69" i="51"/>
  <c r="M69" i="51"/>
  <c r="P67" i="51"/>
  <c r="M67" i="51"/>
  <c r="J65" i="51"/>
  <c r="G65" i="51"/>
  <c r="D65" i="51"/>
  <c r="P63" i="51"/>
  <c r="P61" i="51"/>
  <c r="P59" i="51"/>
  <c r="M63" i="51"/>
  <c r="M61" i="51"/>
  <c r="M59" i="51"/>
  <c r="D61" i="51"/>
  <c r="G61" i="51"/>
  <c r="J61" i="51"/>
  <c r="D63" i="51"/>
  <c r="G63" i="51"/>
  <c r="J63" i="51"/>
  <c r="J59" i="51"/>
  <c r="G59" i="51"/>
  <c r="D59" i="51"/>
  <c r="AC55" i="51"/>
  <c r="M57" i="51"/>
  <c r="J57" i="51"/>
  <c r="G57" i="51"/>
  <c r="D57" i="51"/>
  <c r="M55" i="51"/>
  <c r="J55" i="51"/>
  <c r="G55" i="51"/>
  <c r="D55" i="51"/>
  <c r="J53" i="51"/>
  <c r="G53" i="51"/>
  <c r="D53" i="51"/>
  <c r="V47" i="51"/>
  <c r="S47" i="51"/>
  <c r="P47" i="51"/>
  <c r="M47" i="51"/>
  <c r="J47" i="51"/>
  <c r="G47" i="51"/>
  <c r="D47" i="51"/>
  <c r="V51" i="51"/>
  <c r="S51" i="51"/>
  <c r="P51" i="51"/>
  <c r="M51" i="51"/>
  <c r="J51" i="51"/>
  <c r="G51" i="51"/>
  <c r="D51" i="51"/>
  <c r="V49" i="51"/>
  <c r="S49" i="51"/>
  <c r="P49" i="51"/>
  <c r="M49" i="51"/>
  <c r="J49" i="51"/>
  <c r="G49" i="51"/>
  <c r="D49" i="51"/>
  <c r="S16" i="51"/>
  <c r="S14" i="51"/>
  <c r="S12" i="51"/>
  <c r="S10" i="51"/>
  <c r="S8" i="51"/>
  <c r="S6" i="51"/>
  <c r="P38" i="51"/>
  <c r="P36" i="51"/>
  <c r="P34" i="51"/>
  <c r="P26" i="51"/>
  <c r="P24" i="51"/>
  <c r="P22" i="51"/>
  <c r="P16" i="51"/>
  <c r="P14" i="51"/>
  <c r="P12" i="51"/>
  <c r="P10" i="51"/>
  <c r="P8" i="51"/>
  <c r="P6" i="51"/>
  <c r="M38" i="51"/>
  <c r="M36" i="51"/>
  <c r="M34" i="51"/>
  <c r="M32" i="51"/>
  <c r="M30" i="51"/>
  <c r="M28" i="51"/>
  <c r="M26" i="51"/>
  <c r="M24" i="51"/>
  <c r="M22" i="51"/>
  <c r="M16" i="51"/>
  <c r="M14" i="51"/>
  <c r="M12" i="51"/>
  <c r="M10" i="51"/>
  <c r="M8" i="51"/>
  <c r="M6" i="51"/>
  <c r="J40" i="51"/>
  <c r="G40" i="51"/>
  <c r="D40" i="51"/>
  <c r="G38" i="51"/>
  <c r="G36" i="51"/>
  <c r="G34" i="51"/>
  <c r="G32" i="51"/>
  <c r="G30" i="51"/>
  <c r="J32" i="51"/>
  <c r="J30" i="51"/>
  <c r="J28" i="51"/>
  <c r="G28" i="51"/>
  <c r="D28" i="51"/>
  <c r="J26" i="51"/>
  <c r="G26" i="51"/>
  <c r="J24" i="51"/>
  <c r="G24" i="51"/>
  <c r="Y26" i="51"/>
  <c r="Y24" i="51"/>
  <c r="Y22" i="51"/>
  <c r="J22" i="51"/>
  <c r="G22" i="51"/>
  <c r="J20" i="51"/>
  <c r="G20" i="51"/>
  <c r="D20" i="51"/>
  <c r="V18" i="51"/>
  <c r="V16" i="51"/>
  <c r="V14" i="51"/>
  <c r="V12" i="51"/>
  <c r="V10" i="51"/>
  <c r="V8" i="51"/>
  <c r="V6" i="51"/>
  <c r="J18" i="51"/>
  <c r="G18" i="51"/>
  <c r="D18" i="51"/>
  <c r="G16" i="51"/>
  <c r="G14" i="51"/>
  <c r="G12" i="51"/>
  <c r="G10" i="51"/>
  <c r="G8" i="51"/>
  <c r="J16" i="51"/>
  <c r="J14" i="51"/>
  <c r="J12" i="51"/>
  <c r="J10" i="51"/>
  <c r="J8" i="51"/>
  <c r="AF211" i="51" l="1"/>
  <c r="AG286" i="51" s="1"/>
  <c r="AF70" i="51"/>
  <c r="Y290" i="51" s="1"/>
  <c r="AF213" i="51"/>
  <c r="AG288" i="51" s="1"/>
  <c r="AF164" i="51"/>
  <c r="AG238" i="51" s="1"/>
  <c r="AF209" i="51"/>
  <c r="AG284" i="51" s="1"/>
  <c r="AF205" i="51"/>
  <c r="AG280" i="51" s="1"/>
  <c r="AF142" i="51"/>
  <c r="AC290" i="51" s="1"/>
  <c r="AF152" i="51"/>
  <c r="AG226" i="51" s="1"/>
  <c r="AF156" i="51"/>
  <c r="AG230" i="51" s="1"/>
  <c r="AF150" i="51"/>
  <c r="AG224" i="51" s="1"/>
  <c r="AF191" i="51"/>
  <c r="AG266" i="51" s="1"/>
  <c r="AF203" i="51"/>
  <c r="AG278" i="51" s="1"/>
  <c r="AF154" i="51"/>
  <c r="AG228" i="51" s="1"/>
  <c r="AF195" i="51"/>
  <c r="AG270" i="51" s="1"/>
  <c r="AF160" i="51"/>
  <c r="AG234" i="51" s="1"/>
  <c r="AF193" i="51"/>
  <c r="AG268" i="51" s="1"/>
  <c r="AF158" i="51"/>
  <c r="AG232" i="51" s="1"/>
  <c r="AF199" i="51"/>
  <c r="AG274" i="51" s="1"/>
  <c r="AF197" i="51"/>
  <c r="AG272" i="51" s="1"/>
  <c r="AF162" i="51"/>
  <c r="AG236" i="51" s="1"/>
  <c r="AF207" i="51"/>
  <c r="AG282" i="51" s="1"/>
  <c r="AF138" i="51"/>
  <c r="AC286" i="51" s="1"/>
  <c r="AF68" i="51"/>
  <c r="Y288" i="51" s="1"/>
  <c r="AF91" i="51"/>
  <c r="AC238" i="51" s="1"/>
  <c r="AF140" i="51"/>
  <c r="AC288" i="51" s="1"/>
  <c r="AF136" i="51"/>
  <c r="AC284" i="51" s="1"/>
  <c r="AF79" i="51"/>
  <c r="AC226" i="51" s="1"/>
  <c r="AF111" i="51"/>
  <c r="AC258" i="51" s="1"/>
  <c r="AF132" i="51"/>
  <c r="AC280" i="51" s="1"/>
  <c r="AF134" i="51"/>
  <c r="AC282" i="51" s="1"/>
  <c r="AF89" i="51"/>
  <c r="AC236" i="51" s="1"/>
  <c r="AF128" i="51"/>
  <c r="AC276" i="51" s="1"/>
  <c r="AF105" i="51"/>
  <c r="AC252" i="51" s="1"/>
  <c r="AF103" i="51"/>
  <c r="AC250" i="51" s="1"/>
  <c r="AF93" i="51"/>
  <c r="AC240" i="51" s="1"/>
  <c r="AF130" i="51"/>
  <c r="AC278" i="51" s="1"/>
  <c r="AF85" i="51"/>
  <c r="AC232" i="51" s="1"/>
  <c r="AF99" i="51"/>
  <c r="AC246" i="51" s="1"/>
  <c r="AF109" i="51"/>
  <c r="AC256" i="51" s="1"/>
  <c r="AF95" i="51"/>
  <c r="AC242" i="51" s="1"/>
  <c r="AF77" i="51"/>
  <c r="AC224" i="51" s="1"/>
  <c r="AF81" i="51"/>
  <c r="AC228" i="51" s="1"/>
  <c r="AF97" i="51"/>
  <c r="AC244" i="51" s="1"/>
  <c r="AF124" i="51"/>
  <c r="AC272" i="51" s="1"/>
  <c r="AF83" i="51"/>
  <c r="AC230" i="51" s="1"/>
  <c r="AF101" i="51"/>
  <c r="AC248" i="51" s="1"/>
  <c r="AF126" i="51"/>
  <c r="AC274" i="51" s="1"/>
  <c r="AF107" i="51"/>
  <c r="AC254" i="51" s="1"/>
  <c r="AF120" i="51"/>
  <c r="AC268" i="51" s="1"/>
  <c r="AF122" i="51"/>
  <c r="AC270" i="51" s="1"/>
  <c r="AF87" i="51"/>
  <c r="AC234" i="51" s="1"/>
  <c r="AF118" i="51"/>
  <c r="AC266" i="51" s="1"/>
  <c r="AF64" i="51"/>
  <c r="Y284" i="51" s="1"/>
  <c r="Z302" i="51" s="1"/>
  <c r="AF62" i="51"/>
  <c r="Y282" i="51" s="1"/>
  <c r="AF60" i="51"/>
  <c r="Y280" i="51" s="1"/>
  <c r="AF52" i="51"/>
  <c r="Y272" i="51" s="1"/>
  <c r="AF56" i="51"/>
  <c r="Y276" i="51" s="1"/>
  <c r="AF50" i="51"/>
  <c r="Y270" i="51" s="1"/>
  <c r="AF19" i="51"/>
  <c r="Y238" i="51" s="1"/>
  <c r="AF48" i="51"/>
  <c r="Y268" i="51" s="1"/>
  <c r="AF39" i="51"/>
  <c r="Y258" i="51" s="1"/>
  <c r="AF17" i="51"/>
  <c r="Y236" i="51" s="1"/>
  <c r="C10" i="45"/>
  <c r="C14" i="46"/>
  <c r="M204" i="50"/>
  <c r="M203" i="50"/>
  <c r="AC508" i="47"/>
  <c r="AC507" i="47"/>
  <c r="R508" i="47"/>
  <c r="R507" i="47"/>
  <c r="N507" i="47"/>
  <c r="M503" i="47"/>
  <c r="AC497" i="47"/>
  <c r="AC498" i="47"/>
  <c r="AC499" i="47"/>
  <c r="AC496" i="47"/>
  <c r="V497" i="47"/>
  <c r="V498" i="47"/>
  <c r="V499" i="47"/>
  <c r="V496" i="47"/>
  <c r="R496" i="47"/>
  <c r="R497" i="47" s="1"/>
  <c r="R498" i="47" s="1"/>
  <c r="R499" i="47" s="1"/>
  <c r="N497" i="47"/>
  <c r="N498" i="47"/>
  <c r="N499" i="47"/>
  <c r="N496" i="47"/>
  <c r="N492" i="47"/>
  <c r="N508" i="47"/>
  <c r="J507" i="47"/>
  <c r="J496" i="47"/>
  <c r="M68" i="50"/>
  <c r="M67" i="50"/>
  <c r="M69" i="50" s="1"/>
  <c r="M60" i="50"/>
  <c r="M59" i="50"/>
  <c r="M61" i="50" s="1"/>
  <c r="M52" i="50"/>
  <c r="M51" i="50"/>
  <c r="U263" i="48"/>
  <c r="U262" i="48"/>
  <c r="U261" i="48"/>
  <c r="U260" i="48"/>
  <c r="U251" i="48"/>
  <c r="Z251" i="48" s="1"/>
  <c r="U269" i="50" s="1"/>
  <c r="U240" i="48"/>
  <c r="Z240" i="48" s="1"/>
  <c r="U267" i="50" s="1"/>
  <c r="U250" i="48"/>
  <c r="Z250" i="48" s="1"/>
  <c r="U249" i="48"/>
  <c r="Z249" i="48" s="1"/>
  <c r="U258" i="50" s="1"/>
  <c r="U248" i="48"/>
  <c r="Z248" i="48" s="1"/>
  <c r="U236" i="50" s="1"/>
  <c r="U247" i="48"/>
  <c r="Z247" i="48" s="1"/>
  <c r="U225" i="50" s="1"/>
  <c r="X210" i="48"/>
  <c r="T210" i="48"/>
  <c r="P210" i="48"/>
  <c r="K210" i="48"/>
  <c r="AD189" i="48"/>
  <c r="AD174" i="48"/>
  <c r="Y72" i="48"/>
  <c r="Y112" i="48" s="1"/>
  <c r="Y152" i="48" s="1"/>
  <c r="Z34" i="32"/>
  <c r="Q73" i="48"/>
  <c r="Q113" i="48" s="1"/>
  <c r="Q153" i="48" s="1"/>
  <c r="P72" i="48"/>
  <c r="P112" i="48" s="1"/>
  <c r="P152" i="48" s="1"/>
  <c r="W71" i="48"/>
  <c r="W111" i="48" s="1"/>
  <c r="W151" i="48" s="1"/>
  <c r="W189" i="48" s="1"/>
  <c r="O71" i="48"/>
  <c r="O111" i="48" s="1"/>
  <c r="O151" i="48" s="1"/>
  <c r="O189" i="48" s="1"/>
  <c r="Q56" i="48"/>
  <c r="Q96" i="48" s="1"/>
  <c r="Q136" i="48" s="1"/>
  <c r="Y55" i="48"/>
  <c r="Y95" i="48" s="1"/>
  <c r="Y135" i="48" s="1"/>
  <c r="P55" i="48"/>
  <c r="P95" i="48" s="1"/>
  <c r="P135" i="48" s="1"/>
  <c r="W54" i="48"/>
  <c r="W94" i="48" s="1"/>
  <c r="W134" i="48" s="1"/>
  <c r="W174" i="48" s="1"/>
  <c r="O54" i="48"/>
  <c r="M41" i="48"/>
  <c r="N220" i="48" s="1"/>
  <c r="M40" i="48"/>
  <c r="N206" i="48" s="1"/>
  <c r="Q34" i="48"/>
  <c r="Q33" i="48"/>
  <c r="Q9" i="48"/>
  <c r="L16" i="48"/>
  <c r="M12" i="48"/>
  <c r="M67" i="48" s="1"/>
  <c r="M107" i="48" s="1"/>
  <c r="M147" i="48" s="1"/>
  <c r="M185" i="48" s="1"/>
  <c r="Q185" i="48" s="1"/>
  <c r="M11" i="48"/>
  <c r="M50" i="48" s="1"/>
  <c r="M19" i="48"/>
  <c r="M18" i="48"/>
  <c r="P282" i="47"/>
  <c r="P277" i="47"/>
  <c r="P272" i="47"/>
  <c r="P273" i="47" s="1"/>
  <c r="P296" i="47" s="1"/>
  <c r="P320" i="47" s="1"/>
  <c r="P267" i="47"/>
  <c r="P290" i="47" s="1"/>
  <c r="P314" i="47" s="1"/>
  <c r="P278" i="47"/>
  <c r="P295" i="47"/>
  <c r="P319" i="47" s="1"/>
  <c r="U22" i="50"/>
  <c r="U7" i="50" s="1"/>
  <c r="X31" i="50" s="1"/>
  <c r="X40" i="50" s="1"/>
  <c r="H22" i="50"/>
  <c r="F4" i="50" s="1"/>
  <c r="O32" i="50" s="1"/>
  <c r="O41" i="50" s="1"/>
  <c r="O18" i="50"/>
  <c r="O13" i="50"/>
  <c r="T24" i="49"/>
  <c r="AB24" i="49"/>
  <c r="X23" i="49"/>
  <c r="T23" i="49"/>
  <c r="O23" i="49"/>
  <c r="L23" i="49"/>
  <c r="I23" i="49"/>
  <c r="X22" i="49"/>
  <c r="O22" i="49"/>
  <c r="L22" i="49"/>
  <c r="I22" i="49"/>
  <c r="AB602" i="47"/>
  <c r="AB601" i="47"/>
  <c r="M603" i="47" s="1"/>
  <c r="AB577" i="47"/>
  <c r="Q578" i="47" s="1"/>
  <c r="AB576" i="47"/>
  <c r="M578" i="47"/>
  <c r="Z533" i="47"/>
  <c r="V587" i="47" s="1"/>
  <c r="T533" i="47"/>
  <c r="Q587" i="47" s="1"/>
  <c r="L533" i="47"/>
  <c r="M587" i="47" s="1"/>
  <c r="V567" i="47"/>
  <c r="V568" i="47" s="1"/>
  <c r="R568" i="47"/>
  <c r="R567" i="47"/>
  <c r="F555" i="47"/>
  <c r="AB549" i="47" s="1"/>
  <c r="Q550" i="47" s="1"/>
  <c r="Q548" i="47"/>
  <c r="M548" i="47"/>
  <c r="T544" i="47"/>
  <c r="T543" i="47"/>
  <c r="T542" i="47"/>
  <c r="X541" i="47"/>
  <c r="X542" i="47" s="1"/>
  <c r="X543" i="47" s="1"/>
  <c r="X544" i="47" s="1"/>
  <c r="T541" i="47"/>
  <c r="F529" i="47"/>
  <c r="AB524" i="47" s="1"/>
  <c r="Q525" i="47" s="1"/>
  <c r="Q523" i="47"/>
  <c r="Z305" i="51" l="1"/>
  <c r="Y203" i="50"/>
  <c r="M205" i="50"/>
  <c r="P204" i="50"/>
  <c r="S204" i="50"/>
  <c r="AB203" i="50"/>
  <c r="J497" i="47"/>
  <c r="J508" i="47"/>
  <c r="P268" i="47"/>
  <c r="H582" i="47"/>
  <c r="Y67" i="50"/>
  <c r="Y59" i="50"/>
  <c r="P68" i="50"/>
  <c r="S68" i="50"/>
  <c r="AB67" i="50"/>
  <c r="AB59" i="50"/>
  <c r="P60" i="50"/>
  <c r="S60" i="50"/>
  <c r="P52" i="50"/>
  <c r="S52" i="50"/>
  <c r="M53" i="50"/>
  <c r="Y51" i="50"/>
  <c r="AB51" i="50" s="1"/>
  <c r="U247" i="50"/>
  <c r="K211" i="48"/>
  <c r="P198" i="48"/>
  <c r="X198" i="48" s="1"/>
  <c r="P196" i="48"/>
  <c r="L57" i="48"/>
  <c r="S60" i="48" s="1"/>
  <c r="X60" i="48" s="1"/>
  <c r="L154" i="48"/>
  <c r="M90" i="48"/>
  <c r="M130" i="48" s="1"/>
  <c r="L114" i="48"/>
  <c r="O94" i="48"/>
  <c r="L190" i="48"/>
  <c r="L74" i="48"/>
  <c r="Z80" i="48" s="1"/>
  <c r="P305" i="47"/>
  <c r="P329" i="47" s="1"/>
  <c r="P269" i="47"/>
  <c r="P292" i="47" s="1"/>
  <c r="P316" i="47" s="1"/>
  <c r="P291" i="47"/>
  <c r="P315" i="47" s="1"/>
  <c r="P279" i="47"/>
  <c r="P301" i="47"/>
  <c r="P325" i="47" s="1"/>
  <c r="P283" i="47"/>
  <c r="P306" i="47" s="1"/>
  <c r="P330" i="47" s="1"/>
  <c r="P270" i="47"/>
  <c r="P293" i="47" s="1"/>
  <c r="P317" i="47" s="1"/>
  <c r="P300" i="47"/>
  <c r="P324" i="47" s="1"/>
  <c r="G8" i="50"/>
  <c r="O31" i="50" s="1"/>
  <c r="P203" i="50" s="1"/>
  <c r="S203" i="50" s="1"/>
  <c r="W8" i="50"/>
  <c r="X32" i="50" s="1"/>
  <c r="Y204" i="50" s="1"/>
  <c r="AD12" i="50"/>
  <c r="X223" i="50" s="1"/>
  <c r="X224" i="50" s="1"/>
  <c r="X225" i="50" s="1"/>
  <c r="AA225" i="50" s="1"/>
  <c r="AB578" i="47"/>
  <c r="J594" i="47" s="1"/>
  <c r="AB548" i="47"/>
  <c r="M550" i="47" s="1"/>
  <c r="AB550" i="47" s="1"/>
  <c r="J567" i="47" s="1"/>
  <c r="J568" i="47" s="1"/>
  <c r="L240" i="38"/>
  <c r="R485" i="47"/>
  <c r="R484" i="47"/>
  <c r="T533" i="38"/>
  <c r="S360" i="38"/>
  <c r="S359" i="38"/>
  <c r="S356" i="38"/>
  <c r="S355" i="38"/>
  <c r="S354" i="38"/>
  <c r="S353" i="38"/>
  <c r="S323" i="38"/>
  <c r="S322" i="38"/>
  <c r="S319" i="38"/>
  <c r="S318" i="38"/>
  <c r="S317" i="38"/>
  <c r="S316" i="38"/>
  <c r="V476" i="47"/>
  <c r="V475" i="47"/>
  <c r="V474" i="47"/>
  <c r="V473" i="47"/>
  <c r="S439" i="47"/>
  <c r="S453" i="47"/>
  <c r="S416" i="47"/>
  <c r="M405" i="47"/>
  <c r="K383" i="47"/>
  <c r="P383" i="47" s="1"/>
  <c r="S205" i="50" l="1"/>
  <c r="Y68" i="50"/>
  <c r="AB68" i="50" s="1"/>
  <c r="AB204" i="50"/>
  <c r="AB205" i="50" s="1"/>
  <c r="J498" i="47"/>
  <c r="P59" i="50"/>
  <c r="S59" i="50" s="1"/>
  <c r="S61" i="50" s="1"/>
  <c r="J6" i="51" s="1"/>
  <c r="P67" i="50"/>
  <c r="S67" i="50" s="1"/>
  <c r="S69" i="50" s="1"/>
  <c r="AB69" i="50"/>
  <c r="Y52" i="50"/>
  <c r="AB52" i="50" s="1"/>
  <c r="AB53" i="50" s="1"/>
  <c r="Y60" i="50"/>
  <c r="AB60" i="50" s="1"/>
  <c r="AB61" i="50" s="1"/>
  <c r="O40" i="50"/>
  <c r="P51" i="50"/>
  <c r="S51" i="50" s="1"/>
  <c r="S53" i="50" s="1"/>
  <c r="X226" i="50"/>
  <c r="X234" i="50" s="1"/>
  <c r="X41" i="50"/>
  <c r="X213" i="50"/>
  <c r="X215" i="50"/>
  <c r="U236" i="48"/>
  <c r="Z236" i="48" s="1"/>
  <c r="U223" i="50" s="1"/>
  <c r="Z260" i="48"/>
  <c r="U224" i="50" s="1"/>
  <c r="AA224" i="50" s="1"/>
  <c r="M170" i="48"/>
  <c r="Q170" i="48" s="1"/>
  <c r="Z196" i="48"/>
  <c r="X197" i="48" s="1"/>
  <c r="L200" i="48" s="1"/>
  <c r="U274" i="48" s="1"/>
  <c r="Z274" i="48" s="1"/>
  <c r="Z160" i="48"/>
  <c r="L97" i="48"/>
  <c r="S100" i="48" s="1"/>
  <c r="X100" i="48" s="1"/>
  <c r="O134" i="48"/>
  <c r="Z120" i="48"/>
  <c r="P302" i="47"/>
  <c r="P326" i="47" s="1"/>
  <c r="P280" i="47"/>
  <c r="P303" i="47" s="1"/>
  <c r="P327" i="47" s="1"/>
  <c r="J595" i="47"/>
  <c r="Q422" i="47"/>
  <c r="Q460" i="47" s="1"/>
  <c r="N484" i="47" s="1"/>
  <c r="N485" i="47" s="1"/>
  <c r="S559" i="47"/>
  <c r="Q387" i="47"/>
  <c r="Q448" i="47" s="1"/>
  <c r="N474" i="47" s="1"/>
  <c r="Q385" i="47"/>
  <c r="Q446" i="47" s="1"/>
  <c r="N473" i="47" s="1"/>
  <c r="J499" i="47" l="1"/>
  <c r="X235" i="50"/>
  <c r="Z261" i="48"/>
  <c r="U235" i="50" s="1"/>
  <c r="U237" i="48"/>
  <c r="Z237" i="48" s="1"/>
  <c r="U234" i="50" s="1"/>
  <c r="U238" i="50" s="1"/>
  <c r="L137" i="48"/>
  <c r="S140" i="48" s="1"/>
  <c r="X140" i="48" s="1"/>
  <c r="O174" i="48"/>
  <c r="N567" i="47"/>
  <c r="N568" i="47" s="1"/>
  <c r="AC568" i="47" s="1"/>
  <c r="Q613" i="47"/>
  <c r="N620" i="47" s="1"/>
  <c r="N621" i="47" s="1"/>
  <c r="J596" i="47"/>
  <c r="J597" i="47" s="1"/>
  <c r="AC567" i="47"/>
  <c r="L213" i="50" s="1"/>
  <c r="N476" i="47"/>
  <c r="L544" i="47" s="1"/>
  <c r="N597" i="47" s="1"/>
  <c r="L541" i="47"/>
  <c r="N594" i="47" s="1"/>
  <c r="N475" i="47"/>
  <c r="L543" i="47" s="1"/>
  <c r="N596" i="47" s="1"/>
  <c r="L542" i="47"/>
  <c r="N595" i="47" s="1"/>
  <c r="Z383" i="47"/>
  <c r="U385" i="47" s="1"/>
  <c r="AA234" i="50" l="1"/>
  <c r="X236" i="50"/>
  <c r="AA235" i="50"/>
  <c r="Z262" i="48"/>
  <c r="U246" i="50" s="1"/>
  <c r="U238" i="48"/>
  <c r="Z238" i="48" s="1"/>
  <c r="U245" i="50" s="1"/>
  <c r="L175" i="48"/>
  <c r="U387" i="47"/>
  <c r="U446" i="47"/>
  <c r="R473" i="47" s="1"/>
  <c r="P541" i="47" s="1"/>
  <c r="R594" i="47" s="1"/>
  <c r="AB594" i="47" s="1"/>
  <c r="U249" i="50" l="1"/>
  <c r="X237" i="50"/>
  <c r="X245" i="50" s="1"/>
  <c r="AA236" i="50"/>
  <c r="AA238" i="50" s="1"/>
  <c r="S178" i="48"/>
  <c r="X178" i="48" s="1"/>
  <c r="R474" i="47"/>
  <c r="P542" i="47" s="1"/>
  <c r="R595" i="47" s="1"/>
  <c r="AB595" i="47" s="1"/>
  <c r="U448" i="47"/>
  <c r="Y179" i="51" l="1"/>
  <c r="AF178" i="51" s="1"/>
  <c r="AG252" i="51" s="1"/>
  <c r="Y183" i="51"/>
  <c r="AF182" i="51" s="1"/>
  <c r="AG256" i="51" s="1"/>
  <c r="Y181" i="51"/>
  <c r="AF180" i="51" s="1"/>
  <c r="AG254" i="51" s="1"/>
  <c r="X246" i="50"/>
  <c r="AA245" i="50"/>
  <c r="Z263" i="48"/>
  <c r="U257" i="50" s="1"/>
  <c r="U239" i="48"/>
  <c r="Z239" i="48" s="1"/>
  <c r="U256" i="50" s="1"/>
  <c r="R475" i="47"/>
  <c r="P543" i="47" s="1"/>
  <c r="R596" i="47" s="1"/>
  <c r="AB596" i="47" s="1"/>
  <c r="U260" i="50" l="1"/>
  <c r="X247" i="50"/>
  <c r="AA246" i="50"/>
  <c r="R476" i="47"/>
  <c r="P544" i="47" s="1"/>
  <c r="R597" i="47" s="1"/>
  <c r="AB597" i="47" s="1"/>
  <c r="L214" i="50" s="1"/>
  <c r="X248" i="50" l="1"/>
  <c r="X256" i="50" s="1"/>
  <c r="AA247" i="50"/>
  <c r="AA249" i="50" s="1"/>
  <c r="M366" i="47"/>
  <c r="P210" i="47"/>
  <c r="P211" i="47" s="1"/>
  <c r="P234" i="47" s="1"/>
  <c r="P258" i="47" s="1"/>
  <c r="P205" i="47"/>
  <c r="P206" i="47" s="1"/>
  <c r="P207" i="47" s="1"/>
  <c r="P230" i="47" s="1"/>
  <c r="P254" i="47" s="1"/>
  <c r="O126" i="47"/>
  <c r="O149" i="47" s="1"/>
  <c r="O174" i="47" s="1"/>
  <c r="O125" i="47"/>
  <c r="O148" i="47" s="1"/>
  <c r="O173" i="47" s="1"/>
  <c r="O123" i="47"/>
  <c r="O146" i="47" s="1"/>
  <c r="O122" i="47"/>
  <c r="O145" i="47" s="1"/>
  <c r="O170" i="47" s="1"/>
  <c r="O121" i="47"/>
  <c r="O144" i="47" s="1"/>
  <c r="O169" i="47" s="1"/>
  <c r="O120" i="47"/>
  <c r="M336" i="47" s="1"/>
  <c r="P200" i="47"/>
  <c r="P223" i="47" s="1"/>
  <c r="P195" i="47"/>
  <c r="P218" i="47" s="1"/>
  <c r="P242" i="47" s="1"/>
  <c r="K173" i="47"/>
  <c r="K174" i="47" s="1"/>
  <c r="K184" i="47" s="1"/>
  <c r="K168" i="47"/>
  <c r="K171" i="47" s="1"/>
  <c r="K181" i="47" s="1"/>
  <c r="K148" i="47"/>
  <c r="K149" i="47" s="1"/>
  <c r="K159" i="47" s="1"/>
  <c r="K143" i="47"/>
  <c r="K146" i="47" s="1"/>
  <c r="K156" i="47" s="1"/>
  <c r="K125" i="47"/>
  <c r="K135" i="47" s="1"/>
  <c r="K120" i="47"/>
  <c r="K121" i="47" s="1"/>
  <c r="K122" i="47" s="1"/>
  <c r="K123" i="47" s="1"/>
  <c r="K133" i="47" s="1"/>
  <c r="Y175" i="51" l="1"/>
  <c r="AF174" i="51" s="1"/>
  <c r="AG248" i="51" s="1"/>
  <c r="Y177" i="51"/>
  <c r="AF176" i="51" s="1"/>
  <c r="AG250" i="51" s="1"/>
  <c r="Y173" i="51"/>
  <c r="AF172" i="51" s="1"/>
  <c r="AG246" i="51" s="1"/>
  <c r="X257" i="50"/>
  <c r="AA256" i="50"/>
  <c r="K178" i="47"/>
  <c r="K183" i="47"/>
  <c r="K158" i="47"/>
  <c r="K153" i="47"/>
  <c r="K130" i="47"/>
  <c r="K132" i="47"/>
  <c r="K131" i="47"/>
  <c r="M341" i="47"/>
  <c r="M342" i="47"/>
  <c r="M337" i="47"/>
  <c r="M339" i="47"/>
  <c r="M338" i="47"/>
  <c r="P228" i="47"/>
  <c r="P252" i="47" s="1"/>
  <c r="P229" i="47"/>
  <c r="P253" i="47" s="1"/>
  <c r="P233" i="47"/>
  <c r="P257" i="47" s="1"/>
  <c r="P196" i="47"/>
  <c r="P208" i="47"/>
  <c r="K144" i="47"/>
  <c r="K169" i="47"/>
  <c r="K179" i="47" s="1"/>
  <c r="O143" i="47"/>
  <c r="O168" i="47" s="1"/>
  <c r="S168" i="47" s="1"/>
  <c r="L314" i="47" s="1"/>
  <c r="T314" i="47" s="1"/>
  <c r="O171" i="47"/>
  <c r="S171" i="47" s="1"/>
  <c r="S121" i="47"/>
  <c r="S122" i="47"/>
  <c r="P201" i="47"/>
  <c r="P224" i="47" s="1"/>
  <c r="P248" i="47" s="1"/>
  <c r="P247" i="47"/>
  <c r="S174" i="47"/>
  <c r="S173" i="47"/>
  <c r="L319" i="47" s="1"/>
  <c r="T319" i="47" s="1"/>
  <c r="S149" i="47"/>
  <c r="S146" i="47"/>
  <c r="S148" i="47"/>
  <c r="L295" i="47" s="1"/>
  <c r="T295" i="47" s="1"/>
  <c r="N9" i="47"/>
  <c r="N10" i="47"/>
  <c r="N11" i="47"/>
  <c r="N12" i="47"/>
  <c r="N8" i="47"/>
  <c r="N7" i="47"/>
  <c r="N5" i="47"/>
  <c r="J5" i="47"/>
  <c r="F5" i="47"/>
  <c r="N4" i="47"/>
  <c r="J4" i="47"/>
  <c r="F4" i="47"/>
  <c r="Q36" i="47"/>
  <c r="T36" i="47"/>
  <c r="Q37" i="47"/>
  <c r="T37" i="47"/>
  <c r="T35" i="47"/>
  <c r="Q35" i="47"/>
  <c r="Q31" i="47"/>
  <c r="T31" i="47"/>
  <c r="W31" i="47"/>
  <c r="Z31" i="47"/>
  <c r="Q32" i="47"/>
  <c r="T32" i="47"/>
  <c r="W32" i="47"/>
  <c r="Z32" i="47"/>
  <c r="Z30" i="47"/>
  <c r="W30" i="47"/>
  <c r="T30" i="47"/>
  <c r="Q30" i="47"/>
  <c r="Q224" i="51"/>
  <c r="O224" i="51"/>
  <c r="M224" i="51"/>
  <c r="K224" i="51"/>
  <c r="F224" i="51"/>
  <c r="D224" i="51"/>
  <c r="B7" i="51"/>
  <c r="Y195" i="50"/>
  <c r="Z116" i="50"/>
  <c r="Y94" i="50"/>
  <c r="AD12" i="49"/>
  <c r="AD7" i="49"/>
  <c r="M34" i="48"/>
  <c r="AB34" i="48" s="1"/>
  <c r="I220" i="48" s="1"/>
  <c r="S220" i="48" s="1"/>
  <c r="M33" i="48"/>
  <c r="AB33" i="48" s="1"/>
  <c r="I206" i="48" s="1"/>
  <c r="S206" i="48" s="1"/>
  <c r="M523" i="47"/>
  <c r="AB523" i="47" s="1"/>
  <c r="M525" i="47" s="1"/>
  <c r="AB525" i="47" s="1"/>
  <c r="H541" i="47" s="1"/>
  <c r="AB541" i="47" s="1"/>
  <c r="B9" i="51" l="1"/>
  <c r="B226" i="51"/>
  <c r="L221" i="47"/>
  <c r="L293" i="47"/>
  <c r="T293" i="47" s="1"/>
  <c r="L197" i="47"/>
  <c r="L269" i="47"/>
  <c r="T269" i="47" s="1"/>
  <c r="L224" i="47"/>
  <c r="T224" i="47" s="1"/>
  <c r="L296" i="47"/>
  <c r="T296" i="47" s="1"/>
  <c r="L248" i="47"/>
  <c r="T248" i="47" s="1"/>
  <c r="L320" i="47"/>
  <c r="T320" i="47" s="1"/>
  <c r="L268" i="47"/>
  <c r="T268" i="47" s="1"/>
  <c r="L196" i="47"/>
  <c r="T196" i="47" s="1"/>
  <c r="L245" i="47"/>
  <c r="L317" i="47"/>
  <c r="T317" i="47" s="1"/>
  <c r="X258" i="50"/>
  <c r="AA257" i="50"/>
  <c r="Y95" i="50"/>
  <c r="H542" i="47"/>
  <c r="AB542" i="47" s="1"/>
  <c r="P78" i="50"/>
  <c r="P102" i="50"/>
  <c r="Y86" i="50"/>
  <c r="Y102" i="50"/>
  <c r="Z123" i="50"/>
  <c r="S144" i="47"/>
  <c r="K154" i="47"/>
  <c r="P231" i="47"/>
  <c r="P255" i="47" s="1"/>
  <c r="P197" i="47"/>
  <c r="P219" i="47"/>
  <c r="S143" i="47"/>
  <c r="L290" i="47" s="1"/>
  <c r="T290" i="47" s="1"/>
  <c r="K145" i="47"/>
  <c r="K155" i="47" s="1"/>
  <c r="K170" i="47"/>
  <c r="S169" i="47"/>
  <c r="AC36" i="47"/>
  <c r="L223" i="47"/>
  <c r="T223" i="47" s="1"/>
  <c r="L247" i="47"/>
  <c r="T247" i="47" s="1"/>
  <c r="L242" i="47"/>
  <c r="T242" i="47" s="1"/>
  <c r="AC37" i="47"/>
  <c r="AC35" i="47"/>
  <c r="AC31" i="47"/>
  <c r="AC32" i="47"/>
  <c r="AC30" i="47"/>
  <c r="Q157" i="50"/>
  <c r="Q141" i="50"/>
  <c r="P195" i="50"/>
  <c r="O214" i="50"/>
  <c r="P176" i="50"/>
  <c r="S176" i="50" s="1"/>
  <c r="O212" i="50"/>
  <c r="P184" i="50"/>
  <c r="P168" i="50"/>
  <c r="P86" i="50"/>
  <c r="Q131" i="50"/>
  <c r="Q115" i="50"/>
  <c r="P94" i="50"/>
  <c r="Q149" i="50"/>
  <c r="Q123" i="50"/>
  <c r="Y79" i="50"/>
  <c r="Z141" i="50"/>
  <c r="Y169" i="50"/>
  <c r="AB169" i="50" s="1"/>
  <c r="Z158" i="50"/>
  <c r="Y196" i="50"/>
  <c r="Y177" i="50"/>
  <c r="Z150" i="50"/>
  <c r="Z132" i="50"/>
  <c r="Y78" i="50"/>
  <c r="Y87" i="50"/>
  <c r="Z142" i="50"/>
  <c r="X214" i="50"/>
  <c r="Y176" i="50"/>
  <c r="AB176" i="50" s="1"/>
  <c r="X212" i="50"/>
  <c r="Z149" i="50"/>
  <c r="Y184" i="50"/>
  <c r="Y168" i="50"/>
  <c r="Z157" i="50"/>
  <c r="Y103" i="50"/>
  <c r="Z115" i="50"/>
  <c r="Z124" i="50"/>
  <c r="Z131" i="50"/>
  <c r="Y185" i="50"/>
  <c r="B11" i="51" l="1"/>
  <c r="B228" i="51"/>
  <c r="L219" i="47"/>
  <c r="T219" i="47" s="1"/>
  <c r="L291" i="47"/>
  <c r="T291" i="47" s="1"/>
  <c r="L243" i="47"/>
  <c r="L315" i="47"/>
  <c r="T315" i="47" s="1"/>
  <c r="X259" i="50"/>
  <c r="X267" i="50" s="1"/>
  <c r="AA258" i="50"/>
  <c r="AA260" i="50" s="1"/>
  <c r="Y185" i="51" s="1"/>
  <c r="AF184" i="51" s="1"/>
  <c r="AG258" i="51" s="1"/>
  <c r="K226" i="48"/>
  <c r="U275" i="48" s="1"/>
  <c r="Z275" i="48" s="1"/>
  <c r="N217" i="48"/>
  <c r="V217" i="48" s="1"/>
  <c r="U264" i="48" s="1"/>
  <c r="Z264" i="48" s="1"/>
  <c r="U268" i="50" s="1"/>
  <c r="U271" i="50" s="1"/>
  <c r="L218" i="47"/>
  <c r="T218" i="47" s="1"/>
  <c r="H543" i="47"/>
  <c r="AB543" i="47" s="1"/>
  <c r="AB23" i="49"/>
  <c r="S170" i="47"/>
  <c r="K180" i="47"/>
  <c r="P243" i="47"/>
  <c r="P198" i="47"/>
  <c r="P221" i="47" s="1"/>
  <c r="P220" i="47"/>
  <c r="P244" i="47" s="1"/>
  <c r="T197" i="47"/>
  <c r="S145" i="47"/>
  <c r="L292" i="47" s="1"/>
  <c r="T292" i="47" s="1"/>
  <c r="R214" i="50"/>
  <c r="K126" i="47"/>
  <c r="Q150" i="50"/>
  <c r="P185" i="50"/>
  <c r="P169" i="50"/>
  <c r="S169" i="50" s="1"/>
  <c r="Q158" i="50"/>
  <c r="P196" i="50"/>
  <c r="P177" i="50"/>
  <c r="P79" i="50"/>
  <c r="O213" i="50"/>
  <c r="Q142" i="50"/>
  <c r="Q124" i="50"/>
  <c r="P103" i="50"/>
  <c r="Q132" i="50"/>
  <c r="P87" i="50"/>
  <c r="O215" i="50"/>
  <c r="Q116" i="50"/>
  <c r="P95" i="50"/>
  <c r="T22" i="49"/>
  <c r="B13" i="51" l="1"/>
  <c r="B230" i="51"/>
  <c r="T243" i="47"/>
  <c r="L244" i="47"/>
  <c r="L316" i="47"/>
  <c r="T316" i="47" s="1"/>
  <c r="X268" i="50"/>
  <c r="AA267" i="50"/>
  <c r="H544" i="47"/>
  <c r="AB544" i="47" s="1"/>
  <c r="L212" i="50" s="1"/>
  <c r="R212" i="50" s="1"/>
  <c r="K136" i="47"/>
  <c r="T244" i="47"/>
  <c r="L220" i="47"/>
  <c r="T220" i="47" s="1"/>
  <c r="P245" i="47"/>
  <c r="T221" i="47"/>
  <c r="AA214" i="50"/>
  <c r="S120" i="47"/>
  <c r="AA213" i="50"/>
  <c r="R213" i="50"/>
  <c r="S126" i="47"/>
  <c r="AB22" i="49"/>
  <c r="R30" i="50" s="1"/>
  <c r="L30" i="50"/>
  <c r="S125" i="47"/>
  <c r="L272" i="47" s="1"/>
  <c r="T272" i="47" s="1"/>
  <c r="B15" i="51" l="1"/>
  <c r="B232" i="51"/>
  <c r="AA212" i="50"/>
  <c r="L267" i="47"/>
  <c r="T267" i="47" s="1"/>
  <c r="L195" i="47"/>
  <c r="L201" i="47"/>
  <c r="T201" i="47" s="1"/>
  <c r="L273" i="47"/>
  <c r="T273" i="47" s="1"/>
  <c r="X269" i="50"/>
  <c r="AA268" i="50"/>
  <c r="T245" i="47"/>
  <c r="L200" i="47"/>
  <c r="T200" i="47" s="1"/>
  <c r="T195" i="47"/>
  <c r="S123" i="47"/>
  <c r="L270" i="47" s="1"/>
  <c r="T270" i="47" s="1"/>
  <c r="B234" i="51" l="1"/>
  <c r="B17" i="51"/>
  <c r="X270" i="50"/>
  <c r="AA269" i="50"/>
  <c r="AA271" i="50" s="1"/>
  <c r="AC202" i="51" s="1"/>
  <c r="AF201" i="51" s="1"/>
  <c r="AG276" i="51" s="1"/>
  <c r="L198" i="47"/>
  <c r="B236" i="51" l="1"/>
  <c r="B19" i="51"/>
  <c r="T198" i="47"/>
  <c r="B21" i="51" l="1"/>
  <c r="B238" i="51"/>
  <c r="M193" i="35"/>
  <c r="M190" i="35"/>
  <c r="M187" i="35"/>
  <c r="U250" i="36"/>
  <c r="U247" i="36"/>
  <c r="U244" i="36"/>
  <c r="U79" i="36"/>
  <c r="P79" i="36"/>
  <c r="O78" i="36"/>
  <c r="K78" i="36"/>
  <c r="T40" i="35"/>
  <c r="O40" i="35"/>
  <c r="N39" i="35"/>
  <c r="J39" i="35"/>
  <c r="AA128" i="37"/>
  <c r="AA155" i="38" s="1"/>
  <c r="AA159" i="38"/>
  <c r="AA157" i="38"/>
  <c r="O159" i="38"/>
  <c r="O157" i="38"/>
  <c r="W137" i="38"/>
  <c r="G124" i="38"/>
  <c r="G123" i="38"/>
  <c r="T114" i="38"/>
  <c r="P114" i="38"/>
  <c r="L114" i="38"/>
  <c r="P113" i="38"/>
  <c r="L113" i="38"/>
  <c r="AH108" i="38"/>
  <c r="I27" i="38"/>
  <c r="AA27" i="38" s="1"/>
  <c r="M41" i="38"/>
  <c r="X41" i="38" s="1"/>
  <c r="AA130" i="37"/>
  <c r="W114" i="37"/>
  <c r="S113" i="37"/>
  <c r="W128" i="37" s="1"/>
  <c r="W155" i="38" s="1"/>
  <c r="O113" i="37"/>
  <c r="S128" i="37" s="1"/>
  <c r="S155" i="38" s="1"/>
  <c r="T96" i="37"/>
  <c r="L95" i="37"/>
  <c r="L96" i="37" s="1"/>
  <c r="O88" i="37"/>
  <c r="P96" i="37" s="1"/>
  <c r="O67" i="37"/>
  <c r="AI32" i="37" s="1"/>
  <c r="AI29" i="37" s="1"/>
  <c r="C11" i="46"/>
  <c r="C12" i="46" s="1"/>
  <c r="C13" i="46" s="1"/>
  <c r="C15" i="46" s="1"/>
  <c r="C16" i="46" s="1"/>
  <c r="C17" i="46" s="1"/>
  <c r="C18" i="46" s="1"/>
  <c r="C19" i="46" s="1"/>
  <c r="C20" i="46" s="1"/>
  <c r="C21" i="46" s="1"/>
  <c r="C22" i="46" s="1"/>
  <c r="C23" i="46" s="1"/>
  <c r="C24" i="46" s="1"/>
  <c r="C25" i="46" s="1"/>
  <c r="K5" i="46"/>
  <c r="M5" i="46" s="1"/>
  <c r="O5" i="46" s="1"/>
  <c r="Q5" i="46" s="1"/>
  <c r="S5" i="46" s="1"/>
  <c r="U5" i="46" s="1"/>
  <c r="W5" i="46" s="1"/>
  <c r="Y5" i="46" s="1"/>
  <c r="AA5" i="46" s="1"/>
  <c r="AC5" i="46" s="1"/>
  <c r="AE5" i="46" s="1"/>
  <c r="AG5" i="46" s="1"/>
  <c r="AI5" i="46" s="1"/>
  <c r="AK5" i="46" s="1"/>
  <c r="T48" i="36"/>
  <c r="AE48" i="36" s="1"/>
  <c r="T47" i="36"/>
  <c r="AE47" i="36" s="1"/>
  <c r="T44" i="36"/>
  <c r="AE44" i="36" s="1"/>
  <c r="T43" i="36"/>
  <c r="AE43" i="36" s="1"/>
  <c r="T42" i="36"/>
  <c r="AE42" i="36" s="1"/>
  <c r="T41" i="36"/>
  <c r="AE41" i="36" s="1"/>
  <c r="AD323" i="38"/>
  <c r="AD322" i="38"/>
  <c r="AD319" i="38"/>
  <c r="AD318" i="38"/>
  <c r="AD354" i="38"/>
  <c r="AD353" i="38"/>
  <c r="B23" i="51" l="1"/>
  <c r="B240" i="51"/>
  <c r="O136" i="38"/>
  <c r="S136" i="38"/>
  <c r="AH155" i="38"/>
  <c r="AH114" i="38"/>
  <c r="O114" i="37"/>
  <c r="AH96" i="37"/>
  <c r="AD316" i="38"/>
  <c r="AD317" i="38"/>
  <c r="AD359" i="38"/>
  <c r="AD360" i="38"/>
  <c r="AD356" i="38"/>
  <c r="AD355" i="38"/>
  <c r="B25" i="51" l="1"/>
  <c r="B242" i="51"/>
  <c r="AD79" i="36"/>
  <c r="P73" i="36"/>
  <c r="O34" i="35"/>
  <c r="X71" i="36"/>
  <c r="X73" i="36" s="1"/>
  <c r="W32" i="35"/>
  <c r="W34" i="35" s="1"/>
  <c r="T71" i="36"/>
  <c r="S32" i="35"/>
  <c r="AB73" i="36"/>
  <c r="AB71" i="36"/>
  <c r="B27" i="51" l="1"/>
  <c r="B244" i="51"/>
  <c r="G484" i="38"/>
  <c r="AG15" i="33"/>
  <c r="B29" i="51" l="1"/>
  <c r="B246" i="51"/>
  <c r="W64" i="33"/>
  <c r="O108" i="31"/>
  <c r="B31" i="51" l="1"/>
  <c r="B248" i="51"/>
  <c r="S107" i="32"/>
  <c r="S107" i="33"/>
  <c r="B33" i="51" l="1"/>
  <c r="B250" i="51"/>
  <c r="S260" i="38"/>
  <c r="BH385" i="38"/>
  <c r="BH383" i="38"/>
  <c r="BH381" i="38"/>
  <c r="BH380" i="38"/>
  <c r="S231" i="38"/>
  <c r="S230" i="38"/>
  <c r="S229" i="38"/>
  <c r="S228" i="38"/>
  <c r="S233" i="38"/>
  <c r="S232" i="38"/>
  <c r="S219" i="38"/>
  <c r="S218" i="38"/>
  <c r="S217" i="38"/>
  <c r="S216" i="38"/>
  <c r="S221" i="38"/>
  <c r="S220" i="38"/>
  <c r="L243" i="38"/>
  <c r="L242" i="38"/>
  <c r="L241" i="38"/>
  <c r="M228" i="38"/>
  <c r="L245" i="38"/>
  <c r="L244" i="38"/>
  <c r="M232" i="38"/>
  <c r="M231" i="38"/>
  <c r="M230" i="38"/>
  <c r="M229" i="38"/>
  <c r="M217" i="38"/>
  <c r="M233" i="38"/>
  <c r="M219" i="38"/>
  <c r="M218" i="38"/>
  <c r="M216" i="38"/>
  <c r="M221" i="38"/>
  <c r="M220" i="38"/>
  <c r="N167" i="37"/>
  <c r="L186" i="37" s="1"/>
  <c r="U28" i="31"/>
  <c r="M194" i="38"/>
  <c r="AC194" i="38" s="1"/>
  <c r="M193" i="38"/>
  <c r="AC193" i="38" s="1"/>
  <c r="M192" i="38"/>
  <c r="AC192" i="38" s="1"/>
  <c r="M191" i="38"/>
  <c r="AC191" i="38" s="1"/>
  <c r="M196" i="38"/>
  <c r="AC196" i="38" s="1"/>
  <c r="M195" i="38"/>
  <c r="AC195" i="38" s="1"/>
  <c r="M182" i="38"/>
  <c r="AC182" i="38" s="1"/>
  <c r="M181" i="38"/>
  <c r="AC181" i="38" s="1"/>
  <c r="M180" i="38"/>
  <c r="AC180" i="38" s="1"/>
  <c r="M179" i="38"/>
  <c r="AC179" i="38" s="1"/>
  <c r="M184" i="38"/>
  <c r="AC184" i="38" s="1"/>
  <c r="M183" i="38"/>
  <c r="AC183" i="38" s="1"/>
  <c r="M170" i="38"/>
  <c r="AC170" i="38" s="1"/>
  <c r="M169" i="38"/>
  <c r="AC169" i="38" s="1"/>
  <c r="M168" i="38"/>
  <c r="AC168" i="38" s="1"/>
  <c r="M167" i="38"/>
  <c r="AC167" i="38" s="1"/>
  <c r="M172" i="38"/>
  <c r="AC172" i="38" s="1"/>
  <c r="M171" i="38"/>
  <c r="AH136" i="38"/>
  <c r="B35" i="51" l="1"/>
  <c r="B252" i="51"/>
  <c r="X233" i="38"/>
  <c r="N271" i="38" s="1"/>
  <c r="X228" i="38"/>
  <c r="N266" i="38" s="1"/>
  <c r="X229" i="38"/>
  <c r="N267" i="38" s="1"/>
  <c r="X230" i="38"/>
  <c r="N268" i="38" s="1"/>
  <c r="X231" i="38"/>
  <c r="N269" i="38" s="1"/>
  <c r="X232" i="38"/>
  <c r="N270" i="38" s="1"/>
  <c r="X218" i="38"/>
  <c r="X219" i="38"/>
  <c r="X217" i="38"/>
  <c r="X220" i="38"/>
  <c r="X221" i="38"/>
  <c r="X216" i="38"/>
  <c r="N256" i="38" s="1"/>
  <c r="AC186" i="38"/>
  <c r="AF439" i="38" s="1"/>
  <c r="AE151" i="36" s="1"/>
  <c r="N175" i="37"/>
  <c r="AJ229" i="38"/>
  <c r="AJ232" i="38"/>
  <c r="AJ230" i="38"/>
  <c r="AJ228" i="38"/>
  <c r="AJ231" i="38"/>
  <c r="AJ233" i="38"/>
  <c r="M186" i="38"/>
  <c r="AF438" i="38" s="1"/>
  <c r="AC198" i="38"/>
  <c r="AF444" i="38" s="1"/>
  <c r="M198" i="38"/>
  <c r="AF443" i="38" s="1"/>
  <c r="M174" i="38"/>
  <c r="AF433" i="38" s="1"/>
  <c r="AE150" i="36" s="1"/>
  <c r="AC171" i="38"/>
  <c r="AC174" i="38" s="1"/>
  <c r="AF434" i="38" s="1"/>
  <c r="B37" i="51" l="1"/>
  <c r="B254" i="51"/>
  <c r="AJ219" i="38"/>
  <c r="N259" i="38"/>
  <c r="AJ221" i="38"/>
  <c r="N261" i="38"/>
  <c r="AJ218" i="38"/>
  <c r="N258" i="38"/>
  <c r="AJ217" i="38"/>
  <c r="N257" i="38"/>
  <c r="AJ220" i="38"/>
  <c r="N260" i="38"/>
  <c r="X235" i="38"/>
  <c r="AF457" i="38" s="1"/>
  <c r="X223" i="38"/>
  <c r="AF452" i="38" s="1"/>
  <c r="AJ216" i="38"/>
  <c r="AJ223" i="38" s="1"/>
  <c r="AF453" i="38" s="1"/>
  <c r="AJ235" i="38"/>
  <c r="AF458" i="38" s="1"/>
  <c r="B256" i="51" l="1"/>
  <c r="B39" i="51"/>
  <c r="P71" i="36"/>
  <c r="AH71" i="36" s="1"/>
  <c r="AF245" i="36" s="1"/>
  <c r="O32" i="35"/>
  <c r="T95" i="37"/>
  <c r="O106" i="38"/>
  <c r="Q8" i="38"/>
  <c r="AJ31" i="38"/>
  <c r="AJ34" i="38" s="1"/>
  <c r="AK20" i="38"/>
  <c r="T507" i="38" s="1"/>
  <c r="T528" i="38" s="1"/>
  <c r="B46" i="51" l="1"/>
  <c r="B258" i="51"/>
  <c r="W106" i="37"/>
  <c r="T113" i="38"/>
  <c r="B266" i="51" l="1"/>
  <c r="B48" i="51"/>
  <c r="B268" i="51" s="1"/>
  <c r="X128" i="38"/>
  <c r="AH113" i="38"/>
  <c r="N123" i="38" s="1"/>
  <c r="AD123" i="38" s="1"/>
  <c r="AH79" i="36"/>
  <c r="AF249" i="36" s="1"/>
  <c r="N124" i="38"/>
  <c r="AD124" i="38" s="1"/>
  <c r="B50" i="51" l="1"/>
  <c r="B270" i="51" s="1"/>
  <c r="Z165" i="32"/>
  <c r="U126" i="32"/>
  <c r="B52" i="51" l="1"/>
  <c r="B272" i="51" s="1"/>
  <c r="AD366" i="36"/>
  <c r="AG366" i="36" s="1"/>
  <c r="L366" i="36"/>
  <c r="M333" i="36"/>
  <c r="J333" i="36"/>
  <c r="Y324" i="36"/>
  <c r="S324" i="36"/>
  <c r="B54" i="51" l="1"/>
  <c r="B274" i="51" s="1"/>
  <c r="S333" i="36"/>
  <c r="Y333" i="36"/>
  <c r="B56" i="51" l="1"/>
  <c r="B276" i="51" s="1"/>
  <c r="AD310" i="35"/>
  <c r="AG310" i="35" s="1"/>
  <c r="M280" i="35"/>
  <c r="Y280" i="35" s="1"/>
  <c r="J280" i="35"/>
  <c r="Y271" i="35"/>
  <c r="S271" i="35"/>
  <c r="L310" i="35" s="1"/>
  <c r="B58" i="51" l="1"/>
  <c r="S280" i="35"/>
  <c r="C9" i="45"/>
  <c r="D7" i="44"/>
  <c r="D8" i="44" s="1"/>
  <c r="D9" i="44" s="1"/>
  <c r="D10" i="44" s="1"/>
  <c r="D11" i="44" s="1"/>
  <c r="D12" i="44" s="1"/>
  <c r="D13" i="44" s="1"/>
  <c r="D14" i="44" s="1"/>
  <c r="A11" i="43"/>
  <c r="A12" i="43" s="1"/>
  <c r="A13" i="43" s="1"/>
  <c r="A14" i="43" s="1"/>
  <c r="A15" i="43" s="1"/>
  <c r="A16" i="43" s="1"/>
  <c r="A17" i="43" s="1"/>
  <c r="A18" i="43" s="1"/>
  <c r="A19" i="43" s="1"/>
  <c r="A20" i="43" s="1"/>
  <c r="A21" i="43" s="1"/>
  <c r="A22" i="43" s="1"/>
  <c r="A23" i="43" s="1"/>
  <c r="A24" i="43" s="1"/>
  <c r="A25" i="43" s="1"/>
  <c r="AH128" i="37"/>
  <c r="W132" i="37"/>
  <c r="W159" i="38" s="1"/>
  <c r="S132" i="37"/>
  <c r="S159" i="38" s="1"/>
  <c r="AH159" i="38" s="1"/>
  <c r="O132" i="37"/>
  <c r="W130" i="37"/>
  <c r="W157" i="38" s="1"/>
  <c r="S130" i="37"/>
  <c r="S157" i="38" s="1"/>
  <c r="AH157" i="38" s="1"/>
  <c r="O130" i="37"/>
  <c r="AH113" i="37"/>
  <c r="AH90" i="37"/>
  <c r="AD248" i="37" s="1"/>
  <c r="B60" i="51" l="1"/>
  <c r="B278" i="51"/>
  <c r="C11" i="45"/>
  <c r="C12" i="45" s="1"/>
  <c r="C13" i="45" s="1"/>
  <c r="C14" i="45" s="1"/>
  <c r="C15" i="45" s="1"/>
  <c r="C16" i="45" s="1"/>
  <c r="AH132" i="37"/>
  <c r="AH130" i="37"/>
  <c r="B62" i="51" l="1"/>
  <c r="B280" i="51"/>
  <c r="AA216" i="33"/>
  <c r="X108" i="31"/>
  <c r="B64" i="51" l="1"/>
  <c r="B282" i="51"/>
  <c r="R240" i="38"/>
  <c r="O130" i="47"/>
  <c r="AH240" i="38"/>
  <c r="W240" i="38"/>
  <c r="N276" i="38" s="1"/>
  <c r="V128" i="31"/>
  <c r="V127" i="31"/>
  <c r="V125" i="31"/>
  <c r="V124" i="31"/>
  <c r="V123" i="31"/>
  <c r="V122" i="31"/>
  <c r="V121" i="31"/>
  <c r="V119" i="31"/>
  <c r="V118" i="31"/>
  <c r="V116" i="31"/>
  <c r="AJ97" i="31"/>
  <c r="O189" i="33" s="1"/>
  <c r="AJ110" i="31"/>
  <c r="AJ109" i="31"/>
  <c r="AJ107" i="31"/>
  <c r="AJ106" i="31"/>
  <c r="AJ105" i="31"/>
  <c r="AJ104" i="31"/>
  <c r="AJ103" i="31"/>
  <c r="AJ101" i="31"/>
  <c r="AJ100" i="31"/>
  <c r="T189" i="33" s="1"/>
  <c r="AJ98" i="31"/>
  <c r="Z199" i="32"/>
  <c r="P165" i="32"/>
  <c r="P199" i="32" s="1"/>
  <c r="Z149" i="32"/>
  <c r="Z183" i="32" s="1"/>
  <c r="P149" i="32"/>
  <c r="P183" i="32" s="1"/>
  <c r="U110" i="32"/>
  <c r="K126" i="32"/>
  <c r="K110" i="32"/>
  <c r="L120" i="31"/>
  <c r="L102" i="31"/>
  <c r="L99" i="31"/>
  <c r="B66" i="51" l="1"/>
  <c r="B284" i="51"/>
  <c r="N147" i="38"/>
  <c r="Q34" i="47"/>
  <c r="O153" i="47"/>
  <c r="S130" i="47"/>
  <c r="L277" i="47" s="1"/>
  <c r="T277" i="47" s="1"/>
  <c r="AD147" i="38"/>
  <c r="V120" i="31"/>
  <c r="T201" i="33"/>
  <c r="Z282" i="32"/>
  <c r="P298" i="32"/>
  <c r="P282" i="32"/>
  <c r="Z298" i="32"/>
  <c r="Z232" i="32"/>
  <c r="P232" i="32"/>
  <c r="Z216" i="32"/>
  <c r="P216" i="32"/>
  <c r="AF120" i="31"/>
  <c r="AA120" i="31"/>
  <c r="Q120" i="31"/>
  <c r="R57" i="37"/>
  <c r="S88" i="37" s="1"/>
  <c r="S114" i="37" s="1"/>
  <c r="W11" i="35"/>
  <c r="E574" i="38"/>
  <c r="E575" i="38" s="1"/>
  <c r="E576" i="38" s="1"/>
  <c r="E577" i="38" s="1"/>
  <c r="E578" i="38" s="1"/>
  <c r="E579" i="38" s="1"/>
  <c r="E580" i="38" s="1"/>
  <c r="E581" i="38" s="1"/>
  <c r="E582" i="38" s="1"/>
  <c r="E583" i="38" s="1"/>
  <c r="E584" i="38" s="1"/>
  <c r="E552" i="38"/>
  <c r="E553" i="38" s="1"/>
  <c r="E554" i="38" s="1"/>
  <c r="E555" i="38" s="1"/>
  <c r="E556" i="38" s="1"/>
  <c r="E557" i="38" s="1"/>
  <c r="E558" i="38" s="1"/>
  <c r="E559" i="38" s="1"/>
  <c r="E560" i="38" s="1"/>
  <c r="E561" i="38" s="1"/>
  <c r="E562" i="38" s="1"/>
  <c r="E563" i="38" s="1"/>
  <c r="E564" i="38" s="1"/>
  <c r="AI389" i="37"/>
  <c r="AE389" i="37"/>
  <c r="AI385" i="37"/>
  <c r="AE385" i="37"/>
  <c r="AI381" i="37"/>
  <c r="AI377" i="37"/>
  <c r="AI365" i="37"/>
  <c r="AI369" i="37"/>
  <c r="AI373" i="37"/>
  <c r="AE361" i="37"/>
  <c r="AE365" i="37" s="1"/>
  <c r="AI361" i="37"/>
  <c r="E427" i="37"/>
  <c r="E428" i="37" s="1"/>
  <c r="E429" i="37" s="1"/>
  <c r="E430" i="37" s="1"/>
  <c r="E431" i="37" s="1"/>
  <c r="E432" i="37" s="1"/>
  <c r="E433" i="37" s="1"/>
  <c r="E434" i="37" s="1"/>
  <c r="E435" i="37" s="1"/>
  <c r="E436" i="37" s="1"/>
  <c r="E437" i="37" s="1"/>
  <c r="E438" i="37" s="1"/>
  <c r="E439" i="37" s="1"/>
  <c r="E440" i="37" s="1"/>
  <c r="E441" i="37" s="1"/>
  <c r="E442" i="37" s="1"/>
  <c r="E443" i="37" s="1"/>
  <c r="E444" i="37" s="1"/>
  <c r="E445" i="37" s="1"/>
  <c r="G426" i="37"/>
  <c r="E402" i="37"/>
  <c r="G427" i="37" s="1"/>
  <c r="AC365" i="37"/>
  <c r="AC369" i="37" s="1"/>
  <c r="AC373" i="37" s="1"/>
  <c r="AC377" i="37" s="1"/>
  <c r="AC381" i="37" s="1"/>
  <c r="AC385" i="37" s="1"/>
  <c r="AC389" i="37" s="1"/>
  <c r="AG386" i="38"/>
  <c r="AE102" i="36" s="1"/>
  <c r="B68" i="51" l="1"/>
  <c r="B286" i="51"/>
  <c r="L205" i="47"/>
  <c r="T205" i="47" s="1"/>
  <c r="M78" i="50"/>
  <c r="N148" i="38"/>
  <c r="AD148" i="38" s="1"/>
  <c r="T34" i="47"/>
  <c r="L41" i="50" s="1"/>
  <c r="AH114" i="37"/>
  <c r="AH115" i="37" s="1"/>
  <c r="AD269" i="37" s="1"/>
  <c r="S137" i="38"/>
  <c r="AH137" i="38" s="1"/>
  <c r="AH138" i="38" s="1"/>
  <c r="AG405" i="38" s="1"/>
  <c r="AD121" i="36" s="1"/>
  <c r="O178" i="47"/>
  <c r="S178" i="47" s="1"/>
  <c r="L324" i="47" s="1"/>
  <c r="T324" i="47" s="1"/>
  <c r="S153" i="47"/>
  <c r="L300" i="47" s="1"/>
  <c r="T300" i="47" s="1"/>
  <c r="AC34" i="47"/>
  <c r="S34" i="35"/>
  <c r="T73" i="36"/>
  <c r="AH73" i="36" s="1"/>
  <c r="AF246" i="36" s="1"/>
  <c r="AH88" i="37"/>
  <c r="E585" i="38"/>
  <c r="E586" i="38" s="1"/>
  <c r="E587" i="38" s="1"/>
  <c r="E565" i="38"/>
  <c r="G585" i="38" s="1"/>
  <c r="J585" i="38" s="1"/>
  <c r="E403" i="37"/>
  <c r="G428" i="37" s="1"/>
  <c r="B70" i="51" l="1"/>
  <c r="B290" i="51" s="1"/>
  <c r="B288" i="51"/>
  <c r="L252" i="47"/>
  <c r="T252" i="47" s="1"/>
  <c r="M94" i="50"/>
  <c r="AB78" i="50"/>
  <c r="S78" i="50"/>
  <c r="L228" i="47"/>
  <c r="T228" i="47" s="1"/>
  <c r="M86" i="50"/>
  <c r="R41" i="50"/>
  <c r="AA41" i="50"/>
  <c r="E404" i="37"/>
  <c r="G429" i="37" s="1"/>
  <c r="AH106" i="38"/>
  <c r="S128" i="38" s="1"/>
  <c r="E566" i="38"/>
  <c r="Q30" i="31"/>
  <c r="V120" i="37"/>
  <c r="W140" i="37" s="1"/>
  <c r="W148" i="37" s="1"/>
  <c r="W12" i="35"/>
  <c r="F102" i="37"/>
  <c r="F101" i="37"/>
  <c r="AB86" i="50" l="1"/>
  <c r="S86" i="50"/>
  <c r="AB94" i="50"/>
  <c r="S94" i="50"/>
  <c r="E405" i="37"/>
  <c r="G430" i="37" s="1"/>
  <c r="AB79" i="35"/>
  <c r="M102" i="37"/>
  <c r="Q52" i="32"/>
  <c r="R106" i="37"/>
  <c r="AD246" i="37"/>
  <c r="AB57" i="35" s="1"/>
  <c r="E567" i="38"/>
  <c r="G586" i="38"/>
  <c r="J586" i="38" s="1"/>
  <c r="V121" i="37"/>
  <c r="AC102" i="37" l="1"/>
  <c r="E406" i="37"/>
  <c r="AB59" i="35"/>
  <c r="G587" i="38"/>
  <c r="J587" i="38" s="1"/>
  <c r="E407" i="37"/>
  <c r="G431" i="37"/>
  <c r="W141" i="37"/>
  <c r="W149" i="37" s="1"/>
  <c r="E408" i="37" l="1"/>
  <c r="G432" i="37"/>
  <c r="E409" i="37" l="1"/>
  <c r="G433" i="37"/>
  <c r="V39" i="37"/>
  <c r="M39" i="37" s="1"/>
  <c r="O205" i="33"/>
  <c r="S205" i="33"/>
  <c r="AG173" i="33"/>
  <c r="O170" i="33"/>
  <c r="AG160" i="33"/>
  <c r="O157" i="33"/>
  <c r="U144" i="33"/>
  <c r="O107" i="33"/>
  <c r="AG108" i="33"/>
  <c r="X76" i="33"/>
  <c r="W453" i="47" s="1"/>
  <c r="AC76" i="33"/>
  <c r="AB453" i="47" s="1"/>
  <c r="AC63" i="33"/>
  <c r="AB439" i="47" s="1"/>
  <c r="X63" i="33"/>
  <c r="W439" i="47" s="1"/>
  <c r="R70" i="31"/>
  <c r="K14" i="32" s="1"/>
  <c r="R69" i="31"/>
  <c r="K12" i="32" s="1"/>
  <c r="AC28" i="31"/>
  <c r="Y28" i="31"/>
  <c r="Q28" i="31"/>
  <c r="U34" i="31"/>
  <c r="U33" i="31"/>
  <c r="U32" i="31"/>
  <c r="U31" i="31"/>
  <c r="U30" i="31"/>
  <c r="Q34" i="31"/>
  <c r="Q33" i="31"/>
  <c r="Q32" i="31"/>
  <c r="Q31" i="31"/>
  <c r="AG205" i="33" l="1"/>
  <c r="Z45" i="36" s="1"/>
  <c r="N148" i="37"/>
  <c r="AH149" i="32"/>
  <c r="N156" i="37"/>
  <c r="AE248" i="32"/>
  <c r="AE314" i="32" s="1"/>
  <c r="Z110" i="32"/>
  <c r="AC77" i="32"/>
  <c r="N140" i="37"/>
  <c r="V52" i="32"/>
  <c r="E410" i="37"/>
  <c r="G434" i="37"/>
  <c r="W140" i="33"/>
  <c r="W107" i="33"/>
  <c r="AK642" i="40"/>
  <c r="AJ642" i="40"/>
  <c r="AI642" i="40"/>
  <c r="AH642" i="40"/>
  <c r="AG642" i="40"/>
  <c r="AF642" i="40"/>
  <c r="AD642" i="40"/>
  <c r="AC642" i="40"/>
  <c r="AB642" i="40"/>
  <c r="AK641" i="40"/>
  <c r="AJ641" i="40"/>
  <c r="AI641" i="40"/>
  <c r="AH641" i="40"/>
  <c r="AG641" i="40"/>
  <c r="AF641" i="40"/>
  <c r="AD641" i="40"/>
  <c r="AC641" i="40"/>
  <c r="AB641" i="40"/>
  <c r="AK640" i="40"/>
  <c r="AJ640" i="40"/>
  <c r="AI640" i="40"/>
  <c r="AH640" i="40"/>
  <c r="AG640" i="40"/>
  <c r="AF640" i="40"/>
  <c r="AD640" i="40"/>
  <c r="AC640" i="40"/>
  <c r="AB640" i="40"/>
  <c r="AK639" i="40"/>
  <c r="AJ639" i="40"/>
  <c r="AI639" i="40"/>
  <c r="AH639" i="40"/>
  <c r="AG639" i="40"/>
  <c r="AF639" i="40"/>
  <c r="AD639" i="40"/>
  <c r="AC639" i="40"/>
  <c r="AB639" i="40"/>
  <c r="AK638" i="40"/>
  <c r="AJ638" i="40"/>
  <c r="AI638" i="40"/>
  <c r="AH638" i="40"/>
  <c r="AG638" i="40"/>
  <c r="AF638" i="40"/>
  <c r="AD638" i="40"/>
  <c r="AC638" i="40"/>
  <c r="AB638" i="40"/>
  <c r="AK637" i="40"/>
  <c r="AJ637" i="40"/>
  <c r="AI637" i="40"/>
  <c r="AH637" i="40"/>
  <c r="AG637" i="40"/>
  <c r="AF637" i="40"/>
  <c r="AD637" i="40"/>
  <c r="AC637" i="40"/>
  <c r="AB637" i="40"/>
  <c r="AK636" i="40"/>
  <c r="AJ636" i="40"/>
  <c r="AI636" i="40"/>
  <c r="AH636" i="40"/>
  <c r="AG636" i="40"/>
  <c r="AF636" i="40"/>
  <c r="AD636" i="40"/>
  <c r="AC636" i="40"/>
  <c r="AB636" i="40"/>
  <c r="AK635" i="40"/>
  <c r="AJ635" i="40"/>
  <c r="AI635" i="40"/>
  <c r="AH635" i="40"/>
  <c r="AG635" i="40"/>
  <c r="AF635" i="40"/>
  <c r="AD635" i="40"/>
  <c r="AC635" i="40"/>
  <c r="AB635" i="40"/>
  <c r="AK634" i="40"/>
  <c r="AJ634" i="40"/>
  <c r="AI634" i="40"/>
  <c r="AH634" i="40"/>
  <c r="AG634" i="40"/>
  <c r="AF634" i="40"/>
  <c r="AD634" i="40"/>
  <c r="AC634" i="40"/>
  <c r="AB634" i="40"/>
  <c r="AK633" i="40"/>
  <c r="AJ633" i="40"/>
  <c r="AI633" i="40"/>
  <c r="AH633" i="40"/>
  <c r="AG633" i="40"/>
  <c r="AF633" i="40"/>
  <c r="AD633" i="40"/>
  <c r="AC633" i="40"/>
  <c r="AB633" i="40"/>
  <c r="AK632" i="40"/>
  <c r="AJ632" i="40"/>
  <c r="AI632" i="40"/>
  <c r="AH632" i="40"/>
  <c r="AG632" i="40"/>
  <c r="AF632" i="40"/>
  <c r="AD632" i="40"/>
  <c r="AC632" i="40"/>
  <c r="AB632" i="40"/>
  <c r="AK631" i="40"/>
  <c r="AJ631" i="40"/>
  <c r="AI631" i="40"/>
  <c r="AH631" i="40"/>
  <c r="AG631" i="40"/>
  <c r="AF631" i="40"/>
  <c r="AD631" i="40"/>
  <c r="AC631" i="40"/>
  <c r="AB631" i="40"/>
  <c r="AK630" i="40"/>
  <c r="AJ630" i="40"/>
  <c r="AI630" i="40"/>
  <c r="AH630" i="40"/>
  <c r="AG630" i="40"/>
  <c r="AF630" i="40"/>
  <c r="AD630" i="40"/>
  <c r="AC630" i="40"/>
  <c r="AB630" i="40"/>
  <c r="AK629" i="40"/>
  <c r="AJ629" i="40"/>
  <c r="AI629" i="40"/>
  <c r="AH629" i="40"/>
  <c r="AG629" i="40"/>
  <c r="AF629" i="40"/>
  <c r="AD629" i="40"/>
  <c r="AC629" i="40"/>
  <c r="AB629" i="40"/>
  <c r="AK628" i="40"/>
  <c r="AJ628" i="40"/>
  <c r="AI628" i="40"/>
  <c r="AH628" i="40"/>
  <c r="AG628" i="40"/>
  <c r="AF628" i="40"/>
  <c r="AD628" i="40"/>
  <c r="AC628" i="40"/>
  <c r="AB628" i="40"/>
  <c r="AK627" i="40"/>
  <c r="AJ627" i="40"/>
  <c r="AI627" i="40"/>
  <c r="AH627" i="40"/>
  <c r="AG627" i="40"/>
  <c r="AF627" i="40"/>
  <c r="AD627" i="40"/>
  <c r="AC627" i="40"/>
  <c r="AB627" i="40"/>
  <c r="AK626" i="40"/>
  <c r="AJ626" i="40"/>
  <c r="AI626" i="40"/>
  <c r="AH626" i="40"/>
  <c r="AG626" i="40"/>
  <c r="AF626" i="40"/>
  <c r="AD626" i="40"/>
  <c r="AC626" i="40"/>
  <c r="AB626" i="40"/>
  <c r="AK625" i="40"/>
  <c r="AJ625" i="40"/>
  <c r="AI625" i="40"/>
  <c r="AH625" i="40"/>
  <c r="AG625" i="40"/>
  <c r="AF625" i="40"/>
  <c r="AD625" i="40"/>
  <c r="AC625" i="40"/>
  <c r="AB625" i="40"/>
  <c r="AA625" i="40"/>
  <c r="AA626" i="40" s="1"/>
  <c r="AA627" i="40" s="1"/>
  <c r="AA628" i="40" s="1"/>
  <c r="AA629" i="40" s="1"/>
  <c r="AA630" i="40" s="1"/>
  <c r="AA631" i="40" s="1"/>
  <c r="AA632" i="40" s="1"/>
  <c r="AA633" i="40" s="1"/>
  <c r="AA634" i="40" s="1"/>
  <c r="AA635" i="40" s="1"/>
  <c r="AA636" i="40" s="1"/>
  <c r="AA637" i="40" s="1"/>
  <c r="AK624" i="40"/>
  <c r="AJ624" i="40"/>
  <c r="AI624" i="40"/>
  <c r="AH624" i="40"/>
  <c r="AG624" i="40"/>
  <c r="AF624" i="40"/>
  <c r="AD624" i="40"/>
  <c r="AC624" i="40"/>
  <c r="AB624" i="40"/>
  <c r="L622" i="40"/>
  <c r="AH615" i="40"/>
  <c r="AG615" i="40"/>
  <c r="AC615" i="40"/>
  <c r="AB615" i="40"/>
  <c r="AA615" i="40"/>
  <c r="AH614" i="40"/>
  <c r="AG614" i="40"/>
  <c r="AC614" i="40"/>
  <c r="AB614" i="40"/>
  <c r="AA614" i="40"/>
  <c r="AH613" i="40"/>
  <c r="AG613" i="40"/>
  <c r="AC613" i="40"/>
  <c r="AB613" i="40"/>
  <c r="AA613" i="40"/>
  <c r="AH612" i="40"/>
  <c r="AG612" i="40"/>
  <c r="AC612" i="40"/>
  <c r="AB612" i="40"/>
  <c r="AA612" i="40"/>
  <c r="AH611" i="40"/>
  <c r="AG611" i="40"/>
  <c r="AC611" i="40"/>
  <c r="AB611" i="40"/>
  <c r="AA611" i="40"/>
  <c r="AH610" i="40"/>
  <c r="AG610" i="40"/>
  <c r="AC610" i="40"/>
  <c r="AB610" i="40"/>
  <c r="AA610" i="40"/>
  <c r="AH609" i="40"/>
  <c r="AG609" i="40"/>
  <c r="AC609" i="40"/>
  <c r="AB609" i="40"/>
  <c r="AA609" i="40"/>
  <c r="AH608" i="40"/>
  <c r="AG608" i="40"/>
  <c r="AC608" i="40"/>
  <c r="AB608" i="40"/>
  <c r="AA608" i="40"/>
  <c r="AH607" i="40"/>
  <c r="AG607" i="40"/>
  <c r="AC607" i="40"/>
  <c r="AB607" i="40"/>
  <c r="AA607" i="40"/>
  <c r="AH606" i="40"/>
  <c r="AG606" i="40"/>
  <c r="AC606" i="40"/>
  <c r="AB606" i="40"/>
  <c r="AA606" i="40"/>
  <c r="AH605" i="40"/>
  <c r="AG605" i="40"/>
  <c r="AC605" i="40"/>
  <c r="AB605" i="40"/>
  <c r="AA605" i="40"/>
  <c r="AH604" i="40"/>
  <c r="AG604" i="40"/>
  <c r="AC604" i="40"/>
  <c r="AB604" i="40"/>
  <c r="AA604" i="40"/>
  <c r="AH603" i="40"/>
  <c r="AG603" i="40"/>
  <c r="AC603" i="40"/>
  <c r="AB603" i="40"/>
  <c r="AA603" i="40"/>
  <c r="AH602" i="40"/>
  <c r="AG602" i="40"/>
  <c r="AC602" i="40"/>
  <c r="AB602" i="40"/>
  <c r="AA602" i="40"/>
  <c r="AH601" i="40"/>
  <c r="AC601" i="40"/>
  <c r="AB601" i="40"/>
  <c r="AA601" i="40"/>
  <c r="AH600" i="40"/>
  <c r="AC600" i="40"/>
  <c r="AB600" i="40"/>
  <c r="AA600" i="40"/>
  <c r="L598" i="40"/>
  <c r="P590" i="40"/>
  <c r="AH588" i="40"/>
  <c r="AG588" i="40"/>
  <c r="AC588" i="40"/>
  <c r="AB588" i="40"/>
  <c r="AA588" i="40"/>
  <c r="AH587" i="40"/>
  <c r="AG587" i="40"/>
  <c r="AC587" i="40"/>
  <c r="AB587" i="40"/>
  <c r="AA587" i="40"/>
  <c r="AH586" i="40"/>
  <c r="AG586" i="40"/>
  <c r="AC586" i="40"/>
  <c r="AB586" i="40"/>
  <c r="AA586" i="40"/>
  <c r="W586" i="40"/>
  <c r="AC585" i="40"/>
  <c r="AB585" i="40"/>
  <c r="AA585" i="40"/>
  <c r="Q585" i="40"/>
  <c r="AG585" i="40" s="1"/>
  <c r="AC584" i="40"/>
  <c r="AB584" i="40"/>
  <c r="AA584" i="40"/>
  <c r="Q584" i="40"/>
  <c r="AG584" i="40" s="1"/>
  <c r="E584" i="40"/>
  <c r="AG575" i="40"/>
  <c r="AF575" i="40"/>
  <c r="AE575" i="40"/>
  <c r="AD575" i="40"/>
  <c r="AC575" i="40"/>
  <c r="AG574" i="40"/>
  <c r="AF574" i="40"/>
  <c r="AE574" i="40"/>
  <c r="AD574" i="40"/>
  <c r="AC574" i="40"/>
  <c r="AG573" i="40"/>
  <c r="AF573" i="40"/>
  <c r="AE573" i="40"/>
  <c r="AD573" i="40"/>
  <c r="AC573" i="40"/>
  <c r="AG572" i="40"/>
  <c r="AF572" i="40"/>
  <c r="AE572" i="40"/>
  <c r="AD572" i="40"/>
  <c r="AC572" i="40"/>
  <c r="AG571" i="40"/>
  <c r="AF571" i="40"/>
  <c r="AE571" i="40"/>
  <c r="AD571" i="40"/>
  <c r="AC571" i="40"/>
  <c r="AG570" i="40"/>
  <c r="AF570" i="40"/>
  <c r="AE570" i="40"/>
  <c r="AD570" i="40"/>
  <c r="AC570" i="40"/>
  <c r="AG569" i="40"/>
  <c r="AF569" i="40"/>
  <c r="AE569" i="40"/>
  <c r="AD569" i="40"/>
  <c r="AC569" i="40"/>
  <c r="AG568" i="40"/>
  <c r="AF568" i="40"/>
  <c r="AE568" i="40"/>
  <c r="AD568" i="40"/>
  <c r="AC568" i="40"/>
  <c r="AA568" i="40"/>
  <c r="AA569" i="40" s="1"/>
  <c r="AA570" i="40" s="1"/>
  <c r="AA571" i="40" s="1"/>
  <c r="AG567" i="40"/>
  <c r="AF567" i="40"/>
  <c r="AE567" i="40"/>
  <c r="AD567" i="40"/>
  <c r="AC567" i="40"/>
  <c r="AC557" i="40"/>
  <c r="AB557" i="40"/>
  <c r="Z557" i="40"/>
  <c r="Y557" i="40"/>
  <c r="X557" i="40"/>
  <c r="W557" i="40"/>
  <c r="S557" i="40"/>
  <c r="AC556" i="40"/>
  <c r="AB556" i="40"/>
  <c r="Z556" i="40"/>
  <c r="Y556" i="40"/>
  <c r="X556" i="40"/>
  <c r="W556" i="40"/>
  <c r="S556" i="40"/>
  <c r="AC555" i="40"/>
  <c r="AB555" i="40"/>
  <c r="Z555" i="40"/>
  <c r="Y555" i="40"/>
  <c r="X555" i="40"/>
  <c r="W555" i="40"/>
  <c r="S555" i="40"/>
  <c r="AC554" i="40"/>
  <c r="AB554" i="40"/>
  <c r="Z554" i="40"/>
  <c r="Y554" i="40"/>
  <c r="X554" i="40"/>
  <c r="W554" i="40"/>
  <c r="S554" i="40"/>
  <c r="AC553" i="40"/>
  <c r="AB553" i="40"/>
  <c r="Z553" i="40"/>
  <c r="Y553" i="40"/>
  <c r="X553" i="40"/>
  <c r="W553" i="40"/>
  <c r="S553" i="40"/>
  <c r="AC552" i="40"/>
  <c r="AB552" i="40"/>
  <c r="Z552" i="40"/>
  <c r="Y552" i="40"/>
  <c r="X552" i="40"/>
  <c r="W552" i="40"/>
  <c r="S552" i="40"/>
  <c r="V547" i="40" s="1"/>
  <c r="AC551" i="40"/>
  <c r="AB551" i="40"/>
  <c r="Z551" i="40"/>
  <c r="Y551" i="40"/>
  <c r="X551" i="40"/>
  <c r="W551" i="40"/>
  <c r="S551" i="40"/>
  <c r="U547" i="40" s="1"/>
  <c r="AC550" i="40"/>
  <c r="AB550" i="40"/>
  <c r="Z550" i="40"/>
  <c r="Y550" i="40"/>
  <c r="X550" i="40"/>
  <c r="W550" i="40"/>
  <c r="S550" i="40"/>
  <c r="V546" i="40" s="1"/>
  <c r="AF549" i="40"/>
  <c r="AC549" i="40"/>
  <c r="AB549" i="40"/>
  <c r="Z549" i="40"/>
  <c r="Y549" i="40"/>
  <c r="X549" i="40"/>
  <c r="W549" i="40"/>
  <c r="S549" i="40"/>
  <c r="U546" i="40" s="1"/>
  <c r="AF548" i="40"/>
  <c r="AD548" i="40"/>
  <c r="AC548" i="40"/>
  <c r="AG548" i="40" s="1"/>
  <c r="AB548" i="40"/>
  <c r="Z548" i="40"/>
  <c r="AI548" i="40" s="1"/>
  <c r="Y548" i="40"/>
  <c r="AH548" i="40" s="1"/>
  <c r="X548" i="40"/>
  <c r="W548" i="40"/>
  <c r="S548" i="40"/>
  <c r="V545" i="40" s="1"/>
  <c r="AD547" i="40"/>
  <c r="S547" i="40"/>
  <c r="U545" i="40" s="1"/>
  <c r="L547" i="40"/>
  <c r="AD546" i="40"/>
  <c r="S546" i="40"/>
  <c r="V544" i="40" s="1"/>
  <c r="Z544" i="40" s="1"/>
  <c r="AD545" i="40"/>
  <c r="S545" i="40"/>
  <c r="U544" i="40" s="1"/>
  <c r="L545" i="40"/>
  <c r="AD544" i="40"/>
  <c r="S544" i="40"/>
  <c r="V543" i="40" s="1"/>
  <c r="AD543" i="40"/>
  <c r="S543" i="40"/>
  <c r="U543" i="40" s="1"/>
  <c r="Y543" i="40" s="1"/>
  <c r="Q543" i="40"/>
  <c r="Q544" i="40" s="1"/>
  <c r="Q545" i="40" s="1"/>
  <c r="Q546" i="40" s="1"/>
  <c r="Q547" i="40" s="1"/>
  <c r="Q548" i="40" s="1"/>
  <c r="Q549" i="40" s="1"/>
  <c r="Q550" i="40" s="1"/>
  <c r="Q551" i="40" s="1"/>
  <c r="Q552" i="40" s="1"/>
  <c r="Q553" i="40" s="1"/>
  <c r="AF542" i="40"/>
  <c r="AD542" i="40"/>
  <c r="AC542" i="40"/>
  <c r="AG542" i="40" s="1"/>
  <c r="AB542" i="40"/>
  <c r="Z542" i="40"/>
  <c r="AI542" i="40" s="1"/>
  <c r="Y542" i="40"/>
  <c r="AH542" i="40" s="1"/>
  <c r="X542" i="40"/>
  <c r="W542" i="40"/>
  <c r="S542" i="40"/>
  <c r="V541" i="40" s="1"/>
  <c r="Z541" i="40" s="1"/>
  <c r="AD541" i="40"/>
  <c r="S541" i="40"/>
  <c r="U541" i="40" s="1"/>
  <c r="Q541" i="40"/>
  <c r="Q542" i="40" s="1"/>
  <c r="E541" i="40"/>
  <c r="E542" i="40" s="1"/>
  <c r="E543" i="40" s="1"/>
  <c r="E544" i="40" s="1"/>
  <c r="E545" i="40" s="1"/>
  <c r="E546" i="40" s="1"/>
  <c r="E547" i="40" s="1"/>
  <c r="E548" i="40" s="1"/>
  <c r="E549" i="40" s="1"/>
  <c r="E550" i="40" s="1"/>
  <c r="E551" i="40" s="1"/>
  <c r="E552" i="40" s="1"/>
  <c r="E553" i="40" s="1"/>
  <c r="E554" i="40" s="1"/>
  <c r="E555" i="40" s="1"/>
  <c r="E556" i="40" s="1"/>
  <c r="E557" i="40" s="1"/>
  <c r="E558" i="40" s="1"/>
  <c r="E559" i="40" s="1"/>
  <c r="E560" i="40" s="1"/>
  <c r="E561" i="40" s="1"/>
  <c r="E562" i="40" s="1"/>
  <c r="E563" i="40" s="1"/>
  <c r="E564" i="40" s="1"/>
  <c r="E565" i="40" s="1"/>
  <c r="E566" i="40" s="1"/>
  <c r="E567" i="40" s="1"/>
  <c r="E568" i="40" s="1"/>
  <c r="E569" i="40" s="1"/>
  <c r="E570" i="40" s="1"/>
  <c r="E571" i="40" s="1"/>
  <c r="E572" i="40" s="1"/>
  <c r="E573" i="40" s="1"/>
  <c r="E574" i="40" s="1"/>
  <c r="E575" i="40" s="1"/>
  <c r="E576" i="40" s="1"/>
  <c r="E577" i="40" s="1"/>
  <c r="E578" i="40" s="1"/>
  <c r="E579" i="40" s="1"/>
  <c r="E580" i="40" s="1"/>
  <c r="E581" i="40" s="1"/>
  <c r="E582" i="40" s="1"/>
  <c r="E583" i="40" s="1"/>
  <c r="L538" i="40"/>
  <c r="L565" i="40" s="1"/>
  <c r="L582" i="40" s="1"/>
  <c r="AF529" i="40"/>
  <c r="AE529" i="40"/>
  <c r="AD529" i="40"/>
  <c r="AC529" i="40"/>
  <c r="AB529" i="40"/>
  <c r="AF528" i="40"/>
  <c r="AE528" i="40"/>
  <c r="AD528" i="40"/>
  <c r="AC528" i="40"/>
  <c r="AB528" i="40"/>
  <c r="AF527" i="40"/>
  <c r="AE527" i="40"/>
  <c r="AD527" i="40"/>
  <c r="AC527" i="40"/>
  <c r="AB527" i="40"/>
  <c r="AF526" i="40"/>
  <c r="AE526" i="40"/>
  <c r="AD526" i="40"/>
  <c r="AC526" i="40"/>
  <c r="AB526" i="40"/>
  <c r="AF525" i="40"/>
  <c r="AE525" i="40"/>
  <c r="AD525" i="40"/>
  <c r="AC525" i="40"/>
  <c r="AB525" i="40"/>
  <c r="AF524" i="40"/>
  <c r="AE524" i="40"/>
  <c r="AD524" i="40"/>
  <c r="AC524" i="40"/>
  <c r="AB524" i="40"/>
  <c r="AF523" i="40"/>
  <c r="AE523" i="40"/>
  <c r="AD523" i="40"/>
  <c r="AC523" i="40"/>
  <c r="AB523" i="40"/>
  <c r="AF522" i="40"/>
  <c r="AE522" i="40"/>
  <c r="AD522" i="40"/>
  <c r="AC522" i="40"/>
  <c r="AB522" i="40"/>
  <c r="AF521" i="40"/>
  <c r="AE521" i="40"/>
  <c r="AD521" i="40"/>
  <c r="AC521" i="40"/>
  <c r="AB521" i="40"/>
  <c r="AF520" i="40"/>
  <c r="AE520" i="40"/>
  <c r="AD520" i="40"/>
  <c r="AC520" i="40"/>
  <c r="AB520" i="40"/>
  <c r="AF519" i="40"/>
  <c r="AE519" i="40"/>
  <c r="AD519" i="40"/>
  <c r="AC519" i="40"/>
  <c r="AB519" i="40"/>
  <c r="AF518" i="40"/>
  <c r="AE518" i="40"/>
  <c r="AD518" i="40"/>
  <c r="AC518" i="40"/>
  <c r="AB518" i="40"/>
  <c r="AF517" i="40"/>
  <c r="AE517" i="40"/>
  <c r="AD517" i="40"/>
  <c r="AC517" i="40"/>
  <c r="AB517" i="40"/>
  <c r="AF516" i="40"/>
  <c r="AE516" i="40"/>
  <c r="AD516" i="40"/>
  <c r="AC516" i="40"/>
  <c r="AB516" i="40"/>
  <c r="AF515" i="40"/>
  <c r="AE515" i="40"/>
  <c r="AD515" i="40"/>
  <c r="AC515" i="40"/>
  <c r="AB515" i="40"/>
  <c r="AF514" i="40"/>
  <c r="AE514" i="40"/>
  <c r="AD514" i="40"/>
  <c r="AC514" i="40"/>
  <c r="AB514" i="40"/>
  <c r="AF513" i="40"/>
  <c r="AE513" i="40"/>
  <c r="AD513" i="40"/>
  <c r="AC513" i="40"/>
  <c r="AB513" i="40"/>
  <c r="AF512" i="40"/>
  <c r="AE512" i="40"/>
  <c r="AD512" i="40"/>
  <c r="AC512" i="40"/>
  <c r="AB512" i="40"/>
  <c r="AF511" i="40"/>
  <c r="AE511" i="40"/>
  <c r="AD511" i="40"/>
  <c r="AC511" i="40"/>
  <c r="AB511" i="40"/>
  <c r="AF510" i="40"/>
  <c r="AE510" i="40"/>
  <c r="AD510" i="40"/>
  <c r="AC510" i="40"/>
  <c r="AB510" i="40"/>
  <c r="AF509" i="40"/>
  <c r="AE509" i="40"/>
  <c r="AD509" i="40"/>
  <c r="AC509" i="40"/>
  <c r="AB509" i="40"/>
  <c r="AF508" i="40"/>
  <c r="AE508" i="40"/>
  <c r="AD508" i="40"/>
  <c r="AC508" i="40"/>
  <c r="AB508" i="40"/>
  <c r="AF507" i="40"/>
  <c r="AE507" i="40"/>
  <c r="AD507" i="40"/>
  <c r="AC507" i="40"/>
  <c r="AB507" i="40"/>
  <c r="AF506" i="40"/>
  <c r="AE506" i="40"/>
  <c r="AD506" i="40"/>
  <c r="AC506" i="40"/>
  <c r="AB506" i="40"/>
  <c r="AF505" i="40"/>
  <c r="AE505" i="40"/>
  <c r="AD505" i="40"/>
  <c r="AC505" i="40"/>
  <c r="AB505" i="40"/>
  <c r="AF504" i="40"/>
  <c r="AE504" i="40"/>
  <c r="AD504" i="40"/>
  <c r="AC504" i="40"/>
  <c r="AB504" i="40"/>
  <c r="AF503" i="40"/>
  <c r="AE503" i="40"/>
  <c r="AD503" i="40"/>
  <c r="AC503" i="40"/>
  <c r="AB503" i="40"/>
  <c r="AF502" i="40"/>
  <c r="AE502" i="40"/>
  <c r="AD502" i="40"/>
  <c r="AC502" i="40"/>
  <c r="AB502" i="40"/>
  <c r="AF501" i="40"/>
  <c r="AE501" i="40"/>
  <c r="AD501" i="40"/>
  <c r="AC501" i="40"/>
  <c r="AB501" i="40"/>
  <c r="AF500" i="40"/>
  <c r="AE500" i="40"/>
  <c r="AD500" i="40"/>
  <c r="AC500" i="40"/>
  <c r="AB500" i="40"/>
  <c r="AF499" i="40"/>
  <c r="AE499" i="40"/>
  <c r="AD499" i="40"/>
  <c r="AC499" i="40"/>
  <c r="AB499" i="40"/>
  <c r="AF498" i="40"/>
  <c r="AE498" i="40"/>
  <c r="AD498" i="40"/>
  <c r="AC498" i="40"/>
  <c r="AB498" i="40"/>
  <c r="AF497" i="40"/>
  <c r="AE497" i="40"/>
  <c r="AD497" i="40"/>
  <c r="AC497" i="40"/>
  <c r="AB497" i="40"/>
  <c r="AF496" i="40"/>
  <c r="AE496" i="40"/>
  <c r="AD496" i="40"/>
  <c r="AC496" i="40"/>
  <c r="AB496" i="40"/>
  <c r="AF495" i="40"/>
  <c r="AE495" i="40"/>
  <c r="AD495" i="40"/>
  <c r="AC495" i="40"/>
  <c r="AB495" i="40"/>
  <c r="AF494" i="40"/>
  <c r="AE494" i="40"/>
  <c r="AD494" i="40"/>
  <c r="AC494" i="40"/>
  <c r="AB494" i="40"/>
  <c r="AF493" i="40"/>
  <c r="AE493" i="40"/>
  <c r="AD493" i="40"/>
  <c r="AC493" i="40"/>
  <c r="AB493" i="40"/>
  <c r="AF492" i="40"/>
  <c r="AE492" i="40"/>
  <c r="AD492" i="40"/>
  <c r="AC492" i="40"/>
  <c r="AB492" i="40"/>
  <c r="AF491" i="40"/>
  <c r="AE491" i="40"/>
  <c r="AD491" i="40"/>
  <c r="AC491" i="40"/>
  <c r="AB491" i="40"/>
  <c r="AF490" i="40"/>
  <c r="AE490" i="40"/>
  <c r="AD490" i="40"/>
  <c r="AC490" i="40"/>
  <c r="AB490" i="40"/>
  <c r="AF489" i="40"/>
  <c r="AE489" i="40"/>
  <c r="AD489" i="40"/>
  <c r="AC489" i="40"/>
  <c r="AB489" i="40"/>
  <c r="AF488" i="40"/>
  <c r="AE488" i="40"/>
  <c r="AD488" i="40"/>
  <c r="AC488" i="40"/>
  <c r="AB488" i="40"/>
  <c r="AF487" i="40"/>
  <c r="AE487" i="40"/>
  <c r="AD487" i="40"/>
  <c r="AC487" i="40"/>
  <c r="AB487" i="40"/>
  <c r="AF486" i="40"/>
  <c r="AE486" i="40"/>
  <c r="AD486" i="40"/>
  <c r="AC486" i="40"/>
  <c r="AB486" i="40"/>
  <c r="AF485" i="40"/>
  <c r="AE485" i="40"/>
  <c r="AD485" i="40"/>
  <c r="AC485" i="40"/>
  <c r="AB485" i="40"/>
  <c r="AF484" i="40"/>
  <c r="AE484" i="40"/>
  <c r="AD484" i="40"/>
  <c r="AC484" i="40"/>
  <c r="AB484" i="40"/>
  <c r="AF483" i="40"/>
  <c r="AE483" i="40"/>
  <c r="AD483" i="40"/>
  <c r="AC483" i="40"/>
  <c r="AB483" i="40"/>
  <c r="AF482" i="40"/>
  <c r="AE482" i="40"/>
  <c r="AD482" i="40"/>
  <c r="AC482" i="40"/>
  <c r="AB482" i="40"/>
  <c r="AF481" i="40"/>
  <c r="AE481" i="40"/>
  <c r="AD481" i="40"/>
  <c r="AC481" i="40"/>
  <c r="AB481" i="40"/>
  <c r="AF480" i="40"/>
  <c r="AE480" i="40"/>
  <c r="AD480" i="40"/>
  <c r="AC480" i="40"/>
  <c r="AB480" i="40"/>
  <c r="AF479" i="40"/>
  <c r="AE479" i="40"/>
  <c r="AD479" i="40"/>
  <c r="AC479" i="40"/>
  <c r="AB479" i="40"/>
  <c r="AF478" i="40"/>
  <c r="AE478" i="40"/>
  <c r="AD478" i="40"/>
  <c r="AC478" i="40"/>
  <c r="AB478" i="40"/>
  <c r="AF477" i="40"/>
  <c r="AE477" i="40"/>
  <c r="AD477" i="40"/>
  <c r="AC477" i="40"/>
  <c r="AB477" i="40"/>
  <c r="AF476" i="40"/>
  <c r="AE476" i="40"/>
  <c r="AD476" i="40"/>
  <c r="AC476" i="40"/>
  <c r="AB476" i="40"/>
  <c r="AF475" i="40"/>
  <c r="AE475" i="40"/>
  <c r="AD475" i="40"/>
  <c r="AC475" i="40"/>
  <c r="AB475" i="40"/>
  <c r="AF474" i="40"/>
  <c r="AE474" i="40"/>
  <c r="AD474" i="40"/>
  <c r="AC474" i="40"/>
  <c r="AB474" i="40"/>
  <c r="AF473" i="40"/>
  <c r="AE473" i="40"/>
  <c r="AD473" i="40"/>
  <c r="AC473" i="40"/>
  <c r="AB473" i="40"/>
  <c r="Z473" i="40"/>
  <c r="AF472" i="40"/>
  <c r="AE472" i="40"/>
  <c r="AD472" i="40"/>
  <c r="AC472" i="40"/>
  <c r="AB472" i="40"/>
  <c r="AF471" i="40"/>
  <c r="AE471" i="40"/>
  <c r="AD471" i="40"/>
  <c r="AC471" i="40"/>
  <c r="AB471" i="40"/>
  <c r="AF470" i="40"/>
  <c r="AE470" i="40"/>
  <c r="AD470" i="40"/>
  <c r="AC470" i="40"/>
  <c r="AB470" i="40"/>
  <c r="Z470" i="40"/>
  <c r="AF469" i="40"/>
  <c r="AE469" i="40"/>
  <c r="AD469" i="40"/>
  <c r="AC469" i="40"/>
  <c r="AB469" i="40"/>
  <c r="AF468" i="40"/>
  <c r="AE468" i="40"/>
  <c r="AD468" i="40"/>
  <c r="AC468" i="40"/>
  <c r="AB468" i="40"/>
  <c r="AF467" i="40"/>
  <c r="AE467" i="40"/>
  <c r="AD467" i="40"/>
  <c r="AC467" i="40"/>
  <c r="AB467" i="40"/>
  <c r="Z467" i="40"/>
  <c r="AF466" i="40"/>
  <c r="AE466" i="40"/>
  <c r="AD466" i="40"/>
  <c r="AC466" i="40"/>
  <c r="AB466" i="40"/>
  <c r="AF465" i="40"/>
  <c r="AE465" i="40"/>
  <c r="AD465" i="40"/>
  <c r="AC465" i="40"/>
  <c r="AB465" i="40"/>
  <c r="AF464" i="40"/>
  <c r="AE464" i="40"/>
  <c r="AD464" i="40"/>
  <c r="AC464" i="40"/>
  <c r="AB464" i="40"/>
  <c r="Z464" i="40"/>
  <c r="AF463" i="40"/>
  <c r="AE463" i="40"/>
  <c r="AD463" i="40"/>
  <c r="AC463" i="40"/>
  <c r="AB463" i="40"/>
  <c r="AF462" i="40"/>
  <c r="AE462" i="40"/>
  <c r="AD462" i="40"/>
  <c r="AC462" i="40"/>
  <c r="AB462" i="40"/>
  <c r="AF461" i="40"/>
  <c r="AE461" i="40"/>
  <c r="AD461" i="40"/>
  <c r="AC461" i="40"/>
  <c r="AB461" i="40"/>
  <c r="AF460" i="40"/>
  <c r="AE460" i="40"/>
  <c r="AD460" i="40"/>
  <c r="AC460" i="40"/>
  <c r="AB460" i="40"/>
  <c r="AF459" i="40"/>
  <c r="AE459" i="40"/>
  <c r="AD459" i="40"/>
  <c r="AC459" i="40"/>
  <c r="AB459" i="40"/>
  <c r="Z459" i="40"/>
  <c r="AF458" i="40"/>
  <c r="AE458" i="40"/>
  <c r="AD458" i="40"/>
  <c r="AC458" i="40"/>
  <c r="AB458" i="40"/>
  <c r="AF457" i="40"/>
  <c r="AE457" i="40"/>
  <c r="AD457" i="40"/>
  <c r="AC457" i="40"/>
  <c r="AB457" i="40"/>
  <c r="AF456" i="40"/>
  <c r="AE456" i="40"/>
  <c r="AD456" i="40"/>
  <c r="AC456" i="40"/>
  <c r="AB456" i="40"/>
  <c r="AF455" i="40"/>
  <c r="AE455" i="40"/>
  <c r="AD455" i="40"/>
  <c r="AC455" i="40"/>
  <c r="AB455" i="40"/>
  <c r="Z455" i="40"/>
  <c r="AF454" i="40"/>
  <c r="AE454" i="40"/>
  <c r="AD454" i="40"/>
  <c r="AC454" i="40"/>
  <c r="AB454" i="40"/>
  <c r="AF453" i="40"/>
  <c r="AE453" i="40"/>
  <c r="AD453" i="40"/>
  <c r="AC453" i="40"/>
  <c r="AB453" i="40"/>
  <c r="AF452" i="40"/>
  <c r="AE452" i="40"/>
  <c r="AD452" i="40"/>
  <c r="AC452" i="40"/>
  <c r="AB452" i="40"/>
  <c r="Z452" i="40"/>
  <c r="AF451" i="40"/>
  <c r="AE451" i="40"/>
  <c r="AD451" i="40"/>
  <c r="AC451" i="40"/>
  <c r="AB451" i="40"/>
  <c r="AF450" i="40"/>
  <c r="AE450" i="40"/>
  <c r="AD450" i="40"/>
  <c r="AC450" i="40"/>
  <c r="AB450" i="40"/>
  <c r="AF449" i="40"/>
  <c r="AE449" i="40"/>
  <c r="AD449" i="40"/>
  <c r="AC449" i="40"/>
  <c r="AB449" i="40"/>
  <c r="AF448" i="40"/>
  <c r="AE448" i="40"/>
  <c r="AD448" i="40"/>
  <c r="AC448" i="40"/>
  <c r="AB448" i="40"/>
  <c r="AF447" i="40"/>
  <c r="AE447" i="40"/>
  <c r="AD447" i="40"/>
  <c r="AC447" i="40"/>
  <c r="AB447" i="40"/>
  <c r="Z447" i="40"/>
  <c r="Z448" i="40" s="1"/>
  <c r="Z449" i="40" s="1"/>
  <c r="AF446" i="40"/>
  <c r="AE446" i="40"/>
  <c r="AD446" i="40"/>
  <c r="AC446" i="40"/>
  <c r="AB446" i="40"/>
  <c r="AF445" i="40"/>
  <c r="AE445" i="40"/>
  <c r="AD445" i="40"/>
  <c r="AC445" i="40"/>
  <c r="AB445" i="40"/>
  <c r="AF444" i="40"/>
  <c r="AE444" i="40"/>
  <c r="AD444" i="40"/>
  <c r="AC444" i="40"/>
  <c r="AB444" i="40"/>
  <c r="AF443" i="40"/>
  <c r="AE443" i="40"/>
  <c r="AD443" i="40"/>
  <c r="AC443" i="40"/>
  <c r="AB443" i="40"/>
  <c r="AF442" i="40"/>
  <c r="AE442" i="40"/>
  <c r="AD442" i="40"/>
  <c r="AC442" i="40"/>
  <c r="AB442" i="40"/>
  <c r="AF441" i="40"/>
  <c r="AE441" i="40"/>
  <c r="AD441" i="40"/>
  <c r="AC441" i="40"/>
  <c r="AB441" i="40"/>
  <c r="AF440" i="40"/>
  <c r="AE440" i="40"/>
  <c r="AD440" i="40"/>
  <c r="AC440" i="40"/>
  <c r="AB440" i="40"/>
  <c r="AF439" i="40"/>
  <c r="AE439" i="40"/>
  <c r="AD439" i="40"/>
  <c r="AC439" i="40"/>
  <c r="AB439" i="40"/>
  <c r="Z439" i="40"/>
  <c r="Z440" i="40" s="1"/>
  <c r="Z441" i="40" s="1"/>
  <c r="Z442" i="40" s="1"/>
  <c r="AF438" i="40"/>
  <c r="AE438" i="40"/>
  <c r="AD438" i="40"/>
  <c r="AC438" i="40"/>
  <c r="AB438" i="40"/>
  <c r="S422" i="40"/>
  <c r="S421" i="40"/>
  <c r="S420" i="40"/>
  <c r="S419" i="40"/>
  <c r="S418" i="40"/>
  <c r="S417" i="40"/>
  <c r="AF416" i="40"/>
  <c r="AD416" i="40"/>
  <c r="AC416" i="40"/>
  <c r="AG416" i="40" s="1"/>
  <c r="AB416" i="40"/>
  <c r="Z416" i="40"/>
  <c r="AI416" i="40" s="1"/>
  <c r="Y416" i="40"/>
  <c r="AH416" i="40" s="1"/>
  <c r="X416" i="40"/>
  <c r="W416" i="40"/>
  <c r="S416" i="40"/>
  <c r="AF415" i="40"/>
  <c r="AD415" i="40"/>
  <c r="AC415" i="40"/>
  <c r="AG415" i="40" s="1"/>
  <c r="AB415" i="40"/>
  <c r="Z415" i="40"/>
  <c r="AI415" i="40" s="1"/>
  <c r="Y415" i="40"/>
  <c r="AH415" i="40" s="1"/>
  <c r="X415" i="40"/>
  <c r="W415" i="40"/>
  <c r="S415" i="40"/>
  <c r="AF414" i="40"/>
  <c r="AD414" i="40"/>
  <c r="AC414" i="40"/>
  <c r="AG414" i="40" s="1"/>
  <c r="AB414" i="40"/>
  <c r="Z414" i="40"/>
  <c r="AI414" i="40" s="1"/>
  <c r="Y414" i="40"/>
  <c r="AH414" i="40" s="1"/>
  <c r="X414" i="40"/>
  <c r="W414" i="40"/>
  <c r="S414" i="40"/>
  <c r="AF413" i="40"/>
  <c r="AD413" i="40"/>
  <c r="AC413" i="40"/>
  <c r="AG413" i="40" s="1"/>
  <c r="AB413" i="40"/>
  <c r="Z413" i="40"/>
  <c r="AI413" i="40" s="1"/>
  <c r="Y413" i="40"/>
  <c r="AH413" i="40" s="1"/>
  <c r="X413" i="40"/>
  <c r="W413" i="40"/>
  <c r="S413" i="40"/>
  <c r="AF412" i="40"/>
  <c r="AD412" i="40"/>
  <c r="AC412" i="40"/>
  <c r="AG412" i="40" s="1"/>
  <c r="AB412" i="40"/>
  <c r="Z412" i="40"/>
  <c r="AI412" i="40" s="1"/>
  <c r="Y412" i="40"/>
  <c r="AH412" i="40" s="1"/>
  <c r="X412" i="40"/>
  <c r="W412" i="40"/>
  <c r="S412" i="40"/>
  <c r="AF411" i="40"/>
  <c r="AD411" i="40"/>
  <c r="AC411" i="40"/>
  <c r="AG411" i="40" s="1"/>
  <c r="AB411" i="40"/>
  <c r="Z411" i="40"/>
  <c r="AI411" i="40" s="1"/>
  <c r="Y411" i="40"/>
  <c r="AH411" i="40" s="1"/>
  <c r="X411" i="40"/>
  <c r="W411" i="40"/>
  <c r="S411" i="40"/>
  <c r="AF410" i="40"/>
  <c r="AD410" i="40"/>
  <c r="AC410" i="40"/>
  <c r="AG410" i="40" s="1"/>
  <c r="AB410" i="40"/>
  <c r="Z410" i="40"/>
  <c r="AI410" i="40" s="1"/>
  <c r="Y410" i="40"/>
  <c r="AH410" i="40" s="1"/>
  <c r="X410" i="40"/>
  <c r="W410" i="40"/>
  <c r="S410" i="40"/>
  <c r="AF409" i="40"/>
  <c r="AD409" i="40"/>
  <c r="AC409" i="40"/>
  <c r="AG409" i="40" s="1"/>
  <c r="AB409" i="40"/>
  <c r="Z409" i="40"/>
  <c r="AI409" i="40" s="1"/>
  <c r="Y409" i="40"/>
  <c r="AH409" i="40" s="1"/>
  <c r="X409" i="40"/>
  <c r="W409" i="40"/>
  <c r="S409" i="40"/>
  <c r="AF408" i="40"/>
  <c r="AD408" i="40"/>
  <c r="AC408" i="40"/>
  <c r="AG408" i="40" s="1"/>
  <c r="AB408" i="40"/>
  <c r="Z408" i="40"/>
  <c r="AI408" i="40" s="1"/>
  <c r="Y408" i="40"/>
  <c r="AH408" i="40" s="1"/>
  <c r="X408" i="40"/>
  <c r="W408" i="40"/>
  <c r="S408" i="40"/>
  <c r="AF407" i="40"/>
  <c r="AD407" i="40"/>
  <c r="AC407" i="40"/>
  <c r="AG407" i="40" s="1"/>
  <c r="AB407" i="40"/>
  <c r="Z407" i="40"/>
  <c r="AI407" i="40" s="1"/>
  <c r="Y407" i="40"/>
  <c r="AH407" i="40" s="1"/>
  <c r="X407" i="40"/>
  <c r="W407" i="40"/>
  <c r="S407" i="40"/>
  <c r="AF406" i="40"/>
  <c r="AD406" i="40"/>
  <c r="AC406" i="40"/>
  <c r="AG406" i="40" s="1"/>
  <c r="AB406" i="40"/>
  <c r="Z406" i="40"/>
  <c r="AI406" i="40" s="1"/>
  <c r="Y406" i="40"/>
  <c r="AH406" i="40" s="1"/>
  <c r="X406" i="40"/>
  <c r="W406" i="40"/>
  <c r="S406" i="40"/>
  <c r="AF405" i="40"/>
  <c r="AD405" i="40"/>
  <c r="AC405" i="40"/>
  <c r="AG405" i="40" s="1"/>
  <c r="AB405" i="40"/>
  <c r="Z405" i="40"/>
  <c r="AI405" i="40" s="1"/>
  <c r="Y405" i="40"/>
  <c r="AH405" i="40" s="1"/>
  <c r="X405" i="40"/>
  <c r="W405" i="40"/>
  <c r="S405" i="40"/>
  <c r="AF404" i="40"/>
  <c r="AD404" i="40"/>
  <c r="AC404" i="40"/>
  <c r="AG404" i="40" s="1"/>
  <c r="AB404" i="40"/>
  <c r="Z404" i="40"/>
  <c r="AI404" i="40" s="1"/>
  <c r="Y404" i="40"/>
  <c r="AH404" i="40" s="1"/>
  <c r="X404" i="40"/>
  <c r="W404" i="40"/>
  <c r="S404" i="40"/>
  <c r="AF403" i="40"/>
  <c r="AD403" i="40"/>
  <c r="AC403" i="40"/>
  <c r="AG403" i="40" s="1"/>
  <c r="AB403" i="40"/>
  <c r="Z403" i="40"/>
  <c r="AI403" i="40" s="1"/>
  <c r="Y403" i="40"/>
  <c r="AH403" i="40" s="1"/>
  <c r="X403" i="40"/>
  <c r="W403" i="40"/>
  <c r="S403" i="40"/>
  <c r="AF402" i="40"/>
  <c r="AD402" i="40"/>
  <c r="AC402" i="40"/>
  <c r="AG402" i="40" s="1"/>
  <c r="AB402" i="40"/>
  <c r="Z402" i="40"/>
  <c r="AI402" i="40" s="1"/>
  <c r="Y402" i="40"/>
  <c r="AH402" i="40" s="1"/>
  <c r="X402" i="40"/>
  <c r="W402" i="40"/>
  <c r="S402" i="40"/>
  <c r="V395" i="40" s="1"/>
  <c r="AF401" i="40"/>
  <c r="AD401" i="40"/>
  <c r="AC401" i="40"/>
  <c r="AG401" i="40" s="1"/>
  <c r="AB401" i="40"/>
  <c r="Z401" i="40"/>
  <c r="AI401" i="40" s="1"/>
  <c r="Y401" i="40"/>
  <c r="AH401" i="40" s="1"/>
  <c r="X401" i="40"/>
  <c r="W401" i="40"/>
  <c r="S401" i="40"/>
  <c r="U395" i="40" s="1"/>
  <c r="AB395" i="40" s="1"/>
  <c r="Q401" i="40"/>
  <c r="Q402" i="40" s="1"/>
  <c r="Q403" i="40" s="1"/>
  <c r="Q404" i="40" s="1"/>
  <c r="Q405" i="40" s="1"/>
  <c r="Q406" i="40" s="1"/>
  <c r="Q407" i="40" s="1"/>
  <c r="Q408" i="40" s="1"/>
  <c r="Q409" i="40" s="1"/>
  <c r="Q410" i="40" s="1"/>
  <c r="Q411" i="40" s="1"/>
  <c r="Q412" i="40" s="1"/>
  <c r="Q413" i="40" s="1"/>
  <c r="Q414" i="40" s="1"/>
  <c r="Q415" i="40" s="1"/>
  <c r="Q416" i="40" s="1"/>
  <c r="Q417" i="40" s="1"/>
  <c r="Q418" i="40" s="1"/>
  <c r="Q419" i="40" s="1"/>
  <c r="Q420" i="40" s="1"/>
  <c r="Q421" i="40" s="1"/>
  <c r="Q422" i="40" s="1"/>
  <c r="Q423" i="40" s="1"/>
  <c r="AF400" i="40"/>
  <c r="AD400" i="40"/>
  <c r="AC400" i="40"/>
  <c r="AG400" i="40" s="1"/>
  <c r="AB400" i="40"/>
  <c r="Z400" i="40"/>
  <c r="AI400" i="40" s="1"/>
  <c r="Y400" i="40"/>
  <c r="AH400" i="40" s="1"/>
  <c r="X400" i="40"/>
  <c r="W400" i="40"/>
  <c r="S400" i="40"/>
  <c r="AF399" i="40"/>
  <c r="AD399" i="40"/>
  <c r="AC399" i="40"/>
  <c r="AG399" i="40" s="1"/>
  <c r="AB399" i="40"/>
  <c r="Z399" i="40"/>
  <c r="AI399" i="40" s="1"/>
  <c r="Y399" i="40"/>
  <c r="AH399" i="40" s="1"/>
  <c r="X399" i="40"/>
  <c r="W399" i="40"/>
  <c r="S399" i="40"/>
  <c r="V394" i="40" s="1"/>
  <c r="AC394" i="40" s="1"/>
  <c r="AF398" i="40"/>
  <c r="AD398" i="40"/>
  <c r="AC398" i="40"/>
  <c r="AG398" i="40" s="1"/>
  <c r="AB398" i="40"/>
  <c r="Z398" i="40"/>
  <c r="AI398" i="40" s="1"/>
  <c r="Y398" i="40"/>
  <c r="AH398" i="40" s="1"/>
  <c r="X398" i="40"/>
  <c r="W398" i="40"/>
  <c r="S398" i="40"/>
  <c r="U394" i="40" s="1"/>
  <c r="AF397" i="40"/>
  <c r="AD397" i="40"/>
  <c r="AC397" i="40"/>
  <c r="AG397" i="40" s="1"/>
  <c r="AB397" i="40"/>
  <c r="Z397" i="40"/>
  <c r="AI397" i="40" s="1"/>
  <c r="Y397" i="40"/>
  <c r="AH397" i="40" s="1"/>
  <c r="X397" i="40"/>
  <c r="W397" i="40"/>
  <c r="S397" i="40"/>
  <c r="V393" i="40" s="1"/>
  <c r="AF396" i="40"/>
  <c r="AD396" i="40"/>
  <c r="AC396" i="40"/>
  <c r="AG396" i="40" s="1"/>
  <c r="AB396" i="40"/>
  <c r="Z396" i="40"/>
  <c r="AI396" i="40" s="1"/>
  <c r="Y396" i="40"/>
  <c r="AH396" i="40" s="1"/>
  <c r="X396" i="40"/>
  <c r="W396" i="40"/>
  <c r="S396" i="40"/>
  <c r="U393" i="40" s="1"/>
  <c r="L396" i="40"/>
  <c r="AD395" i="40"/>
  <c r="S395" i="40"/>
  <c r="V392" i="40" s="1"/>
  <c r="AC392" i="40" s="1"/>
  <c r="AD394" i="40"/>
  <c r="S394" i="40"/>
  <c r="U392" i="40" s="1"/>
  <c r="Y392" i="40" s="1"/>
  <c r="AH392" i="40" s="1"/>
  <c r="L394" i="40"/>
  <c r="AD393" i="40"/>
  <c r="S393" i="40"/>
  <c r="V391" i="40" s="1"/>
  <c r="AD392" i="40"/>
  <c r="S392" i="40"/>
  <c r="U391" i="40" s="1"/>
  <c r="AD391" i="40"/>
  <c r="S391" i="40"/>
  <c r="V390" i="40" s="1"/>
  <c r="Z390" i="40" s="1"/>
  <c r="AI390" i="40" s="1"/>
  <c r="AD390" i="40"/>
  <c r="S390" i="40"/>
  <c r="U390" i="40" s="1"/>
  <c r="AF390" i="40" s="1"/>
  <c r="Q390" i="40"/>
  <c r="Q391" i="40" s="1"/>
  <c r="Q392" i="40" s="1"/>
  <c r="Q393" i="40" s="1"/>
  <c r="Q394" i="40" s="1"/>
  <c r="Q395" i="40" s="1"/>
  <c r="Q396" i="40" s="1"/>
  <c r="Q397" i="40" s="1"/>
  <c r="Q398" i="40" s="1"/>
  <c r="Q399" i="40" s="1"/>
  <c r="O387" i="40"/>
  <c r="O436" i="40" s="1"/>
  <c r="O538" i="40" s="1"/>
  <c r="S384" i="40"/>
  <c r="S383" i="40"/>
  <c r="S382" i="40"/>
  <c r="V378" i="40" s="1"/>
  <c r="AC378" i="40" s="1"/>
  <c r="S381" i="40"/>
  <c r="V377" i="40" s="1"/>
  <c r="S380" i="40"/>
  <c r="S379" i="40"/>
  <c r="V375" i="40" s="1"/>
  <c r="AC375" i="40" s="1"/>
  <c r="AD378" i="40"/>
  <c r="S378" i="40"/>
  <c r="V374" i="40" s="1"/>
  <c r="AD377" i="40"/>
  <c r="S377" i="40"/>
  <c r="AD376" i="40"/>
  <c r="S376" i="40"/>
  <c r="U373" i="40" s="1"/>
  <c r="AF373" i="40" s="1"/>
  <c r="AD375" i="40"/>
  <c r="S375" i="40"/>
  <c r="U372" i="40" s="1"/>
  <c r="AF372" i="40" s="1"/>
  <c r="AD374" i="40"/>
  <c r="S374" i="40"/>
  <c r="V371" i="40" s="1"/>
  <c r="AC371" i="40" s="1"/>
  <c r="AD373" i="40"/>
  <c r="S373" i="40"/>
  <c r="V370" i="40" s="1"/>
  <c r="AD372" i="40"/>
  <c r="S372" i="40"/>
  <c r="U370" i="40" s="1"/>
  <c r="AD371" i="40"/>
  <c r="S371" i="40"/>
  <c r="V369" i="40" s="1"/>
  <c r="AD370" i="40"/>
  <c r="S370" i="40"/>
  <c r="V368" i="40" s="1"/>
  <c r="AD369" i="40"/>
  <c r="S369" i="40"/>
  <c r="V367" i="40" s="1"/>
  <c r="AD368" i="40"/>
  <c r="S368" i="40"/>
  <c r="AD367" i="40"/>
  <c r="S367" i="40"/>
  <c r="U366" i="40" s="1"/>
  <c r="AD366" i="40"/>
  <c r="S366" i="40"/>
  <c r="V364" i="40" s="1"/>
  <c r="AD365" i="40"/>
  <c r="S365" i="40"/>
  <c r="V363" i="40" s="1"/>
  <c r="AC363" i="40" s="1"/>
  <c r="AD364" i="40"/>
  <c r="S364" i="40"/>
  <c r="AD363" i="40"/>
  <c r="S363" i="40"/>
  <c r="V361" i="40" s="1"/>
  <c r="U362" i="40" s="1"/>
  <c r="AD362" i="40"/>
  <c r="S362" i="40"/>
  <c r="V360" i="40" s="1"/>
  <c r="AD361" i="40"/>
  <c r="S361" i="40"/>
  <c r="U360" i="40" s="1"/>
  <c r="AF360" i="40" s="1"/>
  <c r="AD360" i="40"/>
  <c r="S360" i="40"/>
  <c r="AD359" i="40"/>
  <c r="S359" i="40"/>
  <c r="AD358" i="40"/>
  <c r="S358" i="40"/>
  <c r="V356" i="40" s="1"/>
  <c r="AC356" i="40" s="1"/>
  <c r="AG356" i="40" s="1"/>
  <c r="L358" i="40"/>
  <c r="AD357" i="40"/>
  <c r="S357" i="40"/>
  <c r="U356" i="40" s="1"/>
  <c r="Y356" i="40" s="1"/>
  <c r="AH356" i="40" s="1"/>
  <c r="AD356" i="40"/>
  <c r="S356" i="40"/>
  <c r="U355" i="40" s="1"/>
  <c r="AF355" i="40" s="1"/>
  <c r="L356" i="40"/>
  <c r="AD355" i="40"/>
  <c r="S355" i="40"/>
  <c r="V353" i="40" s="1"/>
  <c r="AC353" i="40" s="1"/>
  <c r="AD354" i="40"/>
  <c r="S354" i="40"/>
  <c r="U353" i="40" s="1"/>
  <c r="AD353" i="40"/>
  <c r="S353" i="40"/>
  <c r="V352" i="40" s="1"/>
  <c r="AC352" i="40" s="1"/>
  <c r="AD352" i="40"/>
  <c r="S352" i="40"/>
  <c r="U352" i="40" s="1"/>
  <c r="Q352" i="40"/>
  <c r="Q353" i="40" s="1"/>
  <c r="Q354" i="40" s="1"/>
  <c r="Q355" i="40" s="1"/>
  <c r="Q356" i="40" s="1"/>
  <c r="Q357" i="40" s="1"/>
  <c r="Q358" i="40" s="1"/>
  <c r="Q359" i="40" s="1"/>
  <c r="Q360" i="40" s="1"/>
  <c r="Q361" i="40" s="1"/>
  <c r="Q362" i="40" s="1"/>
  <c r="Q363" i="40" s="1"/>
  <c r="Q364" i="40" s="1"/>
  <c r="Q365" i="40" s="1"/>
  <c r="Q366" i="40" s="1"/>
  <c r="Q367" i="40" s="1"/>
  <c r="Q368" i="40" s="1"/>
  <c r="Q369" i="40" s="1"/>
  <c r="Q370" i="40" s="1"/>
  <c r="Q371" i="40" s="1"/>
  <c r="Q372" i="40" s="1"/>
  <c r="Q373" i="40" s="1"/>
  <c r="Q374" i="40" s="1"/>
  <c r="Q375" i="40" s="1"/>
  <c r="Q376" i="40" s="1"/>
  <c r="Q377" i="40" s="1"/>
  <c r="Q378" i="40" s="1"/>
  <c r="Q379" i="40" s="1"/>
  <c r="Q380" i="40" s="1"/>
  <c r="Q381" i="40" s="1"/>
  <c r="Q382" i="40" s="1"/>
  <c r="Q383" i="40" s="1"/>
  <c r="Q384" i="40" s="1"/>
  <c r="Q385" i="40" s="1"/>
  <c r="L349" i="40"/>
  <c r="L387" i="40" s="1"/>
  <c r="L436" i="40" s="1"/>
  <c r="AF344" i="40"/>
  <c r="AD344" i="40"/>
  <c r="AC344" i="40"/>
  <c r="AG344" i="40" s="1"/>
  <c r="AB344" i="40"/>
  <c r="Z344" i="40"/>
  <c r="AI344" i="40" s="1"/>
  <c r="Y344" i="40"/>
  <c r="AH344" i="40" s="1"/>
  <c r="X344" i="40"/>
  <c r="W344" i="40"/>
  <c r="S344" i="40"/>
  <c r="AF343" i="40"/>
  <c r="AD343" i="40"/>
  <c r="AC343" i="40"/>
  <c r="AG343" i="40" s="1"/>
  <c r="AB343" i="40"/>
  <c r="Z343" i="40"/>
  <c r="AI343" i="40" s="1"/>
  <c r="Y343" i="40"/>
  <c r="AH343" i="40" s="1"/>
  <c r="X343" i="40"/>
  <c r="W343" i="40"/>
  <c r="S343" i="40"/>
  <c r="AF342" i="40"/>
  <c r="AD342" i="40"/>
  <c r="AC342" i="40"/>
  <c r="AG342" i="40" s="1"/>
  <c r="AB342" i="40"/>
  <c r="Z342" i="40"/>
  <c r="AI342" i="40" s="1"/>
  <c r="Y342" i="40"/>
  <c r="AH342" i="40" s="1"/>
  <c r="X342" i="40"/>
  <c r="W342" i="40"/>
  <c r="S342" i="40"/>
  <c r="AF341" i="40"/>
  <c r="AD341" i="40"/>
  <c r="AC341" i="40"/>
  <c r="AG341" i="40" s="1"/>
  <c r="AB341" i="40"/>
  <c r="Z341" i="40"/>
  <c r="AI341" i="40" s="1"/>
  <c r="Y341" i="40"/>
  <c r="AH341" i="40" s="1"/>
  <c r="X341" i="40"/>
  <c r="W341" i="40"/>
  <c r="S341" i="40"/>
  <c r="AF340" i="40"/>
  <c r="AD340" i="40"/>
  <c r="AC340" i="40"/>
  <c r="AG340" i="40" s="1"/>
  <c r="AB340" i="40"/>
  <c r="Z340" i="40"/>
  <c r="AI340" i="40" s="1"/>
  <c r="Y340" i="40"/>
  <c r="AH340" i="40" s="1"/>
  <c r="X340" i="40"/>
  <c r="W340" i="40"/>
  <c r="S340" i="40"/>
  <c r="Q340" i="40"/>
  <c r="Q341" i="40" s="1"/>
  <c r="Q342" i="40" s="1"/>
  <c r="Q343" i="40" s="1"/>
  <c r="Q344" i="40" s="1"/>
  <c r="Q345" i="40" s="1"/>
  <c r="AF339" i="40"/>
  <c r="AD339" i="40"/>
  <c r="AC339" i="40"/>
  <c r="AG339" i="40" s="1"/>
  <c r="AB339" i="40"/>
  <c r="Z339" i="40"/>
  <c r="AI339" i="40" s="1"/>
  <c r="Y339" i="40"/>
  <c r="AH339" i="40" s="1"/>
  <c r="X339" i="40"/>
  <c r="W339" i="40"/>
  <c r="S339" i="40"/>
  <c r="AF338" i="40"/>
  <c r="AD338" i="40"/>
  <c r="AC338" i="40"/>
  <c r="AG338" i="40" s="1"/>
  <c r="AB338" i="40"/>
  <c r="Z338" i="40"/>
  <c r="AI338" i="40" s="1"/>
  <c r="Y338" i="40"/>
  <c r="AH338" i="40" s="1"/>
  <c r="X338" i="40"/>
  <c r="W338" i="40"/>
  <c r="S338" i="40"/>
  <c r="AF337" i="40"/>
  <c r="AD337" i="40"/>
  <c r="AC337" i="40"/>
  <c r="AG337" i="40" s="1"/>
  <c r="AB337" i="40"/>
  <c r="Z337" i="40"/>
  <c r="AI337" i="40" s="1"/>
  <c r="Y337" i="40"/>
  <c r="AH337" i="40" s="1"/>
  <c r="X337" i="40"/>
  <c r="W337" i="40"/>
  <c r="S337" i="40"/>
  <c r="Q337" i="40"/>
  <c r="Q338" i="40" s="1"/>
  <c r="Q339" i="40" s="1"/>
  <c r="AF336" i="40"/>
  <c r="AD336" i="40"/>
  <c r="AC336" i="40"/>
  <c r="AG336" i="40" s="1"/>
  <c r="AB336" i="40"/>
  <c r="Z336" i="40"/>
  <c r="AI336" i="40" s="1"/>
  <c r="Y336" i="40"/>
  <c r="AH336" i="40" s="1"/>
  <c r="X336" i="40"/>
  <c r="W336" i="40"/>
  <c r="AF335" i="40"/>
  <c r="AD335" i="40"/>
  <c r="AC335" i="40"/>
  <c r="AG335" i="40" s="1"/>
  <c r="AB335" i="40"/>
  <c r="Z335" i="40"/>
  <c r="AI335" i="40" s="1"/>
  <c r="Y335" i="40"/>
  <c r="AH335" i="40" s="1"/>
  <c r="X335" i="40"/>
  <c r="W335" i="40"/>
  <c r="S335" i="40"/>
  <c r="AF334" i="40"/>
  <c r="AD334" i="40"/>
  <c r="AC334" i="40"/>
  <c r="AG334" i="40" s="1"/>
  <c r="AB334" i="40"/>
  <c r="Z334" i="40"/>
  <c r="AI334" i="40" s="1"/>
  <c r="Y334" i="40"/>
  <c r="AH334" i="40" s="1"/>
  <c r="X334" i="40"/>
  <c r="W334" i="40"/>
  <c r="S334" i="40"/>
  <c r="AF333" i="40"/>
  <c r="AD333" i="40"/>
  <c r="AC333" i="40"/>
  <c r="AG333" i="40" s="1"/>
  <c r="AB333" i="40"/>
  <c r="Z333" i="40"/>
  <c r="AI333" i="40" s="1"/>
  <c r="Y333" i="40"/>
  <c r="AH333" i="40" s="1"/>
  <c r="X333" i="40"/>
  <c r="W333" i="40"/>
  <c r="S333" i="40"/>
  <c r="AF332" i="40"/>
  <c r="AD332" i="40"/>
  <c r="AC332" i="40"/>
  <c r="AG332" i="40" s="1"/>
  <c r="AB332" i="40"/>
  <c r="Z332" i="40"/>
  <c r="AI332" i="40" s="1"/>
  <c r="Y332" i="40"/>
  <c r="AH332" i="40" s="1"/>
  <c r="X332" i="40"/>
  <c r="W332" i="40"/>
  <c r="S332" i="40"/>
  <c r="AF331" i="40"/>
  <c r="AD331" i="40"/>
  <c r="AC331" i="40"/>
  <c r="AG331" i="40" s="1"/>
  <c r="AB331" i="40"/>
  <c r="Z331" i="40"/>
  <c r="AI331" i="40" s="1"/>
  <c r="Y331" i="40"/>
  <c r="AH331" i="40" s="1"/>
  <c r="X331" i="40"/>
  <c r="W331" i="40"/>
  <c r="S331" i="40"/>
  <c r="AF330" i="40"/>
  <c r="AD330" i="40"/>
  <c r="AC330" i="40"/>
  <c r="AG330" i="40" s="1"/>
  <c r="AB330" i="40"/>
  <c r="Z330" i="40"/>
  <c r="AI330" i="40" s="1"/>
  <c r="Y330" i="40"/>
  <c r="AH330" i="40" s="1"/>
  <c r="X330" i="40"/>
  <c r="W330" i="40"/>
  <c r="S330" i="40"/>
  <c r="AF329" i="40"/>
  <c r="AD329" i="40"/>
  <c r="AC329" i="40"/>
  <c r="AG329" i="40" s="1"/>
  <c r="AB329" i="40"/>
  <c r="Z329" i="40"/>
  <c r="AI329" i="40" s="1"/>
  <c r="Y329" i="40"/>
  <c r="AH329" i="40" s="1"/>
  <c r="X329" i="40"/>
  <c r="W329" i="40"/>
  <c r="S329" i="40"/>
  <c r="AF328" i="40"/>
  <c r="AD328" i="40"/>
  <c r="AC328" i="40"/>
  <c r="AG328" i="40" s="1"/>
  <c r="AB328" i="40"/>
  <c r="Z328" i="40"/>
  <c r="AI328" i="40" s="1"/>
  <c r="Y328" i="40"/>
  <c r="AH328" i="40" s="1"/>
  <c r="X328" i="40"/>
  <c r="W328" i="40"/>
  <c r="S328" i="40"/>
  <c r="AF327" i="40"/>
  <c r="AD327" i="40"/>
  <c r="AC327" i="40"/>
  <c r="AG327" i="40" s="1"/>
  <c r="AB327" i="40"/>
  <c r="Z327" i="40"/>
  <c r="AI327" i="40" s="1"/>
  <c r="Y327" i="40"/>
  <c r="AH327" i="40" s="1"/>
  <c r="X327" i="40"/>
  <c r="W327" i="40"/>
  <c r="S327" i="40"/>
  <c r="V326" i="40" s="1"/>
  <c r="Z326" i="40" s="1"/>
  <c r="AI326" i="40" s="1"/>
  <c r="S326" i="40"/>
  <c r="U326" i="40" s="1"/>
  <c r="AD326" i="40" s="1"/>
  <c r="Q326" i="40"/>
  <c r="Q327" i="40" s="1"/>
  <c r="AF325" i="40"/>
  <c r="AD325" i="40"/>
  <c r="AC325" i="40"/>
  <c r="AG325" i="40" s="1"/>
  <c r="AB325" i="40"/>
  <c r="Z325" i="40"/>
  <c r="AI325" i="40" s="1"/>
  <c r="Y325" i="40"/>
  <c r="AH325" i="40" s="1"/>
  <c r="X325" i="40"/>
  <c r="W325" i="40"/>
  <c r="S325" i="40"/>
  <c r="AF324" i="40"/>
  <c r="AD324" i="40"/>
  <c r="AC324" i="40"/>
  <c r="AG324" i="40" s="1"/>
  <c r="AB324" i="40"/>
  <c r="Z324" i="40"/>
  <c r="AI324" i="40" s="1"/>
  <c r="Y324" i="40"/>
  <c r="AH324" i="40" s="1"/>
  <c r="X324" i="40"/>
  <c r="W324" i="40"/>
  <c r="S324" i="40"/>
  <c r="V323" i="40" s="1"/>
  <c r="S323" i="40"/>
  <c r="V322" i="40" s="1"/>
  <c r="Z322" i="40" s="1"/>
  <c r="AI322" i="40" s="1"/>
  <c r="S322" i="40"/>
  <c r="V321" i="40" s="1"/>
  <c r="S321" i="40"/>
  <c r="V320" i="40" s="1"/>
  <c r="S320" i="40"/>
  <c r="V319" i="40" s="1"/>
  <c r="S319" i="40"/>
  <c r="V318" i="40" s="1"/>
  <c r="Z318" i="40" s="1"/>
  <c r="AI318" i="40" s="1"/>
  <c r="S318" i="40"/>
  <c r="V317" i="40" s="1"/>
  <c r="S317" i="40"/>
  <c r="V316" i="40" s="1"/>
  <c r="S316" i="40"/>
  <c r="U316" i="40" s="1"/>
  <c r="Q316" i="40"/>
  <c r="Q317" i="40" s="1"/>
  <c r="Q318" i="40" s="1"/>
  <c r="Q319" i="40" s="1"/>
  <c r="Q320" i="40" s="1"/>
  <c r="Q321" i="40" s="1"/>
  <c r="Q322" i="40" s="1"/>
  <c r="Q323" i="40" s="1"/>
  <c r="Q324" i="40" s="1"/>
  <c r="AF315" i="40"/>
  <c r="AD315" i="40"/>
  <c r="AC315" i="40"/>
  <c r="AG315" i="40" s="1"/>
  <c r="AB315" i="40"/>
  <c r="Z315" i="40"/>
  <c r="AI315" i="40" s="1"/>
  <c r="Y315" i="40"/>
  <c r="AH315" i="40" s="1"/>
  <c r="X315" i="40"/>
  <c r="W315" i="40"/>
  <c r="S315" i="40"/>
  <c r="AF314" i="40"/>
  <c r="AD314" i="40"/>
  <c r="AC314" i="40"/>
  <c r="AG314" i="40" s="1"/>
  <c r="AB314" i="40"/>
  <c r="Z314" i="40"/>
  <c r="AI314" i="40" s="1"/>
  <c r="Y314" i="40"/>
  <c r="AH314" i="40" s="1"/>
  <c r="X314" i="40"/>
  <c r="W314" i="40"/>
  <c r="S314" i="40"/>
  <c r="V313" i="40" s="1"/>
  <c r="S313" i="40"/>
  <c r="V312" i="40" s="1"/>
  <c r="S312" i="40"/>
  <c r="V311" i="40" s="1"/>
  <c r="S311" i="40"/>
  <c r="V310" i="40" s="1"/>
  <c r="S310" i="40"/>
  <c r="V309" i="40" s="1"/>
  <c r="S309" i="40"/>
  <c r="V308" i="40" s="1"/>
  <c r="Z308" i="40" s="1"/>
  <c r="AI308" i="40" s="1"/>
  <c r="S308" i="40"/>
  <c r="V307" i="40" s="1"/>
  <c r="S307" i="40"/>
  <c r="V306" i="40" s="1"/>
  <c r="S306" i="40"/>
  <c r="V305" i="40" s="1"/>
  <c r="S305" i="40"/>
  <c r="V304" i="40" s="1"/>
  <c r="U305" i="40" s="1"/>
  <c r="AD305" i="40" s="1"/>
  <c r="S304" i="40"/>
  <c r="V303" i="40" s="1"/>
  <c r="S303" i="40"/>
  <c r="V302" i="40" s="1"/>
  <c r="Z302" i="40" s="1"/>
  <c r="AI302" i="40" s="1"/>
  <c r="S302" i="40"/>
  <c r="V301" i="40" s="1"/>
  <c r="Z301" i="40" s="1"/>
  <c r="AI301" i="40" s="1"/>
  <c r="S301" i="40"/>
  <c r="V300" i="40" s="1"/>
  <c r="S300" i="40"/>
  <c r="V299" i="40" s="1"/>
  <c r="S299" i="40"/>
  <c r="V298" i="40" s="1"/>
  <c r="S298" i="40"/>
  <c r="V297" i="40" s="1"/>
  <c r="S297" i="40"/>
  <c r="V296" i="40" s="1"/>
  <c r="S296" i="40"/>
  <c r="V295" i="40" s="1"/>
  <c r="S295" i="40"/>
  <c r="V294" i="40" s="1"/>
  <c r="Z294" i="40" s="1"/>
  <c r="AI294" i="40" s="1"/>
  <c r="S294" i="40"/>
  <c r="V293" i="40" s="1"/>
  <c r="S293" i="40"/>
  <c r="V292" i="40" s="1"/>
  <c r="Z292" i="40" s="1"/>
  <c r="AI292" i="40" s="1"/>
  <c r="S292" i="40"/>
  <c r="V291" i="40" s="1"/>
  <c r="U292" i="40" s="1"/>
  <c r="S291" i="40"/>
  <c r="V290" i="40" s="1"/>
  <c r="S290" i="40"/>
  <c r="V289" i="40" s="1"/>
  <c r="U290" i="40" s="1"/>
  <c r="AD290" i="40" s="1"/>
  <c r="S289" i="40"/>
  <c r="V288" i="40" s="1"/>
  <c r="Z288" i="40" s="1"/>
  <c r="AI288" i="40" s="1"/>
  <c r="S288" i="40"/>
  <c r="V287" i="40" s="1"/>
  <c r="U288" i="40" s="1"/>
  <c r="S287" i="40"/>
  <c r="V286" i="40" s="1"/>
  <c r="Z286" i="40" s="1"/>
  <c r="AI286" i="40" s="1"/>
  <c r="S286" i="40"/>
  <c r="V285" i="40" s="1"/>
  <c r="AA285" i="40"/>
  <c r="AA286" i="40" s="1"/>
  <c r="AA287" i="40" s="1"/>
  <c r="AA288" i="40" s="1"/>
  <c r="AA289" i="40" s="1"/>
  <c r="AA290" i="40" s="1"/>
  <c r="AA291" i="40" s="1"/>
  <c r="AA292" i="40" s="1"/>
  <c r="AA293" i="40" s="1"/>
  <c r="AA294" i="40" s="1"/>
  <c r="AA295" i="40" s="1"/>
  <c r="AA296" i="40" s="1"/>
  <c r="AA297" i="40" s="1"/>
  <c r="AA298" i="40" s="1"/>
  <c r="AA299" i="40" s="1"/>
  <c r="AA300" i="40" s="1"/>
  <c r="AA301" i="40" s="1"/>
  <c r="AA302" i="40" s="1"/>
  <c r="AA303" i="40" s="1"/>
  <c r="AA304" i="40" s="1"/>
  <c r="AA305" i="40" s="1"/>
  <c r="AA306" i="40" s="1"/>
  <c r="AA307" i="40" s="1"/>
  <c r="AA308" i="40" s="1"/>
  <c r="AA309" i="40" s="1"/>
  <c r="AA310" i="40" s="1"/>
  <c r="AA311" i="40" s="1"/>
  <c r="AA312" i="40" s="1"/>
  <c r="AA313" i="40" s="1"/>
  <c r="AA316" i="40" s="1"/>
  <c r="AA317" i="40" s="1"/>
  <c r="AA318" i="40" s="1"/>
  <c r="AA319" i="40" s="1"/>
  <c r="AA320" i="40" s="1"/>
  <c r="AA321" i="40" s="1"/>
  <c r="AA322" i="40" s="1"/>
  <c r="AA323" i="40" s="1"/>
  <c r="S285" i="40"/>
  <c r="V284" i="40" s="1"/>
  <c r="Z284" i="40" s="1"/>
  <c r="AI284" i="40" s="1"/>
  <c r="S284" i="40"/>
  <c r="U284" i="40" s="1"/>
  <c r="AD284" i="40" s="1"/>
  <c r="Q284" i="40"/>
  <c r="Q285" i="40" s="1"/>
  <c r="Q286" i="40" s="1"/>
  <c r="Q287" i="40" s="1"/>
  <c r="Q288" i="40" s="1"/>
  <c r="Q289" i="40" s="1"/>
  <c r="Q290" i="40" s="1"/>
  <c r="Q291" i="40" s="1"/>
  <c r="Q292" i="40" s="1"/>
  <c r="Q293" i="40" s="1"/>
  <c r="Q294" i="40" s="1"/>
  <c r="Q295" i="40" s="1"/>
  <c r="Q296" i="40" s="1"/>
  <c r="Q297" i="40" s="1"/>
  <c r="Q298" i="40" s="1"/>
  <c r="Q299" i="40" s="1"/>
  <c r="Q300" i="40" s="1"/>
  <c r="Q301" i="40" s="1"/>
  <c r="Q302" i="40" s="1"/>
  <c r="Q303" i="40" s="1"/>
  <c r="Q304" i="40" s="1"/>
  <c r="Q305" i="40" s="1"/>
  <c r="Q306" i="40" s="1"/>
  <c r="Q307" i="40" s="1"/>
  <c r="Q308" i="40" s="1"/>
  <c r="Q309" i="40" s="1"/>
  <c r="Q310" i="40" s="1"/>
  <c r="Q311" i="40" s="1"/>
  <c r="Q312" i="40" s="1"/>
  <c r="Q313" i="40" s="1"/>
  <c r="Q314" i="40" s="1"/>
  <c r="AF283" i="40"/>
  <c r="AD283" i="40"/>
  <c r="AC283" i="40"/>
  <c r="AG283" i="40" s="1"/>
  <c r="AB283" i="40"/>
  <c r="Z283" i="40"/>
  <c r="AI283" i="40" s="1"/>
  <c r="Y283" i="40"/>
  <c r="AH283" i="40" s="1"/>
  <c r="X283" i="40"/>
  <c r="W283" i="40"/>
  <c r="S283" i="40"/>
  <c r="AF282" i="40"/>
  <c r="AD282" i="40"/>
  <c r="AC282" i="40"/>
  <c r="AG282" i="40" s="1"/>
  <c r="AB282" i="40"/>
  <c r="Z282" i="40"/>
  <c r="AI282" i="40" s="1"/>
  <c r="Y282" i="40"/>
  <c r="AH282" i="40" s="1"/>
  <c r="X282" i="40"/>
  <c r="W282" i="40"/>
  <c r="S282" i="40"/>
  <c r="V281" i="40" s="1"/>
  <c r="S281" i="40"/>
  <c r="U281" i="40" s="1"/>
  <c r="Y281" i="40" s="1"/>
  <c r="AH281" i="40" s="1"/>
  <c r="S280" i="40"/>
  <c r="U280" i="40" s="1"/>
  <c r="Q280" i="40"/>
  <c r="Q281" i="40" s="1"/>
  <c r="S279" i="40"/>
  <c r="U279" i="40" s="1"/>
  <c r="AD279" i="40" s="1"/>
  <c r="S278" i="40"/>
  <c r="V277" i="40" s="1"/>
  <c r="Z277" i="40" s="1"/>
  <c r="AI277" i="40" s="1"/>
  <c r="S277" i="40"/>
  <c r="V276" i="40" s="1"/>
  <c r="S276" i="40"/>
  <c r="V275" i="40" s="1"/>
  <c r="Z275" i="40" s="1"/>
  <c r="AI275" i="40" s="1"/>
  <c r="Q276" i="40"/>
  <c r="Q277" i="40" s="1"/>
  <c r="Q278" i="40" s="1"/>
  <c r="Q279" i="40" s="1"/>
  <c r="S275" i="40"/>
  <c r="V274" i="40" s="1"/>
  <c r="Z274" i="40" s="1"/>
  <c r="AI274" i="40" s="1"/>
  <c r="S274" i="40"/>
  <c r="V273" i="40" s="1"/>
  <c r="S273" i="40"/>
  <c r="V272" i="40" s="1"/>
  <c r="Z272" i="40"/>
  <c r="AI272" i="40" s="1"/>
  <c r="S272" i="40"/>
  <c r="V271" i="40" s="1"/>
  <c r="U272" i="40" s="1"/>
  <c r="S271" i="40"/>
  <c r="V270" i="40" s="1"/>
  <c r="S270" i="40"/>
  <c r="V269" i="40" s="1"/>
  <c r="S269" i="40"/>
  <c r="V268" i="40" s="1"/>
  <c r="S268" i="40"/>
  <c r="V267" i="40" s="1"/>
  <c r="U268" i="40" s="1"/>
  <c r="Y268" i="40" s="1"/>
  <c r="AH268" i="40" s="1"/>
  <c r="U267" i="40"/>
  <c r="AD267" i="40" s="1"/>
  <c r="S267" i="40"/>
  <c r="AF266" i="40"/>
  <c r="AD266" i="40"/>
  <c r="AC266" i="40"/>
  <c r="AG266" i="40" s="1"/>
  <c r="AB266" i="40"/>
  <c r="Z266" i="40"/>
  <c r="AI266" i="40" s="1"/>
  <c r="Y266" i="40"/>
  <c r="AH266" i="40" s="1"/>
  <c r="X266" i="40"/>
  <c r="W266" i="40"/>
  <c r="S266" i="40"/>
  <c r="AF265" i="40"/>
  <c r="AD265" i="40"/>
  <c r="AC265" i="40"/>
  <c r="AG265" i="40" s="1"/>
  <c r="AB265" i="40"/>
  <c r="Z265" i="40"/>
  <c r="AI265" i="40" s="1"/>
  <c r="Y265" i="40"/>
  <c r="AH265" i="40" s="1"/>
  <c r="X265" i="40"/>
  <c r="W265" i="40"/>
  <c r="S265" i="40"/>
  <c r="V264" i="40" s="1"/>
  <c r="Z264" i="40" s="1"/>
  <c r="AI264" i="40" s="1"/>
  <c r="S264" i="40"/>
  <c r="U264" i="40" s="1"/>
  <c r="Q264" i="40"/>
  <c r="Q265" i="40" s="1"/>
  <c r="Q266" i="40" s="1"/>
  <c r="Q267" i="40" s="1"/>
  <c r="Q268" i="40" s="1"/>
  <c r="Q269" i="40" s="1"/>
  <c r="Q270" i="40" s="1"/>
  <c r="Q271" i="40" s="1"/>
  <c r="Q272" i="40" s="1"/>
  <c r="Q273" i="40" s="1"/>
  <c r="Q274" i="40" s="1"/>
  <c r="Q275" i="40" s="1"/>
  <c r="AF263" i="40"/>
  <c r="AD263" i="40"/>
  <c r="AC263" i="40"/>
  <c r="AG263" i="40" s="1"/>
  <c r="AB263" i="40"/>
  <c r="Z263" i="40"/>
  <c r="AI263" i="40" s="1"/>
  <c r="Y263" i="40"/>
  <c r="AH263" i="40" s="1"/>
  <c r="X263" i="40"/>
  <c r="W263" i="40"/>
  <c r="S263" i="40"/>
  <c r="V262" i="40" s="1"/>
  <c r="Z262" i="40" s="1"/>
  <c r="AI262" i="40" s="1"/>
  <c r="S262" i="40"/>
  <c r="V261" i="40" s="1"/>
  <c r="Z261" i="40" s="1"/>
  <c r="S261" i="40"/>
  <c r="V260" i="40" s="1"/>
  <c r="AA260" i="40"/>
  <c r="AA261" i="40" s="1"/>
  <c r="AA262" i="40" s="1"/>
  <c r="AA263" i="40" s="1"/>
  <c r="AA264" i="40" s="1"/>
  <c r="AA265" i="40" s="1"/>
  <c r="AA266" i="40" s="1"/>
  <c r="AA267" i="40" s="1"/>
  <c r="AA268" i="40" s="1"/>
  <c r="AA269" i="40" s="1"/>
  <c r="AA270" i="40" s="1"/>
  <c r="AA271" i="40" s="1"/>
  <c r="AA272" i="40" s="1"/>
  <c r="AA273" i="40" s="1"/>
  <c r="AA274" i="40" s="1"/>
  <c r="AA275" i="40" s="1"/>
  <c r="AA276" i="40" s="1"/>
  <c r="AA277" i="40" s="1"/>
  <c r="AA280" i="40" s="1"/>
  <c r="S260" i="40"/>
  <c r="V259" i="40" s="1"/>
  <c r="S259" i="40"/>
  <c r="U259" i="40" s="1"/>
  <c r="AD259" i="40" s="1"/>
  <c r="S258" i="40"/>
  <c r="S257" i="40"/>
  <c r="S256" i="40"/>
  <c r="U256" i="40" s="1"/>
  <c r="S255" i="40"/>
  <c r="V254" i="40" s="1"/>
  <c r="Z254" i="40" s="1"/>
  <c r="S254" i="40"/>
  <c r="U254" i="40" s="1"/>
  <c r="AD254" i="40" s="1"/>
  <c r="S253" i="40"/>
  <c r="V252" i="40" s="1"/>
  <c r="S252" i="40"/>
  <c r="U252" i="40" s="1"/>
  <c r="Y252" i="40" s="1"/>
  <c r="S251" i="40"/>
  <c r="U251" i="40" s="1"/>
  <c r="AD251" i="40" s="1"/>
  <c r="Q251" i="40"/>
  <c r="Q252" i="40" s="1"/>
  <c r="Q253" i="40" s="1"/>
  <c r="Q254" i="40" s="1"/>
  <c r="Q255" i="40" s="1"/>
  <c r="Q256" i="40" s="1"/>
  <c r="Q257" i="40" s="1"/>
  <c r="Q258" i="40" s="1"/>
  <c r="Q259" i="40" s="1"/>
  <c r="Q260" i="40" s="1"/>
  <c r="Q261" i="40" s="1"/>
  <c r="Q262" i="40" s="1"/>
  <c r="Q263" i="40" s="1"/>
  <c r="AF250" i="40"/>
  <c r="AD250" i="40"/>
  <c r="AC250" i="40"/>
  <c r="AG250" i="40" s="1"/>
  <c r="AB250" i="40"/>
  <c r="Z250" i="40"/>
  <c r="AI250" i="40" s="1"/>
  <c r="Y250" i="40"/>
  <c r="AH250" i="40" s="1"/>
  <c r="X250" i="40"/>
  <c r="W250" i="40"/>
  <c r="S250" i="40"/>
  <c r="V249" i="40" s="1"/>
  <c r="S249" i="40"/>
  <c r="U249" i="40" s="1"/>
  <c r="S248" i="40"/>
  <c r="S247" i="40"/>
  <c r="V246" i="40" s="1"/>
  <c r="Z246" i="40" s="1"/>
  <c r="AI246" i="40" s="1"/>
  <c r="S246" i="40"/>
  <c r="U246" i="40" s="1"/>
  <c r="Y246" i="40" s="1"/>
  <c r="S245" i="40"/>
  <c r="U245" i="40" s="1"/>
  <c r="S244" i="40"/>
  <c r="V243" i="40" s="1"/>
  <c r="S243" i="40"/>
  <c r="V242" i="40" s="1"/>
  <c r="Z242" i="40" s="1"/>
  <c r="S242" i="40"/>
  <c r="U242" i="40" s="1"/>
  <c r="S241" i="40"/>
  <c r="V240" i="40" s="1"/>
  <c r="Z240" i="40" s="1"/>
  <c r="AI240" i="40" s="1"/>
  <c r="S240" i="40"/>
  <c r="S239" i="40"/>
  <c r="V238" i="40" s="1"/>
  <c r="Z238" i="40" s="1"/>
  <c r="S238" i="40"/>
  <c r="U238" i="40" s="1"/>
  <c r="AD238" i="40" s="1"/>
  <c r="Q238" i="40"/>
  <c r="Q239" i="40" s="1"/>
  <c r="Q240" i="40" s="1"/>
  <c r="Q241" i="40" s="1"/>
  <c r="Q242" i="40" s="1"/>
  <c r="Q243" i="40" s="1"/>
  <c r="Q244" i="40" s="1"/>
  <c r="Q245" i="40" s="1"/>
  <c r="Q246" i="40" s="1"/>
  <c r="Q247" i="40" s="1"/>
  <c r="Q248" i="40" s="1"/>
  <c r="Q249" i="40" s="1"/>
  <c r="Q250" i="40" s="1"/>
  <c r="AF237" i="40"/>
  <c r="AD237" i="40"/>
  <c r="AC237" i="40"/>
  <c r="AG237" i="40" s="1"/>
  <c r="AB237" i="40"/>
  <c r="Z237" i="40"/>
  <c r="AI237" i="40" s="1"/>
  <c r="Y237" i="40"/>
  <c r="AH237" i="40" s="1"/>
  <c r="X237" i="40"/>
  <c r="W237" i="40"/>
  <c r="S237" i="40"/>
  <c r="V236" i="40" s="1"/>
  <c r="Z236" i="40" s="1"/>
  <c r="AI236" i="40" s="1"/>
  <c r="S236" i="40"/>
  <c r="V235" i="40" s="1"/>
  <c r="S235" i="40"/>
  <c r="U235" i="40" s="1"/>
  <c r="S234" i="40"/>
  <c r="U234" i="40" s="1"/>
  <c r="S233" i="40"/>
  <c r="S232" i="40"/>
  <c r="U232" i="40" s="1"/>
  <c r="S231" i="40"/>
  <c r="U231" i="40" s="1"/>
  <c r="S230" i="40"/>
  <c r="U230" i="40" s="1"/>
  <c r="S229" i="40"/>
  <c r="S228" i="40"/>
  <c r="U228" i="40" s="1"/>
  <c r="AD228" i="40" s="1"/>
  <c r="S227" i="40"/>
  <c r="U227" i="40" s="1"/>
  <c r="S226" i="40"/>
  <c r="V225" i="40" s="1"/>
  <c r="S225" i="40"/>
  <c r="U225" i="40" s="1"/>
  <c r="Q225" i="40"/>
  <c r="Q226" i="40" s="1"/>
  <c r="Q227" i="40" s="1"/>
  <c r="Q228" i="40" s="1"/>
  <c r="Q229" i="40" s="1"/>
  <c r="Q230" i="40" s="1"/>
  <c r="Q231" i="40" s="1"/>
  <c r="Q232" i="40" s="1"/>
  <c r="Q233" i="40" s="1"/>
  <c r="Q234" i="40" s="1"/>
  <c r="Q235" i="40" s="1"/>
  <c r="Q236" i="40" s="1"/>
  <c r="Q237" i="40" s="1"/>
  <c r="AF224" i="40"/>
  <c r="AD224" i="40"/>
  <c r="AC224" i="40"/>
  <c r="AG224" i="40" s="1"/>
  <c r="AB224" i="40"/>
  <c r="Z224" i="40"/>
  <c r="AI224" i="40" s="1"/>
  <c r="Y224" i="40"/>
  <c r="AH224" i="40" s="1"/>
  <c r="X224" i="40"/>
  <c r="W224" i="40"/>
  <c r="S224" i="40"/>
  <c r="V223" i="40" s="1"/>
  <c r="S223" i="40"/>
  <c r="V222" i="40" s="1"/>
  <c r="S222" i="40"/>
  <c r="U222" i="40" s="1"/>
  <c r="Y222" i="40" s="1"/>
  <c r="AH222" i="40" s="1"/>
  <c r="S221" i="40"/>
  <c r="V220" i="40" s="1"/>
  <c r="Z220" i="40" s="1"/>
  <c r="AI220" i="40" s="1"/>
  <c r="S220" i="40"/>
  <c r="V219" i="40" s="1"/>
  <c r="Z219" i="40" s="1"/>
  <c r="AI219" i="40" s="1"/>
  <c r="S219" i="40"/>
  <c r="U219" i="40" s="1"/>
  <c r="AD219" i="40" s="1"/>
  <c r="S218" i="40"/>
  <c r="U218" i="40" s="1"/>
  <c r="AD218" i="40" s="1"/>
  <c r="S217" i="40"/>
  <c r="V216" i="40" s="1"/>
  <c r="Z216" i="40" s="1"/>
  <c r="AI216" i="40" s="1"/>
  <c r="S216" i="40"/>
  <c r="U216" i="40" s="1"/>
  <c r="S215" i="40"/>
  <c r="U215" i="40" s="1"/>
  <c r="S214" i="40"/>
  <c r="V213" i="40" s="1"/>
  <c r="S213" i="40"/>
  <c r="V212" i="40" s="1"/>
  <c r="Z212" i="40" s="1"/>
  <c r="AI212" i="40" s="1"/>
  <c r="S212" i="40"/>
  <c r="U212" i="40" s="1"/>
  <c r="Q212" i="40"/>
  <c r="Q213" i="40" s="1"/>
  <c r="Q214" i="40" s="1"/>
  <c r="Q215" i="40" s="1"/>
  <c r="Q216" i="40" s="1"/>
  <c r="Q217" i="40" s="1"/>
  <c r="Q218" i="40" s="1"/>
  <c r="Q219" i="40" s="1"/>
  <c r="Q220" i="40" s="1"/>
  <c r="Q221" i="40" s="1"/>
  <c r="Q222" i="40" s="1"/>
  <c r="Q223" i="40" s="1"/>
  <c r="Q224" i="40" s="1"/>
  <c r="AF211" i="40"/>
  <c r="AD211" i="40"/>
  <c r="AC211" i="40"/>
  <c r="AG211" i="40" s="1"/>
  <c r="AB211" i="40"/>
  <c r="Z211" i="40"/>
  <c r="AI211" i="40" s="1"/>
  <c r="Y211" i="40"/>
  <c r="AH211" i="40" s="1"/>
  <c r="X211" i="40"/>
  <c r="W211" i="40"/>
  <c r="S211" i="40"/>
  <c r="AF210" i="40"/>
  <c r="AD210" i="40"/>
  <c r="AC210" i="40"/>
  <c r="AG210" i="40" s="1"/>
  <c r="AB210" i="40"/>
  <c r="Z210" i="40"/>
  <c r="AI210" i="40" s="1"/>
  <c r="Y210" i="40"/>
  <c r="AH210" i="40" s="1"/>
  <c r="X210" i="40"/>
  <c r="W210" i="40"/>
  <c r="S210" i="40"/>
  <c r="V209" i="40" s="1"/>
  <c r="S209" i="40"/>
  <c r="U209" i="40" s="1"/>
  <c r="S208" i="40"/>
  <c r="V207" i="40" s="1"/>
  <c r="S207" i="40"/>
  <c r="U207" i="40" s="1"/>
  <c r="AD207" i="40" s="1"/>
  <c r="AF206" i="40"/>
  <c r="AD206" i="40"/>
  <c r="AC206" i="40"/>
  <c r="AG206" i="40" s="1"/>
  <c r="AB206" i="40"/>
  <c r="Z206" i="40"/>
  <c r="AI206" i="40" s="1"/>
  <c r="Y206" i="40"/>
  <c r="AH206" i="40" s="1"/>
  <c r="X206" i="40"/>
  <c r="W206" i="40"/>
  <c r="S206" i="40"/>
  <c r="V205" i="40" s="1"/>
  <c r="Z205" i="40" s="1"/>
  <c r="AI205" i="40" s="1"/>
  <c r="S205" i="40"/>
  <c r="S204" i="40"/>
  <c r="V203" i="40" s="1"/>
  <c r="S203" i="40"/>
  <c r="U203" i="40" s="1"/>
  <c r="AD203" i="40" s="1"/>
  <c r="AF202" i="40"/>
  <c r="AD202" i="40"/>
  <c r="AC202" i="40"/>
  <c r="AG202" i="40" s="1"/>
  <c r="AB202" i="40"/>
  <c r="Z202" i="40"/>
  <c r="AI202" i="40" s="1"/>
  <c r="Y202" i="40"/>
  <c r="AH202" i="40" s="1"/>
  <c r="X202" i="40"/>
  <c r="W202" i="40"/>
  <c r="S202" i="40"/>
  <c r="V201" i="40" s="1"/>
  <c r="S201" i="40"/>
  <c r="U201" i="40" s="1"/>
  <c r="Y201" i="40" s="1"/>
  <c r="L201" i="40"/>
  <c r="S200" i="40"/>
  <c r="V199" i="40" s="1"/>
  <c r="Z199" i="40" s="1"/>
  <c r="S199" i="40"/>
  <c r="U199" i="40" s="1"/>
  <c r="Q199" i="40"/>
  <c r="Q200" i="40" s="1"/>
  <c r="Q201" i="40" s="1"/>
  <c r="Q202" i="40" s="1"/>
  <c r="Q203" i="40" s="1"/>
  <c r="Q204" i="40" s="1"/>
  <c r="Q205" i="40" s="1"/>
  <c r="Q206" i="40" s="1"/>
  <c r="Q207" i="40" s="1"/>
  <c r="Q208" i="40" s="1"/>
  <c r="Q209" i="40" s="1"/>
  <c r="Q210" i="40" s="1"/>
  <c r="Q211" i="40" s="1"/>
  <c r="L199" i="40"/>
  <c r="AF198" i="40"/>
  <c r="AD198" i="40"/>
  <c r="AC198" i="40"/>
  <c r="AG198" i="40" s="1"/>
  <c r="AB198" i="40"/>
  <c r="Z198" i="40"/>
  <c r="AI198" i="40" s="1"/>
  <c r="Y198" i="40"/>
  <c r="AH198" i="40" s="1"/>
  <c r="X198" i="40"/>
  <c r="W198" i="40"/>
  <c r="S198" i="40"/>
  <c r="AF197" i="40"/>
  <c r="AD197" i="40"/>
  <c r="AC197" i="40"/>
  <c r="AG197" i="40" s="1"/>
  <c r="AB197" i="40"/>
  <c r="Z197" i="40"/>
  <c r="AI197" i="40" s="1"/>
  <c r="Y197" i="40"/>
  <c r="AH197" i="40" s="1"/>
  <c r="X197" i="40"/>
  <c r="W197" i="40"/>
  <c r="S197" i="40"/>
  <c r="V196" i="40" s="1"/>
  <c r="AA196" i="40"/>
  <c r="AA197" i="40" s="1"/>
  <c r="AA198" i="40" s="1"/>
  <c r="AA199" i="40" s="1"/>
  <c r="AA200" i="40" s="1"/>
  <c r="AA201" i="40" s="1"/>
  <c r="AA202" i="40" s="1"/>
  <c r="S196" i="40"/>
  <c r="V195" i="40" s="1"/>
  <c r="S195" i="40"/>
  <c r="U195" i="40" s="1"/>
  <c r="Q195" i="40"/>
  <c r="Q196" i="40" s="1"/>
  <c r="Q197" i="40" s="1"/>
  <c r="L192" i="40"/>
  <c r="AG188" i="40"/>
  <c r="AE188" i="40"/>
  <c r="AC188" i="40"/>
  <c r="AB188" i="40"/>
  <c r="AG187" i="40"/>
  <c r="AE187" i="40"/>
  <c r="AC187" i="40"/>
  <c r="AB187" i="40"/>
  <c r="AG186" i="40"/>
  <c r="AE186" i="40"/>
  <c r="AC186" i="40"/>
  <c r="AB186" i="40"/>
  <c r="AG185" i="40"/>
  <c r="AE185" i="40"/>
  <c r="AC185" i="40"/>
  <c r="AB185" i="40"/>
  <c r="AG184" i="40"/>
  <c r="AE184" i="40"/>
  <c r="AC184" i="40"/>
  <c r="AB184" i="40"/>
  <c r="AG183" i="40"/>
  <c r="AE183" i="40"/>
  <c r="AC183" i="40"/>
  <c r="AB183" i="40"/>
  <c r="AG178" i="40"/>
  <c r="AE178" i="40"/>
  <c r="AB178" i="40"/>
  <c r="AG177" i="40"/>
  <c r="AE177" i="40"/>
  <c r="AC177" i="40"/>
  <c r="AB177" i="40"/>
  <c r="AG176" i="40"/>
  <c r="AE176" i="40"/>
  <c r="AC176" i="40"/>
  <c r="AB176" i="40"/>
  <c r="AG175" i="40"/>
  <c r="AE175" i="40"/>
  <c r="AC175" i="40"/>
  <c r="AB175" i="40"/>
  <c r="AG174" i="40"/>
  <c r="AE174" i="40"/>
  <c r="AC174" i="40"/>
  <c r="AB174" i="40"/>
  <c r="AG173" i="40"/>
  <c r="AE173" i="40"/>
  <c r="AC173" i="40"/>
  <c r="AB173" i="40"/>
  <c r="AG172" i="40"/>
  <c r="AE172" i="40"/>
  <c r="AC172" i="40"/>
  <c r="AB172" i="40"/>
  <c r="AG171" i="40"/>
  <c r="AE171" i="40"/>
  <c r="AC171" i="40"/>
  <c r="AB171" i="40"/>
  <c r="AG170" i="40"/>
  <c r="AE170" i="40"/>
  <c r="AC170" i="40"/>
  <c r="AB170" i="40"/>
  <c r="AG169" i="40"/>
  <c r="AE169" i="40"/>
  <c r="AC169" i="40"/>
  <c r="AB169" i="40"/>
  <c r="AG168" i="40"/>
  <c r="AE168" i="40"/>
  <c r="AC168" i="40"/>
  <c r="AB168" i="40"/>
  <c r="AG167" i="40"/>
  <c r="AE167" i="40"/>
  <c r="AC167" i="40"/>
  <c r="AB167" i="40"/>
  <c r="AG166" i="40"/>
  <c r="AE166" i="40"/>
  <c r="AC166" i="40"/>
  <c r="AB166" i="40"/>
  <c r="AG165" i="40"/>
  <c r="AE165" i="40"/>
  <c r="AC165" i="40"/>
  <c r="AB165" i="40"/>
  <c r="AG164" i="40"/>
  <c r="AE164" i="40"/>
  <c r="AC164" i="40"/>
  <c r="AB164" i="40"/>
  <c r="AG163" i="40"/>
  <c r="AE163" i="40"/>
  <c r="AC163" i="40"/>
  <c r="AB163" i="40"/>
  <c r="AG162" i="40"/>
  <c r="AE162" i="40"/>
  <c r="AC162" i="40"/>
  <c r="AB162" i="40"/>
  <c r="AG161" i="40"/>
  <c r="AE161" i="40"/>
  <c r="AC161" i="40"/>
  <c r="AB161" i="40"/>
  <c r="AG160" i="40"/>
  <c r="AE160" i="40"/>
  <c r="AC160" i="40"/>
  <c r="AB160" i="40"/>
  <c r="AG159" i="40"/>
  <c r="AE159" i="40"/>
  <c r="AC159" i="40"/>
  <c r="AB159" i="40"/>
  <c r="AG158" i="40"/>
  <c r="AE158" i="40"/>
  <c r="AC158" i="40"/>
  <c r="AB158" i="40"/>
  <c r="AG157" i="40"/>
  <c r="AE157" i="40"/>
  <c r="AC157" i="40"/>
  <c r="AB157" i="40"/>
  <c r="AG156" i="40"/>
  <c r="AE156" i="40"/>
  <c r="AC156" i="40"/>
  <c r="AB156" i="40"/>
  <c r="AG155" i="40"/>
  <c r="AE155" i="40"/>
  <c r="AC155" i="40"/>
  <c r="AB155" i="40"/>
  <c r="AG154" i="40"/>
  <c r="AE154" i="40"/>
  <c r="AC154" i="40"/>
  <c r="AB154" i="40"/>
  <c r="AG153" i="40"/>
  <c r="AE153" i="40"/>
  <c r="AC153" i="40"/>
  <c r="AB153" i="40"/>
  <c r="AG152" i="40"/>
  <c r="AE152" i="40"/>
  <c r="AC152" i="40"/>
  <c r="AB152" i="40"/>
  <c r="AG151" i="40"/>
  <c r="AC151" i="40"/>
  <c r="AG150" i="40"/>
  <c r="AC150" i="40"/>
  <c r="AG149" i="40"/>
  <c r="AC149" i="40"/>
  <c r="AG148" i="40"/>
  <c r="AC148" i="40"/>
  <c r="AG147" i="40"/>
  <c r="AC147" i="40"/>
  <c r="AG146" i="40"/>
  <c r="AC146" i="40"/>
  <c r="AG145" i="40"/>
  <c r="AC145" i="40"/>
  <c r="AG144" i="40"/>
  <c r="AC144" i="40"/>
  <c r="AG143" i="40"/>
  <c r="AC143" i="40"/>
  <c r="Q143" i="40"/>
  <c r="Q144" i="40" s="1"/>
  <c r="Q145" i="40" s="1"/>
  <c r="Q146" i="40" s="1"/>
  <c r="AG142" i="40"/>
  <c r="AE142" i="40"/>
  <c r="AC142" i="40"/>
  <c r="AB142" i="40"/>
  <c r="AG141" i="40"/>
  <c r="AC141" i="40"/>
  <c r="AG140" i="40"/>
  <c r="AC140" i="40"/>
  <c r="AG139" i="40"/>
  <c r="AC139" i="40"/>
  <c r="AG138" i="40"/>
  <c r="AC138" i="40"/>
  <c r="P138" i="40"/>
  <c r="Q138" i="40" s="1"/>
  <c r="AG137" i="40"/>
  <c r="AE137" i="40"/>
  <c r="AC137" i="40"/>
  <c r="AB137" i="40"/>
  <c r="AG136" i="40"/>
  <c r="AC136" i="40"/>
  <c r="AG135" i="40"/>
  <c r="AC135" i="40"/>
  <c r="AG134" i="40"/>
  <c r="AC134" i="40"/>
  <c r="AG133" i="40"/>
  <c r="AC133" i="40"/>
  <c r="AG132" i="40"/>
  <c r="AC132" i="40"/>
  <c r="Q132" i="40"/>
  <c r="AG131" i="40"/>
  <c r="AE131" i="40"/>
  <c r="AC131" i="40"/>
  <c r="AB131" i="40"/>
  <c r="AG130" i="40"/>
  <c r="AC130" i="40"/>
  <c r="AG129" i="40"/>
  <c r="AC129" i="40"/>
  <c r="AG128" i="40"/>
  <c r="AC128" i="40"/>
  <c r="AG127" i="40"/>
  <c r="AC127" i="40"/>
  <c r="P127" i="40"/>
  <c r="Q127" i="40" s="1"/>
  <c r="AG126" i="40"/>
  <c r="AE126" i="40"/>
  <c r="AC126" i="40"/>
  <c r="AB126" i="40"/>
  <c r="AG125" i="40"/>
  <c r="AC125" i="40"/>
  <c r="AG124" i="40"/>
  <c r="AC124" i="40"/>
  <c r="AG123" i="40"/>
  <c r="AC123" i="40"/>
  <c r="AG122" i="40"/>
  <c r="AC122" i="40"/>
  <c r="AG121" i="40"/>
  <c r="AC121" i="40"/>
  <c r="AG120" i="40"/>
  <c r="AC120" i="40"/>
  <c r="AG119" i="40"/>
  <c r="AC119" i="40"/>
  <c r="AG118" i="40"/>
  <c r="AC118" i="40"/>
  <c r="AG117" i="40"/>
  <c r="AC117" i="40"/>
  <c r="Q117" i="40"/>
  <c r="AG116" i="40"/>
  <c r="AE116" i="40"/>
  <c r="AC116" i="40"/>
  <c r="AB116" i="40"/>
  <c r="AG115" i="40"/>
  <c r="AE115" i="40"/>
  <c r="AC115" i="40"/>
  <c r="AB115" i="40"/>
  <c r="AG114" i="40"/>
  <c r="AC114" i="40"/>
  <c r="AG113" i="40"/>
  <c r="AC113" i="40"/>
  <c r="AG112" i="40"/>
  <c r="AC112" i="40"/>
  <c r="AG111" i="40"/>
  <c r="AC111" i="40"/>
  <c r="AG110" i="40"/>
  <c r="AC110" i="40"/>
  <c r="P110" i="40"/>
  <c r="Q110" i="40" s="1"/>
  <c r="Q111" i="40" s="1"/>
  <c r="AG109" i="40"/>
  <c r="AE109" i="40"/>
  <c r="AC109" i="40"/>
  <c r="AB109" i="40"/>
  <c r="AG108" i="40"/>
  <c r="AC108" i="40"/>
  <c r="AG107" i="40"/>
  <c r="AC107" i="40"/>
  <c r="AG106" i="40"/>
  <c r="AE106" i="40"/>
  <c r="AC106" i="40"/>
  <c r="AB106" i="40"/>
  <c r="AC105" i="40"/>
  <c r="AC104" i="40"/>
  <c r="AC103" i="40"/>
  <c r="AC102" i="40"/>
  <c r="AC101" i="40"/>
  <c r="E101" i="40"/>
  <c r="E102" i="40" s="1"/>
  <c r="E103" i="40" s="1"/>
  <c r="E104" i="40" s="1"/>
  <c r="E105" i="40" s="1"/>
  <c r="E106" i="40" s="1"/>
  <c r="E107" i="40" s="1"/>
  <c r="E108" i="40" s="1"/>
  <c r="E109" i="40" s="1"/>
  <c r="E110" i="40" s="1"/>
  <c r="E111" i="40" s="1"/>
  <c r="E112" i="40" s="1"/>
  <c r="E113" i="40" s="1"/>
  <c r="E114" i="40" s="1"/>
  <c r="E115" i="40" s="1"/>
  <c r="E116" i="40" s="1"/>
  <c r="E117" i="40" s="1"/>
  <c r="E118" i="40" s="1"/>
  <c r="E119" i="40" s="1"/>
  <c r="E120" i="40" s="1"/>
  <c r="E121" i="40" s="1"/>
  <c r="E122" i="40" s="1"/>
  <c r="E123" i="40" s="1"/>
  <c r="E124" i="40" s="1"/>
  <c r="E125" i="40" s="1"/>
  <c r="E126" i="40" s="1"/>
  <c r="E127" i="40" s="1"/>
  <c r="E128" i="40" s="1"/>
  <c r="E129" i="40" s="1"/>
  <c r="E130" i="40" s="1"/>
  <c r="E131" i="40" s="1"/>
  <c r="E132" i="40" s="1"/>
  <c r="E133" i="40" s="1"/>
  <c r="E134" i="40" s="1"/>
  <c r="E135" i="40" s="1"/>
  <c r="E136" i="40" s="1"/>
  <c r="E137" i="40" s="1"/>
  <c r="E174" i="40" s="1"/>
  <c r="E175" i="40" s="1"/>
  <c r="E176" i="40" s="1"/>
  <c r="E177" i="40" s="1"/>
  <c r="E178" i="40" s="1"/>
  <c r="E179" i="40" s="1"/>
  <c r="E180" i="40" s="1"/>
  <c r="E181" i="40" s="1"/>
  <c r="E182" i="40" s="1"/>
  <c r="E183" i="40" s="1"/>
  <c r="E184" i="40" s="1"/>
  <c r="AC100" i="40"/>
  <c r="S91" i="40"/>
  <c r="R91" i="40"/>
  <c r="Q91" i="40"/>
  <c r="S90" i="40"/>
  <c r="R90" i="40"/>
  <c r="Q90" i="40"/>
  <c r="S89" i="40"/>
  <c r="R89" i="40"/>
  <c r="Q89" i="40"/>
  <c r="S88" i="40"/>
  <c r="R88" i="40"/>
  <c r="Q88" i="40"/>
  <c r="S87" i="40"/>
  <c r="R87" i="40"/>
  <c r="Q87" i="40"/>
  <c r="S86" i="40"/>
  <c r="R86" i="40"/>
  <c r="Q86" i="40"/>
  <c r="S85" i="40"/>
  <c r="R85" i="40"/>
  <c r="Q85" i="40"/>
  <c r="S84" i="40"/>
  <c r="R84" i="40"/>
  <c r="Q84" i="40"/>
  <c r="S83" i="40"/>
  <c r="R83" i="40"/>
  <c r="Q83" i="40"/>
  <c r="S82" i="40"/>
  <c r="R82" i="40"/>
  <c r="Q82" i="40"/>
  <c r="S81" i="40"/>
  <c r="R81" i="40"/>
  <c r="Q81" i="40"/>
  <c r="S80" i="40"/>
  <c r="R80" i="40"/>
  <c r="Q80" i="40"/>
  <c r="S79" i="40"/>
  <c r="R79" i="40"/>
  <c r="Q79" i="40"/>
  <c r="S78" i="40"/>
  <c r="R78" i="40"/>
  <c r="Q78" i="40"/>
  <c r="S77" i="40"/>
  <c r="R77" i="40"/>
  <c r="Q77" i="40"/>
  <c r="S76" i="40"/>
  <c r="R76" i="40"/>
  <c r="Q76" i="40"/>
  <c r="S75" i="40"/>
  <c r="R75" i="40"/>
  <c r="Q75" i="40"/>
  <c r="S74" i="40"/>
  <c r="R74" i="40"/>
  <c r="Q74" i="40"/>
  <c r="S73" i="40"/>
  <c r="R73" i="40"/>
  <c r="Q73" i="40"/>
  <c r="S72" i="40"/>
  <c r="R72" i="40"/>
  <c r="Q72" i="40"/>
  <c r="S71" i="40"/>
  <c r="R71" i="40"/>
  <c r="Q71" i="40"/>
  <c r="S70" i="40"/>
  <c r="R70" i="40"/>
  <c r="Q70" i="40"/>
  <c r="S69" i="40"/>
  <c r="R69" i="40"/>
  <c r="Q69" i="40"/>
  <c r="S68" i="40"/>
  <c r="R68" i="40"/>
  <c r="Q68" i="40"/>
  <c r="S67" i="40"/>
  <c r="R67" i="40"/>
  <c r="Q67" i="40"/>
  <c r="S66" i="40"/>
  <c r="R66" i="40"/>
  <c r="Q66" i="40"/>
  <c r="S65" i="40"/>
  <c r="R65" i="40"/>
  <c r="Q65" i="40"/>
  <c r="S64" i="40"/>
  <c r="R64" i="40"/>
  <c r="Q64" i="40"/>
  <c r="S63" i="40"/>
  <c r="R63" i="40"/>
  <c r="Q63" i="40"/>
  <c r="S62" i="40"/>
  <c r="R62" i="40"/>
  <c r="Q62" i="40"/>
  <c r="S61" i="40"/>
  <c r="R61" i="40"/>
  <c r="Q61" i="40"/>
  <c r="S60" i="40"/>
  <c r="R60" i="40"/>
  <c r="Q60" i="40"/>
  <c r="S59" i="40"/>
  <c r="R59" i="40"/>
  <c r="Q59" i="40"/>
  <c r="S58" i="40"/>
  <c r="R58" i="40"/>
  <c r="Q58" i="40"/>
  <c r="S57" i="40"/>
  <c r="R57" i="40"/>
  <c r="Q57" i="40"/>
  <c r="S56" i="40"/>
  <c r="R56" i="40"/>
  <c r="Q56" i="40"/>
  <c r="S55" i="40"/>
  <c r="R55" i="40"/>
  <c r="Q55" i="40"/>
  <c r="S54" i="40"/>
  <c r="R54" i="40"/>
  <c r="Q54" i="40"/>
  <c r="S53" i="40"/>
  <c r="R53" i="40"/>
  <c r="Q53" i="40"/>
  <c r="S52" i="40"/>
  <c r="R52" i="40"/>
  <c r="Q52" i="40"/>
  <c r="S51" i="40"/>
  <c r="R51" i="40"/>
  <c r="Q51" i="40"/>
  <c r="S50" i="40"/>
  <c r="R50" i="40"/>
  <c r="Q50" i="40"/>
  <c r="S49" i="40"/>
  <c r="R49" i="40"/>
  <c r="Q49" i="40"/>
  <c r="S48" i="40"/>
  <c r="Q48" i="40"/>
  <c r="R48" i="40" s="1"/>
  <c r="S47" i="40"/>
  <c r="Q47" i="40"/>
  <c r="R47" i="40" s="1"/>
  <c r="T46" i="40"/>
  <c r="T47" i="40" s="1"/>
  <c r="T48" i="40" s="1"/>
  <c r="T49" i="40" s="1"/>
  <c r="T50" i="40" s="1"/>
  <c r="T51" i="40" s="1"/>
  <c r="T52" i="40" s="1"/>
  <c r="T53" i="40" s="1"/>
  <c r="T54" i="40" s="1"/>
  <c r="T55" i="40" s="1"/>
  <c r="T56" i="40" s="1"/>
  <c r="T57" i="40" s="1"/>
  <c r="T58" i="40" s="1"/>
  <c r="T59" i="40" s="1"/>
  <c r="T60" i="40" s="1"/>
  <c r="T61" i="40" s="1"/>
  <c r="T62" i="40" s="1"/>
  <c r="T63" i="40" s="1"/>
  <c r="T64" i="40" s="1"/>
  <c r="T65" i="40" s="1"/>
  <c r="T66" i="40" s="1"/>
  <c r="T67" i="40" s="1"/>
  <c r="T68" i="40" s="1"/>
  <c r="T69" i="40" s="1"/>
  <c r="T70" i="40" s="1"/>
  <c r="T71" i="40" s="1"/>
  <c r="T72" i="40" s="1"/>
  <c r="T73" i="40" s="1"/>
  <c r="T74" i="40" s="1"/>
  <c r="T75" i="40" s="1"/>
  <c r="T76" i="40" s="1"/>
  <c r="T77" i="40" s="1"/>
  <c r="T78" i="40" s="1"/>
  <c r="T79" i="40" s="1"/>
  <c r="T80" i="40" s="1"/>
  <c r="T81" i="40" s="1"/>
  <c r="T82" i="40" s="1"/>
  <c r="T83" i="40" s="1"/>
  <c r="T84" i="40" s="1"/>
  <c r="T85" i="40" s="1"/>
  <c r="T86" i="40" s="1"/>
  <c r="T87" i="40" s="1"/>
  <c r="T88" i="40" s="1"/>
  <c r="T89" i="40" s="1"/>
  <c r="T90" i="40" s="1"/>
  <c r="T91" i="40" s="1"/>
  <c r="S46" i="40"/>
  <c r="Q46" i="40"/>
  <c r="R46" i="40" s="1"/>
  <c r="S45" i="40"/>
  <c r="Q45" i="40"/>
  <c r="R45" i="40" s="1"/>
  <c r="S44" i="40"/>
  <c r="Q44" i="40"/>
  <c r="R44" i="40" s="1"/>
  <c r="D40" i="40"/>
  <c r="C40" i="40"/>
  <c r="R21" i="40"/>
  <c r="R19" i="40"/>
  <c r="R20" i="40" s="1"/>
  <c r="R18" i="40"/>
  <c r="R17" i="40"/>
  <c r="R16" i="40"/>
  <c r="G500" i="38"/>
  <c r="G521" i="38" s="1"/>
  <c r="M347" i="38"/>
  <c r="Q347" i="38"/>
  <c r="M309" i="38"/>
  <c r="AG309" i="38" s="1"/>
  <c r="AH515" i="38" s="1"/>
  <c r="S280" i="38"/>
  <c r="S281" i="38" s="1"/>
  <c r="S276" i="38"/>
  <c r="S277" i="38" s="1"/>
  <c r="S278" i="38" s="1"/>
  <c r="S279" i="38" s="1"/>
  <c r="S270" i="38"/>
  <c r="S266" i="38"/>
  <c r="S267" i="38" s="1"/>
  <c r="S268" i="38" s="1"/>
  <c r="S269" i="38" s="1"/>
  <c r="S256" i="38"/>
  <c r="S257" i="38" s="1"/>
  <c r="S258" i="38" s="1"/>
  <c r="S259" i="38" s="1"/>
  <c r="X61" i="38"/>
  <c r="T61" i="38"/>
  <c r="S60" i="38"/>
  <c r="O60" i="38"/>
  <c r="R195" i="37"/>
  <c r="R194" i="37"/>
  <c r="R187" i="37"/>
  <c r="R186" i="37"/>
  <c r="N168" i="37"/>
  <c r="W156" i="37"/>
  <c r="X60" i="37"/>
  <c r="T60" i="37"/>
  <c r="X25" i="37"/>
  <c r="Q25" i="36"/>
  <c r="Q24" i="36"/>
  <c r="Q23" i="36"/>
  <c r="Q22" i="36"/>
  <c r="Q21" i="36"/>
  <c r="Q20" i="36"/>
  <c r="Q15" i="36"/>
  <c r="Q14" i="36"/>
  <c r="Q13" i="36"/>
  <c r="Q12" i="36"/>
  <c r="Q11" i="36"/>
  <c r="Q10" i="36"/>
  <c r="AC40" i="35"/>
  <c r="AG40" i="35" s="1"/>
  <c r="AA34" i="35"/>
  <c r="AA32" i="35"/>
  <c r="AA222" i="33"/>
  <c r="W216" i="33"/>
  <c r="S216" i="33"/>
  <c r="O216" i="33"/>
  <c r="T215" i="33"/>
  <c r="T221" i="33" s="1"/>
  <c r="O172" i="33"/>
  <c r="O159" i="33"/>
  <c r="U176" i="33"/>
  <c r="AG141" i="33"/>
  <c r="O140" i="33"/>
  <c r="AG77" i="33"/>
  <c r="O64" i="33"/>
  <c r="O193" i="33" s="1"/>
  <c r="T43" i="33"/>
  <c r="V33" i="33"/>
  <c r="AG29" i="33"/>
  <c r="T30" i="33" s="1"/>
  <c r="O28" i="33"/>
  <c r="T16" i="33"/>
  <c r="O14" i="33"/>
  <c r="Y8" i="33"/>
  <c r="T64" i="32"/>
  <c r="Z40" i="32"/>
  <c r="Q34" i="32"/>
  <c r="Q36" i="32" s="1"/>
  <c r="Q40" i="32" s="1"/>
  <c r="J18" i="32"/>
  <c r="H20" i="32" s="1"/>
  <c r="H12" i="32"/>
  <c r="H14" i="32" s="1"/>
  <c r="N69" i="31"/>
  <c r="N70" i="31" s="1"/>
  <c r="S61" i="31"/>
  <c r="S65" i="31" s="1"/>
  <c r="W65" i="31" s="1"/>
  <c r="AF126" i="31"/>
  <c r="AA126" i="31"/>
  <c r="Q126" i="31"/>
  <c r="L126" i="31"/>
  <c r="AF117" i="31"/>
  <c r="AA117" i="31"/>
  <c r="Q117" i="31"/>
  <c r="AG108" i="31"/>
  <c r="AD108" i="31"/>
  <c r="AA108" i="31"/>
  <c r="U108" i="31"/>
  <c r="R108" i="31"/>
  <c r="L108" i="31"/>
  <c r="AG102" i="31"/>
  <c r="AD102" i="31"/>
  <c r="AA102" i="31"/>
  <c r="X102" i="31"/>
  <c r="U102" i="31"/>
  <c r="R102" i="31"/>
  <c r="O102" i="31"/>
  <c r="AG99" i="31"/>
  <c r="AD99" i="31"/>
  <c r="AA99" i="31"/>
  <c r="X99" i="31"/>
  <c r="Q28" i="47" s="1"/>
  <c r="U99" i="31"/>
  <c r="R99" i="31"/>
  <c r="O99" i="31"/>
  <c r="AC34" i="31"/>
  <c r="Y34" i="31"/>
  <c r="AC33" i="31"/>
  <c r="Y33" i="31"/>
  <c r="AC32" i="31"/>
  <c r="AD263" i="32" s="1"/>
  <c r="AD329" i="32" s="1"/>
  <c r="Y32" i="31"/>
  <c r="AC31" i="31"/>
  <c r="AH165" i="32" s="1"/>
  <c r="Y31" i="31"/>
  <c r="AC30" i="31"/>
  <c r="Y30" i="31"/>
  <c r="AC27" i="31"/>
  <c r="Y27" i="31"/>
  <c r="W391" i="40"/>
  <c r="X543" i="40"/>
  <c r="N144" i="38" l="1"/>
  <c r="AD144" i="38" s="1"/>
  <c r="T29" i="47"/>
  <c r="N146" i="38"/>
  <c r="AD146" i="38" s="1"/>
  <c r="Z29" i="47"/>
  <c r="L40" i="50" s="1"/>
  <c r="N145" i="38"/>
  <c r="AD145" i="38" s="1"/>
  <c r="W29" i="47"/>
  <c r="R241" i="38"/>
  <c r="O131" i="47"/>
  <c r="R242" i="38"/>
  <c r="W242" i="38" s="1"/>
  <c r="N278" i="38" s="1"/>
  <c r="O132" i="47"/>
  <c r="R243" i="38"/>
  <c r="AH243" i="38" s="1"/>
  <c r="O133" i="47"/>
  <c r="N122" i="38"/>
  <c r="AD122" i="38" s="1"/>
  <c r="T33" i="47"/>
  <c r="L32" i="50" s="1"/>
  <c r="N120" i="38"/>
  <c r="AD120" i="38" s="1"/>
  <c r="Z28" i="47"/>
  <c r="AA404" i="47"/>
  <c r="F410" i="47" s="1"/>
  <c r="AB455" i="47"/>
  <c r="R456" i="47" s="1"/>
  <c r="R244" i="38"/>
  <c r="O135" i="47"/>
  <c r="N118" i="38"/>
  <c r="AD118" i="38" s="1"/>
  <c r="T28" i="47"/>
  <c r="R245" i="38"/>
  <c r="O136" i="47"/>
  <c r="N119" i="38"/>
  <c r="AD119" i="38" s="1"/>
  <c r="W28" i="47"/>
  <c r="N143" i="38"/>
  <c r="AD143" i="38" s="1"/>
  <c r="AD150" i="38" s="1"/>
  <c r="AG403" i="38" s="1"/>
  <c r="AD119" i="36" s="1"/>
  <c r="Q29" i="47"/>
  <c r="W243" i="38"/>
  <c r="N279" i="38" s="1"/>
  <c r="AH244" i="38"/>
  <c r="W244" i="38"/>
  <c r="N280" i="38" s="1"/>
  <c r="AH245" i="38"/>
  <c r="W245" i="38"/>
  <c r="N281" i="38" s="1"/>
  <c r="AH241" i="38"/>
  <c r="W241" i="38"/>
  <c r="AH242" i="38"/>
  <c r="Z289" i="40"/>
  <c r="AI289" i="40" s="1"/>
  <c r="AG347" i="38"/>
  <c r="AH536" i="38" s="1"/>
  <c r="N150" i="38"/>
  <c r="AG402" i="38" s="1"/>
  <c r="AD118" i="36" s="1"/>
  <c r="T78" i="33"/>
  <c r="Y295" i="38"/>
  <c r="AE60" i="37"/>
  <c r="U26" i="31"/>
  <c r="M99" i="37" s="1"/>
  <c r="N117" i="38"/>
  <c r="AD117" i="38" s="1"/>
  <c r="T28" i="33"/>
  <c r="AG28" i="33" s="1"/>
  <c r="O30" i="33" s="1"/>
  <c r="AG30" i="33" s="1"/>
  <c r="Q33" i="33" s="1"/>
  <c r="T14" i="33"/>
  <c r="AG14" i="33" s="1"/>
  <c r="O16" i="33" s="1"/>
  <c r="N176" i="37"/>
  <c r="L195" i="37" s="1"/>
  <c r="V195" i="37" s="1"/>
  <c r="L187" i="37"/>
  <c r="V187" i="37" s="1"/>
  <c r="S271" i="38"/>
  <c r="X270" i="38"/>
  <c r="S261" i="38"/>
  <c r="X261" i="38" s="1"/>
  <c r="X260" i="38"/>
  <c r="Q26" i="31"/>
  <c r="N170" i="37"/>
  <c r="AE322" i="37" s="1"/>
  <c r="AD140" i="37"/>
  <c r="AE61" i="38"/>
  <c r="AE290" i="37"/>
  <c r="AC101" i="35" s="1"/>
  <c r="V258" i="40"/>
  <c r="Z258" i="40" s="1"/>
  <c r="V227" i="40"/>
  <c r="V229" i="40"/>
  <c r="Z229" i="40" s="1"/>
  <c r="AI229" i="40" s="1"/>
  <c r="V115" i="31"/>
  <c r="V126" i="31"/>
  <c r="P125" i="32"/>
  <c r="V164" i="32"/>
  <c r="W91" i="32"/>
  <c r="AH199" i="32"/>
  <c r="AH298" i="32"/>
  <c r="AH232" i="32"/>
  <c r="V55" i="32"/>
  <c r="AB91" i="32"/>
  <c r="Z126" i="32"/>
  <c r="AJ99" i="31"/>
  <c r="AJ108" i="31"/>
  <c r="L117" i="31"/>
  <c r="AH183" i="32"/>
  <c r="AH282" i="32"/>
  <c r="AH216" i="32"/>
  <c r="AJ102" i="31"/>
  <c r="F58" i="40"/>
  <c r="F59" i="40"/>
  <c r="V230" i="40"/>
  <c r="Z230" i="40" s="1"/>
  <c r="AI230" i="40" s="1"/>
  <c r="F56" i="40"/>
  <c r="F57" i="40"/>
  <c r="F584" i="40"/>
  <c r="U244" i="40"/>
  <c r="Y244" i="40" s="1"/>
  <c r="AH244" i="40" s="1"/>
  <c r="Z356" i="40"/>
  <c r="AI356" i="40" s="1"/>
  <c r="U357" i="40"/>
  <c r="AB357" i="40" s="1"/>
  <c r="V217" i="40"/>
  <c r="Z217" i="40" s="1"/>
  <c r="AI217" i="40" s="1"/>
  <c r="AC361" i="40"/>
  <c r="AG361" i="40" s="1"/>
  <c r="V255" i="40"/>
  <c r="Z255" i="40" s="1"/>
  <c r="V280" i="40"/>
  <c r="Z280" i="40" s="1"/>
  <c r="AI280" i="40" s="1"/>
  <c r="F54" i="40"/>
  <c r="F55" i="40"/>
  <c r="E411" i="37"/>
  <c r="G435" i="37"/>
  <c r="U270" i="40"/>
  <c r="AD270" i="40" s="1"/>
  <c r="Z269" i="40"/>
  <c r="AI269" i="40" s="1"/>
  <c r="AF356" i="40"/>
  <c r="U196" i="40"/>
  <c r="Y196" i="40" s="1"/>
  <c r="Y390" i="40"/>
  <c r="AH390" i="40" s="1"/>
  <c r="N149" i="37"/>
  <c r="N151" i="37" s="1"/>
  <c r="AB390" i="40"/>
  <c r="N141" i="37"/>
  <c r="N143" i="37" s="1"/>
  <c r="U262" i="40"/>
  <c r="AD262" i="40" s="1"/>
  <c r="N157" i="37"/>
  <c r="N159" i="37" s="1"/>
  <c r="Z363" i="40"/>
  <c r="AI363" i="40" s="1"/>
  <c r="U214" i="40"/>
  <c r="AD214" i="40" s="1"/>
  <c r="V215" i="40"/>
  <c r="Z215" i="40" s="1"/>
  <c r="AI215" i="40" s="1"/>
  <c r="V365" i="40"/>
  <c r="AC365" i="40" s="1"/>
  <c r="V218" i="40"/>
  <c r="Z218" i="40" s="1"/>
  <c r="AI218" i="40" s="1"/>
  <c r="V248" i="40"/>
  <c r="Z248" i="40" s="1"/>
  <c r="M121" i="37"/>
  <c r="AC121" i="37" s="1"/>
  <c r="Y267" i="40"/>
  <c r="AH267" i="40" s="1"/>
  <c r="V221" i="40"/>
  <c r="Z221" i="40" s="1"/>
  <c r="AI221" i="40" s="1"/>
  <c r="V251" i="40"/>
  <c r="Z251" i="40" s="1"/>
  <c r="Y373" i="40"/>
  <c r="AH373" i="40" s="1"/>
  <c r="U275" i="40"/>
  <c r="Y275" i="40" s="1"/>
  <c r="AH275" i="40" s="1"/>
  <c r="U226" i="40"/>
  <c r="AD226" i="40" s="1"/>
  <c r="V208" i="40"/>
  <c r="U354" i="40"/>
  <c r="AF354" i="40" s="1"/>
  <c r="V278" i="40"/>
  <c r="Z278" i="40" s="1"/>
  <c r="AI278" i="40" s="1"/>
  <c r="AE60" i="38"/>
  <c r="AJ20" i="37"/>
  <c r="AH95" i="37"/>
  <c r="AG32" i="35"/>
  <c r="AD190" i="35" s="1"/>
  <c r="O59" i="37"/>
  <c r="AE286" i="37"/>
  <c r="S193" i="33"/>
  <c r="AG193" i="33" s="1"/>
  <c r="AC391" i="40"/>
  <c r="AG391" i="40" s="1"/>
  <c r="AC395" i="40"/>
  <c r="AG395" i="40" s="1"/>
  <c r="Z395" i="40"/>
  <c r="AI395" i="40" s="1"/>
  <c r="AB393" i="40"/>
  <c r="AF393" i="40"/>
  <c r="Y393" i="40"/>
  <c r="AH393" i="40" s="1"/>
  <c r="AD209" i="40"/>
  <c r="Y209" i="40"/>
  <c r="Y235" i="40"/>
  <c r="AH235" i="40" s="1"/>
  <c r="AD235" i="40"/>
  <c r="Y230" i="40"/>
  <c r="AH230" i="40" s="1"/>
  <c r="AD230" i="40"/>
  <c r="V244" i="40"/>
  <c r="Z244" i="40" s="1"/>
  <c r="V354" i="40"/>
  <c r="AC354" i="40" s="1"/>
  <c r="AG354" i="40" s="1"/>
  <c r="V226" i="40"/>
  <c r="Z226" i="40" s="1"/>
  <c r="AI226" i="40" s="1"/>
  <c r="V245" i="40"/>
  <c r="Z245" i="40" s="1"/>
  <c r="Z291" i="40"/>
  <c r="AI291" i="40" s="1"/>
  <c r="AB373" i="40"/>
  <c r="V355" i="40"/>
  <c r="U247" i="40"/>
  <c r="V279" i="40"/>
  <c r="Z279" i="40" s="1"/>
  <c r="AI279" i="40" s="1"/>
  <c r="U200" i="40"/>
  <c r="V200" i="40"/>
  <c r="Z200" i="40" s="1"/>
  <c r="U302" i="40"/>
  <c r="Y302" i="40" s="1"/>
  <c r="AH302" i="40" s="1"/>
  <c r="Z304" i="40"/>
  <c r="AI304" i="40" s="1"/>
  <c r="V359" i="40"/>
  <c r="AC359" i="40" s="1"/>
  <c r="V233" i="40"/>
  <c r="Z233" i="40" s="1"/>
  <c r="AI233" i="40" s="1"/>
  <c r="V234" i="40"/>
  <c r="Z234" i="40" s="1"/>
  <c r="AI234" i="40" s="1"/>
  <c r="Y305" i="40"/>
  <c r="AH305" i="40" s="1"/>
  <c r="Y360" i="40"/>
  <c r="AH360" i="40" s="1"/>
  <c r="AG384" i="38"/>
  <c r="AB360" i="40"/>
  <c r="U217" i="40"/>
  <c r="Y217" i="40" s="1"/>
  <c r="AH217" i="40" s="1"/>
  <c r="AC390" i="40"/>
  <c r="AG390" i="40" s="1"/>
  <c r="U236" i="40"/>
  <c r="AD236" i="40" s="1"/>
  <c r="V253" i="40"/>
  <c r="Z253" i="40" s="1"/>
  <c r="AI253" i="40" s="1"/>
  <c r="U204" i="40"/>
  <c r="U221" i="40"/>
  <c r="AD221" i="40" s="1"/>
  <c r="Y284" i="40"/>
  <c r="AH284" i="40" s="1"/>
  <c r="U255" i="40"/>
  <c r="AD255" i="40" s="1"/>
  <c r="AG392" i="40"/>
  <c r="U223" i="40"/>
  <c r="AD223" i="40" s="1"/>
  <c r="Y254" i="40"/>
  <c r="AH254" i="40" s="1"/>
  <c r="U220" i="40"/>
  <c r="AD220" i="40" s="1"/>
  <c r="U208" i="40"/>
  <c r="Y208" i="40" s="1"/>
  <c r="Z271" i="40"/>
  <c r="AI271" i="40" s="1"/>
  <c r="Z352" i="40"/>
  <c r="AI352" i="40" s="1"/>
  <c r="Z394" i="40"/>
  <c r="AI394" i="40" s="1"/>
  <c r="V241" i="40"/>
  <c r="Z241" i="40" s="1"/>
  <c r="AG352" i="40"/>
  <c r="S59" i="37"/>
  <c r="U243" i="40"/>
  <c r="AD243" i="40" s="1"/>
  <c r="V372" i="40"/>
  <c r="Z372" i="40" s="1"/>
  <c r="AI372" i="40" s="1"/>
  <c r="O63" i="33"/>
  <c r="O76" i="33"/>
  <c r="S222" i="33"/>
  <c r="AC26" i="31"/>
  <c r="U27" i="31"/>
  <c r="M120" i="37" s="1"/>
  <c r="Q27" i="31"/>
  <c r="Z36" i="32"/>
  <c r="Z42" i="32" s="1"/>
  <c r="AC70" i="31"/>
  <c r="I341" i="47" s="1"/>
  <c r="AH584" i="40"/>
  <c r="V21" i="33"/>
  <c r="AH585" i="40"/>
  <c r="V19" i="33"/>
  <c r="AG216" i="33"/>
  <c r="AG64" i="33"/>
  <c r="U111" i="33"/>
  <c r="U163" i="33" s="1"/>
  <c r="F45" i="40"/>
  <c r="O144" i="33"/>
  <c r="AG144" i="33" s="1"/>
  <c r="Y321" i="38" s="1"/>
  <c r="S140" i="33"/>
  <c r="F46" i="40"/>
  <c r="AF12" i="32"/>
  <c r="U34" i="32"/>
  <c r="K20" i="32"/>
  <c r="AF20" i="32" s="1"/>
  <c r="H74" i="32" s="1"/>
  <c r="O222" i="33"/>
  <c r="H22" i="32"/>
  <c r="AF14" i="32"/>
  <c r="U36" i="32"/>
  <c r="U42" i="32" s="1"/>
  <c r="K22" i="32"/>
  <c r="F47" i="40"/>
  <c r="Q42" i="32"/>
  <c r="P105" i="40"/>
  <c r="C51" i="40"/>
  <c r="AG105" i="40" s="1"/>
  <c r="P104" i="40"/>
  <c r="Q104" i="40" s="1"/>
  <c r="W167" i="37"/>
  <c r="P102" i="40"/>
  <c r="P103" i="40"/>
  <c r="Z235" i="40"/>
  <c r="AI235" i="40" s="1"/>
  <c r="AD256" i="40"/>
  <c r="Y256" i="40"/>
  <c r="Q139" i="40"/>
  <c r="AB138" i="40"/>
  <c r="AE138" i="40" s="1"/>
  <c r="W61" i="31"/>
  <c r="P100" i="40"/>
  <c r="Q100" i="40" s="1"/>
  <c r="Z268" i="40"/>
  <c r="AI268" i="40" s="1"/>
  <c r="U269" i="40"/>
  <c r="W222" i="33"/>
  <c r="Q112" i="40"/>
  <c r="AB111" i="40"/>
  <c r="AE111" i="40" s="1"/>
  <c r="P101" i="40"/>
  <c r="W172" i="33"/>
  <c r="AC69" i="31"/>
  <c r="Q55" i="32"/>
  <c r="W159" i="33"/>
  <c r="F48" i="40"/>
  <c r="Y216" i="40"/>
  <c r="AH216" i="40" s="1"/>
  <c r="AD216" i="40"/>
  <c r="X54" i="32"/>
  <c r="S54" i="32"/>
  <c r="F49" i="40"/>
  <c r="Y245" i="40"/>
  <c r="AD245" i="40"/>
  <c r="W157" i="37"/>
  <c r="Z195" i="40"/>
  <c r="AD227" i="40"/>
  <c r="AD249" i="40"/>
  <c r="Y249" i="40"/>
  <c r="Z259" i="40"/>
  <c r="AI259" i="40" s="1"/>
  <c r="Y288" i="40"/>
  <c r="AH288" i="40" s="1"/>
  <c r="AD288" i="40"/>
  <c r="AD292" i="40"/>
  <c r="Z295" i="40"/>
  <c r="AI295" i="40" s="1"/>
  <c r="U296" i="40"/>
  <c r="AB117" i="40"/>
  <c r="AE117" i="40" s="1"/>
  <c r="Y199" i="40"/>
  <c r="AH199" i="40" s="1"/>
  <c r="Y215" i="40"/>
  <c r="AH215" i="40" s="1"/>
  <c r="Z227" i="40"/>
  <c r="AI227" i="40" s="1"/>
  <c r="U308" i="40"/>
  <c r="Z307" i="40"/>
  <c r="AI307" i="40" s="1"/>
  <c r="AD316" i="40"/>
  <c r="Y316" i="40"/>
  <c r="AH316" i="40" s="1"/>
  <c r="AB127" i="40"/>
  <c r="AE127" i="40" s="1"/>
  <c r="V204" i="40"/>
  <c r="U205" i="40"/>
  <c r="AD212" i="40"/>
  <c r="Y227" i="40"/>
  <c r="AH227" i="40" s="1"/>
  <c r="Y394" i="40"/>
  <c r="AH394" i="40" s="1"/>
  <c r="AB394" i="40"/>
  <c r="AF394" i="40"/>
  <c r="Y195" i="40"/>
  <c r="AD242" i="40"/>
  <c r="Y242" i="40"/>
  <c r="U297" i="40"/>
  <c r="Z296" i="40"/>
  <c r="AI296" i="40" s="1"/>
  <c r="U368" i="40"/>
  <c r="AC367" i="40"/>
  <c r="AG367" i="40" s="1"/>
  <c r="Z367" i="40"/>
  <c r="AI367" i="40" s="1"/>
  <c r="AB132" i="40"/>
  <c r="AE132" i="40" s="1"/>
  <c r="AD199" i="40"/>
  <c r="Y212" i="40"/>
  <c r="AH212" i="40" s="1"/>
  <c r="AD222" i="40"/>
  <c r="Y231" i="40"/>
  <c r="AH231" i="40" s="1"/>
  <c r="AD231" i="40"/>
  <c r="Z249" i="40"/>
  <c r="AI249" i="40" s="1"/>
  <c r="AD268" i="40"/>
  <c r="Y279" i="40"/>
  <c r="AH279" i="40" s="1"/>
  <c r="U298" i="40"/>
  <c r="Z297" i="40"/>
  <c r="AI297" i="40" s="1"/>
  <c r="Z323" i="40"/>
  <c r="AI323" i="40" s="1"/>
  <c r="Q118" i="40"/>
  <c r="AD195" i="40"/>
  <c r="Z207" i="40"/>
  <c r="AD215" i="40"/>
  <c r="V231" i="40"/>
  <c r="Z298" i="40"/>
  <c r="AI298" i="40" s="1"/>
  <c r="U299" i="40"/>
  <c r="U317" i="40"/>
  <c r="Z316" i="40"/>
  <c r="AI316" i="40" s="1"/>
  <c r="AB110" i="40"/>
  <c r="AE110" i="40" s="1"/>
  <c r="U257" i="40"/>
  <c r="V256" i="40"/>
  <c r="U303" i="40"/>
  <c r="Q128" i="40"/>
  <c r="Y219" i="40"/>
  <c r="AH219" i="40" s="1"/>
  <c r="AD225" i="40"/>
  <c r="Y225" i="40"/>
  <c r="AH225" i="40" s="1"/>
  <c r="Y292" i="40"/>
  <c r="AH292" i="40" s="1"/>
  <c r="Y232" i="40"/>
  <c r="AH232" i="40" s="1"/>
  <c r="AD232" i="40"/>
  <c r="Z252" i="40"/>
  <c r="Z222" i="40"/>
  <c r="AI222" i="40" s="1"/>
  <c r="V257" i="40"/>
  <c r="U258" i="40"/>
  <c r="Z303" i="40"/>
  <c r="AI303" i="40" s="1"/>
  <c r="U304" i="40"/>
  <c r="Z196" i="40"/>
  <c r="AD264" i="40"/>
  <c r="Y264" i="40"/>
  <c r="AH264" i="40" s="1"/>
  <c r="U276" i="40"/>
  <c r="Y203" i="40"/>
  <c r="AH203" i="40" s="1"/>
  <c r="Z213" i="40"/>
  <c r="AI213" i="40" s="1"/>
  <c r="Z223" i="40"/>
  <c r="AI223" i="40" s="1"/>
  <c r="V228" i="40"/>
  <c r="U229" i="40"/>
  <c r="U311" i="40"/>
  <c r="Z310" i="40"/>
  <c r="AI310" i="40" s="1"/>
  <c r="AF352" i="40"/>
  <c r="AB352" i="40"/>
  <c r="Y352" i="40"/>
  <c r="AH352" i="40" s="1"/>
  <c r="Z225" i="40"/>
  <c r="AI225" i="40" s="1"/>
  <c r="U233" i="40"/>
  <c r="V232" i="40"/>
  <c r="U320" i="40"/>
  <c r="Z319" i="40"/>
  <c r="AI319" i="40" s="1"/>
  <c r="AB145" i="40"/>
  <c r="AE145" i="40" s="1"/>
  <c r="U294" i="40"/>
  <c r="Z293" i="40"/>
  <c r="AI293" i="40" s="1"/>
  <c r="AD201" i="40"/>
  <c r="U271" i="40"/>
  <c r="Z270" i="40"/>
  <c r="AI270" i="40" s="1"/>
  <c r="Q147" i="40"/>
  <c r="AB146" i="40"/>
  <c r="AE146" i="40" s="1"/>
  <c r="Z203" i="40"/>
  <c r="V214" i="40"/>
  <c r="Z273" i="40"/>
  <c r="AI273" i="40" s="1"/>
  <c r="U274" i="40"/>
  <c r="Z312" i="40"/>
  <c r="AI312" i="40" s="1"/>
  <c r="U313" i="40"/>
  <c r="H549" i="40"/>
  <c r="Q133" i="40"/>
  <c r="V366" i="40"/>
  <c r="U367" i="40"/>
  <c r="AB144" i="40"/>
  <c r="AE144" i="40" s="1"/>
  <c r="U306" i="40"/>
  <c r="Z305" i="40"/>
  <c r="AI305" i="40" s="1"/>
  <c r="U310" i="40"/>
  <c r="Y353" i="40"/>
  <c r="AH353" i="40" s="1"/>
  <c r="AF353" i="40"/>
  <c r="AB353" i="40"/>
  <c r="AD280" i="40"/>
  <c r="Y280" i="40"/>
  <c r="AH280" i="40" s="1"/>
  <c r="Z360" i="40"/>
  <c r="AI360" i="40" s="1"/>
  <c r="U361" i="40"/>
  <c r="AC360" i="40"/>
  <c r="AG360" i="40" s="1"/>
  <c r="Z209" i="40"/>
  <c r="AI209" i="40" s="1"/>
  <c r="U239" i="40"/>
  <c r="AD272" i="40"/>
  <c r="Y272" i="40"/>
  <c r="AH272" i="40" s="1"/>
  <c r="U278" i="40"/>
  <c r="AF362" i="40"/>
  <c r="AB362" i="40"/>
  <c r="Y362" i="40"/>
  <c r="AH362" i="40" s="1"/>
  <c r="Z377" i="40"/>
  <c r="AI377" i="40" s="1"/>
  <c r="U378" i="40"/>
  <c r="Y218" i="40"/>
  <c r="AH218" i="40" s="1"/>
  <c r="AD246" i="40"/>
  <c r="Y326" i="40"/>
  <c r="AH326" i="40" s="1"/>
  <c r="U241" i="40"/>
  <c r="Y251" i="40"/>
  <c r="AH251" i="40" s="1"/>
  <c r="U253" i="40"/>
  <c r="Z276" i="40"/>
  <c r="AI276" i="40" s="1"/>
  <c r="U277" i="40"/>
  <c r="Y290" i="40"/>
  <c r="AH290" i="40" s="1"/>
  <c r="Z369" i="40"/>
  <c r="AI369" i="40" s="1"/>
  <c r="AC369" i="40"/>
  <c r="AG369" i="40" s="1"/>
  <c r="Y234" i="40"/>
  <c r="AH234" i="40" s="1"/>
  <c r="V247" i="40"/>
  <c r="U248" i="40"/>
  <c r="Z260" i="40"/>
  <c r="U289" i="40"/>
  <c r="Z290" i="40"/>
  <c r="AI290" i="40" s="1"/>
  <c r="U291" i="40"/>
  <c r="AB391" i="40"/>
  <c r="AF391" i="40"/>
  <c r="Y391" i="40"/>
  <c r="AH391" i="40" s="1"/>
  <c r="AF392" i="40"/>
  <c r="AB392" i="40"/>
  <c r="AC393" i="40"/>
  <c r="AG393" i="40" s="1"/>
  <c r="Z393" i="40"/>
  <c r="AI393" i="40" s="1"/>
  <c r="U371" i="40"/>
  <c r="Z370" i="40"/>
  <c r="AI370" i="40" s="1"/>
  <c r="AC370" i="40"/>
  <c r="AG370" i="40" s="1"/>
  <c r="Z201" i="40"/>
  <c r="AI201" i="40" s="1"/>
  <c r="AD234" i="40"/>
  <c r="Z267" i="40"/>
  <c r="AI267" i="40" s="1"/>
  <c r="Z311" i="40"/>
  <c r="AI311" i="40" s="1"/>
  <c r="U319" i="40"/>
  <c r="Z368" i="40"/>
  <c r="AI368" i="40" s="1"/>
  <c r="U369" i="40"/>
  <c r="AC368" i="40"/>
  <c r="AG368" i="40" s="1"/>
  <c r="Y228" i="40"/>
  <c r="AH228" i="40" s="1"/>
  <c r="Z306" i="40"/>
  <c r="AI306" i="40" s="1"/>
  <c r="AF370" i="40"/>
  <c r="AB370" i="40"/>
  <c r="Y370" i="40"/>
  <c r="AH370" i="40" s="1"/>
  <c r="U261" i="40"/>
  <c r="AD281" i="40"/>
  <c r="Z320" i="40"/>
  <c r="AI320" i="40" s="1"/>
  <c r="AB366" i="40"/>
  <c r="AF366" i="40"/>
  <c r="Y366" i="40"/>
  <c r="AH366" i="40" s="1"/>
  <c r="V373" i="40"/>
  <c r="U374" i="40"/>
  <c r="U213" i="40"/>
  <c r="V239" i="40"/>
  <c r="U240" i="40"/>
  <c r="Z243" i="40"/>
  <c r="AI243" i="40" s="1"/>
  <c r="Y259" i="40"/>
  <c r="U273" i="40"/>
  <c r="Z281" i="40"/>
  <c r="AI281" i="40" s="1"/>
  <c r="U295" i="40"/>
  <c r="U309" i="40"/>
  <c r="U321" i="40"/>
  <c r="Y238" i="40"/>
  <c r="AH238" i="40" s="1"/>
  <c r="AD252" i="40"/>
  <c r="U293" i="40"/>
  <c r="U300" i="40"/>
  <c r="Z299" i="40"/>
  <c r="AI299" i="40" s="1"/>
  <c r="Z309" i="40"/>
  <c r="AI309" i="40" s="1"/>
  <c r="AC377" i="40"/>
  <c r="AG377" i="40" s="1"/>
  <c r="AB143" i="40"/>
  <c r="AE143" i="40" s="1"/>
  <c r="Y207" i="40"/>
  <c r="AH207" i="40" s="1"/>
  <c r="U285" i="40"/>
  <c r="U312" i="40"/>
  <c r="V362" i="40"/>
  <c r="U363" i="40"/>
  <c r="Z285" i="40"/>
  <c r="AI285" i="40" s="1"/>
  <c r="U286" i="40"/>
  <c r="Z287" i="40"/>
  <c r="AI287" i="40" s="1"/>
  <c r="U307" i="40"/>
  <c r="Z364" i="40"/>
  <c r="AI364" i="40" s="1"/>
  <c r="U365" i="40"/>
  <c r="AC364" i="40"/>
  <c r="AG364" i="40" s="1"/>
  <c r="AG394" i="40"/>
  <c r="Z317" i="40"/>
  <c r="AI317" i="40" s="1"/>
  <c r="U376" i="40"/>
  <c r="AG375" i="40"/>
  <c r="Z547" i="40"/>
  <c r="U323" i="40"/>
  <c r="V358" i="40"/>
  <c r="U359" i="40"/>
  <c r="U377" i="40"/>
  <c r="V376" i="40"/>
  <c r="U260" i="40"/>
  <c r="Z375" i="40"/>
  <c r="AI375" i="40" s="1"/>
  <c r="Y544" i="40"/>
  <c r="AG371" i="40"/>
  <c r="Z371" i="40"/>
  <c r="AI371" i="40" s="1"/>
  <c r="U301" i="40"/>
  <c r="Z300" i="40"/>
  <c r="AI300" i="40" s="1"/>
  <c r="U322" i="40"/>
  <c r="Z353" i="40"/>
  <c r="AI353" i="40" s="1"/>
  <c r="U375" i="40"/>
  <c r="Z374" i="40"/>
  <c r="AI374" i="40" s="1"/>
  <c r="U318" i="40"/>
  <c r="AB356" i="40"/>
  <c r="Z543" i="40"/>
  <c r="Y355" i="40"/>
  <c r="AH355" i="40" s="1"/>
  <c r="Y372" i="40"/>
  <c r="AH372" i="40" s="1"/>
  <c r="AF395" i="40"/>
  <c r="Y395" i="40"/>
  <c r="AH395" i="40" s="1"/>
  <c r="Z313" i="40"/>
  <c r="AI313" i="40" s="1"/>
  <c r="V357" i="40"/>
  <c r="U358" i="40"/>
  <c r="AB372" i="40"/>
  <c r="AC374" i="40"/>
  <c r="AG374" i="40" s="1"/>
  <c r="U287" i="40"/>
  <c r="Z321" i="40"/>
  <c r="AI321" i="40" s="1"/>
  <c r="AG353" i="40"/>
  <c r="AB355" i="40"/>
  <c r="Z361" i="40"/>
  <c r="AI361" i="40" s="1"/>
  <c r="U364" i="40"/>
  <c r="AG363" i="40"/>
  <c r="AC543" i="40"/>
  <c r="AG543" i="40" s="1"/>
  <c r="Y547" i="40"/>
  <c r="Y546" i="40"/>
  <c r="AG378" i="40"/>
  <c r="Z378" i="40"/>
  <c r="AI378" i="40" s="1"/>
  <c r="Z391" i="40"/>
  <c r="AI391" i="40" s="1"/>
  <c r="Z546" i="40"/>
  <c r="Z545" i="40"/>
  <c r="Y541" i="40"/>
  <c r="Y545" i="40"/>
  <c r="Z392" i="40"/>
  <c r="AI392" i="40" s="1"/>
  <c r="X545" i="40"/>
  <c r="X363" i="40"/>
  <c r="X361" i="40"/>
  <c r="W545" i="40"/>
  <c r="W354" i="40"/>
  <c r="W547" i="40"/>
  <c r="W390" i="40"/>
  <c r="W543" i="40"/>
  <c r="AC29" i="47" l="1"/>
  <c r="AC28" i="47"/>
  <c r="L31" i="50"/>
  <c r="AA32" i="50"/>
  <c r="R32" i="50"/>
  <c r="AA40" i="50"/>
  <c r="AA42" i="50" s="1"/>
  <c r="R40" i="50"/>
  <c r="R42" i="50" s="1"/>
  <c r="G6" i="51" s="1"/>
  <c r="L42" i="50"/>
  <c r="O156" i="47"/>
  <c r="S133" i="47"/>
  <c r="W247" i="38"/>
  <c r="AF462" i="38" s="1"/>
  <c r="N277" i="38"/>
  <c r="AG76" i="33"/>
  <c r="AB454" i="47" s="1"/>
  <c r="N456" i="47" s="1"/>
  <c r="AB456" i="47" s="1"/>
  <c r="M460" i="47" s="1"/>
  <c r="AB460" i="47" s="1"/>
  <c r="M185" i="50" s="1"/>
  <c r="N453" i="47"/>
  <c r="AG63" i="33"/>
  <c r="N439" i="47"/>
  <c r="AA31" i="50"/>
  <c r="AA33" i="50" s="1"/>
  <c r="R31" i="50"/>
  <c r="R33" i="50" s="1"/>
  <c r="D6" i="51" s="1"/>
  <c r="L33" i="50"/>
  <c r="I342" i="47"/>
  <c r="Q342" i="47" s="1"/>
  <c r="Q341" i="47"/>
  <c r="O155" i="47"/>
  <c r="S132" i="47"/>
  <c r="N11" i="35"/>
  <c r="I336" i="47"/>
  <c r="AH247" i="38"/>
  <c r="AF463" i="38" s="1"/>
  <c r="O154" i="47"/>
  <c r="S131" i="47"/>
  <c r="O159" i="47"/>
  <c r="S136" i="47"/>
  <c r="AA365" i="47"/>
  <c r="Q366" i="47" s="1"/>
  <c r="AA366" i="47" s="1"/>
  <c r="M385" i="47" s="1"/>
  <c r="AB441" i="47"/>
  <c r="R442" i="47" s="1"/>
  <c r="N121" i="38"/>
  <c r="Q33" i="47"/>
  <c r="AC33" i="47" s="1"/>
  <c r="Q405" i="47"/>
  <c r="AA405" i="47" s="1"/>
  <c r="M422" i="47" s="1"/>
  <c r="AB422" i="47" s="1"/>
  <c r="M177" i="50" s="1"/>
  <c r="O158" i="47"/>
  <c r="S135" i="47"/>
  <c r="L282" i="47" s="1"/>
  <c r="T282" i="47" s="1"/>
  <c r="T194" i="33"/>
  <c r="Z39" i="36"/>
  <c r="Y255" i="40"/>
  <c r="T217" i="33"/>
  <c r="R62" i="36"/>
  <c r="AE100" i="36"/>
  <c r="AG34" i="35"/>
  <c r="AD191" i="35" s="1"/>
  <c r="T65" i="33"/>
  <c r="Q295" i="38"/>
  <c r="AD121" i="38"/>
  <c r="AD126" i="38" s="1"/>
  <c r="AI130" i="38" s="1"/>
  <c r="AG382" i="38" s="1"/>
  <c r="AE98" i="36" s="1"/>
  <c r="N126" i="38"/>
  <c r="M128" i="38" s="1"/>
  <c r="AI128" i="38" s="1"/>
  <c r="AG381" i="38" s="1"/>
  <c r="AE97" i="36" s="1"/>
  <c r="AI270" i="38"/>
  <c r="AF418" i="38"/>
  <c r="O78" i="33"/>
  <c r="AG78" i="33" s="1"/>
  <c r="R289" i="38"/>
  <c r="Y26" i="31"/>
  <c r="I54" i="32" s="1"/>
  <c r="Y357" i="40"/>
  <c r="AH357" i="40" s="1"/>
  <c r="C43" i="40"/>
  <c r="AI260" i="40" s="1"/>
  <c r="AE59" i="37"/>
  <c r="X281" i="38"/>
  <c r="X276" i="38"/>
  <c r="AI276" i="38" s="1"/>
  <c r="AE313" i="37"/>
  <c r="AE308" i="37"/>
  <c r="L189" i="37"/>
  <c r="L194" i="37"/>
  <c r="N178" i="37"/>
  <c r="AE327" i="37" s="1"/>
  <c r="C48" i="40"/>
  <c r="AG102" i="40" s="1"/>
  <c r="C49" i="40"/>
  <c r="AG103" i="40" s="1"/>
  <c r="AF426" i="38"/>
  <c r="AE294" i="37"/>
  <c r="AD196" i="40"/>
  <c r="AC372" i="40"/>
  <c r="AG372" i="40" s="1"/>
  <c r="C44" i="40"/>
  <c r="AI207" i="40" s="1"/>
  <c r="V117" i="31"/>
  <c r="O201" i="33"/>
  <c r="AG201" i="33" s="1"/>
  <c r="Y354" i="40"/>
  <c r="AH354" i="40" s="1"/>
  <c r="AB354" i="40"/>
  <c r="AF357" i="40"/>
  <c r="AD244" i="40"/>
  <c r="C47" i="40"/>
  <c r="AG101" i="40" s="1"/>
  <c r="N51" i="32"/>
  <c r="M148" i="32"/>
  <c r="J109" i="32"/>
  <c r="Q77" i="32"/>
  <c r="V148" i="32"/>
  <c r="P109" i="32"/>
  <c r="W77" i="32"/>
  <c r="V198" i="32"/>
  <c r="V263" i="32"/>
  <c r="V329" i="32" s="1"/>
  <c r="V297" i="32"/>
  <c r="V231" i="32"/>
  <c r="N54" i="32"/>
  <c r="J125" i="32"/>
  <c r="Q91" i="32"/>
  <c r="J92" i="32" s="1"/>
  <c r="AA95" i="32" s="1"/>
  <c r="M164" i="32"/>
  <c r="J166" i="32" s="1"/>
  <c r="P81" i="32"/>
  <c r="AF81" i="32" s="1"/>
  <c r="S83" i="32" s="1"/>
  <c r="AB543" i="40"/>
  <c r="AF543" i="40" s="1"/>
  <c r="AB545" i="40"/>
  <c r="AC545" i="40"/>
  <c r="AG545" i="40" s="1"/>
  <c r="AB547" i="40"/>
  <c r="L10" i="36"/>
  <c r="X51" i="32"/>
  <c r="I64" i="40"/>
  <c r="AD194" i="35"/>
  <c r="L14" i="36"/>
  <c r="N12" i="35"/>
  <c r="AD12" i="35" s="1"/>
  <c r="Z365" i="40"/>
  <c r="AI365" i="40" s="1"/>
  <c r="AG365" i="40"/>
  <c r="Y262" i="40"/>
  <c r="Z354" i="40"/>
  <c r="AI354" i="40" s="1"/>
  <c r="Y270" i="40"/>
  <c r="AH270" i="40" s="1"/>
  <c r="Y236" i="40"/>
  <c r="AH236" i="40" s="1"/>
  <c r="Y214" i="40"/>
  <c r="AH214" i="40" s="1"/>
  <c r="S51" i="32"/>
  <c r="I51" i="32"/>
  <c r="C42" i="40"/>
  <c r="AI248" i="40" s="1"/>
  <c r="E412" i="37"/>
  <c r="G436" i="37"/>
  <c r="AD149" i="37"/>
  <c r="Z208" i="40"/>
  <c r="Y220" i="40"/>
  <c r="AH220" i="40" s="1"/>
  <c r="Y221" i="40"/>
  <c r="AH221" i="40" s="1"/>
  <c r="AD302" i="40"/>
  <c r="AD141" i="37"/>
  <c r="AD143" i="37" s="1"/>
  <c r="AE303" i="37"/>
  <c r="AD110" i="35" s="1"/>
  <c r="Y223" i="40"/>
  <c r="AH223" i="40" s="1"/>
  <c r="Y226" i="40"/>
  <c r="AH226" i="40" s="1"/>
  <c r="AD275" i="40"/>
  <c r="C45" i="40"/>
  <c r="AG600" i="40" s="1"/>
  <c r="Q101" i="40"/>
  <c r="AB101" i="40" s="1"/>
  <c r="AE101" i="40" s="1"/>
  <c r="K244" i="32"/>
  <c r="H121" i="32"/>
  <c r="K259" i="32"/>
  <c r="P259" i="32" s="1"/>
  <c r="P267" i="32" s="1"/>
  <c r="H105" i="32"/>
  <c r="P114" i="32" s="1"/>
  <c r="M101" i="37"/>
  <c r="O111" i="33"/>
  <c r="AG111" i="33" s="1"/>
  <c r="Y314" i="38" s="1"/>
  <c r="Q105" i="40"/>
  <c r="Q106" i="40" s="1"/>
  <c r="Q107" i="40" s="1"/>
  <c r="F43" i="40"/>
  <c r="AI544" i="40" s="1"/>
  <c r="F42" i="40"/>
  <c r="AH543" i="40" s="1"/>
  <c r="AD217" i="40"/>
  <c r="Z359" i="40"/>
  <c r="AI359" i="40" s="1"/>
  <c r="AD247" i="40"/>
  <c r="Y247" i="40"/>
  <c r="AH247" i="40" s="1"/>
  <c r="Z355" i="40"/>
  <c r="AI355" i="40" s="1"/>
  <c r="AC355" i="40"/>
  <c r="AG355" i="40" s="1"/>
  <c r="T206" i="33"/>
  <c r="AD148" i="37"/>
  <c r="AD200" i="40"/>
  <c r="Y200" i="40"/>
  <c r="AD204" i="40"/>
  <c r="AD208" i="40"/>
  <c r="Y243" i="40"/>
  <c r="Y204" i="40"/>
  <c r="AG359" i="40"/>
  <c r="S159" i="33"/>
  <c r="AG159" i="33" s="1"/>
  <c r="M351" i="38" s="1"/>
  <c r="AC29" i="31"/>
  <c r="Y29" i="31"/>
  <c r="Q29" i="31"/>
  <c r="U29" i="31"/>
  <c r="AF36" i="32"/>
  <c r="M27" i="48" s="1"/>
  <c r="O221" i="33"/>
  <c r="AG221" i="33" s="1"/>
  <c r="O223" i="33" s="1"/>
  <c r="I64" i="32"/>
  <c r="N64" i="32"/>
  <c r="AD156" i="37"/>
  <c r="AG140" i="33"/>
  <c r="AG16" i="33"/>
  <c r="Q19" i="33" s="1"/>
  <c r="Q21" i="33" s="1"/>
  <c r="AD278" i="40"/>
  <c r="Y278" i="40"/>
  <c r="AH278" i="40" s="1"/>
  <c r="U40" i="32"/>
  <c r="AF40" i="32" s="1"/>
  <c r="AF34" i="32"/>
  <c r="M26" i="48" s="1"/>
  <c r="T90" i="48" s="1"/>
  <c r="Z239" i="40"/>
  <c r="Z256" i="40"/>
  <c r="AI256" i="40" s="1"/>
  <c r="AD11" i="35"/>
  <c r="K178" i="32"/>
  <c r="K211" i="32"/>
  <c r="K144" i="32"/>
  <c r="K277" i="32"/>
  <c r="K310" i="32" s="1"/>
  <c r="P310" i="32" s="1"/>
  <c r="P318" i="32" s="1"/>
  <c r="AF318" i="32" s="1"/>
  <c r="S320" i="32" s="1"/>
  <c r="AF320" i="32" s="1"/>
  <c r="AB371" i="40"/>
  <c r="Y371" i="40"/>
  <c r="AH371" i="40" s="1"/>
  <c r="AF371" i="40"/>
  <c r="Z214" i="40"/>
  <c r="AI214" i="40" s="1"/>
  <c r="Y276" i="40"/>
  <c r="AH276" i="40" s="1"/>
  <c r="AD276" i="40"/>
  <c r="AD257" i="40"/>
  <c r="Y257" i="40"/>
  <c r="AH257" i="40" s="1"/>
  <c r="AD298" i="40"/>
  <c r="Y298" i="40"/>
  <c r="AH298" i="40" s="1"/>
  <c r="AD157" i="37"/>
  <c r="W168" i="37"/>
  <c r="O176" i="33"/>
  <c r="AG176" i="33" s="1"/>
  <c r="Y357" i="38" s="1"/>
  <c r="S172" i="33"/>
  <c r="AG172" i="33" s="1"/>
  <c r="M357" i="38" s="1"/>
  <c r="AB104" i="40"/>
  <c r="AE104" i="40" s="1"/>
  <c r="C50" i="40"/>
  <c r="AG104" i="40" s="1"/>
  <c r="AD321" i="40"/>
  <c r="Y321" i="40"/>
  <c r="AH321" i="40" s="1"/>
  <c r="Y261" i="40"/>
  <c r="AD261" i="40"/>
  <c r="AD258" i="40"/>
  <c r="Y258" i="40"/>
  <c r="AB100" i="40"/>
  <c r="AE100" i="40" s="1"/>
  <c r="AD286" i="40"/>
  <c r="Y286" i="40"/>
  <c r="AH286" i="40" s="1"/>
  <c r="AD260" i="40"/>
  <c r="Y260" i="40"/>
  <c r="AH260" i="40" s="1"/>
  <c r="Y309" i="40"/>
  <c r="AH309" i="40" s="1"/>
  <c r="AD309" i="40"/>
  <c r="AD291" i="40"/>
  <c r="Y291" i="40"/>
  <c r="AH291" i="40" s="1"/>
  <c r="AB367" i="40"/>
  <c r="AF367" i="40"/>
  <c r="Y367" i="40"/>
  <c r="AH367" i="40" s="1"/>
  <c r="Z257" i="40"/>
  <c r="AD287" i="40"/>
  <c r="Y287" i="40"/>
  <c r="AH287" i="40" s="1"/>
  <c r="Y299" i="40"/>
  <c r="AH299" i="40" s="1"/>
  <c r="AD299" i="40"/>
  <c r="AB375" i="40"/>
  <c r="Y375" i="40"/>
  <c r="AH375" i="40" s="1"/>
  <c r="AF375" i="40"/>
  <c r="Y239" i="40"/>
  <c r="AD239" i="40"/>
  <c r="Z231" i="40"/>
  <c r="AI231" i="40" s="1"/>
  <c r="Y308" i="40"/>
  <c r="AH308" i="40" s="1"/>
  <c r="AD308" i="40"/>
  <c r="Y318" i="40"/>
  <c r="AH318" i="40" s="1"/>
  <c r="AD318" i="40"/>
  <c r="AD240" i="40"/>
  <c r="Y240" i="40"/>
  <c r="Y304" i="40"/>
  <c r="AH304" i="40" s="1"/>
  <c r="AD304" i="40"/>
  <c r="AD296" i="40"/>
  <c r="Y296" i="40"/>
  <c r="AH296" i="40" s="1"/>
  <c r="AD319" i="40"/>
  <c r="Y319" i="40"/>
  <c r="AH319" i="40" s="1"/>
  <c r="Z366" i="40"/>
  <c r="AI366" i="40" s="1"/>
  <c r="AC366" i="40"/>
  <c r="AG366" i="40" s="1"/>
  <c r="AF358" i="40"/>
  <c r="AB358" i="40"/>
  <c r="Y358" i="40"/>
  <c r="AH358" i="40" s="1"/>
  <c r="Z376" i="40"/>
  <c r="AI376" i="40" s="1"/>
  <c r="AC376" i="40"/>
  <c r="AG376" i="40" s="1"/>
  <c r="Y213" i="40"/>
  <c r="AH213" i="40" s="1"/>
  <c r="AD213" i="40"/>
  <c r="AD289" i="40"/>
  <c r="Y289" i="40"/>
  <c r="AH289" i="40" s="1"/>
  <c r="AD320" i="40"/>
  <c r="Y320" i="40"/>
  <c r="AH320" i="40" s="1"/>
  <c r="O175" i="36"/>
  <c r="O192" i="36" s="1"/>
  <c r="AB376" i="40"/>
  <c r="Y376" i="40"/>
  <c r="AH376" i="40" s="1"/>
  <c r="AF376" i="40"/>
  <c r="AC357" i="40"/>
  <c r="AG357" i="40" s="1"/>
  <c r="Z357" i="40"/>
  <c r="AI357" i="40" s="1"/>
  <c r="AF377" i="40"/>
  <c r="Y377" i="40"/>
  <c r="AH377" i="40" s="1"/>
  <c r="AB377" i="40"/>
  <c r="F44" i="40"/>
  <c r="AB112" i="40"/>
  <c r="AE112" i="40" s="1"/>
  <c r="Q113" i="40"/>
  <c r="AB369" i="40"/>
  <c r="Y369" i="40"/>
  <c r="AH369" i="40" s="1"/>
  <c r="AF369" i="40"/>
  <c r="V186" i="37"/>
  <c r="Y277" i="40"/>
  <c r="AH277" i="40" s="1"/>
  <c r="AD277" i="40"/>
  <c r="AB359" i="40"/>
  <c r="Y359" i="40"/>
  <c r="AH359" i="40" s="1"/>
  <c r="AF359" i="40"/>
  <c r="AB363" i="40"/>
  <c r="AF363" i="40"/>
  <c r="Y363" i="40"/>
  <c r="AH363" i="40" s="1"/>
  <c r="AD295" i="40"/>
  <c r="Y295" i="40"/>
  <c r="AH295" i="40" s="1"/>
  <c r="Q134" i="40"/>
  <c r="AB133" i="40"/>
  <c r="AE133" i="40" s="1"/>
  <c r="AB147" i="40"/>
  <c r="AE147" i="40" s="1"/>
  <c r="Q148" i="40"/>
  <c r="AD311" i="40"/>
  <c r="Y311" i="40"/>
  <c r="AH311" i="40" s="1"/>
  <c r="AA33" i="33"/>
  <c r="N62" i="32"/>
  <c r="I62" i="32"/>
  <c r="O215" i="33"/>
  <c r="AG215" i="33" s="1"/>
  <c r="Z362" i="40"/>
  <c r="AI362" i="40" s="1"/>
  <c r="AC362" i="40"/>
  <c r="AG362" i="40" s="1"/>
  <c r="K293" i="32"/>
  <c r="K325" i="32" s="1"/>
  <c r="P325" i="32" s="1"/>
  <c r="P333" i="32" s="1"/>
  <c r="K194" i="32"/>
  <c r="K227" i="32"/>
  <c r="K160" i="32"/>
  <c r="AD253" i="40"/>
  <c r="Y253" i="40"/>
  <c r="Z232" i="40"/>
  <c r="AI232" i="40" s="1"/>
  <c r="Y293" i="40"/>
  <c r="AH293" i="40" s="1"/>
  <c r="AD293" i="40"/>
  <c r="AB139" i="40"/>
  <c r="AE139" i="40" s="1"/>
  <c r="Q140" i="40"/>
  <c r="AD322" i="40"/>
  <c r="Y322" i="40"/>
  <c r="AH322" i="40" s="1"/>
  <c r="Z373" i="40"/>
  <c r="AI373" i="40" s="1"/>
  <c r="AC373" i="40"/>
  <c r="AG373" i="40" s="1"/>
  <c r="AD310" i="40"/>
  <c r="Y310" i="40"/>
  <c r="AH310" i="40" s="1"/>
  <c r="AF368" i="40"/>
  <c r="AB368" i="40"/>
  <c r="Y368" i="40"/>
  <c r="AH368" i="40" s="1"/>
  <c r="Z204" i="40"/>
  <c r="AF22" i="32"/>
  <c r="H88" i="32" s="1"/>
  <c r="P95" i="32" s="1"/>
  <c r="P96" i="32" s="1"/>
  <c r="AD229" i="40"/>
  <c r="Y229" i="40"/>
  <c r="AH229" i="40" s="1"/>
  <c r="Y300" i="40"/>
  <c r="AH300" i="40" s="1"/>
  <c r="AD300" i="40"/>
  <c r="AD273" i="40"/>
  <c r="Y273" i="40"/>
  <c r="AH273" i="40" s="1"/>
  <c r="AF42" i="32"/>
  <c r="AB361" i="40"/>
  <c r="AF361" i="40"/>
  <c r="Y361" i="40"/>
  <c r="AH361" i="40" s="1"/>
  <c r="AD301" i="40"/>
  <c r="Y301" i="40"/>
  <c r="AH301" i="40" s="1"/>
  <c r="Y271" i="40"/>
  <c r="AH271" i="40" s="1"/>
  <c r="AD271" i="40"/>
  <c r="Y233" i="40"/>
  <c r="AH233" i="40" s="1"/>
  <c r="AD233" i="40"/>
  <c r="AD285" i="40"/>
  <c r="Y285" i="40"/>
  <c r="AH285" i="40" s="1"/>
  <c r="AD248" i="40"/>
  <c r="Y248" i="40"/>
  <c r="Y241" i="40"/>
  <c r="AH241" i="40" s="1"/>
  <c r="AD241" i="40"/>
  <c r="Y294" i="40"/>
  <c r="AH294" i="40" s="1"/>
  <c r="AD294" i="40"/>
  <c r="Q119" i="40"/>
  <c r="AB118" i="40"/>
  <c r="AE118" i="40" s="1"/>
  <c r="X266" i="38"/>
  <c r="AI266" i="38" s="1"/>
  <c r="AG222" i="33"/>
  <c r="AD313" i="40"/>
  <c r="Y313" i="40"/>
  <c r="AH313" i="40" s="1"/>
  <c r="Y323" i="40"/>
  <c r="AH323" i="40" s="1"/>
  <c r="AD323" i="40"/>
  <c r="Z247" i="40"/>
  <c r="AD274" i="40"/>
  <c r="Y274" i="40"/>
  <c r="AH274" i="40" s="1"/>
  <c r="Q129" i="40"/>
  <c r="AB128" i="40"/>
  <c r="AE128" i="40" s="1"/>
  <c r="Y297" i="40"/>
  <c r="AH297" i="40" s="1"/>
  <c r="AD297" i="40"/>
  <c r="C46" i="40"/>
  <c r="AG100" i="40" s="1"/>
  <c r="W175" i="37"/>
  <c r="AD167" i="37"/>
  <c r="Z358" i="40"/>
  <c r="AI358" i="40" s="1"/>
  <c r="AC358" i="40"/>
  <c r="AG358" i="40" s="1"/>
  <c r="Z228" i="40"/>
  <c r="AI228" i="40" s="1"/>
  <c r="Y312" i="40"/>
  <c r="AH312" i="40" s="1"/>
  <c r="AD312" i="40"/>
  <c r="AB364" i="40"/>
  <c r="Y364" i="40"/>
  <c r="AH364" i="40" s="1"/>
  <c r="AF364" i="40"/>
  <c r="AF365" i="40"/>
  <c r="AB365" i="40"/>
  <c r="Y365" i="40"/>
  <c r="AH365" i="40" s="1"/>
  <c r="AD306" i="40"/>
  <c r="Y306" i="40"/>
  <c r="AH306" i="40" s="1"/>
  <c r="AD303" i="40"/>
  <c r="Y303" i="40"/>
  <c r="AH303" i="40" s="1"/>
  <c r="AB374" i="40"/>
  <c r="Y374" i="40"/>
  <c r="AH374" i="40" s="1"/>
  <c r="AF374" i="40"/>
  <c r="AD205" i="40"/>
  <c r="Y205" i="40"/>
  <c r="Y307" i="40"/>
  <c r="AH307" i="40" s="1"/>
  <c r="AD307" i="40"/>
  <c r="AB378" i="40"/>
  <c r="Y378" i="40"/>
  <c r="AH378" i="40" s="1"/>
  <c r="AF378" i="40"/>
  <c r="Y317" i="40"/>
  <c r="AH317" i="40" s="1"/>
  <c r="AD317" i="40"/>
  <c r="X256" i="38"/>
  <c r="Y269" i="40"/>
  <c r="AH269" i="40" s="1"/>
  <c r="AD269" i="40"/>
  <c r="M178" i="50" l="1"/>
  <c r="AB177" i="50"/>
  <c r="AB178" i="50" s="1"/>
  <c r="S177" i="50"/>
  <c r="S178" i="50" s="1"/>
  <c r="AB185" i="50"/>
  <c r="S185" i="50"/>
  <c r="L208" i="47"/>
  <c r="T208" i="47" s="1"/>
  <c r="L280" i="47"/>
  <c r="T280" i="47" s="1"/>
  <c r="L211" i="47"/>
  <c r="T211" i="47" s="1"/>
  <c r="L283" i="47"/>
  <c r="T283" i="47" s="1"/>
  <c r="L207" i="47"/>
  <c r="T207" i="47" s="1"/>
  <c r="L279" i="47"/>
  <c r="T279" i="47" s="1"/>
  <c r="L206" i="47"/>
  <c r="T206" i="47" s="1"/>
  <c r="L278" i="47"/>
  <c r="T278" i="47" s="1"/>
  <c r="M103" i="50"/>
  <c r="AB103" i="50" s="1"/>
  <c r="X90" i="48"/>
  <c r="T130" i="48"/>
  <c r="T50" i="48"/>
  <c r="X50" i="48" s="1"/>
  <c r="T67" i="48"/>
  <c r="L210" i="47"/>
  <c r="T210" i="47" s="1"/>
  <c r="M79" i="50"/>
  <c r="F371" i="47"/>
  <c r="O183" i="47"/>
  <c r="S183" i="47" s="1"/>
  <c r="L329" i="47" s="1"/>
  <c r="T329" i="47" s="1"/>
  <c r="S158" i="47"/>
  <c r="L305" i="47" s="1"/>
  <c r="T305" i="47" s="1"/>
  <c r="O184" i="47"/>
  <c r="S184" i="47" s="1"/>
  <c r="S159" i="47"/>
  <c r="M289" i="38"/>
  <c r="M295" i="38" s="1"/>
  <c r="AB440" i="47"/>
  <c r="N442" i="47" s="1"/>
  <c r="AB442" i="47" s="1"/>
  <c r="M446" i="47" s="1"/>
  <c r="O179" i="47"/>
  <c r="S179" i="47" s="1"/>
  <c r="S154" i="47"/>
  <c r="Q336" i="47"/>
  <c r="I337" i="47"/>
  <c r="O181" i="47"/>
  <c r="S181" i="47" s="1"/>
  <c r="S156" i="47"/>
  <c r="M100" i="37"/>
  <c r="AC100" i="37" s="1"/>
  <c r="O180" i="47"/>
  <c r="S180" i="47" s="1"/>
  <c r="S155" i="47"/>
  <c r="D22" i="51"/>
  <c r="D16" i="51"/>
  <c r="D10" i="51"/>
  <c r="D26" i="51"/>
  <c r="D24" i="51"/>
  <c r="D38" i="51"/>
  <c r="D34" i="51"/>
  <c r="D30" i="51"/>
  <c r="D32" i="51"/>
  <c r="D8" i="51"/>
  <c r="D12" i="51"/>
  <c r="D36" i="51"/>
  <c r="D14" i="51"/>
  <c r="O65" i="33"/>
  <c r="M387" i="47"/>
  <c r="AB387" i="47" s="1"/>
  <c r="AB385" i="47"/>
  <c r="M168" i="50" s="1"/>
  <c r="AG65" i="33"/>
  <c r="AD357" i="38"/>
  <c r="O206" i="33"/>
  <c r="AG206" i="33" s="1"/>
  <c r="N45" i="36"/>
  <c r="AE45" i="36" s="1"/>
  <c r="AG142" i="33"/>
  <c r="R305" i="38" s="1"/>
  <c r="M321" i="38"/>
  <c r="AD321" i="38" s="1"/>
  <c r="T223" i="33"/>
  <c r="AG223" i="33" s="1"/>
  <c r="AA62" i="36"/>
  <c r="T112" i="33"/>
  <c r="T145" i="33"/>
  <c r="AI256" i="38"/>
  <c r="AI281" i="38"/>
  <c r="AI261" i="38"/>
  <c r="AD151" i="37"/>
  <c r="AE309" i="37" s="1"/>
  <c r="J127" i="32"/>
  <c r="AA130" i="32" s="1"/>
  <c r="X280" i="38"/>
  <c r="AD159" i="37"/>
  <c r="AE314" i="37" s="1"/>
  <c r="AC99" i="37"/>
  <c r="V189" i="37"/>
  <c r="AD342" i="37" s="1"/>
  <c r="M123" i="37"/>
  <c r="AD266" i="37" s="1"/>
  <c r="AB76" i="35" s="1"/>
  <c r="AE304" i="37"/>
  <c r="AD111" i="35" s="1"/>
  <c r="L197" i="37"/>
  <c r="V194" i="37"/>
  <c r="V197" i="37" s="1"/>
  <c r="AD347" i="37" s="1"/>
  <c r="AF422" i="38"/>
  <c r="AI204" i="40"/>
  <c r="AH208" i="40"/>
  <c r="AH209" i="40"/>
  <c r="AH205" i="40"/>
  <c r="AH204" i="40"/>
  <c r="AH200" i="40"/>
  <c r="AH245" i="40"/>
  <c r="AI541" i="40"/>
  <c r="AI208" i="40"/>
  <c r="AI203" i="40"/>
  <c r="AI200" i="40"/>
  <c r="AH541" i="40"/>
  <c r="AI199" i="40"/>
  <c r="AH201" i="40"/>
  <c r="AH196" i="40"/>
  <c r="AH249" i="40"/>
  <c r="AI245" i="40"/>
  <c r="AH195" i="40"/>
  <c r="AH242" i="40"/>
  <c r="AF52" i="32"/>
  <c r="H342" i="32" s="1"/>
  <c r="L345" i="32" s="1"/>
  <c r="M198" i="32"/>
  <c r="J200" i="32" s="1"/>
  <c r="AA203" i="32" s="1"/>
  <c r="M297" i="32"/>
  <c r="J299" i="32" s="1"/>
  <c r="AA302" i="32" s="1"/>
  <c r="M231" i="32"/>
  <c r="J233" i="32" s="1"/>
  <c r="M263" i="32"/>
  <c r="M329" i="32" s="1"/>
  <c r="J330" i="32" s="1"/>
  <c r="AA333" i="32" s="1"/>
  <c r="AF333" i="32" s="1"/>
  <c r="V182" i="32"/>
  <c r="V248" i="32"/>
  <c r="V314" i="32" s="1"/>
  <c r="V215" i="32"/>
  <c r="V281" i="32"/>
  <c r="AC120" i="37"/>
  <c r="J111" i="32"/>
  <c r="S115" i="32" s="1"/>
  <c r="AF115" i="32" s="1"/>
  <c r="M182" i="32"/>
  <c r="M281" i="32"/>
  <c r="M215" i="32"/>
  <c r="M248" i="32"/>
  <c r="M314" i="32" s="1"/>
  <c r="J150" i="32"/>
  <c r="S154" i="32" s="1"/>
  <c r="P334" i="32"/>
  <c r="AF334" i="32" s="1"/>
  <c r="AH545" i="40"/>
  <c r="AH239" i="40"/>
  <c r="AI239" i="40"/>
  <c r="AI247" i="40"/>
  <c r="AH240" i="40"/>
  <c r="AI545" i="40"/>
  <c r="AH248" i="40"/>
  <c r="P268" i="32"/>
  <c r="AF268" i="32" s="1"/>
  <c r="P244" i="32"/>
  <c r="P252" i="32" s="1"/>
  <c r="AF252" i="32" s="1"/>
  <c r="S254" i="32" s="1"/>
  <c r="AF254" i="32" s="1"/>
  <c r="P130" i="32"/>
  <c r="P131" i="32"/>
  <c r="AF131" i="32" s="1"/>
  <c r="AF545" i="40"/>
  <c r="AF114" i="32"/>
  <c r="AI195" i="40"/>
  <c r="AG189" i="33"/>
  <c r="AH243" i="40"/>
  <c r="AH259" i="40"/>
  <c r="AI255" i="40"/>
  <c r="L24" i="36"/>
  <c r="L15" i="36"/>
  <c r="V15" i="36" s="1"/>
  <c r="AG15" i="36" s="1"/>
  <c r="V14" i="36"/>
  <c r="AG14" i="36" s="1"/>
  <c r="AH253" i="40"/>
  <c r="AH256" i="40"/>
  <c r="N14" i="35"/>
  <c r="AD125" i="35" s="1"/>
  <c r="AH255" i="40"/>
  <c r="L20" i="36"/>
  <c r="L11" i="36"/>
  <c r="V10" i="36"/>
  <c r="AI546" i="40"/>
  <c r="AF55" i="32"/>
  <c r="H349" i="32" s="1"/>
  <c r="J352" i="32" s="1"/>
  <c r="I354" i="32" s="1"/>
  <c r="I63" i="40"/>
  <c r="AI242" i="40"/>
  <c r="AH246" i="40"/>
  <c r="AI238" i="40"/>
  <c r="AI196" i="40"/>
  <c r="AI241" i="40"/>
  <c r="AH261" i="40"/>
  <c r="AB105" i="40"/>
  <c r="AE105" i="40" s="1"/>
  <c r="AH546" i="40"/>
  <c r="AH258" i="40"/>
  <c r="AI252" i="40"/>
  <c r="AH544" i="40"/>
  <c r="AI244" i="40"/>
  <c r="AG601" i="40"/>
  <c r="AH547" i="40"/>
  <c r="E413" i="37"/>
  <c r="G437" i="37"/>
  <c r="AI257" i="40"/>
  <c r="Q102" i="40"/>
  <c r="Q103" i="40" s="1"/>
  <c r="AB103" i="40" s="1"/>
  <c r="AE103" i="40" s="1"/>
  <c r="AA169" i="32"/>
  <c r="AG203" i="33"/>
  <c r="R33" i="36" s="1"/>
  <c r="AF83" i="32"/>
  <c r="S144" i="32"/>
  <c r="X144" i="32" s="1"/>
  <c r="P153" i="32" s="1"/>
  <c r="S160" i="32"/>
  <c r="X160" i="32" s="1"/>
  <c r="AC101" i="37"/>
  <c r="AI547" i="40"/>
  <c r="AI543" i="40"/>
  <c r="AG107" i="33"/>
  <c r="O163" i="33"/>
  <c r="AG163" i="33" s="1"/>
  <c r="Y351" i="38" s="1"/>
  <c r="AD351" i="38" s="1"/>
  <c r="AI261" i="40"/>
  <c r="AI251" i="40"/>
  <c r="AI258" i="40"/>
  <c r="AH252" i="40"/>
  <c r="AH262" i="40"/>
  <c r="AI254" i="40"/>
  <c r="J78" i="32"/>
  <c r="S82" i="32" s="1"/>
  <c r="S194" i="32"/>
  <c r="X194" i="32" s="1"/>
  <c r="O145" i="33"/>
  <c r="R57" i="36"/>
  <c r="V62" i="36" s="1"/>
  <c r="AF64" i="32"/>
  <c r="H365" i="32" s="1"/>
  <c r="J368" i="32" s="1"/>
  <c r="I370" i="32" s="1"/>
  <c r="S293" i="32"/>
  <c r="X293" i="32" s="1"/>
  <c r="AF62" i="32"/>
  <c r="H358" i="32" s="1"/>
  <c r="L361" i="32" s="1"/>
  <c r="AA19" i="33"/>
  <c r="AB113" i="40"/>
  <c r="AE113" i="40" s="1"/>
  <c r="Q114" i="40"/>
  <c r="AH33" i="33"/>
  <c r="O177" i="33"/>
  <c r="AG174" i="33"/>
  <c r="R343" i="38" s="1"/>
  <c r="AD14" i="35"/>
  <c r="AD126" i="35" s="1"/>
  <c r="AF96" i="32"/>
  <c r="Q135" i="40"/>
  <c r="AB134" i="40"/>
  <c r="AE134" i="40" s="1"/>
  <c r="O164" i="33"/>
  <c r="AG161" i="33"/>
  <c r="M343" i="38" s="1"/>
  <c r="X271" i="38"/>
  <c r="Q108" i="40"/>
  <c r="AB107" i="40"/>
  <c r="AE107" i="40" s="1"/>
  <c r="S227" i="32"/>
  <c r="X227" i="32" s="1"/>
  <c r="Q149" i="40"/>
  <c r="AB148" i="40"/>
  <c r="AE148" i="40" s="1"/>
  <c r="Q130" i="40"/>
  <c r="AB129" i="40"/>
  <c r="AE129" i="40" s="1"/>
  <c r="Q141" i="40"/>
  <c r="AB140" i="40"/>
  <c r="AE140" i="40" s="1"/>
  <c r="W176" i="37"/>
  <c r="AD168" i="37"/>
  <c r="AD170" i="37" s="1"/>
  <c r="S178" i="32"/>
  <c r="X178" i="32" s="1"/>
  <c r="P187" i="32" s="1"/>
  <c r="S211" i="32"/>
  <c r="X211" i="32" s="1"/>
  <c r="P220" i="32" s="1"/>
  <c r="AF220" i="32" s="1"/>
  <c r="S222" i="32" s="1"/>
  <c r="AF222" i="32" s="1"/>
  <c r="S277" i="32"/>
  <c r="X277" i="32" s="1"/>
  <c r="P286" i="32" s="1"/>
  <c r="AF286" i="32" s="1"/>
  <c r="S288" i="32" s="1"/>
  <c r="AF288" i="32" s="1"/>
  <c r="M57" i="36"/>
  <c r="M62" i="36" s="1"/>
  <c r="O217" i="33"/>
  <c r="AG217" i="33" s="1"/>
  <c r="X257" i="38"/>
  <c r="AD175" i="37"/>
  <c r="AB186" i="37"/>
  <c r="AG186" i="37" s="1"/>
  <c r="AB119" i="40"/>
  <c r="AE119" i="40" s="1"/>
  <c r="Q120" i="40"/>
  <c r="L254" i="47" l="1"/>
  <c r="T254" i="47" s="1"/>
  <c r="L326" i="47"/>
  <c r="T326" i="47" s="1"/>
  <c r="L229" i="47"/>
  <c r="T229" i="47" s="1"/>
  <c r="L301" i="47"/>
  <c r="T301" i="47" s="1"/>
  <c r="L253" i="47"/>
  <c r="T253" i="47" s="1"/>
  <c r="L325" i="47"/>
  <c r="T325" i="47" s="1"/>
  <c r="L230" i="47"/>
  <c r="T230" i="47" s="1"/>
  <c r="L302" i="47"/>
  <c r="T302" i="47" s="1"/>
  <c r="L255" i="47"/>
  <c r="T255" i="47" s="1"/>
  <c r="L327" i="47"/>
  <c r="T327" i="47" s="1"/>
  <c r="L231" i="47"/>
  <c r="T231" i="47" s="1"/>
  <c r="L303" i="47"/>
  <c r="T303" i="47" s="1"/>
  <c r="N115" i="50"/>
  <c r="N141" i="50"/>
  <c r="L258" i="47"/>
  <c r="T258" i="47" s="1"/>
  <c r="L330" i="47"/>
  <c r="T330" i="47" s="1"/>
  <c r="L234" i="47"/>
  <c r="T234" i="47" s="1"/>
  <c r="L306" i="47"/>
  <c r="T306" i="47" s="1"/>
  <c r="N116" i="50"/>
  <c r="AC116" i="50" s="1"/>
  <c r="N142" i="50"/>
  <c r="M170" i="50"/>
  <c r="AB168" i="50"/>
  <c r="AB170" i="50" s="1"/>
  <c r="S168" i="50"/>
  <c r="S170" i="50" s="1"/>
  <c r="S103" i="50"/>
  <c r="X130" i="48"/>
  <c r="X67" i="48"/>
  <c r="T107" i="48"/>
  <c r="P80" i="48"/>
  <c r="X81" i="48" s="1"/>
  <c r="P82" i="48"/>
  <c r="X82" i="48" s="1"/>
  <c r="L257" i="47"/>
  <c r="T257" i="47" s="1"/>
  <c r="M95" i="50"/>
  <c r="AB79" i="50"/>
  <c r="AB80" i="50" s="1"/>
  <c r="S79" i="50"/>
  <c r="S80" i="50" s="1"/>
  <c r="M80" i="50"/>
  <c r="L233" i="47"/>
  <c r="T233" i="47" s="1"/>
  <c r="M87" i="50"/>
  <c r="Q337" i="47"/>
  <c r="I338" i="47"/>
  <c r="M104" i="37"/>
  <c r="L106" i="37" s="1"/>
  <c r="AH106" i="37" s="1"/>
  <c r="M448" i="47"/>
  <c r="AB448" i="47" s="1"/>
  <c r="AB446" i="47"/>
  <c r="M184" i="50" s="1"/>
  <c r="J315" i="32"/>
  <c r="S319" i="32" s="1"/>
  <c r="AF319" i="32" s="1"/>
  <c r="I322" i="32" s="1"/>
  <c r="AG10" i="36"/>
  <c r="AD362" i="38"/>
  <c r="AH532" i="38" s="1"/>
  <c r="AG145" i="33"/>
  <c r="M480" i="47" s="1"/>
  <c r="J484" i="47" s="1"/>
  <c r="AG109" i="33"/>
  <c r="M305" i="38" s="1"/>
  <c r="M314" i="38"/>
  <c r="AD314" i="38" s="1"/>
  <c r="AD325" i="38" s="1"/>
  <c r="AH511" i="38" s="1"/>
  <c r="O194" i="33"/>
  <c r="AG194" i="33" s="1"/>
  <c r="N39" i="36"/>
  <c r="AE39" i="36" s="1"/>
  <c r="AE50" i="36" s="1"/>
  <c r="AF212" i="36" s="1"/>
  <c r="AD136" i="36"/>
  <c r="F51" i="40" s="1"/>
  <c r="F75" i="40"/>
  <c r="F80" i="40"/>
  <c r="T164" i="33"/>
  <c r="AG164" i="33" s="1"/>
  <c r="T177" i="33"/>
  <c r="AI271" i="38"/>
  <c r="AI280" i="38"/>
  <c r="AI260" i="38"/>
  <c r="AI257" i="38"/>
  <c r="AC104" i="37"/>
  <c r="AG191" i="33"/>
  <c r="M33" i="36" s="1"/>
  <c r="J264" i="32"/>
  <c r="AA267" i="32" s="1"/>
  <c r="AF267" i="32" s="1"/>
  <c r="I270" i="32" s="1"/>
  <c r="X381" i="32" s="1"/>
  <c r="Z229" i="37" s="1"/>
  <c r="AD382" i="37" s="1"/>
  <c r="AF130" i="32"/>
  <c r="I133" i="32" s="1"/>
  <c r="X377" i="32" s="1"/>
  <c r="Z225" i="37" s="1"/>
  <c r="J249" i="32"/>
  <c r="S253" i="32" s="1"/>
  <c r="AF253" i="32" s="1"/>
  <c r="I256" i="32" s="1"/>
  <c r="S381" i="32" s="1"/>
  <c r="U229" i="37" s="1"/>
  <c r="AC123" i="37"/>
  <c r="AD267" i="37" s="1"/>
  <c r="AB77" i="35" s="1"/>
  <c r="AE323" i="37"/>
  <c r="I62" i="40"/>
  <c r="U295" i="38"/>
  <c r="Y289" i="38"/>
  <c r="AH493" i="38" s="1"/>
  <c r="X267" i="38"/>
  <c r="AG343" i="38"/>
  <c r="AH531" i="38" s="1"/>
  <c r="X277" i="38"/>
  <c r="AI277" i="38" s="1"/>
  <c r="AD243" i="37"/>
  <c r="AB54" i="35" s="1"/>
  <c r="I336" i="32"/>
  <c r="X383" i="32" s="1"/>
  <c r="Z231" i="37" s="1"/>
  <c r="I58" i="40"/>
  <c r="I59" i="40"/>
  <c r="P303" i="32"/>
  <c r="AF303" i="32" s="1"/>
  <c r="P302" i="32"/>
  <c r="AF302" i="32" s="1"/>
  <c r="P237" i="32"/>
  <c r="AF237" i="32" s="1"/>
  <c r="P236" i="32"/>
  <c r="P204" i="32"/>
  <c r="AF204" i="32" s="1"/>
  <c r="P203" i="32"/>
  <c r="P170" i="32"/>
  <c r="AF170" i="32" s="1"/>
  <c r="P169" i="32"/>
  <c r="S116" i="32"/>
  <c r="AF116" i="32" s="1"/>
  <c r="I118" i="32" s="1"/>
  <c r="S377" i="32" s="1"/>
  <c r="L12" i="36"/>
  <c r="V11" i="36"/>
  <c r="AG11" i="36" s="1"/>
  <c r="L21" i="36"/>
  <c r="V20" i="36"/>
  <c r="O112" i="33"/>
  <c r="AG112" i="33" s="1"/>
  <c r="N469" i="47" s="1"/>
  <c r="J473" i="47" s="1"/>
  <c r="F79" i="40"/>
  <c r="L25" i="36"/>
  <c r="V25" i="36" s="1"/>
  <c r="AG25" i="36" s="1"/>
  <c r="V24" i="36"/>
  <c r="AG24" i="36" s="1"/>
  <c r="AB102" i="40"/>
  <c r="AE102" i="40" s="1"/>
  <c r="AG62" i="36"/>
  <c r="AF228" i="36" s="1"/>
  <c r="E414" i="37"/>
  <c r="G438" i="37"/>
  <c r="J438" i="37" s="1"/>
  <c r="O67" i="38"/>
  <c r="V345" i="32"/>
  <c r="I347" i="32" s="1"/>
  <c r="S384" i="32" s="1"/>
  <c r="U22" i="35" s="1"/>
  <c r="S383" i="32"/>
  <c r="U231" i="37" s="1"/>
  <c r="S361" i="32"/>
  <c r="I363" i="32" s="1"/>
  <c r="S385" i="32" s="1"/>
  <c r="U23" i="35" s="1"/>
  <c r="AF187" i="32"/>
  <c r="S189" i="32" s="1"/>
  <c r="AF189" i="32" s="1"/>
  <c r="AF153" i="32"/>
  <c r="S155" i="32" s="1"/>
  <c r="X384" i="32"/>
  <c r="Z22" i="35" s="1"/>
  <c r="AD161" i="35" s="1"/>
  <c r="AF82" i="32"/>
  <c r="I85" i="32" s="1"/>
  <c r="AF95" i="32"/>
  <c r="I98" i="32" s="1"/>
  <c r="J283" i="32"/>
  <c r="S287" i="32" s="1"/>
  <c r="AF287" i="32" s="1"/>
  <c r="I290" i="32" s="1"/>
  <c r="AG177" i="33"/>
  <c r="AA236" i="32"/>
  <c r="AA21" i="33"/>
  <c r="AH21" i="33" s="1"/>
  <c r="AH19" i="33"/>
  <c r="Q109" i="40"/>
  <c r="AB108" i="40"/>
  <c r="AE108" i="40" s="1"/>
  <c r="Q121" i="40"/>
  <c r="AB120" i="40"/>
  <c r="AE120" i="40" s="1"/>
  <c r="AB194" i="37"/>
  <c r="AG194" i="37" s="1"/>
  <c r="AB187" i="37"/>
  <c r="AD176" i="37"/>
  <c r="AD178" i="37" s="1"/>
  <c r="AB135" i="40"/>
  <c r="AE135" i="40" s="1"/>
  <c r="Q136" i="40"/>
  <c r="X268" i="38"/>
  <c r="I52" i="40"/>
  <c r="Y57" i="36"/>
  <c r="AF227" i="36" s="1"/>
  <c r="X269" i="38"/>
  <c r="AB141" i="40"/>
  <c r="AE141" i="40" s="1"/>
  <c r="Q142" i="40"/>
  <c r="I49" i="40"/>
  <c r="I48" i="40"/>
  <c r="AB114" i="40"/>
  <c r="AE114" i="40" s="1"/>
  <c r="Q115" i="40"/>
  <c r="Q116" i="40" s="1"/>
  <c r="AB130" i="40"/>
  <c r="AE130" i="40" s="1"/>
  <c r="Q131" i="40"/>
  <c r="AB149" i="40"/>
  <c r="AE149" i="40" s="1"/>
  <c r="Q150" i="40"/>
  <c r="X258" i="38"/>
  <c r="AI258" i="38" s="1"/>
  <c r="X259" i="38"/>
  <c r="T116" i="50" l="1"/>
  <c r="N123" i="50"/>
  <c r="N149" i="50"/>
  <c r="M186" i="50"/>
  <c r="S184" i="50"/>
  <c r="S186" i="50" s="1"/>
  <c r="AB184" i="50"/>
  <c r="AB186" i="50" s="1"/>
  <c r="T115" i="50"/>
  <c r="AC115" i="50"/>
  <c r="AC117" i="50" s="1"/>
  <c r="N117" i="50"/>
  <c r="T117" i="50"/>
  <c r="N124" i="50"/>
  <c r="N125" i="50" s="1"/>
  <c r="N150" i="50"/>
  <c r="N131" i="50"/>
  <c r="N157" i="50"/>
  <c r="AC142" i="50"/>
  <c r="T142" i="50"/>
  <c r="N132" i="50"/>
  <c r="T132" i="50" s="1"/>
  <c r="N158" i="50"/>
  <c r="N143" i="50"/>
  <c r="AC141" i="50"/>
  <c r="T141" i="50"/>
  <c r="T143" i="50" s="1"/>
  <c r="X107" i="48"/>
  <c r="P122" i="48" s="1"/>
  <c r="X122" i="48" s="1"/>
  <c r="T147" i="48"/>
  <c r="L84" i="48"/>
  <c r="U271" i="48" s="1"/>
  <c r="Z271" i="48" s="1"/>
  <c r="AC132" i="50"/>
  <c r="S87" i="50"/>
  <c r="S88" i="50" s="1"/>
  <c r="AB87" i="50"/>
  <c r="AB88" i="50" s="1"/>
  <c r="M88" i="50"/>
  <c r="AF27" i="51"/>
  <c r="Y246" i="51" s="1"/>
  <c r="AB95" i="50"/>
  <c r="AB96" i="50" s="1"/>
  <c r="S95" i="50"/>
  <c r="S96" i="50" s="1"/>
  <c r="M96" i="50"/>
  <c r="AC484" i="47"/>
  <c r="J485" i="47"/>
  <c r="AC485" i="47" s="1"/>
  <c r="U227" i="50"/>
  <c r="AA223" i="50"/>
  <c r="AA227" i="50" s="1"/>
  <c r="Q338" i="47"/>
  <c r="I339" i="47"/>
  <c r="Q339" i="47" s="1"/>
  <c r="M102" i="50" s="1"/>
  <c r="J474" i="47"/>
  <c r="AC473" i="47"/>
  <c r="AG20" i="36"/>
  <c r="AD390" i="37"/>
  <c r="F76" i="40"/>
  <c r="F71" i="40"/>
  <c r="F66" i="40"/>
  <c r="I47" i="40"/>
  <c r="X272" i="38"/>
  <c r="AF476" i="38" s="1"/>
  <c r="X262" i="38"/>
  <c r="AF471" i="38" s="1"/>
  <c r="AI269" i="38"/>
  <c r="AI268" i="38"/>
  <c r="AI267" i="38"/>
  <c r="AI259" i="38"/>
  <c r="Y33" i="36"/>
  <c r="AF211" i="36" s="1"/>
  <c r="I42" i="40"/>
  <c r="AF236" i="32"/>
  <c r="I239" i="32" s="1"/>
  <c r="X278" i="38"/>
  <c r="X279" i="38"/>
  <c r="AI279" i="38" s="1"/>
  <c r="AE328" i="37"/>
  <c r="I305" i="32"/>
  <c r="AG295" i="38"/>
  <c r="AH494" i="38" s="1"/>
  <c r="AG305" i="38"/>
  <c r="AH510" i="38" s="1"/>
  <c r="S376" i="32"/>
  <c r="U224" i="37" s="1"/>
  <c r="F70" i="40"/>
  <c r="L22" i="36"/>
  <c r="V21" i="36"/>
  <c r="AG21" i="36" s="1"/>
  <c r="L13" i="36"/>
  <c r="V13" i="36" s="1"/>
  <c r="AG13" i="36" s="1"/>
  <c r="V12" i="36"/>
  <c r="AG12" i="36" s="1"/>
  <c r="AC377" i="32"/>
  <c r="U225" i="37"/>
  <c r="AD366" i="37" s="1"/>
  <c r="E415" i="37"/>
  <c r="G439" i="37"/>
  <c r="J439" i="37" s="1"/>
  <c r="AC384" i="32"/>
  <c r="AC381" i="32"/>
  <c r="AC383" i="32"/>
  <c r="X376" i="32"/>
  <c r="AF155" i="32"/>
  <c r="AB195" i="37"/>
  <c r="AG195" i="37" s="1"/>
  <c r="AG197" i="37" s="1"/>
  <c r="AG187" i="37"/>
  <c r="I43" i="40"/>
  <c r="Q122" i="40"/>
  <c r="AB121" i="40"/>
  <c r="AE121" i="40" s="1"/>
  <c r="I53" i="40"/>
  <c r="Q151" i="40"/>
  <c r="AB150" i="40"/>
  <c r="AE150" i="40" s="1"/>
  <c r="Q137" i="40"/>
  <c r="AB136" i="40"/>
  <c r="AE136" i="40" s="1"/>
  <c r="Y171" i="51" l="1"/>
  <c r="AF170" i="51" s="1"/>
  <c r="AG244" i="51" s="1"/>
  <c r="Y167" i="51"/>
  <c r="AF166" i="51" s="1"/>
  <c r="AG240" i="51" s="1"/>
  <c r="Y169" i="51"/>
  <c r="AF168" i="51" s="1"/>
  <c r="AG242" i="51" s="1"/>
  <c r="AC124" i="50"/>
  <c r="T124" i="50"/>
  <c r="T157" i="50"/>
  <c r="N159" i="50"/>
  <c r="AC157" i="50"/>
  <c r="AC159" i="50" s="1"/>
  <c r="AC150" i="50"/>
  <c r="AC151" i="50" s="1"/>
  <c r="T150" i="50"/>
  <c r="T151" i="50" s="1"/>
  <c r="AC143" i="50"/>
  <c r="M196" i="50"/>
  <c r="T158" i="50"/>
  <c r="AC158" i="50"/>
  <c r="AC149" i="50"/>
  <c r="T149" i="50"/>
  <c r="N151" i="50"/>
  <c r="T131" i="50"/>
  <c r="T133" i="50" s="1"/>
  <c r="AC131" i="50"/>
  <c r="AC133" i="50" s="1"/>
  <c r="N133" i="50"/>
  <c r="T123" i="50"/>
  <c r="T125" i="50" s="1"/>
  <c r="AC123" i="50"/>
  <c r="AC125" i="50" s="1"/>
  <c r="P120" i="48"/>
  <c r="X121" i="48" s="1"/>
  <c r="L124" i="48" s="1"/>
  <c r="U272" i="48" s="1"/>
  <c r="Z272" i="48" s="1"/>
  <c r="X147" i="48"/>
  <c r="P162" i="48"/>
  <c r="X162" i="48" s="1"/>
  <c r="P160" i="48"/>
  <c r="X161" i="48" s="1"/>
  <c r="L164" i="48" s="1"/>
  <c r="U273" i="48" s="1"/>
  <c r="Z273" i="48" s="1"/>
  <c r="S102" i="50"/>
  <c r="S104" i="50" s="1"/>
  <c r="M104" i="50"/>
  <c r="AB102" i="50"/>
  <c r="AB104" i="50" s="1"/>
  <c r="AF29" i="51"/>
  <c r="Y248" i="51" s="1"/>
  <c r="AF31" i="51"/>
  <c r="Y250" i="51" s="1"/>
  <c r="AF33" i="51"/>
  <c r="Y252" i="51" s="1"/>
  <c r="J475" i="47"/>
  <c r="AC474" i="47"/>
  <c r="W16" i="36"/>
  <c r="AF164" i="36" s="1"/>
  <c r="F78" i="40"/>
  <c r="AG16" i="36"/>
  <c r="AF165" i="36" s="1"/>
  <c r="I44" i="40"/>
  <c r="X282" i="38"/>
  <c r="AF481" i="38" s="1"/>
  <c r="AI272" i="38"/>
  <c r="AF477" i="38" s="1"/>
  <c r="AI262" i="38"/>
  <c r="AF472" i="38" s="1"/>
  <c r="AI278" i="38"/>
  <c r="AI282" i="38" s="1"/>
  <c r="AF482" i="38" s="1"/>
  <c r="AD348" i="37"/>
  <c r="AG189" i="37"/>
  <c r="AD343" i="37" s="1"/>
  <c r="F77" i="40"/>
  <c r="F67" i="40"/>
  <c r="V22" i="36"/>
  <c r="AG22" i="36" s="1"/>
  <c r="L23" i="36"/>
  <c r="AC376" i="32"/>
  <c r="Z224" i="37"/>
  <c r="AD362" i="37" s="1"/>
  <c r="E416" i="37"/>
  <c r="G440" i="37"/>
  <c r="J440" i="37" s="1"/>
  <c r="X385" i="32"/>
  <c r="X382" i="32"/>
  <c r="Z230" i="37" s="1"/>
  <c r="S382" i="32"/>
  <c r="U230" i="37" s="1"/>
  <c r="I57" i="40"/>
  <c r="I54" i="40"/>
  <c r="I55" i="40"/>
  <c r="I56" i="40"/>
  <c r="AB122" i="40"/>
  <c r="AE122" i="40" s="1"/>
  <c r="Q123" i="40"/>
  <c r="AB151" i="40"/>
  <c r="AE151" i="40" s="1"/>
  <c r="Q152" i="40"/>
  <c r="Q153" i="40" s="1"/>
  <c r="Q154" i="40" s="1"/>
  <c r="Q155" i="40" s="1"/>
  <c r="Q156" i="40" s="1"/>
  <c r="Q157" i="40" s="1"/>
  <c r="Q158" i="40" s="1"/>
  <c r="Q159" i="40" s="1"/>
  <c r="Q160" i="40" s="1"/>
  <c r="Q161" i="40" s="1"/>
  <c r="Q162" i="40" s="1"/>
  <c r="Q163" i="40" s="1"/>
  <c r="Q164" i="40" s="1"/>
  <c r="Q165" i="40" s="1"/>
  <c r="Q166" i="40" s="1"/>
  <c r="Q167" i="40" s="1"/>
  <c r="Q168" i="40" s="1"/>
  <c r="Q169" i="40" s="1"/>
  <c r="Q170" i="40" s="1"/>
  <c r="Q171" i="40" s="1"/>
  <c r="Q172" i="40" s="1"/>
  <c r="Q173" i="40" s="1"/>
  <c r="Q174" i="40" s="1"/>
  <c r="Q175" i="40" s="1"/>
  <c r="Q176" i="40" s="1"/>
  <c r="Q177" i="40" s="1"/>
  <c r="Q178" i="40" s="1"/>
  <c r="Q179" i="40" s="1"/>
  <c r="Z306" i="51" l="1"/>
  <c r="AF21" i="51"/>
  <c r="Y240" i="51" s="1"/>
  <c r="AF35" i="51"/>
  <c r="Y254" i="51" s="1"/>
  <c r="AF23" i="51"/>
  <c r="Y242" i="51" s="1"/>
  <c r="AF37" i="51"/>
  <c r="Y256" i="51" s="1"/>
  <c r="AF25" i="51"/>
  <c r="T159" i="50"/>
  <c r="AB196" i="50"/>
  <c r="S196" i="50"/>
  <c r="J476" i="47"/>
  <c r="AC476" i="47" s="1"/>
  <c r="M195" i="50" s="1"/>
  <c r="AC475" i="47"/>
  <c r="AD386" i="37"/>
  <c r="V23" i="36"/>
  <c r="AG23" i="36" s="1"/>
  <c r="AG26" i="36" s="1"/>
  <c r="AF170" i="36" s="1"/>
  <c r="F68" i="40"/>
  <c r="F69" i="40"/>
  <c r="AC385" i="32"/>
  <c r="Z23" i="35"/>
  <c r="AD176" i="35" s="1"/>
  <c r="E417" i="37"/>
  <c r="G441" i="37"/>
  <c r="J441" i="37" s="1"/>
  <c r="AC382" i="32"/>
  <c r="I46" i="40"/>
  <c r="I45" i="40"/>
  <c r="Q124" i="40"/>
  <c r="AB123" i="40"/>
  <c r="AE123" i="40" s="1"/>
  <c r="Y244" i="51" l="1"/>
  <c r="M197" i="50"/>
  <c r="AB195" i="50"/>
  <c r="AB197" i="50" s="1"/>
  <c r="S195" i="50"/>
  <c r="S197" i="50" s="1"/>
  <c r="AF58" i="51"/>
  <c r="AF66" i="51"/>
  <c r="Y286" i="51" s="1"/>
  <c r="W26" i="36"/>
  <c r="AF169" i="36" s="1"/>
  <c r="E418" i="37"/>
  <c r="G442" i="37"/>
  <c r="J442" i="37" s="1"/>
  <c r="Q125" i="40"/>
  <c r="AB124" i="40"/>
  <c r="AE124" i="40" s="1"/>
  <c r="Y278" i="51" l="1"/>
  <c r="Z301" i="51" s="1"/>
  <c r="AF15" i="51"/>
  <c r="Y234" i="51" s="1"/>
  <c r="AF5" i="51"/>
  <c r="Y224" i="51" s="1"/>
  <c r="AF13" i="51"/>
  <c r="Y232" i="51" s="1"/>
  <c r="AF7" i="51"/>
  <c r="Y226" i="51" s="1"/>
  <c r="AF46" i="51"/>
  <c r="Y266" i="51" s="1"/>
  <c r="AF11" i="51"/>
  <c r="Y230" i="51" s="1"/>
  <c r="E419" i="37"/>
  <c r="G443" i="37"/>
  <c r="J443" i="37" s="1"/>
  <c r="AB125" i="40"/>
  <c r="AE125" i="40" s="1"/>
  <c r="Q126" i="40"/>
  <c r="W360" i="40"/>
  <c r="X395" i="40"/>
  <c r="X366" i="40"/>
  <c r="X374" i="40"/>
  <c r="X281" i="40"/>
  <c r="W207" i="40"/>
  <c r="X256" i="40"/>
  <c r="X214" i="40"/>
  <c r="W367" i="40"/>
  <c r="X264" i="40"/>
  <c r="W218" i="40"/>
  <c r="X218" i="40"/>
  <c r="W306" i="40"/>
  <c r="X546" i="40"/>
  <c r="X195" i="40"/>
  <c r="W201" i="40"/>
  <c r="X268" i="40"/>
  <c r="W279" i="40"/>
  <c r="W220" i="40"/>
  <c r="W236" i="40"/>
  <c r="X291" i="40"/>
  <c r="W254" i="40"/>
  <c r="X320" i="40"/>
  <c r="X318" i="40"/>
  <c r="X310" i="40"/>
  <c r="W226" i="40"/>
  <c r="W245" i="40"/>
  <c r="X390" i="40"/>
  <c r="W199" i="40"/>
  <c r="W256" i="40"/>
  <c r="W251" i="40"/>
  <c r="X354" i="40"/>
  <c r="W293" i="40"/>
  <c r="X368" i="40"/>
  <c r="X322" i="40"/>
  <c r="W277" i="40"/>
  <c r="W247" i="40"/>
  <c r="W301" i="40"/>
  <c r="X222" i="40"/>
  <c r="W320" i="40"/>
  <c r="W358" i="40"/>
  <c r="X261" i="40"/>
  <c r="X205" i="40"/>
  <c r="X246" i="40"/>
  <c r="W227" i="40"/>
  <c r="X229" i="40"/>
  <c r="W230" i="40"/>
  <c r="X305" i="40"/>
  <c r="W208" i="40"/>
  <c r="W284" i="40"/>
  <c r="W309" i="40"/>
  <c r="W392" i="40"/>
  <c r="X249" i="40"/>
  <c r="W372" i="40"/>
  <c r="X278" i="40"/>
  <c r="X238" i="40"/>
  <c r="X356" i="40"/>
  <c r="W280" i="40"/>
  <c r="W353" i="40"/>
  <c r="X260" i="40"/>
  <c r="W200" i="40"/>
  <c r="X377" i="40"/>
  <c r="W313" i="40"/>
  <c r="X376" i="40"/>
  <c r="X301" i="40"/>
  <c r="W300" i="40"/>
  <c r="W285" i="40"/>
  <c r="X373" i="40"/>
  <c r="X287" i="40"/>
  <c r="W366" i="40"/>
  <c r="W232" i="40"/>
  <c r="X269" i="40"/>
  <c r="X316" i="40"/>
  <c r="W368" i="40"/>
  <c r="W214" i="40"/>
  <c r="X241" i="40"/>
  <c r="W221" i="40"/>
  <c r="X248" i="40"/>
  <c r="W287" i="40"/>
  <c r="W255" i="40"/>
  <c r="W234" i="40"/>
  <c r="X394" i="40"/>
  <c r="W393" i="40"/>
  <c r="X247" i="40"/>
  <c r="W239" i="40"/>
  <c r="X544" i="40"/>
  <c r="X302" i="40"/>
  <c r="X226" i="40"/>
  <c r="W298" i="40"/>
  <c r="X300" i="40"/>
  <c r="X223" i="40"/>
  <c r="W219" i="40"/>
  <c r="X213" i="40"/>
  <c r="W212" i="40"/>
  <c r="W371" i="40"/>
  <c r="W203" i="40"/>
  <c r="X317" i="40"/>
  <c r="X370" i="40"/>
  <c r="W276" i="40"/>
  <c r="X311" i="40"/>
  <c r="W228" i="40"/>
  <c r="X393" i="40"/>
  <c r="X236" i="40"/>
  <c r="X362" i="40"/>
  <c r="X220" i="40"/>
  <c r="W244" i="40"/>
  <c r="W229" i="40"/>
  <c r="W378" i="40"/>
  <c r="X253" i="40"/>
  <c r="W215" i="40"/>
  <c r="X296" i="40"/>
  <c r="W296" i="40"/>
  <c r="X270" i="40"/>
  <c r="W375" i="40"/>
  <c r="X541" i="40"/>
  <c r="W374" i="40"/>
  <c r="W272" i="40"/>
  <c r="X309" i="40"/>
  <c r="X273" i="40"/>
  <c r="W246" i="40"/>
  <c r="W302" i="40"/>
  <c r="W290" i="40"/>
  <c r="X375" i="40"/>
  <c r="X292" i="40"/>
  <c r="W269" i="40"/>
  <c r="X378" i="40"/>
  <c r="X359" i="40"/>
  <c r="W307" i="40"/>
  <c r="W319" i="40"/>
  <c r="X371" i="40"/>
  <c r="X293" i="40"/>
  <c r="W257" i="40"/>
  <c r="X252" i="40"/>
  <c r="X258" i="40"/>
  <c r="W357" i="40"/>
  <c r="W377" i="40"/>
  <c r="X323" i="40"/>
  <c r="W204" i="40"/>
  <c r="W364" i="40"/>
  <c r="W305" i="40"/>
  <c r="W262" i="40"/>
  <c r="W249" i="40"/>
  <c r="W259" i="40"/>
  <c r="W213" i="40"/>
  <c r="X228" i="40"/>
  <c r="X239" i="40"/>
  <c r="W270" i="40"/>
  <c r="X259" i="40"/>
  <c r="W326" i="40"/>
  <c r="W361" i="40"/>
  <c r="X367" i="40"/>
  <c r="W297" i="40"/>
  <c r="X255" i="40"/>
  <c r="W231" i="40"/>
  <c r="W311" i="40"/>
  <c r="W267" i="40"/>
  <c r="W316" i="40"/>
  <c r="W292" i="40"/>
  <c r="X262" i="40"/>
  <c r="W195" i="40"/>
  <c r="X298" i="40"/>
  <c r="X360" i="40"/>
  <c r="X267" i="40"/>
  <c r="W242" i="40"/>
  <c r="W286" i="40"/>
  <c r="X319" i="40"/>
  <c r="W359" i="40"/>
  <c r="W291" i="40"/>
  <c r="W356" i="40"/>
  <c r="W273" i="40"/>
  <c r="X369" i="40"/>
  <c r="X232" i="40"/>
  <c r="W275" i="40"/>
  <c r="W217" i="40"/>
  <c r="I195" i="40"/>
  <c r="X299" i="40"/>
  <c r="X254" i="40"/>
  <c r="W240" i="40"/>
  <c r="X204" i="40"/>
  <c r="X372" i="40"/>
  <c r="X200" i="40"/>
  <c r="X212" i="40"/>
  <c r="X308" i="40"/>
  <c r="W271" i="40"/>
  <c r="X294" i="40"/>
  <c r="W303" i="40"/>
  <c r="X392" i="40"/>
  <c r="W233" i="40"/>
  <c r="W281" i="40"/>
  <c r="W365" i="40"/>
  <c r="X279" i="40"/>
  <c r="W395" i="40"/>
  <c r="W196" i="40"/>
  <c r="W546" i="40"/>
  <c r="W278" i="40"/>
  <c r="W352" i="40"/>
  <c r="W268" i="40"/>
  <c r="X286" i="40"/>
  <c r="X288" i="40"/>
  <c r="X216" i="40"/>
  <c r="X242" i="40"/>
  <c r="X313" i="40"/>
  <c r="X290" i="40"/>
  <c r="W299" i="40"/>
  <c r="W370" i="40"/>
  <c r="X297" i="40"/>
  <c r="W235" i="40"/>
  <c r="W363" i="40"/>
  <c r="X275" i="40"/>
  <c r="X272" i="40"/>
  <c r="X227" i="40"/>
  <c r="W362" i="40"/>
  <c r="W373" i="40"/>
  <c r="W355" i="40"/>
  <c r="W264" i="40"/>
  <c r="X234" i="40"/>
  <c r="X306" i="40"/>
  <c r="X303" i="40"/>
  <c r="W248" i="40"/>
  <c r="W238" i="40"/>
  <c r="X285" i="40"/>
  <c r="X231" i="40"/>
  <c r="X208" i="40"/>
  <c r="W289" i="40"/>
  <c r="X312" i="40"/>
  <c r="X207" i="40"/>
  <c r="W294" i="40"/>
  <c r="X203" i="40"/>
  <c r="X199" i="40"/>
  <c r="X221" i="40"/>
  <c r="W223" i="40"/>
  <c r="W541" i="40"/>
  <c r="X215" i="40"/>
  <c r="W209" i="40"/>
  <c r="W544" i="40"/>
  <c r="X284" i="40"/>
  <c r="W252" i="40"/>
  <c r="X230" i="40"/>
  <c r="X352" i="40"/>
  <c r="X271" i="40"/>
  <c r="W243" i="40"/>
  <c r="X257" i="40"/>
  <c r="W295" i="40"/>
  <c r="X244" i="40"/>
  <c r="X277" i="40"/>
  <c r="W321" i="40"/>
  <c r="W260" i="40"/>
  <c r="X245" i="40"/>
  <c r="W318" i="40"/>
  <c r="W241" i="40"/>
  <c r="X358" i="40"/>
  <c r="X274" i="40"/>
  <c r="X240" i="40"/>
  <c r="X243" i="40"/>
  <c r="X196" i="40"/>
  <c r="W205" i="40"/>
  <c r="X364" i="40"/>
  <c r="W310" i="40"/>
  <c r="W323" i="40"/>
  <c r="X233" i="40"/>
  <c r="X276" i="40"/>
  <c r="W222" i="40"/>
  <c r="X219" i="40"/>
  <c r="W253" i="40"/>
  <c r="W225" i="40"/>
  <c r="W322" i="40"/>
  <c r="X225" i="40"/>
  <c r="X321" i="40"/>
  <c r="W288" i="40"/>
  <c r="W394" i="40"/>
  <c r="W376" i="40"/>
  <c r="X289" i="40"/>
  <c r="W312" i="40"/>
  <c r="W308" i="40"/>
  <c r="X326" i="40"/>
  <c r="W258" i="40"/>
  <c r="X547" i="40"/>
  <c r="W261" i="40"/>
  <c r="W274" i="40"/>
  <c r="X280" i="40"/>
  <c r="X355" i="40"/>
  <c r="X357" i="40"/>
  <c r="W317" i="40"/>
  <c r="W216" i="40"/>
  <c r="X209" i="40"/>
  <c r="X251" i="40"/>
  <c r="X304" i="40"/>
  <c r="X353" i="40"/>
  <c r="X391" i="40"/>
  <c r="X201" i="40"/>
  <c r="W304" i="40"/>
  <c r="X307" i="40"/>
  <c r="W369" i="40"/>
  <c r="X295" i="40"/>
  <c r="X365" i="40"/>
  <c r="X235" i="40"/>
  <c r="X217" i="40"/>
  <c r="AF9" i="51" l="1"/>
  <c r="AC241" i="40"/>
  <c r="AB241" i="40" s="1"/>
  <c r="AF241" i="40" s="1"/>
  <c r="AC208" i="40"/>
  <c r="AB208" i="40" s="1"/>
  <c r="AF208" i="40" s="1"/>
  <c r="AC258" i="40"/>
  <c r="AB258" i="40" s="1"/>
  <c r="AF258" i="40" s="1"/>
  <c r="AC316" i="40"/>
  <c r="AB316" i="40" s="1"/>
  <c r="AF316" i="40" s="1"/>
  <c r="AC239" i="40"/>
  <c r="AB239" i="40" s="1"/>
  <c r="AF239" i="40" s="1"/>
  <c r="AC318" i="40"/>
  <c r="AG318" i="40" s="1"/>
  <c r="AC546" i="40"/>
  <c r="AG546" i="40" s="1"/>
  <c r="H548" i="40"/>
  <c r="AC312" i="40"/>
  <c r="AB312" i="40" s="1"/>
  <c r="AF312" i="40" s="1"/>
  <c r="AC326" i="40"/>
  <c r="AB326" i="40" s="1"/>
  <c r="AF326" i="40" s="1"/>
  <c r="AC256" i="40"/>
  <c r="AB256" i="40" s="1"/>
  <c r="AF256" i="40" s="1"/>
  <c r="AC291" i="40"/>
  <c r="AG291" i="40" s="1"/>
  <c r="AC254" i="40"/>
  <c r="AG254" i="40" s="1"/>
  <c r="AC259" i="40"/>
  <c r="AB259" i="40" s="1"/>
  <c r="AF259" i="40" s="1"/>
  <c r="AC235" i="40"/>
  <c r="AB235" i="40" s="1"/>
  <c r="AF235" i="40" s="1"/>
  <c r="AC278" i="40"/>
  <c r="AB278" i="40" s="1"/>
  <c r="AF278" i="40" s="1"/>
  <c r="AC275" i="40"/>
  <c r="AB275" i="40" s="1"/>
  <c r="AF275" i="40" s="1"/>
  <c r="AC279" i="40"/>
  <c r="AB279" i="40" s="1"/>
  <c r="AF279" i="40" s="1"/>
  <c r="AC252" i="40"/>
  <c r="AB252" i="40" s="1"/>
  <c r="AF252" i="40" s="1"/>
  <c r="AC232" i="40"/>
  <c r="AB232" i="40" s="1"/>
  <c r="AF232" i="40" s="1"/>
  <c r="AC308" i="40"/>
  <c r="AG308" i="40" s="1"/>
  <c r="AC215" i="40"/>
  <c r="AB215" i="40" s="1"/>
  <c r="AF215" i="40" s="1"/>
  <c r="AC226" i="40"/>
  <c r="AB226" i="40" s="1"/>
  <c r="AF226" i="40" s="1"/>
  <c r="AC286" i="40"/>
  <c r="AG286" i="40" s="1"/>
  <c r="AC247" i="40"/>
  <c r="AG247" i="40" s="1"/>
  <c r="AC295" i="40"/>
  <c r="AG295" i="40" s="1"/>
  <c r="AC269" i="40"/>
  <c r="AB269" i="40" s="1"/>
  <c r="AF269" i="40" s="1"/>
  <c r="AC262" i="40"/>
  <c r="AB262" i="40" s="1"/>
  <c r="AF262" i="40" s="1"/>
  <c r="AC541" i="40"/>
  <c r="AG541" i="40" s="1"/>
  <c r="AC303" i="40"/>
  <c r="AB303" i="40" s="1"/>
  <c r="AF303" i="40" s="1"/>
  <c r="AC229" i="40"/>
  <c r="AB229" i="40" s="1"/>
  <c r="AF229" i="40" s="1"/>
  <c r="AC251" i="40"/>
  <c r="AB251" i="40" s="1"/>
  <c r="AF251" i="40" s="1"/>
  <c r="AC221" i="40"/>
  <c r="AG221" i="40" s="1"/>
  <c r="AC267" i="40"/>
  <c r="AB267" i="40" s="1"/>
  <c r="AF267" i="40" s="1"/>
  <c r="AC207" i="40"/>
  <c r="AG207" i="40" s="1"/>
  <c r="AC203" i="40"/>
  <c r="AB203" i="40" s="1"/>
  <c r="AF203" i="40" s="1"/>
  <c r="AC219" i="40"/>
  <c r="AG219" i="40" s="1"/>
  <c r="AC273" i="40"/>
  <c r="AB273" i="40" s="1"/>
  <c r="AF273" i="40" s="1"/>
  <c r="AC264" i="40"/>
  <c r="AB264" i="40" s="1"/>
  <c r="AF264" i="40" s="1"/>
  <c r="AC294" i="40"/>
  <c r="AG294" i="40" s="1"/>
  <c r="AC284" i="40"/>
  <c r="AB284" i="40" s="1"/>
  <c r="AF284" i="40" s="1"/>
  <c r="AC547" i="40"/>
  <c r="AG547" i="40" s="1"/>
  <c r="AC293" i="40"/>
  <c r="AG293" i="40" s="1"/>
  <c r="AC292" i="40"/>
  <c r="AG292" i="40" s="1"/>
  <c r="AC261" i="40"/>
  <c r="AB261" i="40" s="1"/>
  <c r="AF261" i="40" s="1"/>
  <c r="AC201" i="40"/>
  <c r="AB201" i="40" s="1"/>
  <c r="AF201" i="40" s="1"/>
  <c r="AC311" i="40"/>
  <c r="AG311" i="40" s="1"/>
  <c r="AC248" i="40"/>
  <c r="AG248" i="40" s="1"/>
  <c r="AC222" i="40"/>
  <c r="AG222" i="40" s="1"/>
  <c r="AC320" i="40"/>
  <c r="AG320" i="40" s="1"/>
  <c r="AC301" i="40"/>
  <c r="AG301" i="40" s="1"/>
  <c r="AC274" i="40"/>
  <c r="AG274" i="40" s="1"/>
  <c r="AC238" i="40"/>
  <c r="AG238" i="40" s="1"/>
  <c r="AC246" i="40"/>
  <c r="AB246" i="40" s="1"/>
  <c r="AF246" i="40" s="1"/>
  <c r="AC302" i="40"/>
  <c r="AG302" i="40" s="1"/>
  <c r="AC234" i="40"/>
  <c r="AG234" i="40" s="1"/>
  <c r="AC307" i="40"/>
  <c r="AG307" i="40" s="1"/>
  <c r="AC199" i="40"/>
  <c r="AB199" i="40" s="1"/>
  <c r="AF199" i="40" s="1"/>
  <c r="AC245" i="40"/>
  <c r="AG245" i="40" s="1"/>
  <c r="AC296" i="40"/>
  <c r="AG296" i="40" s="1"/>
  <c r="AC233" i="40"/>
  <c r="AG233" i="40" s="1"/>
  <c r="AC271" i="40"/>
  <c r="AG271" i="40" s="1"/>
  <c r="AC205" i="40"/>
  <c r="AG205" i="40" s="1"/>
  <c r="AC195" i="40"/>
  <c r="AB195" i="40" s="1"/>
  <c r="AF195" i="40" s="1"/>
  <c r="AB541" i="40"/>
  <c r="AC200" i="40"/>
  <c r="AB200" i="40" s="1"/>
  <c r="AF200" i="40" s="1"/>
  <c r="AC322" i="40"/>
  <c r="AG322" i="40" s="1"/>
  <c r="AC242" i="40"/>
  <c r="AB242" i="40" s="1"/>
  <c r="AF242" i="40" s="1"/>
  <c r="AC218" i="40"/>
  <c r="AB218" i="40" s="1"/>
  <c r="AF218" i="40" s="1"/>
  <c r="AC323" i="40"/>
  <c r="AG323" i="40" s="1"/>
  <c r="AC281" i="40"/>
  <c r="AG281" i="40" s="1"/>
  <c r="AC225" i="40"/>
  <c r="AG225" i="40" s="1"/>
  <c r="AC255" i="40"/>
  <c r="AB255" i="40" s="1"/>
  <c r="AF255" i="40" s="1"/>
  <c r="AC288" i="40"/>
  <c r="AB288" i="40" s="1"/>
  <c r="AF288" i="40" s="1"/>
  <c r="AC280" i="40"/>
  <c r="AB280" i="40" s="1"/>
  <c r="AF280" i="40" s="1"/>
  <c r="AC297" i="40"/>
  <c r="AB297" i="40" s="1"/>
  <c r="AF297" i="40" s="1"/>
  <c r="AC321" i="40"/>
  <c r="AG321" i="40" s="1"/>
  <c r="AC272" i="40"/>
  <c r="AG272" i="40" s="1"/>
  <c r="AC212" i="40"/>
  <c r="AB212" i="40" s="1"/>
  <c r="AF212" i="40" s="1"/>
  <c r="AC231" i="40"/>
  <c r="AG231" i="40" s="1"/>
  <c r="AC277" i="40"/>
  <c r="AG277" i="40" s="1"/>
  <c r="AC230" i="40"/>
  <c r="AB230" i="40" s="1"/>
  <c r="AF230" i="40" s="1"/>
  <c r="AC236" i="40"/>
  <c r="AB236" i="40" s="1"/>
  <c r="AF236" i="40" s="1"/>
  <c r="AC287" i="40"/>
  <c r="AG287" i="40" s="1"/>
  <c r="AC304" i="40"/>
  <c r="AG304" i="40" s="1"/>
  <c r="AC253" i="40"/>
  <c r="AB253" i="40" s="1"/>
  <c r="AF253" i="40" s="1"/>
  <c r="AC240" i="40"/>
  <c r="AG240" i="40" s="1"/>
  <c r="AC309" i="40"/>
  <c r="AB309" i="40" s="1"/>
  <c r="AF309" i="40" s="1"/>
  <c r="AB546" i="40"/>
  <c r="AC243" i="40"/>
  <c r="AG243" i="40" s="1"/>
  <c r="AC228" i="40"/>
  <c r="AB228" i="40" s="1"/>
  <c r="AF228" i="40" s="1"/>
  <c r="AC196" i="40"/>
  <c r="AB196" i="40" s="1"/>
  <c r="AF196" i="40" s="1"/>
  <c r="AC217" i="40"/>
  <c r="AG217" i="40" s="1"/>
  <c r="AC276" i="40"/>
  <c r="AG276" i="40" s="1"/>
  <c r="AC257" i="40"/>
  <c r="AB257" i="40" s="1"/>
  <c r="AF257" i="40" s="1"/>
  <c r="AC317" i="40"/>
  <c r="AG317" i="40" s="1"/>
  <c r="AC227" i="40"/>
  <c r="AB227" i="40" s="1"/>
  <c r="AF227" i="40" s="1"/>
  <c r="AC544" i="40"/>
  <c r="AG544" i="40" s="1"/>
  <c r="AC249" i="40"/>
  <c r="AB249" i="40" s="1"/>
  <c r="AF249" i="40" s="1"/>
  <c r="AC268" i="40"/>
  <c r="AG268" i="40" s="1"/>
  <c r="AC289" i="40"/>
  <c r="AG289" i="40" s="1"/>
  <c r="AC244" i="40"/>
  <c r="AB244" i="40" s="1"/>
  <c r="AF244" i="40" s="1"/>
  <c r="AC223" i="40"/>
  <c r="AB223" i="40" s="1"/>
  <c r="AF223" i="40" s="1"/>
  <c r="AC214" i="40"/>
  <c r="AB214" i="40" s="1"/>
  <c r="AF214" i="40" s="1"/>
  <c r="AC299" i="40"/>
  <c r="AG299" i="40" s="1"/>
  <c r="AC270" i="40"/>
  <c r="AG270" i="40" s="1"/>
  <c r="AC305" i="40"/>
  <c r="AG305" i="40" s="1"/>
  <c r="AC204" i="40"/>
  <c r="AB204" i="40" s="1"/>
  <c r="AF204" i="40" s="1"/>
  <c r="AC220" i="40"/>
  <c r="AB220" i="40" s="1"/>
  <c r="AF220" i="40" s="1"/>
  <c r="AC300" i="40"/>
  <c r="AG300" i="40" s="1"/>
  <c r="AC209" i="40"/>
  <c r="AB209" i="40" s="1"/>
  <c r="AF209" i="40" s="1"/>
  <c r="AC260" i="40"/>
  <c r="AB260" i="40" s="1"/>
  <c r="AF260" i="40" s="1"/>
  <c r="AB544" i="40"/>
  <c r="AC319" i="40"/>
  <c r="AB319" i="40" s="1"/>
  <c r="AF319" i="40" s="1"/>
  <c r="AC298" i="40"/>
  <c r="AB298" i="40" s="1"/>
  <c r="AF298" i="40" s="1"/>
  <c r="AC306" i="40"/>
  <c r="AG306" i="40" s="1"/>
  <c r="AC213" i="40"/>
  <c r="AB213" i="40" s="1"/>
  <c r="AF213" i="40" s="1"/>
  <c r="AC216" i="40"/>
  <c r="AG216" i="40" s="1"/>
  <c r="AC310" i="40"/>
  <c r="AG310" i="40" s="1"/>
  <c r="AC290" i="40"/>
  <c r="AB290" i="40" s="1"/>
  <c r="AF290" i="40" s="1"/>
  <c r="AC313" i="40"/>
  <c r="AB313" i="40" s="1"/>
  <c r="AF313" i="40" s="1"/>
  <c r="AC285" i="40"/>
  <c r="AG285" i="40" s="1"/>
  <c r="E420" i="37"/>
  <c r="G445" i="37" s="1"/>
  <c r="J445" i="37" s="1"/>
  <c r="G444" i="37"/>
  <c r="J444" i="37" s="1"/>
  <c r="Y228" i="51" l="1"/>
  <c r="Z304" i="51" s="1"/>
  <c r="AG241" i="40"/>
  <c r="AF541" i="40"/>
  <c r="AB221" i="40"/>
  <c r="AF221" i="40" s="1"/>
  <c r="AB219" i="40"/>
  <c r="AF219" i="40" s="1"/>
  <c r="AG312" i="40"/>
  <c r="AB254" i="40"/>
  <c r="AF254" i="40" s="1"/>
  <c r="AG275" i="40"/>
  <c r="AB308" i="40"/>
  <c r="AF308" i="40" s="1"/>
  <c r="AG326" i="40"/>
  <c r="AG259" i="40"/>
  <c r="AG279" i="40"/>
  <c r="AB321" i="40"/>
  <c r="AF321" i="40" s="1"/>
  <c r="AB247" i="40"/>
  <c r="AF247" i="40" s="1"/>
  <c r="AG239" i="40"/>
  <c r="AG267" i="40"/>
  <c r="AG273" i="40"/>
  <c r="AG208" i="40"/>
  <c r="AG288" i="40"/>
  <c r="AG200" i="40"/>
  <c r="AB292" i="40"/>
  <c r="AF292" i="40" s="1"/>
  <c r="AB238" i="40"/>
  <c r="AF238" i="40" s="1"/>
  <c r="AB222" i="40"/>
  <c r="AF222" i="40" s="1"/>
  <c r="AB271" i="40"/>
  <c r="AF271" i="40" s="1"/>
  <c r="AB320" i="40"/>
  <c r="AF320" i="40" s="1"/>
  <c r="AG230" i="40"/>
  <c r="AB233" i="40"/>
  <c r="AF233" i="40" s="1"/>
  <c r="AG255" i="40"/>
  <c r="AG284" i="40"/>
  <c r="AB289" i="40"/>
  <c r="AF289" i="40" s="1"/>
  <c r="AG261" i="40"/>
  <c r="AB270" i="40"/>
  <c r="AF270" i="40" s="1"/>
  <c r="AG244" i="40"/>
  <c r="AB216" i="40"/>
  <c r="AF216" i="40" s="1"/>
  <c r="AG303" i="40"/>
  <c r="AB300" i="40"/>
  <c r="AF300" i="40" s="1"/>
  <c r="AG253" i="40"/>
  <c r="AG319" i="40"/>
  <c r="AB285" i="40"/>
  <c r="AF285" i="40" s="1"/>
  <c r="AB323" i="40"/>
  <c r="AF323" i="40" s="1"/>
  <c r="AG246" i="40"/>
  <c r="AB318" i="40"/>
  <c r="AF318" i="40" s="1"/>
  <c r="AB272" i="40"/>
  <c r="AF272" i="40" s="1"/>
  <c r="AF547" i="40"/>
  <c r="AG215" i="40"/>
  <c r="AG201" i="40"/>
  <c r="AB295" i="40"/>
  <c r="AF295" i="40" s="1"/>
  <c r="AB243" i="40"/>
  <c r="AF243" i="40" s="1"/>
  <c r="AB276" i="40"/>
  <c r="AF276" i="40" s="1"/>
  <c r="AG199" i="40"/>
  <c r="AG242" i="40"/>
  <c r="AG220" i="40"/>
  <c r="AB299" i="40"/>
  <c r="AF299" i="40" s="1"/>
  <c r="AB231" i="40"/>
  <c r="AF231" i="40" s="1"/>
  <c r="AG278" i="40"/>
  <c r="AG251" i="40"/>
  <c r="AG260" i="40"/>
  <c r="AG309" i="40"/>
  <c r="AB268" i="40"/>
  <c r="AF268" i="40" s="1"/>
  <c r="AB296" i="40"/>
  <c r="AF296" i="40" s="1"/>
  <c r="AG297" i="40"/>
  <c r="AG204" i="40"/>
  <c r="AB286" i="40"/>
  <c r="AF286" i="40" s="1"/>
  <c r="AG195" i="40"/>
  <c r="AG313" i="40"/>
  <c r="AB302" i="40"/>
  <c r="AF302" i="40" s="1"/>
  <c r="AB293" i="40"/>
  <c r="AF293" i="40" s="1"/>
  <c r="AG236" i="40"/>
  <c r="AG258" i="40"/>
  <c r="AG227" i="40"/>
  <c r="AG218" i="40"/>
  <c r="AB307" i="40"/>
  <c r="AF307" i="40" s="1"/>
  <c r="AB217" i="40"/>
  <c r="AF217" i="40" s="1"/>
  <c r="AG213" i="40"/>
  <c r="AG214" i="40"/>
  <c r="AG269" i="40"/>
  <c r="AB305" i="40"/>
  <c r="AF305" i="40" s="1"/>
  <c r="AB301" i="40"/>
  <c r="AF301" i="40" s="1"/>
  <c r="AB245" i="40"/>
  <c r="AF245" i="40" s="1"/>
  <c r="AG235" i="40"/>
  <c r="AF544" i="40"/>
  <c r="AG290" i="40"/>
  <c r="AB248" i="40"/>
  <c r="AF248" i="40" s="1"/>
  <c r="AB234" i="40"/>
  <c r="AF234" i="40" s="1"/>
  <c r="AB287" i="40"/>
  <c r="AF287" i="40" s="1"/>
  <c r="AG232" i="40"/>
  <c r="AB291" i="40"/>
  <c r="AF291" i="40" s="1"/>
  <c r="AB225" i="40"/>
  <c r="AF225" i="40" s="1"/>
  <c r="AB306" i="40"/>
  <c r="AF306" i="40" s="1"/>
  <c r="AB274" i="40"/>
  <c r="AF274" i="40" s="1"/>
  <c r="AG196" i="40"/>
  <c r="AG262" i="40"/>
  <c r="AG316" i="40"/>
  <c r="AB317" i="40"/>
  <c r="AF317" i="40" s="1"/>
  <c r="AB294" i="40"/>
  <c r="AF294" i="40" s="1"/>
  <c r="AG203" i="40"/>
  <c r="AB310" i="40"/>
  <c r="AF310" i="40" s="1"/>
  <c r="AG223" i="40"/>
  <c r="AB304" i="40"/>
  <c r="AF304" i="40" s="1"/>
  <c r="AB207" i="40"/>
  <c r="AF207" i="40" s="1"/>
  <c r="AG264" i="40"/>
  <c r="AB322" i="40"/>
  <c r="AF322" i="40" s="1"/>
  <c r="AG229" i="40"/>
  <c r="AB281" i="40"/>
  <c r="AF281" i="40" s="1"/>
  <c r="AG209" i="40"/>
  <c r="AG226" i="40"/>
  <c r="AG256" i="40"/>
  <c r="AG280" i="40"/>
  <c r="AG212" i="40"/>
  <c r="AG257" i="40"/>
  <c r="AG298" i="40"/>
  <c r="AG252" i="40"/>
  <c r="AB205" i="40"/>
  <c r="AF205" i="40" s="1"/>
  <c r="AB311" i="40"/>
  <c r="AF311" i="40" s="1"/>
  <c r="AG249" i="40"/>
  <c r="AG228" i="40"/>
  <c r="AF546" i="40"/>
  <c r="AB277" i="40"/>
  <c r="AF277" i="40" s="1"/>
  <c r="AB240" i="40"/>
  <c r="AF240" i="40" s="1"/>
  <c r="AF169" i="32"/>
  <c r="AF154" i="32"/>
  <c r="I157" i="32" s="1"/>
  <c r="J184" i="32"/>
  <c r="S188" i="32" s="1"/>
  <c r="J217" i="32"/>
  <c r="S221" i="32" s="1"/>
  <c r="AF221" i="32" s="1"/>
  <c r="I224" i="32" s="1"/>
  <c r="S380" i="32" s="1"/>
  <c r="U228" i="37" s="1"/>
  <c r="S378" i="32" l="1"/>
  <c r="U226" i="37" s="1"/>
  <c r="I172" i="32"/>
  <c r="X378" i="32" s="1"/>
  <c r="X380" i="32"/>
  <c r="AF188" i="32"/>
  <c r="I191" i="32" s="1"/>
  <c r="AF203" i="32"/>
  <c r="S379" i="32" l="1"/>
  <c r="U227" i="37" s="1"/>
  <c r="I206" i="32"/>
  <c r="X379" i="32" s="1"/>
  <c r="AC380" i="32"/>
  <c r="Z228" i="37"/>
  <c r="AD378" i="37" s="1"/>
  <c r="AC378" i="32"/>
  <c r="Z226" i="37"/>
  <c r="AD370" i="37" s="1"/>
  <c r="AC379" i="32" l="1"/>
  <c r="Z227" i="37"/>
  <c r="AD374" i="37" s="1"/>
  <c r="AH108" i="37"/>
  <c r="AD244" i="37" l="1"/>
  <c r="AB55" i="35" s="1"/>
  <c r="Q603" i="47"/>
  <c r="AB603" i="47"/>
  <c r="J620" i="47" s="1"/>
  <c r="H608" i="47"/>
  <c r="J621" i="47" l="1"/>
  <c r="AC621" i="47" s="1"/>
  <c r="AC620" i="47"/>
  <c r="L215" i="50" s="1"/>
  <c r="L216" i="50" s="1"/>
  <c r="AA215" i="50" l="1"/>
  <c r="R215" i="50"/>
  <c r="R216" i="50" l="1"/>
  <c r="AF54" i="51" s="1"/>
  <c r="Y274" i="51" s="1"/>
  <c r="AA216" i="5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author>
  </authors>
  <commentList>
    <comment ref="Q194" authorId="0" shapeId="0" xr:uid="{00000000-0006-0000-1200-000001000000}">
      <text>
        <r>
          <rPr>
            <b/>
            <sz val="9"/>
            <rFont val="宋体"/>
          </rPr>
          <t>Admin:</t>
        </r>
        <r>
          <rPr>
            <sz val="9"/>
            <rFont val="宋体"/>
          </rPr>
          <t xml:space="preserve">
如果插入多个工况需要S设定第一个起始数据</t>
        </r>
      </text>
    </comment>
  </commentList>
</comments>
</file>

<file path=xl/sharedStrings.xml><?xml version="1.0" encoding="utf-8"?>
<sst xmlns="http://schemas.openxmlformats.org/spreadsheetml/2006/main" count="8351" uniqueCount="1290">
  <si>
    <t>桁長(m)</t>
  </si>
  <si>
    <t>L1</t>
  </si>
  <si>
    <t>スパン長</t>
  </si>
  <si>
    <t>L2</t>
  </si>
  <si>
    <t>起点側</t>
  </si>
  <si>
    <t>終点側</t>
  </si>
  <si>
    <t>１両の長さ</t>
  </si>
  <si>
    <t>m</t>
  </si>
  <si>
    <t>軸距</t>
  </si>
  <si>
    <t>a1 連結部</t>
  </si>
  <si>
    <t>a2</t>
  </si>
  <si>
    <t>軸重</t>
  </si>
  <si>
    <t>地震以外</t>
  </si>
  <si>
    <t>kN</t>
  </si>
  <si>
    <t>地震</t>
  </si>
  <si>
    <t>kN/m</t>
  </si>
  <si>
    <t>編成数</t>
  </si>
  <si>
    <t>§7. 荷重計算</t>
    <phoneticPr fontId="90"/>
  </si>
  <si>
    <t>7.1 上部工反力の計算</t>
    <phoneticPr fontId="90"/>
  </si>
  <si>
    <t>(1) 支点反力</t>
  </si>
  <si>
    <t>(kN)</t>
    <phoneticPr fontId="90"/>
  </si>
  <si>
    <r>
      <t>Ｒ</t>
    </r>
    <r>
      <rPr>
        <vertAlign val="subscript"/>
        <sz val="10"/>
        <rFont val="ＭＳ 明朝"/>
        <family val="1"/>
        <charset val="128"/>
      </rPr>
      <t>A</t>
    </r>
    <phoneticPr fontId="90"/>
  </si>
  <si>
    <r>
      <t>Ｒ</t>
    </r>
    <r>
      <rPr>
        <vertAlign val="subscript"/>
        <sz val="10"/>
        <rFont val="ＭＳ 明朝"/>
        <family val="1"/>
        <charset val="128"/>
      </rPr>
      <t>B</t>
    </r>
    <phoneticPr fontId="90"/>
  </si>
  <si>
    <r>
      <t>Ｒ</t>
    </r>
    <r>
      <rPr>
        <vertAlign val="subscript"/>
        <sz val="10"/>
        <rFont val="ＭＳ 明朝"/>
        <family val="1"/>
        <charset val="128"/>
      </rPr>
      <t>C</t>
    </r>
    <phoneticPr fontId="90"/>
  </si>
  <si>
    <r>
      <t>Ｒ</t>
    </r>
    <r>
      <rPr>
        <vertAlign val="subscript"/>
        <sz val="10"/>
        <rFont val="ＭＳ 明朝"/>
        <family val="1"/>
        <charset val="128"/>
      </rPr>
      <t>D</t>
    </r>
    <phoneticPr fontId="90"/>
  </si>
  <si>
    <t>固定死荷重 D1</t>
    <rPh sb="0" eb="2">
      <t>コテイ</t>
    </rPh>
    <rPh sb="2" eb="3">
      <t>シ</t>
    </rPh>
    <rPh sb="3" eb="5">
      <t>カジュウ</t>
    </rPh>
    <phoneticPr fontId="90"/>
  </si>
  <si>
    <t>付加死荷重 D2</t>
    <rPh sb="0" eb="2">
      <t>フカ</t>
    </rPh>
    <rPh sb="2" eb="3">
      <t>シ</t>
    </rPh>
    <phoneticPr fontId="90"/>
  </si>
  <si>
    <t>列車荷重 L</t>
    <rPh sb="0" eb="2">
      <t>レッシャ</t>
    </rPh>
    <phoneticPr fontId="90"/>
  </si>
  <si>
    <t>使用性</t>
    <rPh sb="0" eb="3">
      <t>シヨウセイ</t>
    </rPh>
    <phoneticPr fontId="90"/>
  </si>
  <si>
    <t>地震</t>
    <rPh sb="0" eb="2">
      <t>ジシン</t>
    </rPh>
    <phoneticPr fontId="90"/>
  </si>
  <si>
    <t>雪荷重 S
シェルター</t>
    <rPh sb="0" eb="1">
      <t>ユキ</t>
    </rPh>
    <rPh sb="1" eb="3">
      <t>カジュウ</t>
    </rPh>
    <phoneticPr fontId="90"/>
  </si>
  <si>
    <t>2年確率</t>
    <rPh sb="1" eb="2">
      <t>ネン</t>
    </rPh>
    <rPh sb="2" eb="4">
      <t>カクリツ</t>
    </rPh>
    <phoneticPr fontId="90"/>
  </si>
  <si>
    <t>10年確率</t>
    <rPh sb="2" eb="3">
      <t>ネン</t>
    </rPh>
    <rPh sb="3" eb="5">
      <t>カクリツ</t>
    </rPh>
    <phoneticPr fontId="90"/>
  </si>
  <si>
    <t>30年確率</t>
    <rPh sb="2" eb="3">
      <t>ネン</t>
    </rPh>
    <rPh sb="3" eb="5">
      <t>カクリツ</t>
    </rPh>
    <phoneticPr fontId="90"/>
  </si>
  <si>
    <t>風荷重 W
シェルター</t>
    <rPh sb="0" eb="1">
      <t>カゼ</t>
    </rPh>
    <rPh sb="1" eb="3">
      <t>カジュウ</t>
    </rPh>
    <phoneticPr fontId="90"/>
  </si>
  <si>
    <t>主たる</t>
    <rPh sb="0" eb="1">
      <t>シュ</t>
    </rPh>
    <phoneticPr fontId="90"/>
  </si>
  <si>
    <t>地震時荷重 EQ
シェルター</t>
    <rPh sb="0" eb="3">
      <t>ジシンジ</t>
    </rPh>
    <rPh sb="3" eb="5">
      <t>カジュウ</t>
    </rPh>
    <phoneticPr fontId="90"/>
  </si>
  <si>
    <r>
      <t>(</t>
    </r>
    <r>
      <rPr>
        <sz val="10"/>
        <rFont val="ＭＳ ゴシック"/>
        <family val="3"/>
        <charset val="128"/>
      </rPr>
      <t>2</t>
    </r>
    <r>
      <rPr>
        <sz val="10"/>
        <rFont val="ＭＳ ゴシック"/>
        <family val="3"/>
        <charset val="128"/>
      </rPr>
      <t>) 列車荷重</t>
    </r>
    <phoneticPr fontId="90"/>
  </si>
  <si>
    <t>1) 使用性の照査に用いる衝撃荷重</t>
  </si>
  <si>
    <r>
      <rPr>
        <sz val="10"/>
        <rFont val="ＭＳ 明朝"/>
        <family val="1"/>
        <charset val="128"/>
      </rPr>
      <t>Ｒ</t>
    </r>
    <r>
      <rPr>
        <vertAlign val="subscript"/>
        <sz val="10"/>
        <rFont val="ＭＳ 明朝"/>
        <family val="1"/>
        <charset val="128"/>
      </rPr>
      <t>A</t>
    </r>
  </si>
  <si>
    <t>=</t>
  </si>
  <si>
    <t>160.00×4-272.47</t>
    <phoneticPr fontId="90"/>
  </si>
  <si>
    <r>
      <rPr>
        <sz val="10"/>
        <rFont val="ＭＳ 明朝"/>
        <family val="1"/>
        <charset val="128"/>
      </rPr>
      <t>Ｒ</t>
    </r>
    <r>
      <rPr>
        <vertAlign val="subscript"/>
        <sz val="10"/>
        <rFont val="ＭＳ 明朝"/>
        <family val="1"/>
        <charset val="128"/>
      </rPr>
      <t>B</t>
    </r>
  </si>
  <si>
    <t>160.00×(16.625＋14.425＋1.625＋-0.575)/18.850</t>
    <phoneticPr fontId="90"/>
  </si>
  <si>
    <r>
      <rPr>
        <sz val="10"/>
        <rFont val="ＭＳ 明朝"/>
        <family val="1"/>
        <charset val="128"/>
      </rPr>
      <t>Ｒ</t>
    </r>
    <r>
      <rPr>
        <vertAlign val="subscript"/>
        <sz val="10"/>
        <rFont val="ＭＳ 明朝"/>
        <family val="1"/>
        <charset val="128"/>
      </rPr>
      <t>C</t>
    </r>
  </si>
  <si>
    <t>160.00×(7.425＋9.625)/9.250</t>
    <phoneticPr fontId="90"/>
  </si>
  <si>
    <r>
      <rPr>
        <sz val="10"/>
        <rFont val="ＭＳ 明朝"/>
        <family val="1"/>
        <charset val="128"/>
      </rPr>
      <t>Ｒ</t>
    </r>
    <r>
      <rPr>
        <vertAlign val="subscript"/>
        <sz val="10"/>
        <rFont val="ＭＳ 明朝"/>
        <family val="1"/>
        <charset val="128"/>
      </rPr>
      <t>D</t>
    </r>
  </si>
  <si>
    <t>160.00×2-294.92</t>
    <phoneticPr fontId="90"/>
  </si>
  <si>
    <t>2) 安全性（破壊）および復旧性の照査に用いる列車荷重</t>
  </si>
  <si>
    <t xml:space="preserve">荷重修正係数 </t>
  </si>
  <si>
    <t>ρf</t>
  </si>
  <si>
    <t>＝</t>
  </si>
  <si>
    <t>/</t>
  </si>
  <si>
    <t>3) 安全性（疲労破壊）の照査に用いる衝撃荷重</t>
  </si>
  <si>
    <t>4) 地震時列車荷重</t>
  </si>
  <si>
    <t>起点桁</t>
  </si>
  <si>
    <r>
      <rPr>
        <sz val="10"/>
        <rFont val="ＭＳ 明朝"/>
        <family val="1"/>
        <charset val="128"/>
      </rPr>
      <t>R</t>
    </r>
    <r>
      <rPr>
        <vertAlign val="subscript"/>
        <sz val="10"/>
        <rFont val="ＭＳ 明朝"/>
        <family val="1"/>
        <charset val="128"/>
      </rPr>
      <t>A</t>
    </r>
  </si>
  <si>
    <r>
      <rPr>
        <sz val="10"/>
        <rFont val="ＭＳ 明朝"/>
        <family val="1"/>
        <charset val="128"/>
      </rPr>
      <t>R</t>
    </r>
    <r>
      <rPr>
        <vertAlign val="subscript"/>
        <sz val="10"/>
        <rFont val="ＭＳ 明朝"/>
        <family val="1"/>
        <charset val="128"/>
      </rPr>
      <t>B</t>
    </r>
  </si>
  <si>
    <t>×</t>
  </si>
  <si>
    <t>終点桁</t>
  </si>
  <si>
    <r>
      <rPr>
        <sz val="10"/>
        <rFont val="ＭＳ 明朝"/>
        <family val="1"/>
        <charset val="128"/>
      </rPr>
      <t>R</t>
    </r>
    <r>
      <rPr>
        <vertAlign val="subscript"/>
        <sz val="10"/>
        <rFont val="ＭＳ 明朝"/>
        <family val="1"/>
        <charset val="128"/>
      </rPr>
      <t>C</t>
    </r>
  </si>
  <si>
    <r>
      <rPr>
        <sz val="10"/>
        <rFont val="ＭＳ 明朝"/>
        <family val="1"/>
        <charset val="128"/>
      </rPr>
      <t>R</t>
    </r>
    <r>
      <rPr>
        <vertAlign val="subscript"/>
        <sz val="10"/>
        <rFont val="ＭＳ 明朝"/>
        <family val="1"/>
        <charset val="128"/>
      </rPr>
      <t>D</t>
    </r>
  </si>
  <si>
    <r>
      <t>(</t>
    </r>
    <r>
      <rPr>
        <sz val="10"/>
        <rFont val="ＭＳ ゴシック"/>
        <family val="3"/>
        <charset val="128"/>
      </rPr>
      <t>3</t>
    </r>
    <r>
      <rPr>
        <sz val="10"/>
        <rFont val="ＭＳ ゴシック"/>
        <family val="3"/>
        <charset val="128"/>
      </rPr>
      <t>) 衝撃荷重</t>
    </r>
    <phoneticPr fontId="90"/>
  </si>
  <si>
    <t>1) 安全性（破壊）および復旧性の照査に用いる衝撃係数</t>
  </si>
  <si>
    <t>(a) 単線載荷</t>
  </si>
  <si>
    <r>
      <rPr>
        <sz val="10"/>
        <rFont val="ＭＳ 明朝"/>
        <family val="1"/>
        <charset val="128"/>
      </rPr>
      <t>i</t>
    </r>
    <r>
      <rPr>
        <vertAlign val="subscript"/>
        <sz val="10"/>
        <rFont val="ＭＳ 明朝"/>
        <family val="1"/>
        <charset val="128"/>
      </rPr>
      <t>F</t>
    </r>
  </si>
  <si>
    <t>(b) 複線載荷</t>
  </si>
  <si>
    <t>2) 使用性・耐久性 疲労破壊の照査に用いる衝撃係数</t>
  </si>
  <si>
    <r>
      <rPr>
        <sz val="10"/>
        <color rgb="FF000000"/>
        <rFont val="ＭＳ 明朝"/>
        <family val="1"/>
        <charset val="128"/>
      </rPr>
      <t>i</t>
    </r>
    <r>
      <rPr>
        <vertAlign val="subscript"/>
        <sz val="10"/>
        <color rgb="FF000000"/>
        <rFont val="ＭＳ 明朝"/>
        <family val="1"/>
        <charset val="128"/>
      </rPr>
      <t>F</t>
    </r>
  </si>
  <si>
    <r>
      <t>(</t>
    </r>
    <r>
      <rPr>
        <sz val="10"/>
        <rFont val="ＭＳ ゴシック"/>
        <family val="3"/>
        <charset val="128"/>
      </rPr>
      <t>4</t>
    </r>
    <r>
      <rPr>
        <sz val="10"/>
        <rFont val="ＭＳ ゴシック"/>
        <family val="3"/>
        <charset val="128"/>
      </rPr>
      <t>) 主桁反力</t>
    </r>
    <phoneticPr fontId="90"/>
  </si>
  <si>
    <t>1) 起点側桁</t>
  </si>
  <si>
    <t>(kN)</t>
  </si>
  <si>
    <t>Ａ支点</t>
  </si>
  <si>
    <t>Ｂ支点</t>
  </si>
  <si>
    <t>G1</t>
  </si>
  <si>
    <t>G2</t>
  </si>
  <si>
    <t>G3</t>
  </si>
  <si>
    <t>G4</t>
  </si>
  <si>
    <t>合計</t>
    <rPh sb="0" eb="2">
      <t>ゴウケイ</t>
    </rPh>
    <phoneticPr fontId="90"/>
  </si>
  <si>
    <t>固定死荷重 D1</t>
  </si>
  <si>
    <t>桁</t>
  </si>
  <si>
    <t>シェルター</t>
  </si>
  <si>
    <t>合計</t>
  </si>
  <si>
    <t>付加死荷重 D2</t>
  </si>
  <si>
    <t>雪荷重 S</t>
  </si>
  <si>
    <t>2年確率</t>
  </si>
  <si>
    <t>10年確率</t>
  </si>
  <si>
    <t>30年確率</t>
  </si>
  <si>
    <t>列車反力分担比</t>
  </si>
  <si>
    <t>下り</t>
  </si>
  <si>
    <t>上り</t>
  </si>
  <si>
    <t>複線</t>
  </si>
  <si>
    <t>風荷重 W
シェルター</t>
  </si>
  <si>
    <t>地震時荷重 EQ
シェルター</t>
  </si>
  <si>
    <t>2) 終点側桁</t>
  </si>
  <si>
    <t>Ｃ支点</t>
  </si>
  <si>
    <t>Ｄ支点</t>
  </si>
  <si>
    <t xml:space="preserve"> </t>
  </si>
  <si>
    <t>7.2 線路方向　水平荷重の計算</t>
    <phoneticPr fontId="90"/>
  </si>
  <si>
    <t xml:space="preserve"> (1) 桁に働く水平荷重</t>
    <phoneticPr fontId="90"/>
  </si>
  <si>
    <t>1) ロングレール縦荷重</t>
  </si>
  <si>
    <t>(a) 使用性の照査におけるひび割れの検討の必要性 および 安全性（破壊）,復旧性の照査</t>
  </si>
  <si>
    <t>軌道当り</t>
  </si>
  <si>
    <t>を考える.</t>
  </si>
  <si>
    <t>Ｔ1</t>
  </si>
  <si>
    <t>Ｔ2</t>
  </si>
  <si>
    <t>(b) 使用性の照査</t>
  </si>
  <si>
    <t>2) 制動荷重および始動荷重</t>
  </si>
  <si>
    <t>制動荷重および始動荷重の特性値は下式によって求める.</t>
  </si>
  <si>
    <t>制動荷重：</t>
  </si>
  <si>
    <t>( 0.20 + 0.80 / Lv ・L )・T</t>
  </si>
  <si>
    <t>始動荷重：</t>
  </si>
  <si>
    <t>( 0.19 + 0.76 / Lv ・L )・T</t>
  </si>
  <si>
    <t>(a) 制動荷重</t>
  </si>
  <si>
    <t>(</t>
  </si>
  <si>
    <t>+</t>
  </si>
  <si>
    <t>)</t>
  </si>
  <si>
    <t>(b) 始動荷重</t>
  </si>
  <si>
    <t>以上より制動荷重が大きい値となるため制動荷重の値を用いて設計する.</t>
  </si>
  <si>
    <t>3) 地震時慣性力（Kh=1.00）</t>
  </si>
  <si>
    <t>Ｔ</t>
  </si>
  <si>
    <r>
      <rPr>
        <sz val="10"/>
        <rFont val="ＭＳ 明朝"/>
        <family val="1"/>
        <charset val="128"/>
      </rPr>
      <t>Ｄ</t>
    </r>
    <r>
      <rPr>
        <vertAlign val="subscript"/>
        <sz val="10"/>
        <rFont val="ＭＳ 明朝"/>
        <family val="1"/>
        <charset val="128"/>
      </rPr>
      <t>1</t>
    </r>
  </si>
  <si>
    <r>
      <rPr>
        <sz val="10"/>
        <rFont val="ＭＳ 明朝"/>
        <family val="1"/>
        <charset val="128"/>
      </rPr>
      <t>Ｄ</t>
    </r>
    <r>
      <rPr>
        <vertAlign val="subscript"/>
        <sz val="10"/>
        <rFont val="ＭＳ 明朝"/>
        <family val="1"/>
        <charset val="128"/>
      </rPr>
      <t>2</t>
    </r>
  </si>
  <si>
    <r>
      <rPr>
        <sz val="10"/>
        <rFont val="ＭＳ 明朝"/>
        <family val="1"/>
        <charset val="128"/>
      </rPr>
      <t>Ｓ</t>
    </r>
    <r>
      <rPr>
        <vertAlign val="subscript"/>
        <sz val="10"/>
        <rFont val="ＭＳ 明朝"/>
        <family val="1"/>
        <charset val="128"/>
      </rPr>
      <t>2</t>
    </r>
  </si>
  <si>
    <t>Kh</t>
  </si>
  <si>
    <t>4) 地震時列車荷重慣性力</t>
  </si>
  <si>
    <t>線路方向の列車荷重慣性力は, 車輪とレールとの粘着係数 μ=0.20 とする.</t>
  </si>
  <si>
    <t>(2) 支承に働く水平荷重</t>
  </si>
  <si>
    <t>(a) 使用性の照査におけるひび割れの検討</t>
  </si>
  <si>
    <r>
      <t>・0.8 L</t>
    </r>
    <r>
      <rPr>
        <vertAlign val="subscript"/>
        <sz val="10"/>
        <rFont val="ＭＳ 明朝"/>
        <family val="1"/>
        <charset val="128"/>
      </rPr>
      <t>R</t>
    </r>
    <phoneticPr fontId="90"/>
  </si>
  <si>
    <r>
      <t>[D</t>
    </r>
    <r>
      <rPr>
        <vertAlign val="subscript"/>
        <sz val="10"/>
        <rFont val="ＭＳ 明朝"/>
        <family val="1"/>
        <charset val="128"/>
      </rPr>
      <t xml:space="preserve">1 </t>
    </r>
    <r>
      <rPr>
        <sz val="10"/>
        <rFont val="ＭＳ 明朝"/>
        <family val="1"/>
        <charset val="128"/>
      </rPr>
      <t>+ D</t>
    </r>
    <r>
      <rPr>
        <vertAlign val="subscript"/>
        <sz val="10"/>
        <rFont val="ＭＳ 明朝"/>
        <family val="1"/>
        <charset val="128"/>
      </rPr>
      <t>2</t>
    </r>
    <r>
      <rPr>
        <sz val="10"/>
        <rFont val="ＭＳ 明朝"/>
        <family val="1"/>
        <charset val="128"/>
      </rPr>
      <t xml:space="preserve"> + L</t>
    </r>
    <r>
      <rPr>
        <vertAlign val="subscript"/>
        <sz val="10"/>
        <rFont val="ＭＳ 明朝"/>
        <family val="1"/>
        <charset val="128"/>
      </rPr>
      <t>R</t>
    </r>
    <r>
      <rPr>
        <sz val="10"/>
        <rFont val="ＭＳ 明朝"/>
        <family val="1"/>
        <charset val="128"/>
      </rPr>
      <t xml:space="preserve"> + S</t>
    </r>
    <r>
      <rPr>
        <vertAlign val="subscript"/>
        <sz val="10"/>
        <rFont val="ＭＳ 明朝"/>
        <family val="1"/>
        <charset val="128"/>
      </rPr>
      <t>2</t>
    </r>
    <r>
      <rPr>
        <sz val="10"/>
        <rFont val="ＭＳ 明朝"/>
        <family val="1"/>
        <charset val="128"/>
      </rPr>
      <t xml:space="preserve"> の組み合わせ]</t>
    </r>
    <phoneticPr fontId="90"/>
  </si>
  <si>
    <t>※</t>
  </si>
  <si>
    <t>T1</t>
  </si>
  <si>
    <t>可動支承に働く鉛直荷重</t>
    <rPh sb="3" eb="4">
      <t>ショウ</t>
    </rPh>
    <phoneticPr fontId="90"/>
  </si>
  <si>
    <t>Rm</t>
  </si>
  <si>
    <r>
      <t>D</t>
    </r>
    <r>
      <rPr>
        <vertAlign val="subscript"/>
        <sz val="10"/>
        <rFont val="ＭＳ 明朝"/>
        <family val="1"/>
        <charset val="128"/>
      </rPr>
      <t>1</t>
    </r>
    <r>
      <rPr>
        <sz val="10"/>
        <rFont val="ＭＳ 明朝"/>
        <family val="1"/>
        <charset val="128"/>
      </rPr>
      <t xml:space="preserve"> + D</t>
    </r>
    <r>
      <rPr>
        <vertAlign val="subscript"/>
        <sz val="10"/>
        <rFont val="ＭＳ 明朝"/>
        <family val="1"/>
        <charset val="128"/>
      </rPr>
      <t>2</t>
    </r>
    <r>
      <rPr>
        <sz val="10"/>
        <rFont val="ＭＳ 明朝"/>
        <family val="1"/>
        <charset val="128"/>
      </rPr>
      <t xml:space="preserve"> + S</t>
    </r>
    <r>
      <rPr>
        <vertAlign val="subscript"/>
        <sz val="10"/>
        <rFont val="ＭＳ 明朝"/>
        <family val="1"/>
        <charset val="128"/>
      </rPr>
      <t>2</t>
    </r>
    <phoneticPr fontId="90"/>
  </si>
  <si>
    <t>可動支承に働く水平荷重</t>
    <rPh sb="3" eb="4">
      <t>ショウ</t>
    </rPh>
    <phoneticPr fontId="90"/>
  </si>
  <si>
    <t>T / n</t>
  </si>
  <si>
    <t>μ ・ Rm</t>
  </si>
  <si>
    <t>0.1 ・T / n</t>
  </si>
  <si>
    <t>∴</t>
  </si>
  <si>
    <t>H</t>
  </si>
  <si>
    <t>T2</t>
  </si>
  <si>
    <t>固定支承に働く鉛直荷重</t>
    <rPh sb="0" eb="2">
      <t>コテイ</t>
    </rPh>
    <rPh sb="3" eb="4">
      <t>ショウ</t>
    </rPh>
    <phoneticPr fontId="90"/>
  </si>
  <si>
    <t>固定支承に働く水平荷重</t>
    <rPh sb="3" eb="4">
      <t>ショウ</t>
    </rPh>
    <phoneticPr fontId="90"/>
  </si>
  <si>
    <t>T - 1/2μ ・ Rm</t>
  </si>
  <si>
    <t>-</t>
  </si>
  <si>
    <r>
      <t>(b) 使用性の照査におけるひび割れの検討の必要性</t>
    </r>
    <r>
      <rPr>
        <sz val="10"/>
        <rFont val="Times New Roman"/>
        <family val="1"/>
      </rPr>
      <t/>
    </r>
    <rPh sb="16" eb="17">
      <t>ワ</t>
    </rPh>
    <rPh sb="19" eb="21">
      <t>ケントウ</t>
    </rPh>
    <rPh sb="22" eb="25">
      <t>ヒツヨウセイ</t>
    </rPh>
    <phoneticPr fontId="97"/>
  </si>
  <si>
    <r>
      <t>・1.0 L</t>
    </r>
    <r>
      <rPr>
        <vertAlign val="subscript"/>
        <sz val="10"/>
        <rFont val="ＭＳ 明朝"/>
        <family val="1"/>
        <charset val="128"/>
      </rPr>
      <t>R</t>
    </r>
    <r>
      <rPr>
        <sz val="10"/>
        <rFont val="ＭＳ 明朝"/>
        <family val="1"/>
        <charset val="128"/>
      </rPr>
      <t xml:space="preserve"> </t>
    </r>
    <phoneticPr fontId="90"/>
  </si>
  <si>
    <r>
      <t>[D</t>
    </r>
    <r>
      <rPr>
        <vertAlign val="subscript"/>
        <sz val="10"/>
        <rFont val="ＭＳ 明朝"/>
        <family val="1"/>
        <charset val="128"/>
      </rPr>
      <t>1</t>
    </r>
    <r>
      <rPr>
        <sz val="10"/>
        <rFont val="ＭＳ 明朝"/>
        <family val="1"/>
        <charset val="128"/>
      </rPr>
      <t xml:space="preserve"> + D</t>
    </r>
    <r>
      <rPr>
        <vertAlign val="subscript"/>
        <sz val="10"/>
        <rFont val="ＭＳ 明朝"/>
        <family val="1"/>
        <charset val="128"/>
      </rPr>
      <t>2</t>
    </r>
    <r>
      <rPr>
        <sz val="10"/>
        <rFont val="ＭＳ 明朝"/>
        <family val="1"/>
        <charset val="128"/>
      </rPr>
      <t xml:space="preserve"> + L + 0.75I + L</t>
    </r>
    <r>
      <rPr>
        <vertAlign val="subscript"/>
        <sz val="10"/>
        <rFont val="ＭＳ 明朝"/>
        <family val="1"/>
        <charset val="128"/>
      </rPr>
      <t>R</t>
    </r>
    <r>
      <rPr>
        <sz val="10"/>
        <rFont val="ＭＳ 明朝"/>
        <family val="1"/>
        <charset val="128"/>
      </rPr>
      <t xml:space="preserve"> + S</t>
    </r>
    <r>
      <rPr>
        <vertAlign val="subscript"/>
        <sz val="10"/>
        <rFont val="ＭＳ 明朝"/>
        <family val="1"/>
        <charset val="128"/>
      </rPr>
      <t>2</t>
    </r>
    <r>
      <rPr>
        <sz val="10"/>
        <rFont val="ＭＳ 明朝"/>
        <family val="1"/>
        <charset val="128"/>
      </rPr>
      <t xml:space="preserve"> の組み合わせ]</t>
    </r>
    <rPh sb="32" eb="33">
      <t>ク</t>
    </rPh>
    <rPh sb="34" eb="35">
      <t>ア</t>
    </rPh>
    <phoneticPr fontId="90"/>
  </si>
  <si>
    <t>※</t>
    <phoneticPr fontId="90"/>
  </si>
  <si>
    <t>T1</t>
    <phoneticPr fontId="90"/>
  </si>
  <si>
    <t>＝</t>
    <phoneticPr fontId="97"/>
  </si>
  <si>
    <t>kN</t>
    <phoneticPr fontId="90"/>
  </si>
  <si>
    <t>Rm</t>
    <phoneticPr fontId="90"/>
  </si>
  <si>
    <r>
      <t>D</t>
    </r>
    <r>
      <rPr>
        <vertAlign val="subscript"/>
        <sz val="10"/>
        <rFont val="ＭＳ 明朝"/>
        <family val="1"/>
        <charset val="128"/>
      </rPr>
      <t>1</t>
    </r>
    <r>
      <rPr>
        <sz val="10"/>
        <rFont val="ＭＳ 明朝"/>
        <family val="1"/>
        <charset val="128"/>
      </rPr>
      <t xml:space="preserve"> + D</t>
    </r>
    <r>
      <rPr>
        <vertAlign val="subscript"/>
        <sz val="10"/>
        <rFont val="ＭＳ 明朝"/>
        <family val="1"/>
        <charset val="128"/>
      </rPr>
      <t>2</t>
    </r>
    <r>
      <rPr>
        <sz val="10"/>
        <rFont val="ＭＳ 明朝"/>
        <family val="1"/>
        <charset val="128"/>
      </rPr>
      <t xml:space="preserve"> + 複線(L+0.75I) + S</t>
    </r>
    <r>
      <rPr>
        <vertAlign val="subscript"/>
        <sz val="10"/>
        <rFont val="ＭＳ 明朝"/>
        <family val="1"/>
        <charset val="128"/>
      </rPr>
      <t>2</t>
    </r>
    <rPh sb="10" eb="12">
      <t>フクセン</t>
    </rPh>
    <phoneticPr fontId="90"/>
  </si>
  <si>
    <t>+</t>
    <phoneticPr fontId="90"/>
  </si>
  <si>
    <t>×</t>
    <phoneticPr fontId="90"/>
  </si>
  <si>
    <t>(</t>
    <phoneticPr fontId="90"/>
  </si>
  <si>
    <t>)</t>
    <phoneticPr fontId="90"/>
  </si>
  <si>
    <t xml:space="preserve"> </t>
    <phoneticPr fontId="90"/>
  </si>
  <si>
    <t>T / n</t>
    <phoneticPr fontId="90"/>
  </si>
  <si>
    <t>/</t>
    <phoneticPr fontId="90"/>
  </si>
  <si>
    <t>μ ・ Rm</t>
    <phoneticPr fontId="90"/>
  </si>
  <si>
    <t>×</t>
    <phoneticPr fontId="97"/>
  </si>
  <si>
    <t>0.1 ・T / n</t>
    <phoneticPr fontId="90"/>
  </si>
  <si>
    <t>∴</t>
    <phoneticPr fontId="90"/>
  </si>
  <si>
    <t>H</t>
    <phoneticPr fontId="90"/>
  </si>
  <si>
    <t>T2</t>
    <phoneticPr fontId="90"/>
  </si>
  <si>
    <t>T - 1/2μ ・ Rm</t>
    <phoneticPr fontId="90"/>
  </si>
  <si>
    <t>-</t>
    <phoneticPr fontId="90"/>
  </si>
  <si>
    <t>2) ロングレール縦荷重＋制動荷重</t>
  </si>
  <si>
    <t>(a) 安全性（破壊）の照査</t>
  </si>
  <si>
    <r>
      <t>・1.0 L</t>
    </r>
    <r>
      <rPr>
        <vertAlign val="subscript"/>
        <sz val="10"/>
        <rFont val="ＭＳ 明朝"/>
        <family val="1"/>
        <charset val="128"/>
      </rPr>
      <t>R</t>
    </r>
    <r>
      <rPr>
        <sz val="10"/>
        <rFont val="ＭＳ 明朝"/>
        <family val="1"/>
        <charset val="128"/>
      </rPr>
      <t xml:space="preserve"> + 1.23B</t>
    </r>
    <phoneticPr fontId="90"/>
  </si>
  <si>
    <r>
      <t>[1.1D</t>
    </r>
    <r>
      <rPr>
        <vertAlign val="subscript"/>
        <sz val="10"/>
        <rFont val="ＭＳ 明朝"/>
        <family val="1"/>
        <charset val="128"/>
      </rPr>
      <t xml:space="preserve">1 </t>
    </r>
    <r>
      <rPr>
        <sz val="10"/>
        <rFont val="ＭＳ 明朝"/>
        <family val="1"/>
        <charset val="128"/>
      </rPr>
      <t>+ 1.2D</t>
    </r>
    <r>
      <rPr>
        <vertAlign val="subscript"/>
        <sz val="10"/>
        <rFont val="ＭＳ 明朝"/>
        <family val="1"/>
        <charset val="128"/>
      </rPr>
      <t>2</t>
    </r>
    <r>
      <rPr>
        <sz val="10"/>
        <rFont val="ＭＳ 明朝"/>
        <family val="1"/>
        <charset val="128"/>
      </rPr>
      <t xml:space="preserve"> + 1.35(L+I) + 1.0L</t>
    </r>
    <r>
      <rPr>
        <vertAlign val="subscript"/>
        <sz val="10"/>
        <rFont val="ＭＳ 明朝"/>
        <family val="1"/>
        <charset val="128"/>
      </rPr>
      <t>R</t>
    </r>
    <r>
      <rPr>
        <sz val="10"/>
        <rFont val="ＭＳ 明朝"/>
        <family val="1"/>
        <charset val="128"/>
      </rPr>
      <t xml:space="preserve"> + 1.23B+ S</t>
    </r>
    <r>
      <rPr>
        <vertAlign val="subscript"/>
        <sz val="10"/>
        <rFont val="ＭＳ 明朝"/>
        <family val="1"/>
        <charset val="128"/>
      </rPr>
      <t>10</t>
    </r>
    <r>
      <rPr>
        <sz val="10"/>
        <rFont val="ＭＳ 明朝"/>
        <family val="1"/>
        <charset val="128"/>
      </rPr>
      <t xml:space="preserve"> の組み合わせ]</t>
    </r>
    <phoneticPr fontId="90"/>
  </si>
  <si>
    <r>
      <t>1.1D</t>
    </r>
    <r>
      <rPr>
        <vertAlign val="subscript"/>
        <sz val="10"/>
        <rFont val="ＭＳ 明朝"/>
        <family val="1"/>
        <charset val="128"/>
      </rPr>
      <t>1</t>
    </r>
    <r>
      <rPr>
        <sz val="10"/>
        <rFont val="ＭＳ 明朝"/>
        <family val="1"/>
        <charset val="128"/>
      </rPr>
      <t xml:space="preserve"> + 1.2D</t>
    </r>
    <r>
      <rPr>
        <vertAlign val="subscript"/>
        <sz val="10"/>
        <rFont val="ＭＳ 明朝"/>
        <family val="1"/>
        <charset val="128"/>
      </rPr>
      <t>2</t>
    </r>
    <r>
      <rPr>
        <sz val="10"/>
        <rFont val="ＭＳ 明朝"/>
        <family val="1"/>
        <charset val="128"/>
      </rPr>
      <t xml:space="preserve"> + 1.35複線(L+I)+ S</t>
    </r>
    <r>
      <rPr>
        <vertAlign val="subscript"/>
        <sz val="10"/>
        <rFont val="ＭＳ 明朝"/>
        <family val="1"/>
        <charset val="128"/>
      </rPr>
      <t>10</t>
    </r>
    <phoneticPr fontId="90"/>
  </si>
  <si>
    <r>
      <t>・1.1 L</t>
    </r>
    <r>
      <rPr>
        <vertAlign val="subscript"/>
        <sz val="10"/>
        <rFont val="ＭＳ 明朝"/>
        <family val="1"/>
        <charset val="128"/>
      </rPr>
      <t>R</t>
    </r>
    <r>
      <rPr>
        <sz val="10"/>
        <rFont val="ＭＳ 明朝"/>
        <family val="1"/>
        <charset val="128"/>
      </rPr>
      <t xml:space="preserve"> + 1.23B</t>
    </r>
    <phoneticPr fontId="90"/>
  </si>
  <si>
    <r>
      <t>[1.1D</t>
    </r>
    <r>
      <rPr>
        <vertAlign val="subscript"/>
        <sz val="10"/>
        <rFont val="ＭＳ 明朝"/>
        <family val="1"/>
        <charset val="128"/>
      </rPr>
      <t>1</t>
    </r>
    <r>
      <rPr>
        <sz val="10"/>
        <rFont val="ＭＳ 明朝"/>
        <family val="1"/>
        <charset val="128"/>
      </rPr>
      <t xml:space="preserve"> + 1.2D</t>
    </r>
    <r>
      <rPr>
        <vertAlign val="subscript"/>
        <sz val="10"/>
        <rFont val="ＭＳ 明朝"/>
        <family val="1"/>
        <charset val="128"/>
      </rPr>
      <t>2</t>
    </r>
    <r>
      <rPr>
        <sz val="10"/>
        <rFont val="ＭＳ 明朝"/>
        <family val="1"/>
        <charset val="128"/>
      </rPr>
      <t xml:space="preserve"> + 1.23(L+I) + 1.1L</t>
    </r>
    <r>
      <rPr>
        <vertAlign val="subscript"/>
        <sz val="10"/>
        <rFont val="ＭＳ 明朝"/>
        <family val="1"/>
        <charset val="128"/>
      </rPr>
      <t>R</t>
    </r>
    <r>
      <rPr>
        <sz val="10"/>
        <rFont val="ＭＳ 明朝"/>
        <family val="1"/>
        <charset val="128"/>
      </rPr>
      <t xml:space="preserve"> + 1.23B + S</t>
    </r>
    <r>
      <rPr>
        <vertAlign val="subscript"/>
        <sz val="10"/>
        <rFont val="ＭＳ 明朝"/>
        <family val="1"/>
        <charset val="128"/>
      </rPr>
      <t>10</t>
    </r>
    <r>
      <rPr>
        <sz val="10"/>
        <rFont val="ＭＳ 明朝"/>
        <family val="1"/>
        <charset val="128"/>
      </rPr>
      <t xml:space="preserve"> の組み合わせ]</t>
    </r>
    <phoneticPr fontId="90"/>
  </si>
  <si>
    <r>
      <t>1.1D</t>
    </r>
    <r>
      <rPr>
        <vertAlign val="subscript"/>
        <sz val="10"/>
        <rFont val="ＭＳ 明朝"/>
        <family val="1"/>
        <charset val="128"/>
      </rPr>
      <t>1</t>
    </r>
    <r>
      <rPr>
        <sz val="10"/>
        <rFont val="ＭＳ 明朝"/>
        <family val="1"/>
        <charset val="128"/>
      </rPr>
      <t xml:space="preserve"> + 1.2D</t>
    </r>
    <r>
      <rPr>
        <vertAlign val="subscript"/>
        <sz val="10"/>
        <rFont val="ＭＳ 明朝"/>
        <family val="1"/>
        <charset val="128"/>
      </rPr>
      <t xml:space="preserve">2 </t>
    </r>
    <r>
      <rPr>
        <sz val="10"/>
        <rFont val="ＭＳ 明朝"/>
        <family val="1"/>
        <charset val="128"/>
      </rPr>
      <t>+ 1.23複線(L+I) + S</t>
    </r>
    <r>
      <rPr>
        <vertAlign val="subscript"/>
        <sz val="10"/>
        <rFont val="ＭＳ 明朝"/>
        <family val="1"/>
        <charset val="128"/>
      </rPr>
      <t>10</t>
    </r>
    <phoneticPr fontId="90"/>
  </si>
  <si>
    <r>
      <t>1.1D</t>
    </r>
    <r>
      <rPr>
        <vertAlign val="subscript"/>
        <sz val="10"/>
        <rFont val="ＭＳ 明朝"/>
        <family val="1"/>
        <charset val="128"/>
      </rPr>
      <t>1</t>
    </r>
    <r>
      <rPr>
        <sz val="10"/>
        <rFont val="ＭＳ 明朝"/>
        <family val="1"/>
        <charset val="128"/>
      </rPr>
      <t xml:space="preserve"> + 1.2D</t>
    </r>
    <r>
      <rPr>
        <vertAlign val="subscript"/>
        <sz val="10"/>
        <rFont val="ＭＳ 明朝"/>
        <family val="1"/>
        <charset val="128"/>
      </rPr>
      <t xml:space="preserve">2 </t>
    </r>
    <r>
      <rPr>
        <sz val="10"/>
        <rFont val="ＭＳ 明朝"/>
        <family val="1"/>
        <charset val="128"/>
      </rPr>
      <t>+ 1.23複線(L+I) + S</t>
    </r>
    <r>
      <rPr>
        <vertAlign val="subscript"/>
        <sz val="10"/>
        <rFont val="ＭＳ 明朝"/>
        <family val="1"/>
        <charset val="128"/>
      </rPr>
      <t>10</t>
    </r>
    <rPh sb="20" eb="21">
      <t>フク</t>
    </rPh>
    <phoneticPr fontId="90"/>
  </si>
  <si>
    <r>
      <t>・1.0 L</t>
    </r>
    <r>
      <rPr>
        <vertAlign val="subscript"/>
        <sz val="10"/>
        <rFont val="ＭＳ 明朝"/>
        <family val="1"/>
        <charset val="128"/>
      </rPr>
      <t>R</t>
    </r>
    <r>
      <rPr>
        <sz val="10"/>
        <rFont val="ＭＳ 明朝"/>
        <family val="1"/>
        <charset val="128"/>
      </rPr>
      <t xml:space="preserve"> + 1.35B</t>
    </r>
    <phoneticPr fontId="90"/>
  </si>
  <si>
    <r>
      <t>[1.1D</t>
    </r>
    <r>
      <rPr>
        <vertAlign val="subscript"/>
        <sz val="10"/>
        <rFont val="ＭＳ 明朝"/>
        <family val="1"/>
        <charset val="128"/>
      </rPr>
      <t xml:space="preserve">1 </t>
    </r>
    <r>
      <rPr>
        <sz val="10"/>
        <rFont val="ＭＳ 明朝"/>
        <family val="1"/>
        <charset val="128"/>
      </rPr>
      <t>+ 1.2D</t>
    </r>
    <r>
      <rPr>
        <vertAlign val="subscript"/>
        <sz val="10"/>
        <rFont val="ＭＳ 明朝"/>
        <family val="1"/>
        <charset val="128"/>
      </rPr>
      <t>2</t>
    </r>
    <r>
      <rPr>
        <sz val="10"/>
        <rFont val="ＭＳ 明朝"/>
        <family val="1"/>
        <charset val="128"/>
      </rPr>
      <t xml:space="preserve"> + 1.23L + 1.0L</t>
    </r>
    <r>
      <rPr>
        <vertAlign val="subscript"/>
        <sz val="10"/>
        <rFont val="ＭＳ 明朝"/>
        <family val="1"/>
        <charset val="128"/>
      </rPr>
      <t>R</t>
    </r>
    <r>
      <rPr>
        <sz val="10"/>
        <rFont val="ＭＳ 明朝"/>
        <family val="1"/>
        <charset val="128"/>
      </rPr>
      <t xml:space="preserve"> + 1.35B + S</t>
    </r>
    <r>
      <rPr>
        <vertAlign val="subscript"/>
        <sz val="10"/>
        <rFont val="ＭＳ 明朝"/>
        <family val="1"/>
        <charset val="128"/>
      </rPr>
      <t>10</t>
    </r>
    <r>
      <rPr>
        <sz val="10"/>
        <rFont val="ＭＳ 明朝"/>
        <family val="1"/>
        <charset val="128"/>
      </rPr>
      <t xml:space="preserve"> の組み合わせ]</t>
    </r>
    <phoneticPr fontId="90"/>
  </si>
  <si>
    <r>
      <t>1.1D</t>
    </r>
    <r>
      <rPr>
        <vertAlign val="subscript"/>
        <sz val="10"/>
        <rFont val="ＭＳ 明朝"/>
        <family val="1"/>
        <charset val="128"/>
      </rPr>
      <t>1</t>
    </r>
    <r>
      <rPr>
        <sz val="10"/>
        <rFont val="ＭＳ 明朝"/>
        <family val="1"/>
        <charset val="128"/>
      </rPr>
      <t xml:space="preserve"> + 1.2D</t>
    </r>
    <r>
      <rPr>
        <vertAlign val="subscript"/>
        <sz val="10"/>
        <rFont val="ＭＳ 明朝"/>
        <family val="1"/>
        <charset val="128"/>
      </rPr>
      <t>2</t>
    </r>
    <r>
      <rPr>
        <sz val="10"/>
        <rFont val="ＭＳ 明朝"/>
        <family val="1"/>
        <charset val="128"/>
      </rPr>
      <t xml:space="preserve"> + 1.23複線L  + S</t>
    </r>
    <r>
      <rPr>
        <vertAlign val="subscript"/>
        <sz val="10"/>
        <rFont val="ＭＳ 明朝"/>
        <family val="1"/>
        <charset val="128"/>
      </rPr>
      <t>10</t>
    </r>
    <phoneticPr fontId="90"/>
  </si>
  <si>
    <r>
      <t>[1.1D</t>
    </r>
    <r>
      <rPr>
        <vertAlign val="subscript"/>
        <sz val="10"/>
        <rFont val="ＭＳ 明朝"/>
        <family val="1"/>
        <charset val="128"/>
      </rPr>
      <t xml:space="preserve">1 </t>
    </r>
    <r>
      <rPr>
        <sz val="10"/>
        <rFont val="ＭＳ 明朝"/>
        <family val="1"/>
        <charset val="128"/>
      </rPr>
      <t>+ 1.2D</t>
    </r>
    <r>
      <rPr>
        <vertAlign val="subscript"/>
        <sz val="10"/>
        <rFont val="ＭＳ 明朝"/>
        <family val="1"/>
        <charset val="128"/>
      </rPr>
      <t>2</t>
    </r>
    <r>
      <rPr>
        <sz val="10"/>
        <rFont val="ＭＳ 明朝"/>
        <family val="1"/>
        <charset val="128"/>
      </rPr>
      <t>+ 1.0L</t>
    </r>
    <r>
      <rPr>
        <vertAlign val="subscript"/>
        <sz val="10"/>
        <rFont val="ＭＳ 明朝"/>
        <family val="1"/>
        <charset val="128"/>
      </rPr>
      <t>R</t>
    </r>
    <r>
      <rPr>
        <sz val="10"/>
        <rFont val="ＭＳ 明朝"/>
        <family val="1"/>
        <charset val="128"/>
      </rPr>
      <t xml:space="preserve"> + S</t>
    </r>
    <r>
      <rPr>
        <vertAlign val="subscript"/>
        <sz val="10"/>
        <rFont val="ＭＳ 明朝"/>
        <family val="1"/>
        <charset val="128"/>
      </rPr>
      <t>30</t>
    </r>
    <r>
      <rPr>
        <sz val="10"/>
        <rFont val="ＭＳ 明朝"/>
        <family val="1"/>
        <charset val="128"/>
      </rPr>
      <t xml:space="preserve"> の組み合わせ]</t>
    </r>
    <rPh sb="28" eb="29">
      <t>ク</t>
    </rPh>
    <rPh sb="30" eb="31">
      <t>ア</t>
    </rPh>
    <phoneticPr fontId="90"/>
  </si>
  <si>
    <t>×</t>
    <phoneticPr fontId="100"/>
  </si>
  <si>
    <r>
      <t>1.1D</t>
    </r>
    <r>
      <rPr>
        <vertAlign val="subscript"/>
        <sz val="10"/>
        <rFont val="ＭＳ 明朝"/>
        <family val="1"/>
        <charset val="128"/>
      </rPr>
      <t>1</t>
    </r>
    <r>
      <rPr>
        <sz val="10"/>
        <rFont val="ＭＳ 明朝"/>
        <family val="1"/>
        <charset val="128"/>
      </rPr>
      <t xml:space="preserve"> + 1.2D</t>
    </r>
    <r>
      <rPr>
        <vertAlign val="subscript"/>
        <sz val="10"/>
        <rFont val="ＭＳ 明朝"/>
        <family val="1"/>
        <charset val="128"/>
      </rPr>
      <t>2</t>
    </r>
    <r>
      <rPr>
        <sz val="10"/>
        <rFont val="ＭＳ 明朝"/>
        <family val="1"/>
        <charset val="128"/>
      </rPr>
      <t xml:space="preserve"> + S</t>
    </r>
    <r>
      <rPr>
        <vertAlign val="subscript"/>
        <sz val="10"/>
        <rFont val="ＭＳ 明朝"/>
        <family val="1"/>
        <charset val="128"/>
      </rPr>
      <t>30</t>
    </r>
    <phoneticPr fontId="90"/>
  </si>
  <si>
    <t>(b) 復旧性の照査</t>
  </si>
  <si>
    <r>
      <t>・1.0 L</t>
    </r>
    <r>
      <rPr>
        <vertAlign val="subscript"/>
        <sz val="10"/>
        <color rgb="FF000000"/>
        <rFont val="ＭＳ 明朝"/>
        <family val="1"/>
        <charset val="128"/>
      </rPr>
      <t>R</t>
    </r>
    <r>
      <rPr>
        <sz val="10"/>
        <color rgb="FF000000"/>
        <rFont val="ＭＳ 明朝"/>
        <family val="1"/>
        <charset val="128"/>
      </rPr>
      <t xml:space="preserve"> + 1.23B</t>
    </r>
    <phoneticPr fontId="90"/>
  </si>
  <si>
    <r>
      <t>[1.0D</t>
    </r>
    <r>
      <rPr>
        <vertAlign val="subscript"/>
        <sz val="10"/>
        <color rgb="FF000000"/>
        <rFont val="ＭＳ 明朝"/>
        <family val="1"/>
        <charset val="128"/>
      </rPr>
      <t>1</t>
    </r>
    <r>
      <rPr>
        <sz val="10"/>
        <color rgb="FF000000"/>
        <rFont val="ＭＳ 明朝"/>
        <family val="1"/>
        <charset val="128"/>
      </rPr>
      <t xml:space="preserve"> + 1.0D</t>
    </r>
    <r>
      <rPr>
        <vertAlign val="subscript"/>
        <sz val="10"/>
        <color rgb="FF000000"/>
        <rFont val="ＭＳ 明朝"/>
        <family val="1"/>
        <charset val="128"/>
      </rPr>
      <t>2</t>
    </r>
    <r>
      <rPr>
        <sz val="10"/>
        <color rgb="FF000000"/>
        <rFont val="ＭＳ 明朝"/>
        <family val="1"/>
        <charset val="128"/>
      </rPr>
      <t xml:space="preserve"> + 1.23(L+I) + 1.0L</t>
    </r>
    <r>
      <rPr>
        <vertAlign val="subscript"/>
        <sz val="8"/>
        <color rgb="FF000000"/>
        <rFont val="ＭＳ 明朝"/>
        <family val="1"/>
        <charset val="128"/>
      </rPr>
      <t>R</t>
    </r>
    <r>
      <rPr>
        <sz val="10"/>
        <color rgb="FF000000"/>
        <rFont val="ＭＳ 明朝"/>
        <family val="1"/>
        <charset val="128"/>
      </rPr>
      <t xml:space="preserve"> + 1.23B + S</t>
    </r>
    <r>
      <rPr>
        <vertAlign val="subscript"/>
        <sz val="10"/>
        <color rgb="FF000000"/>
        <rFont val="ＭＳ 明朝"/>
        <family val="1"/>
        <charset val="128"/>
      </rPr>
      <t>10</t>
    </r>
    <r>
      <rPr>
        <sz val="10"/>
        <color rgb="FF000000"/>
        <rFont val="ＭＳ 明朝"/>
        <family val="1"/>
        <charset val="128"/>
      </rPr>
      <t xml:space="preserve"> の組み合わせ]</t>
    </r>
    <phoneticPr fontId="90"/>
  </si>
  <si>
    <r>
      <t>1.0D</t>
    </r>
    <r>
      <rPr>
        <vertAlign val="subscript"/>
        <sz val="10"/>
        <color rgb="FF000000"/>
        <rFont val="ＭＳ 明朝"/>
        <family val="1"/>
        <charset val="128"/>
      </rPr>
      <t>1</t>
    </r>
    <r>
      <rPr>
        <sz val="10"/>
        <color rgb="FF000000"/>
        <rFont val="ＭＳ 明朝"/>
        <family val="1"/>
        <charset val="128"/>
      </rPr>
      <t xml:space="preserve"> + 1.0D</t>
    </r>
    <r>
      <rPr>
        <vertAlign val="subscript"/>
        <sz val="10"/>
        <color rgb="FF000000"/>
        <rFont val="ＭＳ 明朝"/>
        <family val="1"/>
        <charset val="128"/>
      </rPr>
      <t>2</t>
    </r>
    <r>
      <rPr>
        <sz val="10"/>
        <color rgb="FF000000"/>
        <rFont val="ＭＳ 明朝"/>
        <family val="1"/>
        <charset val="128"/>
      </rPr>
      <t xml:space="preserve"> + 1.23複線(L+I)+ S</t>
    </r>
    <r>
      <rPr>
        <vertAlign val="subscript"/>
        <sz val="10"/>
        <color rgb="FF000000"/>
        <rFont val="ＭＳ 明朝"/>
        <family val="1"/>
        <charset val="128"/>
      </rPr>
      <t>10</t>
    </r>
    <phoneticPr fontId="90"/>
  </si>
  <si>
    <r>
      <t>[1.0D</t>
    </r>
    <r>
      <rPr>
        <vertAlign val="subscript"/>
        <sz val="10"/>
        <rFont val="ＭＳ 明朝"/>
        <family val="1"/>
        <charset val="128"/>
      </rPr>
      <t>1</t>
    </r>
    <r>
      <rPr>
        <sz val="10"/>
        <rFont val="ＭＳ 明朝"/>
        <family val="1"/>
        <charset val="128"/>
      </rPr>
      <t xml:space="preserve"> + 1.0D</t>
    </r>
    <r>
      <rPr>
        <vertAlign val="subscript"/>
        <sz val="10"/>
        <rFont val="ＭＳ 明朝"/>
        <family val="1"/>
        <charset val="128"/>
      </rPr>
      <t>2</t>
    </r>
    <r>
      <rPr>
        <sz val="10"/>
        <rFont val="ＭＳ 明朝"/>
        <family val="1"/>
        <charset val="128"/>
      </rPr>
      <t>+ 1.0L</t>
    </r>
    <r>
      <rPr>
        <vertAlign val="subscript"/>
        <sz val="10"/>
        <rFont val="ＭＳ 明朝"/>
        <family val="1"/>
        <charset val="128"/>
      </rPr>
      <t>R</t>
    </r>
    <r>
      <rPr>
        <sz val="10"/>
        <rFont val="ＭＳ 明朝"/>
        <family val="1"/>
        <charset val="128"/>
      </rPr>
      <t xml:space="preserve"> + S</t>
    </r>
    <r>
      <rPr>
        <vertAlign val="subscript"/>
        <sz val="10"/>
        <rFont val="ＭＳ 明朝"/>
        <family val="1"/>
        <charset val="128"/>
      </rPr>
      <t>30</t>
    </r>
    <r>
      <rPr>
        <sz val="10"/>
        <rFont val="ＭＳ 明朝"/>
        <family val="1"/>
        <charset val="128"/>
      </rPr>
      <t xml:space="preserve"> の組み合わせ]</t>
    </r>
    <rPh sb="28" eb="29">
      <t>ク</t>
    </rPh>
    <rPh sb="30" eb="31">
      <t>ア</t>
    </rPh>
    <phoneticPr fontId="90"/>
  </si>
  <si>
    <t>=</t>
    <phoneticPr fontId="90"/>
  </si>
  <si>
    <r>
      <t>1.0D</t>
    </r>
    <r>
      <rPr>
        <vertAlign val="subscript"/>
        <sz val="10"/>
        <rFont val="ＭＳ 明朝"/>
        <family val="1"/>
        <charset val="128"/>
      </rPr>
      <t>1</t>
    </r>
    <r>
      <rPr>
        <sz val="10"/>
        <rFont val="ＭＳ 明朝"/>
        <family val="1"/>
        <charset val="128"/>
      </rPr>
      <t xml:space="preserve"> + 1.0D</t>
    </r>
    <r>
      <rPr>
        <vertAlign val="subscript"/>
        <sz val="10"/>
        <rFont val="ＭＳ 明朝"/>
        <family val="1"/>
        <charset val="128"/>
      </rPr>
      <t>2</t>
    </r>
    <r>
      <rPr>
        <sz val="10"/>
        <rFont val="ＭＳ 明朝"/>
        <family val="1"/>
        <charset val="128"/>
      </rPr>
      <t xml:space="preserve"> + S</t>
    </r>
    <r>
      <rPr>
        <vertAlign val="subscript"/>
        <sz val="10"/>
        <rFont val="ＭＳ 明朝"/>
        <family val="1"/>
        <charset val="128"/>
      </rPr>
      <t>30</t>
    </r>
    <phoneticPr fontId="90"/>
  </si>
  <si>
    <t>3) 地震時慣性力</t>
  </si>
  <si>
    <t xml:space="preserve">T </t>
  </si>
  <si>
    <t>5) 支承に働く水平荷重のまとめ</t>
  </si>
  <si>
    <t>荷　重　種　別</t>
    <rPh sb="0" eb="1">
      <t>ニ</t>
    </rPh>
    <rPh sb="2" eb="3">
      <t>ジュウ</t>
    </rPh>
    <rPh sb="4" eb="5">
      <t>タネ</t>
    </rPh>
    <rPh sb="6" eb="7">
      <t>ベツ</t>
    </rPh>
    <phoneticPr fontId="90"/>
  </si>
  <si>
    <t>起点桁
(kN)</t>
    <rPh sb="0" eb="2">
      <t>キテン</t>
    </rPh>
    <rPh sb="2" eb="3">
      <t>ケタ</t>
    </rPh>
    <phoneticPr fontId="90"/>
  </si>
  <si>
    <t>終点桁
(kN)</t>
    <rPh sb="0" eb="2">
      <t>シュウテン</t>
    </rPh>
    <rPh sb="2" eb="3">
      <t>ケタ</t>
    </rPh>
    <phoneticPr fontId="90"/>
  </si>
  <si>
    <t>合計
(kN)</t>
    <rPh sb="0" eb="2">
      <t>ゴウケイ</t>
    </rPh>
    <phoneticPr fontId="90"/>
  </si>
  <si>
    <t>使用性</t>
    <rPh sb="0" eb="2">
      <t>シヨウ</t>
    </rPh>
    <rPh sb="2" eb="3">
      <t>セイ</t>
    </rPh>
    <phoneticPr fontId="90"/>
  </si>
  <si>
    <r>
      <t>0.8 L</t>
    </r>
    <r>
      <rPr>
        <vertAlign val="subscript"/>
        <sz val="10"/>
        <rFont val="ＭＳ 明朝"/>
        <family val="1"/>
        <charset val="128"/>
      </rPr>
      <t>R</t>
    </r>
    <r>
      <rPr>
        <sz val="10"/>
        <rFont val="ＭＳ 明朝"/>
        <family val="1"/>
        <charset val="128"/>
      </rPr>
      <t xml:space="preserve"> (1)</t>
    </r>
    <phoneticPr fontId="90"/>
  </si>
  <si>
    <r>
      <t>1.0 L</t>
    </r>
    <r>
      <rPr>
        <vertAlign val="subscript"/>
        <sz val="10"/>
        <rFont val="ＭＳ 明朝"/>
        <family val="1"/>
        <charset val="128"/>
      </rPr>
      <t>R</t>
    </r>
    <r>
      <rPr>
        <sz val="10"/>
        <rFont val="ＭＳ 明朝"/>
        <family val="1"/>
        <charset val="128"/>
      </rPr>
      <t xml:space="preserve"> (2)</t>
    </r>
    <r>
      <rPr>
        <sz val="11"/>
        <rFont val="ＭＳ 明朝"/>
        <family val="1"/>
        <charset val="128"/>
      </rPr>
      <t/>
    </r>
  </si>
  <si>
    <t>安全性（破壊）</t>
    <rPh sb="0" eb="3">
      <t>アンゼンセイ</t>
    </rPh>
    <rPh sb="4" eb="6">
      <t>ハカイ</t>
    </rPh>
    <phoneticPr fontId="90"/>
  </si>
  <si>
    <r>
      <t>1.0 L</t>
    </r>
    <r>
      <rPr>
        <vertAlign val="subscript"/>
        <sz val="10"/>
        <rFont val="ＭＳ 明朝"/>
        <family val="1"/>
        <charset val="128"/>
      </rPr>
      <t>R</t>
    </r>
    <r>
      <rPr>
        <sz val="10"/>
        <rFont val="ＭＳ 明朝"/>
        <family val="1"/>
        <charset val="128"/>
      </rPr>
      <t xml:space="preserve"> + 1.23B</t>
    </r>
    <r>
      <rPr>
        <sz val="11"/>
        <rFont val="ＭＳ 明朝"/>
        <family val="1"/>
        <charset val="128"/>
      </rPr>
      <t/>
    </r>
    <phoneticPr fontId="90"/>
  </si>
  <si>
    <r>
      <t>1.1 L</t>
    </r>
    <r>
      <rPr>
        <vertAlign val="subscript"/>
        <sz val="10"/>
        <rFont val="ＭＳ 明朝"/>
        <family val="1"/>
        <charset val="128"/>
      </rPr>
      <t>R</t>
    </r>
    <r>
      <rPr>
        <sz val="10"/>
        <rFont val="ＭＳ 明朝"/>
        <family val="1"/>
        <charset val="128"/>
      </rPr>
      <t xml:space="preserve"> + 1.23B</t>
    </r>
    <r>
      <rPr>
        <sz val="11"/>
        <rFont val="ＭＳ 明朝"/>
        <family val="1"/>
        <charset val="128"/>
      </rPr>
      <t/>
    </r>
    <phoneticPr fontId="90"/>
  </si>
  <si>
    <r>
      <t>1.0 L</t>
    </r>
    <r>
      <rPr>
        <vertAlign val="subscript"/>
        <sz val="10"/>
        <rFont val="ＭＳ 明朝"/>
        <family val="1"/>
        <charset val="128"/>
      </rPr>
      <t>R</t>
    </r>
    <r>
      <rPr>
        <sz val="10"/>
        <rFont val="ＭＳ 明朝"/>
        <family val="1"/>
        <charset val="128"/>
      </rPr>
      <t xml:space="preserve"> + 1.35B</t>
    </r>
    <r>
      <rPr>
        <sz val="11"/>
        <rFont val="ＭＳ 明朝"/>
        <family val="1"/>
        <charset val="128"/>
      </rPr>
      <t/>
    </r>
    <phoneticPr fontId="90"/>
  </si>
  <si>
    <r>
      <t>1.0 L</t>
    </r>
    <r>
      <rPr>
        <vertAlign val="subscript"/>
        <sz val="10"/>
        <rFont val="ＭＳ 明朝"/>
        <family val="1"/>
        <charset val="128"/>
      </rPr>
      <t>R</t>
    </r>
    <r>
      <rPr>
        <sz val="10"/>
        <rFont val="ＭＳ 明朝"/>
        <family val="1"/>
        <charset val="128"/>
      </rPr>
      <t xml:space="preserve"> </t>
    </r>
    <phoneticPr fontId="90"/>
  </si>
  <si>
    <t>復旧性</t>
    <rPh sb="0" eb="2">
      <t>フッキュウ</t>
    </rPh>
    <rPh sb="2" eb="3">
      <t>セイ</t>
    </rPh>
    <phoneticPr fontId="90"/>
  </si>
  <si>
    <t>地震時</t>
    <rPh sb="0" eb="2">
      <t>ジシン</t>
    </rPh>
    <rPh sb="2" eb="3">
      <t>ジ</t>
    </rPh>
    <phoneticPr fontId="90"/>
  </si>
  <si>
    <r>
      <t>1.0 E</t>
    </r>
    <r>
      <rPr>
        <vertAlign val="subscript"/>
        <sz val="10"/>
        <rFont val="ＭＳ 明朝"/>
        <family val="1"/>
        <charset val="128"/>
      </rPr>
      <t>Q</t>
    </r>
    <r>
      <rPr>
        <sz val="10"/>
        <rFont val="ＭＳ 明朝"/>
        <family val="1"/>
        <charset val="128"/>
      </rPr>
      <t xml:space="preserve"> (桁荷重)</t>
    </r>
    <rPh sb="8" eb="9">
      <t>ケタ</t>
    </rPh>
    <rPh sb="9" eb="11">
      <t>カジュウ</t>
    </rPh>
    <phoneticPr fontId="90"/>
  </si>
  <si>
    <r>
      <t>1.0 E</t>
    </r>
    <r>
      <rPr>
        <vertAlign val="subscript"/>
        <sz val="10"/>
        <rFont val="ＭＳ 明朝"/>
        <family val="1"/>
        <charset val="128"/>
      </rPr>
      <t>Q</t>
    </r>
    <r>
      <rPr>
        <sz val="10"/>
        <rFont val="ＭＳ 明朝"/>
        <family val="1"/>
        <charset val="128"/>
      </rPr>
      <t xml:space="preserve"> (列車荷重)</t>
    </r>
    <rPh sb="8" eb="10">
      <t>レッシャ</t>
    </rPh>
    <phoneticPr fontId="90"/>
  </si>
  <si>
    <t>7.3 線路直角方向　水平荷重の計算</t>
    <phoneticPr fontId="90"/>
  </si>
  <si>
    <t>(1) 遠心荷重</t>
  </si>
  <si>
    <t>列車荷重に 遠心荷重係数αcを乗じた値とする。</t>
  </si>
  <si>
    <t>αｃ</t>
  </si>
  <si>
    <r>
      <rPr>
        <sz val="10"/>
        <rFont val="ＭＳ 明朝"/>
        <family val="1"/>
        <charset val="128"/>
      </rPr>
      <t>V</t>
    </r>
    <r>
      <rPr>
        <vertAlign val="superscript"/>
        <sz val="10"/>
        <rFont val="ＭＳ 明朝"/>
        <family val="1"/>
        <charset val="128"/>
      </rPr>
      <t>2</t>
    </r>
  </si>
  <si>
    <t>127R</t>
  </si>
  <si>
    <t>1) 起点側</t>
  </si>
  <si>
    <t>水平力</t>
  </si>
  <si>
    <r>
      <rPr>
        <sz val="10"/>
        <rFont val="ＭＳ 明朝"/>
        <family val="1"/>
        <charset val="128"/>
      </rPr>
      <t>Ｈ</t>
    </r>
    <r>
      <rPr>
        <vertAlign val="subscript"/>
        <sz val="10"/>
        <rFont val="ＭＳ 明朝"/>
        <family val="1"/>
        <charset val="128"/>
      </rPr>
      <t>B</t>
    </r>
  </si>
  <si>
    <t>x</t>
  </si>
  <si>
    <t>作用位置</t>
  </si>
  <si>
    <r>
      <rPr>
        <sz val="10"/>
        <rFont val="ＭＳ 明朝"/>
        <family val="1"/>
        <charset val="128"/>
      </rPr>
      <t>ｙ</t>
    </r>
    <r>
      <rPr>
        <vertAlign val="subscript"/>
        <sz val="10"/>
        <rFont val="ＭＳ 明朝"/>
        <family val="1"/>
        <charset val="128"/>
      </rPr>
      <t>1</t>
    </r>
  </si>
  <si>
    <t>ﾓｰﾒﾝﾄ</t>
  </si>
  <si>
    <r>
      <rPr>
        <sz val="10"/>
        <rFont val="ＭＳ 明朝"/>
        <family val="1"/>
        <charset val="128"/>
      </rPr>
      <t>Ｍ</t>
    </r>
    <r>
      <rPr>
        <vertAlign val="subscript"/>
        <sz val="10"/>
        <rFont val="ＭＳ 明朝"/>
        <family val="1"/>
        <charset val="128"/>
      </rPr>
      <t>1</t>
    </r>
  </si>
  <si>
    <t>kN･m</t>
  </si>
  <si>
    <t>トルクによる鉛直力</t>
  </si>
  <si>
    <t>Bｼｭｰ Ｇ1桁 Ｇ4桁</t>
  </si>
  <si>
    <t>／</t>
  </si>
  <si>
    <t>±</t>
  </si>
  <si>
    <t>Bｼｭｰ Ｇ2桁 Ｇ3桁</t>
  </si>
  <si>
    <t>2) 終点側</t>
  </si>
  <si>
    <r>
      <rPr>
        <sz val="10"/>
        <rFont val="ＭＳ 明朝"/>
        <family val="1"/>
        <charset val="128"/>
      </rPr>
      <t>Ｈ</t>
    </r>
    <r>
      <rPr>
        <vertAlign val="subscript"/>
        <sz val="10"/>
        <rFont val="ＭＳ 明朝"/>
        <family val="1"/>
        <charset val="128"/>
      </rPr>
      <t>C</t>
    </r>
  </si>
  <si>
    <t>Cｼｭｰ Ｇ1桁 Ｇ2桁</t>
  </si>
  <si>
    <r>
      <t>(</t>
    </r>
    <r>
      <rPr>
        <sz val="10"/>
        <rFont val="ＭＳ ゴシック"/>
        <family val="3"/>
        <charset val="128"/>
      </rPr>
      <t>1</t>
    </r>
    <r>
      <rPr>
        <sz val="10"/>
        <rFont val="ＭＳ ゴシック"/>
        <family val="3"/>
        <charset val="128"/>
      </rPr>
      <t>) 車両横荷重</t>
    </r>
    <phoneticPr fontId="90"/>
  </si>
  <si>
    <t>１軌道当たり 次の集中移動荷重とし、レール高さにおいて</t>
  </si>
  <si>
    <t>軌道に直角かつ水平に作用する。</t>
  </si>
  <si>
    <r>
      <rPr>
        <sz val="10"/>
        <rFont val="ＭＳ 明朝"/>
        <family val="1"/>
        <charset val="128"/>
      </rPr>
      <t>Ｌ</t>
    </r>
    <r>
      <rPr>
        <vertAlign val="subscript"/>
        <sz val="10"/>
        <rFont val="ＭＳ 明朝"/>
        <family val="1"/>
        <charset val="128"/>
      </rPr>
      <t>F</t>
    </r>
  </si>
  <si>
    <t>kN/軸</t>
  </si>
  <si>
    <t>・起点側</t>
  </si>
  <si>
    <t>x</t>
    <phoneticPr fontId="90"/>
  </si>
  <si>
    <t>／</t>
    <phoneticPr fontId="90"/>
  </si>
  <si>
    <t>・終点側</t>
  </si>
  <si>
    <t>＝</t>
    <phoneticPr fontId="90"/>
  </si>
  <si>
    <r>
      <t>(</t>
    </r>
    <r>
      <rPr>
        <sz val="10"/>
        <rFont val="ＭＳ ゴシック"/>
        <family val="3"/>
        <charset val="128"/>
      </rPr>
      <t>2</t>
    </r>
    <r>
      <rPr>
        <sz val="10"/>
        <rFont val="ＭＳ ゴシック"/>
        <family val="3"/>
        <charset val="128"/>
      </rPr>
      <t>) 風荷重</t>
    </r>
    <phoneticPr fontId="90"/>
  </si>
  <si>
    <t>1) 列車荷重がある場合</t>
  </si>
  <si>
    <t>垂直投射面に対して</t>
  </si>
  <si>
    <r>
      <rPr>
        <sz val="10"/>
        <rFont val="ＭＳ 明朝"/>
        <family val="1"/>
        <charset val="128"/>
      </rPr>
      <t>ω</t>
    </r>
    <r>
      <rPr>
        <vertAlign val="subscript"/>
        <sz val="10"/>
        <rFont val="ＭＳ 明朝"/>
        <family val="1"/>
        <charset val="128"/>
      </rPr>
      <t>1</t>
    </r>
  </si>
  <si>
    <r>
      <rPr>
        <sz val="10"/>
        <rFont val="ＭＳ 明朝"/>
        <family val="1"/>
        <charset val="128"/>
      </rPr>
      <t>kN/m</t>
    </r>
    <r>
      <rPr>
        <vertAlign val="superscript"/>
        <sz val="10"/>
        <rFont val="ＭＳ 明朝"/>
        <family val="1"/>
        <charset val="128"/>
      </rPr>
      <t>2</t>
    </r>
  </si>
  <si>
    <t>作用高さ</t>
  </si>
  <si>
    <t>ｈ</t>
  </si>
  <si>
    <t>スノーシェルター</t>
  </si>
  <si>
    <t>2) 列車荷重がない場合</t>
  </si>
  <si>
    <r>
      <t>(</t>
    </r>
    <r>
      <rPr>
        <sz val="10"/>
        <rFont val="ＭＳ ゴシック"/>
        <family val="3"/>
        <charset val="128"/>
      </rPr>
      <t>3</t>
    </r>
    <r>
      <rPr>
        <sz val="10"/>
        <rFont val="ＭＳ ゴシック"/>
        <family val="3"/>
        <charset val="128"/>
      </rPr>
      <t>) 地震時慣性力荷重</t>
    </r>
    <phoneticPr fontId="90"/>
  </si>
  <si>
    <t>設計水平震度　</t>
  </si>
  <si>
    <t>スノーシェルター（死＋雪）</t>
    <rPh sb="9" eb="10">
      <t>シ</t>
    </rPh>
    <rPh sb="11" eb="12">
      <t>ユキ</t>
    </rPh>
    <phoneticPr fontId="90"/>
  </si>
  <si>
    <r>
      <t>(</t>
    </r>
    <r>
      <rPr>
        <sz val="10"/>
        <rFont val="ＭＳ ゴシック"/>
        <family val="3"/>
        <charset val="128"/>
      </rPr>
      <t>4</t>
    </r>
    <r>
      <rPr>
        <sz val="10"/>
        <rFont val="ＭＳ ゴシック"/>
        <family val="3"/>
        <charset val="128"/>
      </rPr>
      <t>) 地震時列車荷重慣性力荷重</t>
    </r>
    <phoneticPr fontId="90"/>
  </si>
  <si>
    <r>
      <rPr>
        <sz val="10"/>
        <rFont val="ＭＳ 明朝"/>
        <family val="1"/>
        <charset val="128"/>
      </rPr>
      <t>Ｍ</t>
    </r>
    <r>
      <rPr>
        <vertAlign val="subscript"/>
        <sz val="10"/>
        <rFont val="ＭＳ 明朝"/>
        <family val="1"/>
        <charset val="128"/>
      </rPr>
      <t>B</t>
    </r>
  </si>
  <si>
    <r>
      <rPr>
        <sz val="10"/>
        <rFont val="ＭＳ 明朝"/>
        <family val="1"/>
        <charset val="128"/>
      </rPr>
      <t>Ｍ</t>
    </r>
    <r>
      <rPr>
        <vertAlign val="subscript"/>
        <sz val="10"/>
        <rFont val="ＭＳ 明朝"/>
        <family val="1"/>
        <charset val="128"/>
      </rPr>
      <t>C</t>
    </r>
  </si>
  <si>
    <t>§8. 線路方向の計算（地震時以外）</t>
    <phoneticPr fontId="90"/>
  </si>
  <si>
    <t>8.1 検討モデル</t>
    <phoneticPr fontId="90"/>
  </si>
  <si>
    <t>(1) 骨組図</t>
  </si>
  <si>
    <t>フーチング底面のばね</t>
    <rPh sb="5" eb="7">
      <t>テイメン</t>
    </rPh>
    <phoneticPr fontId="90"/>
  </si>
  <si>
    <t>記号</t>
    <rPh sb="0" eb="2">
      <t>キゴウ</t>
    </rPh>
    <phoneticPr fontId="97"/>
  </si>
  <si>
    <t>安定計算時</t>
    <rPh sb="0" eb="2">
      <t>アンテイ</t>
    </rPh>
    <rPh sb="2" eb="4">
      <t>ケイサン</t>
    </rPh>
    <rPh sb="4" eb="5">
      <t>ドキ</t>
    </rPh>
    <phoneticPr fontId="97"/>
  </si>
  <si>
    <t>単位</t>
    <rPh sb="0" eb="2">
      <t>タンイ</t>
    </rPh>
    <phoneticPr fontId="97"/>
  </si>
  <si>
    <t>長期</t>
    <rPh sb="0" eb="2">
      <t>チョウキ</t>
    </rPh>
    <phoneticPr fontId="97"/>
  </si>
  <si>
    <t>短期</t>
    <rPh sb="0" eb="2">
      <t>タンキ</t>
    </rPh>
    <phoneticPr fontId="97"/>
  </si>
  <si>
    <t>鉛直ばね</t>
  </si>
  <si>
    <r>
      <t>Ｋ</t>
    </r>
    <r>
      <rPr>
        <vertAlign val="subscript"/>
        <sz val="10"/>
        <color indexed="8"/>
        <rFont val="ＭＳ 明朝"/>
        <family val="1"/>
        <charset val="128"/>
      </rPr>
      <t>v</t>
    </r>
    <phoneticPr fontId="97"/>
  </si>
  <si>
    <t>kN/ｍ</t>
    <phoneticPr fontId="97"/>
  </si>
  <si>
    <t>せん断ばね</t>
    <phoneticPr fontId="97"/>
  </si>
  <si>
    <r>
      <t>Ｋ</t>
    </r>
    <r>
      <rPr>
        <vertAlign val="subscript"/>
        <sz val="10"/>
        <color indexed="8"/>
        <rFont val="ＭＳ 明朝"/>
        <family val="1"/>
        <charset val="128"/>
      </rPr>
      <t>s</t>
    </r>
    <phoneticPr fontId="97"/>
  </si>
  <si>
    <t>回転ばね</t>
    <rPh sb="0" eb="2">
      <t>カイテン</t>
    </rPh>
    <phoneticPr fontId="97"/>
  </si>
  <si>
    <r>
      <t>Ｋ</t>
    </r>
    <r>
      <rPr>
        <vertAlign val="subscript"/>
        <sz val="10"/>
        <color indexed="8"/>
        <rFont val="ＭＳ 明朝"/>
        <family val="1"/>
        <charset val="128"/>
      </rPr>
      <t>r</t>
    </r>
    <phoneticPr fontId="97"/>
  </si>
  <si>
    <t>kN･ｍ/rad</t>
    <phoneticPr fontId="97"/>
  </si>
  <si>
    <t>(2) 部材の断面諸元</t>
  </si>
  <si>
    <t>1) 柱</t>
  </si>
  <si>
    <t>ｂ</t>
  </si>
  <si>
    <t>断面積</t>
  </si>
  <si>
    <t>Ａ</t>
  </si>
  <si>
    <r>
      <rPr>
        <sz val="10"/>
        <rFont val="ＭＳ 明朝"/>
        <family val="1"/>
        <charset val="128"/>
      </rPr>
      <t>m</t>
    </r>
    <r>
      <rPr>
        <vertAlign val="superscript"/>
        <sz val="10"/>
        <rFont val="ＭＳ 明朝"/>
        <family val="1"/>
        <charset val="128"/>
      </rPr>
      <t>2</t>
    </r>
  </si>
  <si>
    <t>断面二次ﾓｰﾒﾝﾄ</t>
  </si>
  <si>
    <t>Ｉ</t>
  </si>
  <si>
    <r>
      <rPr>
        <sz val="10"/>
        <rFont val="ＭＳ 明朝"/>
        <family val="1"/>
        <charset val="128"/>
      </rPr>
      <t>m</t>
    </r>
    <r>
      <rPr>
        <vertAlign val="superscript"/>
        <sz val="10"/>
        <rFont val="ＭＳ 明朝"/>
        <family val="1"/>
        <charset val="128"/>
      </rPr>
      <t>4</t>
    </r>
  </si>
  <si>
    <t>2) フーチング</t>
    <phoneticPr fontId="90"/>
  </si>
  <si>
    <t>フーチングはすべて剛域とする</t>
  </si>
  <si>
    <t>断面の重心位置</t>
    <phoneticPr fontId="90"/>
  </si>
  <si>
    <r>
      <t>y</t>
    </r>
    <r>
      <rPr>
        <vertAlign val="subscript"/>
        <sz val="10"/>
        <rFont val="ＭＳ 明朝"/>
        <family val="1"/>
        <charset val="128"/>
      </rPr>
      <t>e</t>
    </r>
    <phoneticPr fontId="95"/>
  </si>
  <si>
    <t>m</t>
    <phoneticPr fontId="90"/>
  </si>
  <si>
    <t>3) 弾性係数</t>
    <phoneticPr fontId="90"/>
  </si>
  <si>
    <t>く　体</t>
  </si>
  <si>
    <t>ｆ'ck</t>
  </si>
  <si>
    <r>
      <rPr>
        <sz val="10"/>
        <rFont val="ＭＳ 明朝"/>
        <family val="1"/>
        <charset val="128"/>
      </rPr>
      <t>N/mm</t>
    </r>
    <r>
      <rPr>
        <vertAlign val="superscript"/>
        <sz val="10"/>
        <rFont val="ＭＳ 明朝"/>
        <family val="1"/>
        <charset val="128"/>
      </rPr>
      <t>2</t>
    </r>
  </si>
  <si>
    <t>Ｅc</t>
  </si>
  <si>
    <t>ﾌｰﾁﾝｸﾞ</t>
  </si>
  <si>
    <t>8.2 作用の計算</t>
    <phoneticPr fontId="90"/>
  </si>
  <si>
    <t>(1) 固定死荷重</t>
  </si>
  <si>
    <t xml:space="preserve">  </t>
  </si>
  <si>
    <t>柱</t>
  </si>
  <si>
    <t>q</t>
  </si>
  <si>
    <t>フーチング</t>
  </si>
  <si>
    <t>P</t>
    <phoneticPr fontId="90"/>
  </si>
  <si>
    <t>・橋脚天端に作用する荷重</t>
  </si>
  <si>
    <t>はり</t>
  </si>
  <si>
    <t>ハンチ</t>
  </si>
  <si>
    <t>鉛直力 (kN)</t>
  </si>
  <si>
    <t>アーム (m)</t>
  </si>
  <si>
    <t>ﾓｰﾒﾝﾄ(kN･m)</t>
  </si>
  <si>
    <r>
      <rPr>
        <sz val="10"/>
        <rFont val="ＭＳ 明朝"/>
        <family val="1"/>
        <charset val="128"/>
      </rPr>
      <t>起点側　Ｒ</t>
    </r>
    <r>
      <rPr>
        <vertAlign val="subscript"/>
        <sz val="10"/>
        <rFont val="ＭＳ 明朝"/>
        <family val="1"/>
        <charset val="128"/>
      </rPr>
      <t>B</t>
    </r>
  </si>
  <si>
    <r>
      <rPr>
        <sz val="10"/>
        <rFont val="ＭＳ 明朝"/>
        <family val="1"/>
        <charset val="128"/>
      </rPr>
      <t>終点側　Ｒ</t>
    </r>
    <r>
      <rPr>
        <vertAlign val="subscript"/>
        <sz val="10"/>
        <rFont val="ＭＳ 明朝"/>
        <family val="1"/>
        <charset val="128"/>
      </rPr>
      <t>C</t>
    </r>
  </si>
  <si>
    <t>鉛直力</t>
  </si>
  <si>
    <t>Ｎ</t>
  </si>
  <si>
    <t>－</t>
  </si>
  <si>
    <t>Ｍ</t>
  </si>
  <si>
    <t>(2) 付加死荷重</t>
  </si>
  <si>
    <t>載荷土</t>
  </si>
  <si>
    <t>ΣP</t>
    <phoneticPr fontId="90"/>
  </si>
  <si>
    <t>(3) 浮力</t>
    <phoneticPr fontId="90"/>
  </si>
  <si>
    <t>高水位</t>
  </si>
  <si>
    <t>ω1</t>
  </si>
  <si>
    <t>平水位</t>
  </si>
  <si>
    <t>ω2</t>
  </si>
  <si>
    <t>低水位</t>
  </si>
  <si>
    <t>ω3</t>
  </si>
  <si>
    <t>(4) 雪荷重</t>
    <phoneticPr fontId="90"/>
  </si>
  <si>
    <t>1) 2年確率</t>
  </si>
  <si>
    <t>2) 10年確率</t>
    <phoneticPr fontId="90"/>
  </si>
  <si>
    <t>3) 30年確率</t>
    <phoneticPr fontId="90"/>
  </si>
  <si>
    <t>(5) 列車荷重</t>
    <phoneticPr fontId="90"/>
  </si>
  <si>
    <t>1) 単線載荷</t>
  </si>
  <si>
    <t>2) 複線載荷</t>
  </si>
  <si>
    <t>(6) 衝撃荷重</t>
    <phoneticPr fontId="90"/>
  </si>
  <si>
    <t>(5) 電柱荷重</t>
  </si>
  <si>
    <t>1) 常時</t>
  </si>
  <si>
    <t>Ｈ</t>
  </si>
  <si>
    <t>＋</t>
  </si>
  <si>
    <t>2) 異常時</t>
  </si>
  <si>
    <t>(7) 水平荷重</t>
    <phoneticPr fontId="90"/>
  </si>
  <si>
    <t>1) 支承に働く水平荷重のまとめ</t>
  </si>
  <si>
    <r>
      <t>0.8 L</t>
    </r>
    <r>
      <rPr>
        <vertAlign val="subscript"/>
        <sz val="10"/>
        <rFont val="ＭＳ 明朝"/>
        <family val="1"/>
        <charset val="128"/>
      </rPr>
      <t>R</t>
    </r>
    <phoneticPr fontId="90"/>
  </si>
  <si>
    <r>
      <t>1.0 L</t>
    </r>
    <r>
      <rPr>
        <vertAlign val="subscript"/>
        <sz val="10"/>
        <rFont val="ＭＳ 明朝"/>
        <family val="1"/>
        <charset val="128"/>
      </rPr>
      <t>R</t>
    </r>
    <r>
      <rPr>
        <sz val="11"/>
        <rFont val="ＭＳ 明朝"/>
        <family val="1"/>
        <charset val="128"/>
      </rPr>
      <t/>
    </r>
    <phoneticPr fontId="90"/>
  </si>
  <si>
    <t>8.3 荷重図</t>
    <phoneticPr fontId="90"/>
  </si>
  <si>
    <t>Case</t>
  </si>
  <si>
    <t>固定死荷重 (D1)</t>
  </si>
  <si>
    <t>ｑ</t>
  </si>
  <si>
    <t>Ｐ</t>
    <phoneticPr fontId="90"/>
  </si>
  <si>
    <t>●</t>
    <phoneticPr fontId="90"/>
  </si>
  <si>
    <t>付加死荷重 (D2)</t>
  </si>
  <si>
    <t>～</t>
  </si>
  <si>
    <t>浮力 (Wp)</t>
  </si>
  <si>
    <t>雪荷重 (Ss)</t>
  </si>
  <si>
    <t>列車荷重 (L)</t>
  </si>
  <si>
    <t>単線</t>
  </si>
  <si>
    <t>衝撃荷重 (I)</t>
  </si>
  <si>
    <t>安全性</t>
  </si>
  <si>
    <t>Case</t>
    <phoneticPr fontId="90"/>
  </si>
  <si>
    <t>～</t>
    <phoneticPr fontId="90"/>
  </si>
  <si>
    <t>水平荷重 (LR+B)</t>
    <rPh sb="0" eb="2">
      <t>スイヘイ</t>
    </rPh>
    <rPh sb="2" eb="3">
      <t>ジュウ</t>
    </rPh>
    <phoneticPr fontId="97"/>
  </si>
  <si>
    <t>Ｈ</t>
    <phoneticPr fontId="90"/>
  </si>
  <si>
    <t>安全性</t>
    <rPh sb="0" eb="3">
      <t>アンゼンセイ</t>
    </rPh>
    <phoneticPr fontId="90"/>
  </si>
  <si>
    <t>8.4 設計作用の組合せ</t>
    <rPh sb="4" eb="6">
      <t>セッケイ</t>
    </rPh>
    <rPh sb="6" eb="8">
      <t>サヨウ</t>
    </rPh>
    <rPh sb="9" eb="11">
      <t>クミアワ</t>
    </rPh>
    <phoneticPr fontId="90"/>
  </si>
  <si>
    <t>(1) 基本ケース</t>
    <phoneticPr fontId="90"/>
  </si>
  <si>
    <t>No</t>
    <phoneticPr fontId="97"/>
  </si>
  <si>
    <t>荷　重　名　称</t>
    <phoneticPr fontId="97"/>
  </si>
  <si>
    <t>バネ</t>
    <phoneticPr fontId="97"/>
  </si>
  <si>
    <t>固定死荷重</t>
    <rPh sb="0" eb="2">
      <t>コテイ</t>
    </rPh>
    <rPh sb="2" eb="3">
      <t>シ</t>
    </rPh>
    <rPh sb="3" eb="5">
      <t>カジュウ</t>
    </rPh>
    <phoneticPr fontId="97"/>
  </si>
  <si>
    <t>付加死荷重</t>
    <rPh sb="0" eb="2">
      <t>フカ</t>
    </rPh>
    <rPh sb="2" eb="3">
      <t>シ</t>
    </rPh>
    <rPh sb="3" eb="5">
      <t>カジュウ</t>
    </rPh>
    <phoneticPr fontId="97"/>
  </si>
  <si>
    <t>浮力</t>
    <rPh sb="0" eb="2">
      <t>フリョク</t>
    </rPh>
    <phoneticPr fontId="97"/>
  </si>
  <si>
    <t>高水位</t>
    <rPh sb="0" eb="1">
      <t>タカ</t>
    </rPh>
    <rPh sb="1" eb="3">
      <t>スイイ</t>
    </rPh>
    <phoneticPr fontId="97"/>
  </si>
  <si>
    <t>平水位</t>
    <rPh sb="0" eb="1">
      <t>ヘイ</t>
    </rPh>
    <rPh sb="1" eb="3">
      <t>スイイ</t>
    </rPh>
    <phoneticPr fontId="97"/>
  </si>
  <si>
    <t>低水位</t>
    <rPh sb="0" eb="1">
      <t>テイ</t>
    </rPh>
    <rPh sb="1" eb="3">
      <t>スイイ</t>
    </rPh>
    <phoneticPr fontId="97"/>
  </si>
  <si>
    <t xml:space="preserve">雪荷重 </t>
    <rPh sb="0" eb="1">
      <t>ユキ</t>
    </rPh>
    <rPh sb="1" eb="3">
      <t>カジュウ</t>
    </rPh>
    <phoneticPr fontId="97"/>
  </si>
  <si>
    <t xml:space="preserve">列車荷重 </t>
    <rPh sb="0" eb="2">
      <t>レッシャ</t>
    </rPh>
    <rPh sb="2" eb="4">
      <t>カジュウ</t>
    </rPh>
    <phoneticPr fontId="97"/>
  </si>
  <si>
    <t>単線</t>
    <rPh sb="0" eb="2">
      <t>タンセン</t>
    </rPh>
    <phoneticPr fontId="90"/>
  </si>
  <si>
    <t>複線</t>
    <rPh sb="0" eb="2">
      <t>フクセン</t>
    </rPh>
    <phoneticPr fontId="90"/>
  </si>
  <si>
    <t xml:space="preserve">衝撃荷重 </t>
    <rPh sb="0" eb="2">
      <t>ショウゲキ</t>
    </rPh>
    <rPh sb="2" eb="4">
      <t>カジュウ</t>
    </rPh>
    <phoneticPr fontId="97"/>
  </si>
  <si>
    <t>安全性・復旧性</t>
    <phoneticPr fontId="90"/>
  </si>
  <si>
    <t xml:space="preserve">ﾛﾝｸﾞﾚｰﾙ縦荷重 </t>
    <rPh sb="7" eb="8">
      <t>タテ</t>
    </rPh>
    <rPh sb="8" eb="10">
      <t>カジュウ</t>
    </rPh>
    <phoneticPr fontId="97"/>
  </si>
  <si>
    <t>使用性 0.8LR</t>
    <phoneticPr fontId="97"/>
  </si>
  <si>
    <t>使用性 1.0LR</t>
    <phoneticPr fontId="97"/>
  </si>
  <si>
    <t xml:space="preserve">ﾛﾝｸﾞﾚｰﾙ+制動 </t>
    <rPh sb="8" eb="10">
      <t>セイドウ</t>
    </rPh>
    <phoneticPr fontId="97"/>
  </si>
  <si>
    <t>安全性 1.0LR + 1.23B</t>
    <phoneticPr fontId="97"/>
  </si>
  <si>
    <t>安全性 1.1LR + 1.23B</t>
    <phoneticPr fontId="97"/>
  </si>
  <si>
    <t>安全性 1.0LR + 1.35B</t>
    <phoneticPr fontId="97"/>
  </si>
  <si>
    <t>安全性 1.0LR</t>
    <phoneticPr fontId="97"/>
  </si>
  <si>
    <t>復旧性 1.0LR + 1.23B</t>
    <rPh sb="0" eb="2">
      <t>フッキュウ</t>
    </rPh>
    <phoneticPr fontId="97"/>
  </si>
  <si>
    <t>復旧性 1.0LR</t>
    <phoneticPr fontId="97"/>
  </si>
  <si>
    <t>(2) Defineケース</t>
    <phoneticPr fontId="90"/>
  </si>
  <si>
    <t>C1</t>
    <phoneticPr fontId="97"/>
  </si>
  <si>
    <t>C2</t>
    <phoneticPr fontId="97"/>
  </si>
  <si>
    <t>C3</t>
    <phoneticPr fontId="97"/>
  </si>
  <si>
    <r>
      <t>D</t>
    </r>
    <r>
      <rPr>
        <vertAlign val="subscript"/>
        <sz val="9"/>
        <rFont val="ＭＳ 明朝"/>
        <family val="1"/>
        <charset val="128"/>
      </rPr>
      <t>1</t>
    </r>
    <phoneticPr fontId="97"/>
  </si>
  <si>
    <r>
      <t>D</t>
    </r>
    <r>
      <rPr>
        <vertAlign val="subscript"/>
        <sz val="9"/>
        <rFont val="ＭＳ 明朝"/>
        <family val="1"/>
        <charset val="128"/>
      </rPr>
      <t>2</t>
    </r>
    <phoneticPr fontId="97"/>
  </si>
  <si>
    <r>
      <t>W</t>
    </r>
    <r>
      <rPr>
        <vertAlign val="subscript"/>
        <sz val="9"/>
        <rFont val="ＭＳ 明朝"/>
        <family val="1"/>
        <charset val="128"/>
      </rPr>
      <t>P1</t>
    </r>
    <phoneticPr fontId="97"/>
  </si>
  <si>
    <r>
      <t>W</t>
    </r>
    <r>
      <rPr>
        <vertAlign val="subscript"/>
        <sz val="9"/>
        <rFont val="ＭＳ 明朝"/>
        <family val="1"/>
        <charset val="128"/>
      </rPr>
      <t>P2</t>
    </r>
    <phoneticPr fontId="90"/>
  </si>
  <si>
    <r>
      <t>W</t>
    </r>
    <r>
      <rPr>
        <vertAlign val="subscript"/>
        <sz val="9"/>
        <rFont val="ＭＳ 明朝"/>
        <family val="1"/>
        <charset val="128"/>
      </rPr>
      <t>P3</t>
    </r>
    <phoneticPr fontId="90"/>
  </si>
  <si>
    <r>
      <t>S</t>
    </r>
    <r>
      <rPr>
        <vertAlign val="subscript"/>
        <sz val="9"/>
        <rFont val="ＭＳ 明朝"/>
        <family val="1"/>
        <charset val="128"/>
      </rPr>
      <t>S2</t>
    </r>
    <phoneticPr fontId="90"/>
  </si>
  <si>
    <r>
      <t>S</t>
    </r>
    <r>
      <rPr>
        <vertAlign val="subscript"/>
        <sz val="9"/>
        <rFont val="ＭＳ 明朝"/>
        <family val="1"/>
        <charset val="128"/>
      </rPr>
      <t>S10</t>
    </r>
    <phoneticPr fontId="90"/>
  </si>
  <si>
    <r>
      <t>S</t>
    </r>
    <r>
      <rPr>
        <vertAlign val="subscript"/>
        <sz val="9"/>
        <rFont val="ＭＳ 明朝"/>
        <family val="1"/>
        <charset val="128"/>
      </rPr>
      <t>S30</t>
    </r>
    <phoneticPr fontId="90"/>
  </si>
  <si>
    <r>
      <t>L</t>
    </r>
    <r>
      <rPr>
        <vertAlign val="subscript"/>
        <sz val="9"/>
        <rFont val="ＭＳ 明朝"/>
        <family val="1"/>
        <charset val="128"/>
      </rPr>
      <t>1</t>
    </r>
    <phoneticPr fontId="97"/>
  </si>
  <si>
    <r>
      <t>L</t>
    </r>
    <r>
      <rPr>
        <vertAlign val="subscript"/>
        <sz val="9"/>
        <rFont val="ＭＳ 明朝"/>
        <family val="1"/>
        <charset val="128"/>
      </rPr>
      <t>2</t>
    </r>
    <r>
      <rPr>
        <sz val="11"/>
        <rFont val="ＭＳ Ｐゴシック"/>
        <family val="3"/>
        <charset val="128"/>
      </rPr>
      <t/>
    </r>
  </si>
  <si>
    <r>
      <t>I</t>
    </r>
    <r>
      <rPr>
        <vertAlign val="subscript"/>
        <sz val="9"/>
        <rFont val="ＭＳ 明朝"/>
        <family val="1"/>
        <charset val="128"/>
      </rPr>
      <t>1</t>
    </r>
    <phoneticPr fontId="97"/>
  </si>
  <si>
    <r>
      <t>I</t>
    </r>
    <r>
      <rPr>
        <vertAlign val="subscript"/>
        <sz val="9"/>
        <rFont val="ＭＳ 明朝"/>
        <family val="1"/>
        <charset val="128"/>
      </rPr>
      <t>2</t>
    </r>
    <r>
      <rPr>
        <sz val="11"/>
        <rFont val="ＭＳ Ｐゴシック"/>
        <family val="3"/>
        <charset val="128"/>
      </rPr>
      <t/>
    </r>
  </si>
  <si>
    <r>
      <t>0.8L</t>
    </r>
    <r>
      <rPr>
        <vertAlign val="subscript"/>
        <sz val="9"/>
        <rFont val="ＭＳ 明朝"/>
        <family val="1"/>
        <charset val="128"/>
      </rPr>
      <t>R</t>
    </r>
    <phoneticPr fontId="97"/>
  </si>
  <si>
    <t>使用性</t>
    <phoneticPr fontId="97"/>
  </si>
  <si>
    <r>
      <t>1.0L</t>
    </r>
    <r>
      <rPr>
        <vertAlign val="subscript"/>
        <sz val="9"/>
        <rFont val="ＭＳ 明朝"/>
        <family val="1"/>
        <charset val="128"/>
      </rPr>
      <t>R</t>
    </r>
    <phoneticPr fontId="97"/>
  </si>
  <si>
    <r>
      <t>1.0L</t>
    </r>
    <r>
      <rPr>
        <vertAlign val="subscript"/>
        <sz val="9"/>
        <rFont val="ＭＳ 明朝"/>
        <family val="1"/>
        <charset val="128"/>
      </rPr>
      <t>R</t>
    </r>
    <r>
      <rPr>
        <sz val="9"/>
        <rFont val="ＭＳ 明朝"/>
        <family val="1"/>
        <charset val="128"/>
      </rPr>
      <t>+1.23B</t>
    </r>
    <phoneticPr fontId="97"/>
  </si>
  <si>
    <t>安全性</t>
    <phoneticPr fontId="97"/>
  </si>
  <si>
    <r>
      <t>1.1L</t>
    </r>
    <r>
      <rPr>
        <vertAlign val="subscript"/>
        <sz val="9"/>
        <rFont val="ＭＳ 明朝"/>
        <family val="1"/>
        <charset val="128"/>
      </rPr>
      <t>R</t>
    </r>
    <r>
      <rPr>
        <sz val="9"/>
        <rFont val="ＭＳ 明朝"/>
        <family val="1"/>
        <charset val="128"/>
      </rPr>
      <t>+1.23B</t>
    </r>
    <phoneticPr fontId="97"/>
  </si>
  <si>
    <r>
      <t>1.0L</t>
    </r>
    <r>
      <rPr>
        <vertAlign val="subscript"/>
        <sz val="9"/>
        <rFont val="ＭＳ 明朝"/>
        <family val="1"/>
        <charset val="128"/>
      </rPr>
      <t>R</t>
    </r>
    <r>
      <rPr>
        <sz val="9"/>
        <rFont val="ＭＳ 明朝"/>
        <family val="1"/>
        <charset val="128"/>
      </rPr>
      <t>+1.35B</t>
    </r>
    <phoneticPr fontId="97"/>
  </si>
  <si>
    <t>復旧性</t>
    <rPh sb="0" eb="2">
      <t>フッキュウ</t>
    </rPh>
    <phoneticPr fontId="97"/>
  </si>
  <si>
    <t>復旧性</t>
    <phoneticPr fontId="97"/>
  </si>
  <si>
    <t>ooooooooooooooooo</t>
    <phoneticPr fontId="90"/>
  </si>
  <si>
    <t>(3) 組合せケースと荷重係数</t>
    <rPh sb="4" eb="5">
      <t>ク</t>
    </rPh>
    <rPh sb="5" eb="6">
      <t>ア</t>
    </rPh>
    <rPh sb="11" eb="13">
      <t>カジュウ</t>
    </rPh>
    <rPh sb="13" eb="15">
      <t>ケイスウ</t>
    </rPh>
    <phoneticPr fontId="97"/>
  </si>
  <si>
    <t>要求性能</t>
    <rPh sb="0" eb="2">
      <t>ヨウキュウ</t>
    </rPh>
    <rPh sb="2" eb="4">
      <t>セイノウ</t>
    </rPh>
    <phoneticPr fontId="97"/>
  </si>
  <si>
    <t>性能項目</t>
    <rPh sb="0" eb="2">
      <t>セイノウ</t>
    </rPh>
    <rPh sb="2" eb="4">
      <t>コウモク</t>
    </rPh>
    <phoneticPr fontId="97"/>
  </si>
  <si>
    <t>備考</t>
    <rPh sb="0" eb="2">
      <t>ビコウ</t>
    </rPh>
    <phoneticPr fontId="97"/>
  </si>
  <si>
    <t>死荷重</t>
    <rPh sb="0" eb="3">
      <t>シカジュウ</t>
    </rPh>
    <phoneticPr fontId="90"/>
  </si>
  <si>
    <t>浮力</t>
    <rPh sb="0" eb="2">
      <t>フリョク</t>
    </rPh>
    <phoneticPr fontId="90"/>
  </si>
  <si>
    <t>雪荷重</t>
    <rPh sb="0" eb="1">
      <t>ユキ</t>
    </rPh>
    <rPh sb="1" eb="3">
      <t>カジュウ</t>
    </rPh>
    <phoneticPr fontId="90"/>
  </si>
  <si>
    <t>列車荷重</t>
    <rPh sb="0" eb="2">
      <t>レッシャ</t>
    </rPh>
    <rPh sb="2" eb="4">
      <t>カジュウ</t>
    </rPh>
    <phoneticPr fontId="90"/>
  </si>
  <si>
    <t>衝撃荷重</t>
    <rPh sb="0" eb="2">
      <t>ショウゲキ</t>
    </rPh>
    <rPh sb="2" eb="4">
      <t>カジュウ</t>
    </rPh>
    <phoneticPr fontId="90"/>
  </si>
  <si>
    <t>ロングレール, 制動荷重</t>
    <rPh sb="8" eb="10">
      <t>セイドウ</t>
    </rPh>
    <rPh sb="10" eb="12">
      <t>カジュウ</t>
    </rPh>
    <phoneticPr fontId="90"/>
  </si>
  <si>
    <t>固定</t>
    <rPh sb="0" eb="2">
      <t>コテイ</t>
    </rPh>
    <phoneticPr fontId="90"/>
  </si>
  <si>
    <t>付加</t>
    <rPh sb="0" eb="2">
      <t>フカ</t>
    </rPh>
    <phoneticPr fontId="90"/>
  </si>
  <si>
    <t>高水位</t>
    <rPh sb="0" eb="3">
      <t>コウスイイ</t>
    </rPh>
    <phoneticPr fontId="90"/>
  </si>
  <si>
    <t>平水位</t>
    <rPh sb="0" eb="1">
      <t>ヘイ</t>
    </rPh>
    <rPh sb="1" eb="3">
      <t>スイイ</t>
    </rPh>
    <phoneticPr fontId="90"/>
  </si>
  <si>
    <t>低水位</t>
    <rPh sb="0" eb="1">
      <t>テイ</t>
    </rPh>
    <rPh sb="1" eb="3">
      <t>スイイ</t>
    </rPh>
    <phoneticPr fontId="90"/>
  </si>
  <si>
    <t>2年
確率</t>
    <rPh sb="1" eb="2">
      <t>ネン</t>
    </rPh>
    <rPh sb="3" eb="5">
      <t>カクリツ</t>
    </rPh>
    <phoneticPr fontId="90"/>
  </si>
  <si>
    <t>10年
確率</t>
    <rPh sb="2" eb="3">
      <t>ネン</t>
    </rPh>
    <rPh sb="4" eb="6">
      <t>カクリツ</t>
    </rPh>
    <phoneticPr fontId="90"/>
  </si>
  <si>
    <t>30年
確率</t>
    <rPh sb="2" eb="3">
      <t>ネン</t>
    </rPh>
    <rPh sb="4" eb="6">
      <t>カクリツ</t>
    </rPh>
    <phoneticPr fontId="90"/>
  </si>
  <si>
    <t>HWL</t>
    <phoneticPr fontId="90"/>
  </si>
  <si>
    <t>MWL</t>
    <phoneticPr fontId="90"/>
  </si>
  <si>
    <t>LWL</t>
    <phoneticPr fontId="90"/>
  </si>
  <si>
    <r>
      <t>1.0L</t>
    </r>
    <r>
      <rPr>
        <vertAlign val="subscript"/>
        <sz val="9"/>
        <rFont val="ＭＳ 明朝"/>
        <family val="1"/>
        <charset val="128"/>
      </rPr>
      <t>R</t>
    </r>
    <r>
      <rPr>
        <sz val="9"/>
        <rFont val="ＭＳ 明朝"/>
        <family val="1"/>
        <charset val="128"/>
      </rPr>
      <t xml:space="preserve">
+1.23B</t>
    </r>
    <phoneticPr fontId="97"/>
  </si>
  <si>
    <r>
      <t>1.1L</t>
    </r>
    <r>
      <rPr>
        <vertAlign val="subscript"/>
        <sz val="9"/>
        <rFont val="ＭＳ 明朝"/>
        <family val="1"/>
        <charset val="128"/>
      </rPr>
      <t>R</t>
    </r>
    <r>
      <rPr>
        <sz val="9"/>
        <rFont val="ＭＳ 明朝"/>
        <family val="1"/>
        <charset val="128"/>
      </rPr>
      <t xml:space="preserve">
+1.23B</t>
    </r>
    <phoneticPr fontId="97"/>
  </si>
  <si>
    <r>
      <t>1.0L</t>
    </r>
    <r>
      <rPr>
        <vertAlign val="subscript"/>
        <sz val="9"/>
        <rFont val="ＭＳ 明朝"/>
        <family val="1"/>
        <charset val="128"/>
      </rPr>
      <t>R</t>
    </r>
    <r>
      <rPr>
        <sz val="9"/>
        <rFont val="ＭＳ 明朝"/>
        <family val="1"/>
        <charset val="128"/>
      </rPr>
      <t xml:space="preserve">
+1.35B</t>
    </r>
    <phoneticPr fontId="97"/>
  </si>
  <si>
    <r>
      <t>D</t>
    </r>
    <r>
      <rPr>
        <vertAlign val="subscript"/>
        <sz val="10"/>
        <rFont val="ＭＳ 明朝"/>
        <family val="1"/>
        <charset val="128"/>
      </rPr>
      <t>1</t>
    </r>
    <phoneticPr fontId="97"/>
  </si>
  <si>
    <r>
      <t>D</t>
    </r>
    <r>
      <rPr>
        <vertAlign val="subscript"/>
        <sz val="10"/>
        <rFont val="ＭＳ 明朝"/>
        <family val="1"/>
        <charset val="128"/>
      </rPr>
      <t>2</t>
    </r>
    <phoneticPr fontId="97"/>
  </si>
  <si>
    <r>
      <t>W</t>
    </r>
    <r>
      <rPr>
        <vertAlign val="subscript"/>
        <sz val="10"/>
        <rFont val="ＭＳ 明朝"/>
        <family val="1"/>
        <charset val="128"/>
      </rPr>
      <t>P1</t>
    </r>
    <phoneticPr fontId="97"/>
  </si>
  <si>
    <r>
      <t>W</t>
    </r>
    <r>
      <rPr>
        <vertAlign val="subscript"/>
        <sz val="10"/>
        <rFont val="ＭＳ 明朝"/>
        <family val="1"/>
        <charset val="128"/>
      </rPr>
      <t>P2</t>
    </r>
    <phoneticPr fontId="90"/>
  </si>
  <si>
    <r>
      <t>W</t>
    </r>
    <r>
      <rPr>
        <vertAlign val="subscript"/>
        <sz val="10"/>
        <rFont val="ＭＳ 明朝"/>
        <family val="1"/>
        <charset val="128"/>
      </rPr>
      <t>P3</t>
    </r>
    <phoneticPr fontId="90"/>
  </si>
  <si>
    <r>
      <t>S</t>
    </r>
    <r>
      <rPr>
        <vertAlign val="subscript"/>
        <sz val="10"/>
        <rFont val="ＭＳ 明朝"/>
        <family val="1"/>
        <charset val="128"/>
      </rPr>
      <t>2</t>
    </r>
    <phoneticPr fontId="90"/>
  </si>
  <si>
    <r>
      <t>S</t>
    </r>
    <r>
      <rPr>
        <vertAlign val="subscript"/>
        <sz val="10"/>
        <rFont val="ＭＳ 明朝"/>
        <family val="1"/>
        <charset val="128"/>
      </rPr>
      <t>10</t>
    </r>
    <phoneticPr fontId="90"/>
  </si>
  <si>
    <r>
      <t>S</t>
    </r>
    <r>
      <rPr>
        <vertAlign val="subscript"/>
        <sz val="10"/>
        <rFont val="ＭＳ 明朝"/>
        <family val="1"/>
        <charset val="128"/>
      </rPr>
      <t>30</t>
    </r>
    <phoneticPr fontId="90"/>
  </si>
  <si>
    <r>
      <t>L</t>
    </r>
    <r>
      <rPr>
        <vertAlign val="subscript"/>
        <sz val="10"/>
        <rFont val="ＭＳ 明朝"/>
        <family val="1"/>
        <charset val="128"/>
      </rPr>
      <t>1</t>
    </r>
    <phoneticPr fontId="97"/>
  </si>
  <si>
    <r>
      <t>L</t>
    </r>
    <r>
      <rPr>
        <vertAlign val="subscript"/>
        <sz val="10"/>
        <rFont val="ＭＳ 明朝"/>
        <family val="1"/>
        <charset val="128"/>
      </rPr>
      <t>2</t>
    </r>
    <r>
      <rPr>
        <sz val="11"/>
        <rFont val="ＭＳ Ｐゴシック"/>
        <family val="3"/>
        <charset val="128"/>
      </rPr>
      <t/>
    </r>
  </si>
  <si>
    <r>
      <t>I</t>
    </r>
    <r>
      <rPr>
        <vertAlign val="subscript"/>
        <sz val="10"/>
        <rFont val="ＭＳ 明朝"/>
        <family val="1"/>
        <charset val="128"/>
      </rPr>
      <t>1</t>
    </r>
    <phoneticPr fontId="97"/>
  </si>
  <si>
    <r>
      <t>I</t>
    </r>
    <r>
      <rPr>
        <vertAlign val="subscript"/>
        <sz val="10"/>
        <rFont val="ＭＳ 明朝"/>
        <family val="1"/>
        <charset val="128"/>
      </rPr>
      <t>2</t>
    </r>
    <r>
      <rPr>
        <sz val="11"/>
        <rFont val="ＭＳ Ｐゴシック"/>
        <family val="3"/>
        <charset val="128"/>
      </rPr>
      <t/>
    </r>
  </si>
  <si>
    <t>安全性</t>
    <rPh sb="0" eb="3">
      <t>アンゼンセイ</t>
    </rPh>
    <phoneticPr fontId="97"/>
  </si>
  <si>
    <t>破壊</t>
    <rPh sb="0" eb="2">
      <t>ハカイ</t>
    </rPh>
    <phoneticPr fontId="97"/>
  </si>
  <si>
    <t>－</t>
    <phoneticPr fontId="97"/>
  </si>
  <si>
    <t>列車最大</t>
    <rPh sb="0" eb="2">
      <t>レッシャ</t>
    </rPh>
    <rPh sb="2" eb="4">
      <t>サイダイ</t>
    </rPh>
    <phoneticPr fontId="97"/>
  </si>
  <si>
    <t>制動最大</t>
    <rPh sb="0" eb="2">
      <t>セイドウ</t>
    </rPh>
    <rPh sb="2" eb="4">
      <t>サイダイ</t>
    </rPh>
    <phoneticPr fontId="97"/>
  </si>
  <si>
    <t>ﾛﾝｸﾞ最大</t>
    <rPh sb="4" eb="6">
      <t>サイダイ</t>
    </rPh>
    <phoneticPr fontId="97"/>
  </si>
  <si>
    <t>雪最大</t>
    <rPh sb="0" eb="1">
      <t>ユキ</t>
    </rPh>
    <rPh sb="1" eb="3">
      <t>サイダイ</t>
    </rPh>
    <phoneticPr fontId="97"/>
  </si>
  <si>
    <t>使用性
耐久性</t>
    <rPh sb="0" eb="2">
      <t>シヨウ</t>
    </rPh>
    <rPh sb="2" eb="3">
      <t>セイ</t>
    </rPh>
    <rPh sb="4" eb="6">
      <t>タイキュウ</t>
    </rPh>
    <rPh sb="6" eb="7">
      <t>セイ</t>
    </rPh>
    <phoneticPr fontId="97"/>
  </si>
  <si>
    <t>ひび割れ</t>
    <rPh sb="2" eb="3">
      <t>ワ</t>
    </rPh>
    <phoneticPr fontId="97"/>
  </si>
  <si>
    <t>縁応力度</t>
    <rPh sb="0" eb="1">
      <t>フチ</t>
    </rPh>
    <rPh sb="1" eb="3">
      <t>オウリョク</t>
    </rPh>
    <rPh sb="3" eb="4">
      <t>ド</t>
    </rPh>
    <phoneticPr fontId="97"/>
  </si>
  <si>
    <t>永久荷重</t>
    <rPh sb="0" eb="2">
      <t>エイキュウ</t>
    </rPh>
    <rPh sb="2" eb="4">
      <t>カジュウ</t>
    </rPh>
    <phoneticPr fontId="97"/>
  </si>
  <si>
    <t>変動荷重</t>
    <rPh sb="0" eb="2">
      <t>ヘンドウ</t>
    </rPh>
    <rPh sb="2" eb="4">
      <t>カジュウ</t>
    </rPh>
    <phoneticPr fontId="97"/>
  </si>
  <si>
    <t>復旧性</t>
    <rPh sb="0" eb="2">
      <t>フッキュウ</t>
    </rPh>
    <rPh sb="2" eb="3">
      <t>セイ</t>
    </rPh>
    <phoneticPr fontId="97"/>
  </si>
  <si>
    <t>損傷</t>
    <rPh sb="0" eb="2">
      <t>ソンショウ</t>
    </rPh>
    <phoneticPr fontId="97"/>
  </si>
  <si>
    <t>地盤の安定</t>
    <rPh sb="0" eb="2">
      <t>ジバン</t>
    </rPh>
    <rPh sb="3" eb="5">
      <t>アンテイ</t>
    </rPh>
    <phoneticPr fontId="97"/>
  </si>
  <si>
    <t>使用性</t>
    <rPh sb="0" eb="2">
      <t>シヨウ</t>
    </rPh>
    <rPh sb="2" eb="3">
      <t>セイ</t>
    </rPh>
    <phoneticPr fontId="97"/>
  </si>
  <si>
    <t>長期</t>
    <rPh sb="0" eb="2">
      <t>チョウキ</t>
    </rPh>
    <phoneticPr fontId="90"/>
  </si>
  <si>
    <t>短期</t>
    <rPh sb="0" eb="2">
      <t>タンキ</t>
    </rPh>
    <phoneticPr fontId="90"/>
  </si>
  <si>
    <t>(4) 抽出ケース</t>
    <rPh sb="4" eb="6">
      <t>チュウシュツ</t>
    </rPh>
    <phoneticPr fontId="90"/>
  </si>
  <si>
    <t>C4</t>
    <phoneticPr fontId="97"/>
  </si>
  <si>
    <t>C5</t>
    <phoneticPr fontId="97"/>
  </si>
  <si>
    <t>C6</t>
    <phoneticPr fontId="97"/>
  </si>
  <si>
    <t>C7</t>
    <phoneticPr fontId="97"/>
  </si>
  <si>
    <t>C8</t>
    <phoneticPr fontId="97"/>
  </si>
  <si>
    <t>安全性（破壊）</t>
    <rPh sb="0" eb="3">
      <t>アンゼンセイ</t>
    </rPh>
    <rPh sb="4" eb="6">
      <t>ハカイ</t>
    </rPh>
    <phoneticPr fontId="97"/>
  </si>
  <si>
    <t>永久＋変動</t>
    <rPh sb="0" eb="2">
      <t>エイキュウ</t>
    </rPh>
    <rPh sb="3" eb="5">
      <t>ヘンドウ</t>
    </rPh>
    <phoneticPr fontId="97"/>
  </si>
  <si>
    <t>永久作用</t>
    <rPh sb="0" eb="2">
      <t>エイキュウ</t>
    </rPh>
    <rPh sb="2" eb="4">
      <t>サヨウ</t>
    </rPh>
    <phoneticPr fontId="97"/>
  </si>
  <si>
    <t>変動作用</t>
    <rPh sb="0" eb="2">
      <t>ヘンドウ</t>
    </rPh>
    <rPh sb="2" eb="4">
      <t>サヨウ</t>
    </rPh>
    <phoneticPr fontId="97"/>
  </si>
  <si>
    <t>復旧性（損傷）</t>
    <rPh sb="0" eb="2">
      <t>フッキュウ</t>
    </rPh>
    <rPh sb="2" eb="3">
      <t>セイ</t>
    </rPh>
    <rPh sb="4" eb="6">
      <t>ソンショウ</t>
    </rPh>
    <phoneticPr fontId="97"/>
  </si>
  <si>
    <t>安全性（安定）</t>
    <rPh sb="0" eb="3">
      <t>アンゼンセイ</t>
    </rPh>
    <rPh sb="4" eb="6">
      <t>アンテイ</t>
    </rPh>
    <phoneticPr fontId="97"/>
  </si>
  <si>
    <t>長期支持性能</t>
    <rPh sb="0" eb="2">
      <t>チョウキ</t>
    </rPh>
    <rPh sb="2" eb="4">
      <t>シジ</t>
    </rPh>
    <rPh sb="4" eb="6">
      <t>セイノウ</t>
    </rPh>
    <phoneticPr fontId="97"/>
  </si>
  <si>
    <t>短期支持性能</t>
    <rPh sb="0" eb="2">
      <t>タンキ</t>
    </rPh>
    <rPh sb="2" eb="4">
      <t>シジ</t>
    </rPh>
    <rPh sb="4" eb="6">
      <t>セイノウ</t>
    </rPh>
    <phoneticPr fontId="97"/>
  </si>
  <si>
    <t>§9. 線路直角方向の計算（地震時以外）</t>
    <phoneticPr fontId="90"/>
  </si>
  <si>
    <t>9.1 検討モデル</t>
    <phoneticPr fontId="90"/>
  </si>
  <si>
    <t xml:space="preserve"> (1) 骨組図</t>
    <phoneticPr fontId="90"/>
  </si>
  <si>
    <r>
      <t>フーチング底面のばね(節点ばね</t>
    </r>
    <r>
      <rPr>
        <sz val="10"/>
        <rFont val="ＭＳ 明朝"/>
        <family val="1"/>
        <charset val="128"/>
      </rPr>
      <t>)</t>
    </r>
    <rPh sb="5" eb="7">
      <t>テイメン</t>
    </rPh>
    <rPh sb="11" eb="12">
      <t>セツ</t>
    </rPh>
    <rPh sb="12" eb="13">
      <t>テン</t>
    </rPh>
    <phoneticPr fontId="90"/>
  </si>
  <si>
    <t>1) 柱</t>
    <phoneticPr fontId="90"/>
  </si>
  <si>
    <t>9.2 作用の計算</t>
    <phoneticPr fontId="90"/>
  </si>
  <si>
    <t>W3</t>
  </si>
  <si>
    <r>
      <t>起点側　Ｒ</t>
    </r>
    <r>
      <rPr>
        <vertAlign val="subscript"/>
        <sz val="10"/>
        <rFont val="ＭＳ 明朝"/>
        <family val="1"/>
        <charset val="128"/>
      </rPr>
      <t>B</t>
    </r>
    <r>
      <rPr>
        <sz val="10"/>
        <rFont val="ＭＳ 明朝"/>
        <family val="1"/>
        <charset val="128"/>
      </rPr>
      <t xml:space="preserve"> G1</t>
    </r>
    <phoneticPr fontId="90"/>
  </si>
  <si>
    <r>
      <t>起点側　Ｒ</t>
    </r>
    <r>
      <rPr>
        <vertAlign val="subscript"/>
        <sz val="10"/>
        <rFont val="ＭＳ 明朝"/>
        <family val="1"/>
        <charset val="128"/>
      </rPr>
      <t>B</t>
    </r>
    <r>
      <rPr>
        <sz val="10"/>
        <rFont val="ＭＳ 明朝"/>
        <family val="1"/>
        <charset val="128"/>
      </rPr>
      <t xml:space="preserve"> G2</t>
    </r>
    <phoneticPr fontId="90"/>
  </si>
  <si>
    <r>
      <t>起点側　Ｒ</t>
    </r>
    <r>
      <rPr>
        <vertAlign val="subscript"/>
        <sz val="10"/>
        <rFont val="ＭＳ 明朝"/>
        <family val="1"/>
        <charset val="128"/>
      </rPr>
      <t>B</t>
    </r>
    <r>
      <rPr>
        <sz val="10"/>
        <rFont val="ＭＳ 明朝"/>
        <family val="1"/>
        <charset val="128"/>
      </rPr>
      <t xml:space="preserve"> G3</t>
    </r>
    <phoneticPr fontId="90"/>
  </si>
  <si>
    <r>
      <t>起点側　Ｒ</t>
    </r>
    <r>
      <rPr>
        <vertAlign val="subscript"/>
        <sz val="10"/>
        <rFont val="ＭＳ 明朝"/>
        <family val="1"/>
        <charset val="128"/>
      </rPr>
      <t>B</t>
    </r>
    <r>
      <rPr>
        <sz val="10"/>
        <rFont val="ＭＳ 明朝"/>
        <family val="1"/>
        <charset val="128"/>
      </rPr>
      <t xml:space="preserve"> G4</t>
    </r>
    <phoneticPr fontId="90"/>
  </si>
  <si>
    <r>
      <t>終点側　Ｒ</t>
    </r>
    <r>
      <rPr>
        <vertAlign val="subscript"/>
        <sz val="10"/>
        <rFont val="ＭＳ 明朝"/>
        <family val="1"/>
        <charset val="128"/>
      </rPr>
      <t>C</t>
    </r>
    <r>
      <rPr>
        <sz val="10"/>
        <rFont val="ＭＳ 明朝"/>
        <family val="1"/>
        <charset val="128"/>
      </rPr>
      <t xml:space="preserve"> G1</t>
    </r>
    <phoneticPr fontId="90"/>
  </si>
  <si>
    <r>
      <t>終点側　Ｒ</t>
    </r>
    <r>
      <rPr>
        <vertAlign val="subscript"/>
        <sz val="10"/>
        <rFont val="ＭＳ 明朝"/>
        <family val="1"/>
        <charset val="128"/>
      </rPr>
      <t>C</t>
    </r>
    <r>
      <rPr>
        <sz val="10"/>
        <rFont val="ＭＳ 明朝"/>
        <family val="1"/>
        <charset val="128"/>
      </rPr>
      <t xml:space="preserve"> G2</t>
    </r>
    <phoneticPr fontId="90"/>
  </si>
  <si>
    <t>1) 2年確率</t>
    <phoneticPr fontId="90"/>
  </si>
  <si>
    <t>・上り線載荷</t>
  </si>
  <si>
    <t>・下り線載荷</t>
  </si>
  <si>
    <r>
      <t>起点側R</t>
    </r>
    <r>
      <rPr>
        <vertAlign val="subscript"/>
        <sz val="9"/>
        <rFont val="ＭＳ 明朝"/>
        <family val="1"/>
        <charset val="128"/>
      </rPr>
      <t>B</t>
    </r>
    <phoneticPr fontId="90"/>
  </si>
  <si>
    <r>
      <t>終点側R</t>
    </r>
    <r>
      <rPr>
        <vertAlign val="subscript"/>
        <sz val="9"/>
        <rFont val="ＭＳ 明朝"/>
        <family val="1"/>
        <charset val="128"/>
      </rPr>
      <t>C</t>
    </r>
    <phoneticPr fontId="90"/>
  </si>
  <si>
    <t>∑</t>
  </si>
  <si>
    <t>(7) 車両横荷重</t>
    <phoneticPr fontId="90"/>
  </si>
  <si>
    <t>・節点に作用する荷重</t>
  </si>
  <si>
    <t>・橋脚天端～梁軸芯のトルクによる鉛直力</t>
  </si>
  <si>
    <t>(8) 風荷重</t>
    <phoneticPr fontId="90"/>
  </si>
  <si>
    <t>・く体に作用する風荷重</t>
  </si>
  <si>
    <r>
      <t>Ｈ</t>
    </r>
    <r>
      <rPr>
        <vertAlign val="subscript"/>
        <sz val="10"/>
        <rFont val="ＭＳ 明朝"/>
        <family val="1"/>
        <charset val="128"/>
      </rPr>
      <t>w1</t>
    </r>
    <phoneticPr fontId="90"/>
  </si>
  <si>
    <t>水平力(kN)</t>
    <rPh sb="0" eb="3">
      <t>スイヘイリョク</t>
    </rPh>
    <phoneticPr fontId="90"/>
  </si>
  <si>
    <t>鉛直力(kN)</t>
    <rPh sb="0" eb="3">
      <t>エンチョクリョク</t>
    </rPh>
    <phoneticPr fontId="90"/>
  </si>
  <si>
    <t>起点側　桁</t>
    <rPh sb="0" eb="3">
      <t>キテンガワ</t>
    </rPh>
    <rPh sb="4" eb="5">
      <t>ケタ</t>
    </rPh>
    <phoneticPr fontId="90"/>
  </si>
  <si>
    <t>シェルター</t>
    <phoneticPr fontId="90"/>
  </si>
  <si>
    <t>G1</t>
    <phoneticPr fontId="90"/>
  </si>
  <si>
    <t>終点側　桁</t>
    <rPh sb="0" eb="3">
      <t>シュウテンガワ</t>
    </rPh>
    <rPh sb="4" eb="5">
      <t>ケタ</t>
    </rPh>
    <phoneticPr fontId="90"/>
  </si>
  <si>
    <t>9.3 荷重図</t>
    <phoneticPr fontId="90"/>
  </si>
  <si>
    <t>2～30年確率</t>
    <phoneticPr fontId="90"/>
  </si>
  <si>
    <t>単線(上り)</t>
    <rPh sb="3" eb="4">
      <t>ノボ</t>
    </rPh>
    <phoneticPr fontId="90"/>
  </si>
  <si>
    <t>単線(下り)</t>
    <rPh sb="3" eb="4">
      <t>クダ</t>
    </rPh>
    <phoneticPr fontId="90"/>
  </si>
  <si>
    <t>Ｎ</t>
    <phoneticPr fontId="90"/>
  </si>
  <si>
    <t>車両横荷重 (LF)</t>
  </si>
  <si>
    <t>風荷重 (W1)</t>
  </si>
  <si>
    <t>列車荷重がある場合</t>
  </si>
  <si>
    <t>風荷重 (W2)</t>
  </si>
  <si>
    <t>列車荷重がない場合</t>
  </si>
  <si>
    <t>9.4 設計作用の組合せおよび応力算出点</t>
    <rPh sb="15" eb="17">
      <t>オウリョク</t>
    </rPh>
    <rPh sb="17" eb="19">
      <t>サンシュツ</t>
    </rPh>
    <rPh sb="19" eb="20">
      <t>テン</t>
    </rPh>
    <phoneticPr fontId="90"/>
  </si>
  <si>
    <t>単線</t>
    <phoneticPr fontId="90"/>
  </si>
  <si>
    <t>上り</t>
    <phoneticPr fontId="90"/>
  </si>
  <si>
    <t>下り</t>
    <phoneticPr fontId="90"/>
  </si>
  <si>
    <t>複線</t>
    <phoneticPr fontId="90"/>
  </si>
  <si>
    <t>車両横荷重</t>
    <phoneticPr fontId="97"/>
  </si>
  <si>
    <t>風荷重</t>
    <phoneticPr fontId="97"/>
  </si>
  <si>
    <t>列車荷重がある場合</t>
    <phoneticPr fontId="90"/>
  </si>
  <si>
    <t>列車荷重がない場合</t>
    <phoneticPr fontId="90"/>
  </si>
  <si>
    <r>
      <t>S</t>
    </r>
    <r>
      <rPr>
        <vertAlign val="subscript"/>
        <sz val="10"/>
        <rFont val="ＭＳ 明朝"/>
        <family val="1"/>
        <charset val="128"/>
      </rPr>
      <t>S2</t>
    </r>
    <phoneticPr fontId="90"/>
  </si>
  <si>
    <r>
      <t>S</t>
    </r>
    <r>
      <rPr>
        <vertAlign val="subscript"/>
        <sz val="10"/>
        <rFont val="ＭＳ 明朝"/>
        <family val="1"/>
        <charset val="128"/>
      </rPr>
      <t>S10</t>
    </r>
    <phoneticPr fontId="90"/>
  </si>
  <si>
    <r>
      <t>S</t>
    </r>
    <r>
      <rPr>
        <vertAlign val="subscript"/>
        <sz val="10"/>
        <rFont val="ＭＳ 明朝"/>
        <family val="1"/>
        <charset val="128"/>
      </rPr>
      <t>S30</t>
    </r>
    <phoneticPr fontId="90"/>
  </si>
  <si>
    <r>
      <t>L</t>
    </r>
    <r>
      <rPr>
        <vertAlign val="subscript"/>
        <sz val="10"/>
        <rFont val="ＭＳ 明朝"/>
        <family val="1"/>
        <charset val="128"/>
      </rPr>
      <t>3</t>
    </r>
    <r>
      <rPr>
        <sz val="11"/>
        <rFont val="ＭＳ Ｐゴシック"/>
        <family val="3"/>
        <charset val="128"/>
      </rPr>
      <t/>
    </r>
  </si>
  <si>
    <r>
      <t>I</t>
    </r>
    <r>
      <rPr>
        <vertAlign val="subscript"/>
        <sz val="10"/>
        <rFont val="ＭＳ 明朝"/>
        <family val="1"/>
        <charset val="128"/>
      </rPr>
      <t>3</t>
    </r>
    <r>
      <rPr>
        <sz val="11"/>
        <rFont val="ＭＳ Ｐゴシック"/>
        <family val="3"/>
        <charset val="128"/>
      </rPr>
      <t/>
    </r>
  </si>
  <si>
    <r>
      <t>L</t>
    </r>
    <r>
      <rPr>
        <vertAlign val="subscript"/>
        <sz val="10"/>
        <rFont val="ＭＳ 明朝"/>
        <family val="1"/>
        <charset val="128"/>
      </rPr>
      <t>F</t>
    </r>
    <phoneticPr fontId="97"/>
  </si>
  <si>
    <r>
      <t>W</t>
    </r>
    <r>
      <rPr>
        <vertAlign val="subscript"/>
        <sz val="10"/>
        <rFont val="ＭＳ 明朝"/>
        <family val="1"/>
        <charset val="128"/>
      </rPr>
      <t>1</t>
    </r>
    <phoneticPr fontId="97"/>
  </si>
  <si>
    <r>
      <t>W</t>
    </r>
    <r>
      <rPr>
        <vertAlign val="subscript"/>
        <sz val="10"/>
        <rFont val="ＭＳ 明朝"/>
        <family val="1"/>
        <charset val="128"/>
      </rPr>
      <t>2</t>
    </r>
    <r>
      <rPr>
        <sz val="11"/>
        <rFont val="ＭＳ Ｐゴシック"/>
        <family val="3"/>
        <charset val="128"/>
      </rPr>
      <t/>
    </r>
  </si>
  <si>
    <t>車両横荷重</t>
    <rPh sb="0" eb="2">
      <t>シャリョウ</t>
    </rPh>
    <rPh sb="2" eb="3">
      <t>ヨコ</t>
    </rPh>
    <rPh sb="3" eb="5">
      <t>カジュウ</t>
    </rPh>
    <phoneticPr fontId="90"/>
  </si>
  <si>
    <t>風荷重</t>
    <rPh sb="0" eb="1">
      <t>カゼ</t>
    </rPh>
    <rPh sb="1" eb="3">
      <t>カジュウ</t>
    </rPh>
    <phoneticPr fontId="90"/>
  </si>
  <si>
    <t>列車あり</t>
    <rPh sb="0" eb="2">
      <t>レッシャ</t>
    </rPh>
    <phoneticPr fontId="90"/>
  </si>
  <si>
    <t>列車なし</t>
    <rPh sb="0" eb="2">
      <t>レッシャ</t>
    </rPh>
    <phoneticPr fontId="90"/>
  </si>
  <si>
    <r>
      <t>L</t>
    </r>
    <r>
      <rPr>
        <vertAlign val="subscript"/>
        <sz val="10"/>
        <rFont val="ＭＳ 明朝"/>
        <family val="1"/>
        <charset val="128"/>
      </rPr>
      <t>F</t>
    </r>
    <phoneticPr fontId="90"/>
  </si>
  <si>
    <t>車横最大</t>
    <rPh sb="0" eb="1">
      <t>クルマ</t>
    </rPh>
    <rPh sb="1" eb="2">
      <t>ヨコ</t>
    </rPh>
    <rPh sb="2" eb="4">
      <t>サイダイ</t>
    </rPh>
    <phoneticPr fontId="97"/>
  </si>
  <si>
    <t>風最大</t>
    <rPh sb="0" eb="1">
      <t>カゼ</t>
    </rPh>
    <rPh sb="1" eb="3">
      <t>サイダイ</t>
    </rPh>
    <phoneticPr fontId="97"/>
  </si>
  <si>
    <t>車横最大</t>
    <phoneticPr fontId="97"/>
  </si>
  <si>
    <r>
      <t>1</t>
    </r>
    <r>
      <rPr>
        <sz val="10"/>
        <rFont val="ＭＳ ゴシック"/>
        <family val="3"/>
        <charset val="128"/>
      </rPr>
      <t>0</t>
    </r>
    <r>
      <rPr>
        <sz val="10"/>
        <rFont val="ＭＳ ゴシック"/>
        <family val="3"/>
        <charset val="128"/>
      </rPr>
      <t>.2 作用の計算</t>
    </r>
    <phoneticPr fontId="90"/>
  </si>
  <si>
    <r>
      <t xml:space="preserve">下記以外の作用については, </t>
    </r>
    <r>
      <rPr>
        <sz val="10"/>
        <rFont val="ＭＳ ゴシック"/>
        <family val="3"/>
        <charset val="128"/>
      </rPr>
      <t>§8. 線路方向の計算（地震時以外）</t>
    </r>
    <r>
      <rPr>
        <sz val="10"/>
        <rFont val="ＭＳ 明朝"/>
        <family val="1"/>
        <charset val="128"/>
      </rPr>
      <t>と同様とする.</t>
    </r>
    <phoneticPr fontId="90"/>
  </si>
  <si>
    <t>(1) 列車荷重</t>
    <phoneticPr fontId="90"/>
  </si>
  <si>
    <t>・単線載荷</t>
  </si>
  <si>
    <t>(2) 水平荷重</t>
    <phoneticPr fontId="90"/>
  </si>
  <si>
    <t>荷　重　種　別</t>
  </si>
  <si>
    <t>起点桁
(kN)</t>
  </si>
  <si>
    <t>終点桁
(kN)</t>
  </si>
  <si>
    <t>地震時</t>
  </si>
  <si>
    <r>
      <rPr>
        <sz val="10"/>
        <rFont val="ＭＳ 明朝"/>
        <family val="1"/>
        <charset val="128"/>
      </rPr>
      <t>1.0 E</t>
    </r>
    <r>
      <rPr>
        <vertAlign val="subscript"/>
        <sz val="10"/>
        <rFont val="ＭＳ 明朝"/>
        <family val="1"/>
        <charset val="128"/>
      </rPr>
      <t>Q</t>
    </r>
    <r>
      <rPr>
        <sz val="10"/>
        <rFont val="ＭＳ 明朝"/>
        <family val="1"/>
        <charset val="128"/>
      </rPr>
      <t xml:space="preserve"> (桁荷重)</t>
    </r>
  </si>
  <si>
    <r>
      <rPr>
        <sz val="10"/>
        <rFont val="ＭＳ 明朝"/>
        <family val="1"/>
        <charset val="128"/>
      </rPr>
      <t>1.0 E</t>
    </r>
    <r>
      <rPr>
        <vertAlign val="subscript"/>
        <sz val="10"/>
        <rFont val="ＭＳ 明朝"/>
        <family val="1"/>
        <charset val="128"/>
      </rPr>
      <t>Q</t>
    </r>
    <r>
      <rPr>
        <sz val="10"/>
        <rFont val="ＭＳ 明朝"/>
        <family val="1"/>
        <charset val="128"/>
      </rPr>
      <t xml:space="preserve"> (列車荷重)</t>
    </r>
  </si>
  <si>
    <t>(3) 自重による地震時慣性力</t>
    <phoneticPr fontId="90"/>
  </si>
  <si>
    <t>・橋脚く体に作用する水平力</t>
  </si>
  <si>
    <t>Ｈw1</t>
    <phoneticPr fontId="90"/>
  </si>
  <si>
    <t>Ｈw3</t>
    <phoneticPr fontId="90"/>
  </si>
  <si>
    <t>・フーチング重心に作用する水平力</t>
  </si>
  <si>
    <t>（</t>
  </si>
  <si>
    <t>）</t>
  </si>
  <si>
    <t>10.3 荷重図</t>
    <phoneticPr fontId="90"/>
  </si>
  <si>
    <t>雪荷重 (S)</t>
  </si>
  <si>
    <t>列車荷重（地震時）</t>
  </si>
  <si>
    <t>電柱荷重</t>
  </si>
  <si>
    <t>地震時桁荷重慣性力(Ｋh=1.00)</t>
  </si>
  <si>
    <t>地震時列車荷重慣性力(Ｋh=0.20)</t>
  </si>
  <si>
    <t>自重による地震時慣性力(Ｋh=1.00)</t>
  </si>
  <si>
    <t>Ｈw1</t>
  </si>
  <si>
    <t>Ｈw2</t>
    <phoneticPr fontId="90"/>
  </si>
  <si>
    <r>
      <t>1</t>
    </r>
    <r>
      <rPr>
        <sz val="10"/>
        <rFont val="ＭＳ ゴシック"/>
        <family val="3"/>
        <charset val="128"/>
      </rPr>
      <t>0</t>
    </r>
    <r>
      <rPr>
        <sz val="10"/>
        <rFont val="ＭＳ ゴシック"/>
        <family val="3"/>
        <charset val="128"/>
      </rPr>
      <t>.4 作用の組合せ</t>
    </r>
    <phoneticPr fontId="90"/>
  </si>
  <si>
    <t>基本Case</t>
  </si>
  <si>
    <t>記号</t>
  </si>
  <si>
    <t>作用方向</t>
  </si>
  <si>
    <t>荷重種別</t>
  </si>
  <si>
    <t>荷　重　名　称</t>
  </si>
  <si>
    <r>
      <rPr>
        <sz val="10"/>
        <rFont val="ＭＳ 明朝"/>
        <family val="1"/>
        <charset val="128"/>
      </rPr>
      <t>D</t>
    </r>
    <r>
      <rPr>
        <vertAlign val="subscript"/>
        <sz val="10"/>
        <rFont val="ＭＳ 明朝"/>
        <family val="1"/>
        <charset val="128"/>
      </rPr>
      <t>1</t>
    </r>
  </si>
  <si>
    <t>↓</t>
  </si>
  <si>
    <t>固定</t>
  </si>
  <si>
    <t>固定死荷重</t>
  </si>
  <si>
    <r>
      <rPr>
        <sz val="10"/>
        <rFont val="ＭＳ 明朝"/>
        <family val="1"/>
        <charset val="128"/>
      </rPr>
      <t>D</t>
    </r>
    <r>
      <rPr>
        <vertAlign val="subscript"/>
        <sz val="10"/>
        <rFont val="ＭＳ 明朝"/>
        <family val="1"/>
        <charset val="128"/>
      </rPr>
      <t>2</t>
    </r>
  </si>
  <si>
    <t>付加死荷重</t>
  </si>
  <si>
    <t>Wp</t>
  </si>
  <si>
    <t>↑</t>
  </si>
  <si>
    <t>浮力</t>
  </si>
  <si>
    <r>
      <rPr>
        <sz val="10"/>
        <rFont val="ＭＳ 明朝"/>
        <family val="1"/>
        <charset val="128"/>
      </rPr>
      <t>Sw</t>
    </r>
    <r>
      <rPr>
        <vertAlign val="subscript"/>
        <sz val="10"/>
        <rFont val="ＭＳ 明朝"/>
        <family val="1"/>
        <charset val="128"/>
      </rPr>
      <t>2</t>
    </r>
  </si>
  <si>
    <t>雪荷重（2年確率）</t>
  </si>
  <si>
    <t>L</t>
  </si>
  <si>
    <t>列車荷重</t>
  </si>
  <si>
    <r>
      <rPr>
        <sz val="10"/>
        <rFont val="ＭＳ 明朝"/>
        <family val="1"/>
        <charset val="128"/>
      </rPr>
      <t>EQ</t>
    </r>
    <r>
      <rPr>
        <vertAlign val="subscript"/>
        <sz val="10"/>
        <rFont val="ＭＳ 明朝"/>
        <family val="1"/>
        <charset val="128"/>
      </rPr>
      <t>1</t>
    </r>
  </si>
  <si>
    <t>←</t>
    <phoneticPr fontId="90"/>
  </si>
  <si>
    <t>増分</t>
  </si>
  <si>
    <t>EQL</t>
  </si>
  <si>
    <t>限定増分</t>
  </si>
  <si>
    <r>
      <rPr>
        <sz val="10"/>
        <rFont val="ＭＳ 明朝"/>
        <family val="1"/>
        <charset val="128"/>
      </rPr>
      <t>EQ</t>
    </r>
    <r>
      <rPr>
        <vertAlign val="subscript"/>
        <sz val="10"/>
        <rFont val="ＭＳ 明朝"/>
        <family val="1"/>
        <charset val="128"/>
      </rPr>
      <t>2</t>
    </r>
  </si>
  <si>
    <t>組合せCase</t>
  </si>
  <si>
    <t>αf</t>
  </si>
  <si>
    <t>作用</t>
  </si>
  <si>
    <t>荷重補正係数+基本Case</t>
  </si>
  <si>
    <t>地盤抵抗</t>
  </si>
  <si>
    <t>ρm</t>
  </si>
  <si>
    <t>方向</t>
  </si>
  <si>
    <t>TYPE</t>
  </si>
  <si>
    <t xml:space="preserve">1 + 2 + 3 + 4 + 5 + 6 + 7 + 8 </t>
  </si>
  <si>
    <r>
      <t>1</t>
    </r>
    <r>
      <rPr>
        <sz val="10"/>
        <rFont val="ＭＳ ゴシック"/>
        <family val="3"/>
        <charset val="128"/>
      </rPr>
      <t>0.5 応答値の算定</t>
    </r>
    <rPh sb="5" eb="7">
      <t>オウトウ</t>
    </rPh>
    <rPh sb="7" eb="8">
      <t>アタイ</t>
    </rPh>
    <rPh sb="9" eb="11">
      <t>サンテイ</t>
    </rPh>
    <phoneticPr fontId="90"/>
  </si>
  <si>
    <t>10.5.1 荷重変位曲線</t>
    <rPh sb="7" eb="9">
      <t>カジュウ</t>
    </rPh>
    <rPh sb="9" eb="11">
      <t>ヘンイ</t>
    </rPh>
    <rPh sb="11" eb="13">
      <t>キョクセン</t>
    </rPh>
    <phoneticPr fontId="90"/>
  </si>
  <si>
    <t>10.5.2 設計応答値の算定</t>
    <rPh sb="7" eb="9">
      <t>セッケイ</t>
    </rPh>
    <rPh sb="9" eb="11">
      <t>オウトウ</t>
    </rPh>
    <rPh sb="11" eb="12">
      <t>アタイ</t>
    </rPh>
    <rPh sb="13" eb="15">
      <t>サンテイ</t>
    </rPh>
    <phoneticPr fontId="90"/>
  </si>
  <si>
    <t>(1) L2地震動に対する応答値の算定</t>
    <rPh sb="6" eb="8">
      <t>ジシン</t>
    </rPh>
    <rPh sb="8" eb="9">
      <t>ドウ</t>
    </rPh>
    <rPh sb="10" eb="11">
      <t>タイ</t>
    </rPh>
    <rPh sb="13" eb="15">
      <t>オウトウ</t>
    </rPh>
    <rPh sb="15" eb="16">
      <t>チ</t>
    </rPh>
    <rPh sb="17" eb="19">
      <t>サンテイ</t>
    </rPh>
    <phoneticPr fontId="97"/>
  </si>
  <si>
    <t>1)</t>
    <phoneticPr fontId="89"/>
  </si>
  <si>
    <t>構造物全体の降伏震度</t>
    <rPh sb="0" eb="3">
      <t>コウゾウブツ</t>
    </rPh>
    <rPh sb="3" eb="5">
      <t>ゼンタイ</t>
    </rPh>
    <rPh sb="6" eb="8">
      <t>コウフク</t>
    </rPh>
    <rPh sb="8" eb="10">
      <t>シンド</t>
    </rPh>
    <phoneticPr fontId="89"/>
  </si>
  <si>
    <r>
      <t>構造物全体の降伏震度Khyは、上部構造物部材が最初に降伏に達する震度K</t>
    </r>
    <r>
      <rPr>
        <vertAlign val="subscript"/>
        <sz val="10"/>
        <rFont val="ＭＳ 明朝"/>
        <family val="1"/>
        <charset val="128"/>
      </rPr>
      <t>hys</t>
    </r>
    <r>
      <rPr>
        <sz val="10"/>
        <rFont val="ＭＳ 明朝"/>
        <family val="1"/>
        <charset val="128"/>
      </rPr>
      <t>と基礎</t>
    </r>
    <rPh sb="0" eb="3">
      <t>コウゾウブツ</t>
    </rPh>
    <rPh sb="3" eb="5">
      <t>ゼンタイ</t>
    </rPh>
    <rPh sb="6" eb="8">
      <t>コウフク</t>
    </rPh>
    <rPh sb="8" eb="10">
      <t>シンド</t>
    </rPh>
    <rPh sb="15" eb="17">
      <t>ジョウブ</t>
    </rPh>
    <rPh sb="17" eb="20">
      <t>コウゾウブツ</t>
    </rPh>
    <rPh sb="20" eb="21">
      <t>ブ</t>
    </rPh>
    <rPh sb="21" eb="22">
      <t>ザイ</t>
    </rPh>
    <rPh sb="23" eb="25">
      <t>サイショ</t>
    </rPh>
    <rPh sb="26" eb="28">
      <t>コウフク</t>
    </rPh>
    <rPh sb="29" eb="30">
      <t>タッ</t>
    </rPh>
    <rPh sb="32" eb="34">
      <t>シンド</t>
    </rPh>
    <rPh sb="39" eb="41">
      <t>キソ</t>
    </rPh>
    <phoneticPr fontId="89"/>
  </si>
  <si>
    <r>
      <t>構造物が降伏点に達する震度K</t>
    </r>
    <r>
      <rPr>
        <vertAlign val="subscript"/>
        <sz val="10"/>
        <rFont val="ＭＳ 明朝"/>
        <family val="1"/>
        <charset val="128"/>
      </rPr>
      <t>hyf</t>
    </r>
    <r>
      <rPr>
        <sz val="10"/>
        <rFont val="ＭＳ 明朝"/>
        <family val="1"/>
        <charset val="128"/>
      </rPr>
      <t>を比較し、小さい方とする。</t>
    </r>
    <rPh sb="0" eb="3">
      <t>コウゾウブツ</t>
    </rPh>
    <rPh sb="4" eb="6">
      <t>コウフク</t>
    </rPh>
    <rPh sb="6" eb="7">
      <t>テン</t>
    </rPh>
    <rPh sb="8" eb="9">
      <t>タッ</t>
    </rPh>
    <rPh sb="11" eb="13">
      <t>シンド</t>
    </rPh>
    <rPh sb="18" eb="20">
      <t>ヒカク</t>
    </rPh>
    <rPh sb="22" eb="23">
      <t>チイ</t>
    </rPh>
    <rPh sb="25" eb="26">
      <t>ホウ</t>
    </rPh>
    <phoneticPr fontId="89"/>
  </si>
  <si>
    <t>2)</t>
    <phoneticPr fontId="89"/>
  </si>
  <si>
    <t>等価固有周期の算定式</t>
  </si>
  <si>
    <t>【耐震標準6.2.2】</t>
    <phoneticPr fontId="89"/>
  </si>
  <si>
    <r>
      <t>等価固有周期T</t>
    </r>
    <r>
      <rPr>
        <vertAlign val="subscript"/>
        <sz val="10"/>
        <rFont val="ＭＳ 明朝"/>
        <family val="1"/>
        <charset val="128"/>
      </rPr>
      <t>eq</t>
    </r>
    <r>
      <rPr>
        <sz val="10"/>
        <rFont val="ＭＳ 明朝"/>
        <family val="1"/>
        <charset val="128"/>
      </rPr>
      <t>は、次式により算定する。</t>
    </r>
    <rPh sb="0" eb="2">
      <t>トウカ</t>
    </rPh>
    <rPh sb="2" eb="4">
      <t>コユウ</t>
    </rPh>
    <rPh sb="4" eb="6">
      <t>シュウキ</t>
    </rPh>
    <rPh sb="11" eb="12">
      <t>ジ</t>
    </rPh>
    <rPh sb="12" eb="13">
      <t>シキ</t>
    </rPh>
    <rPh sb="16" eb="18">
      <t>サンテイ</t>
    </rPh>
    <phoneticPr fontId="89"/>
  </si>
  <si>
    <r>
      <t>T</t>
    </r>
    <r>
      <rPr>
        <vertAlign val="subscript"/>
        <sz val="10"/>
        <rFont val="ＭＳ 明朝"/>
        <family val="1"/>
        <charset val="128"/>
      </rPr>
      <t>eq</t>
    </r>
    <r>
      <rPr>
        <sz val="10"/>
        <rFont val="ＭＳ 明朝"/>
        <family val="1"/>
        <charset val="128"/>
      </rPr>
      <t>=</t>
    </r>
    <phoneticPr fontId="90"/>
  </si>
  <si>
    <r>
      <t>δ</t>
    </r>
    <r>
      <rPr>
        <vertAlign val="subscript"/>
        <sz val="10"/>
        <rFont val="ＭＳ 明朝"/>
        <family val="1"/>
        <charset val="128"/>
      </rPr>
      <t>y</t>
    </r>
    <phoneticPr fontId="90"/>
  </si>
  <si>
    <r>
      <t>K</t>
    </r>
    <r>
      <rPr>
        <vertAlign val="subscript"/>
        <sz val="10"/>
        <rFont val="ＭＳ 明朝"/>
        <family val="1"/>
        <charset val="128"/>
      </rPr>
      <t>hy</t>
    </r>
    <phoneticPr fontId="90"/>
  </si>
  <si>
    <t>ここに、</t>
  </si>
  <si>
    <r>
      <t>T</t>
    </r>
    <r>
      <rPr>
        <vertAlign val="subscript"/>
        <sz val="10"/>
        <rFont val="ＭＳ 明朝"/>
        <family val="1"/>
        <charset val="128"/>
      </rPr>
      <t>eq</t>
    </r>
    <phoneticPr fontId="90"/>
  </si>
  <si>
    <t>:</t>
  </si>
  <si>
    <t>構造物の等価固有周期(s)</t>
  </si>
  <si>
    <t>降伏変位(m)</t>
  </si>
  <si>
    <t>降伏震度</t>
  </si>
  <si>
    <t>3)</t>
    <phoneticPr fontId="89"/>
  </si>
  <si>
    <t>応答塑性率および最大応答変位</t>
    <rPh sb="0" eb="2">
      <t>オウトウ</t>
    </rPh>
    <rPh sb="2" eb="4">
      <t>ソセイ</t>
    </rPh>
    <rPh sb="4" eb="5">
      <t>リツ</t>
    </rPh>
    <rPh sb="8" eb="10">
      <t>サイダイ</t>
    </rPh>
    <rPh sb="10" eb="12">
      <t>オウトウ</t>
    </rPh>
    <rPh sb="12" eb="14">
      <t>ヘンイ</t>
    </rPh>
    <phoneticPr fontId="89"/>
  </si>
  <si>
    <t>応答塑性率は、選定した所要降伏震度スペクトルを用いて、</t>
    <rPh sb="0" eb="2">
      <t>オウトウ</t>
    </rPh>
    <rPh sb="2" eb="4">
      <t>ソセイ</t>
    </rPh>
    <rPh sb="4" eb="5">
      <t>リツ</t>
    </rPh>
    <rPh sb="7" eb="9">
      <t>センテイ</t>
    </rPh>
    <rPh sb="11" eb="13">
      <t>ショヨウ</t>
    </rPh>
    <rPh sb="13" eb="15">
      <t>コウフク</t>
    </rPh>
    <rPh sb="15" eb="17">
      <t>シンド</t>
    </rPh>
    <rPh sb="23" eb="24">
      <t>モチ</t>
    </rPh>
    <phoneticPr fontId="89"/>
  </si>
  <si>
    <t>計算で得られた降伏震度および等価固有周期より求める。</t>
    <rPh sb="14" eb="16">
      <t>トウカ</t>
    </rPh>
    <rPh sb="16" eb="18">
      <t>コユウ</t>
    </rPh>
    <rPh sb="18" eb="20">
      <t>シュウキ</t>
    </rPh>
    <rPh sb="22" eb="23">
      <t>モト</t>
    </rPh>
    <phoneticPr fontId="89"/>
  </si>
  <si>
    <t>4)</t>
    <phoneticPr fontId="89"/>
  </si>
  <si>
    <t>地盤種別</t>
    <rPh sb="0" eb="2">
      <t>ジバン</t>
    </rPh>
    <rPh sb="2" eb="4">
      <t>シュベツ</t>
    </rPh>
    <phoneticPr fontId="89"/>
  </si>
  <si>
    <t>:</t>
    <phoneticPr fontId="90"/>
  </si>
  <si>
    <t>G2</t>
    <phoneticPr fontId="89"/>
  </si>
  <si>
    <t>地域別係数</t>
    <rPh sb="0" eb="2">
      <t>チイキ</t>
    </rPh>
    <rPh sb="2" eb="3">
      <t>ベツ</t>
    </rPh>
    <rPh sb="3" eb="5">
      <t>ケイスウ</t>
    </rPh>
    <phoneticPr fontId="89"/>
  </si>
  <si>
    <t>■復旧性の検討するための応答値の算定</t>
    <rPh sb="1" eb="3">
      <t>フッキュウ</t>
    </rPh>
    <rPh sb="3" eb="4">
      <t>セイ</t>
    </rPh>
    <rPh sb="5" eb="7">
      <t>ケントウ</t>
    </rPh>
    <rPh sb="12" eb="14">
      <t>オウトウ</t>
    </rPh>
    <rPh sb="14" eb="15">
      <t>アタイ</t>
    </rPh>
    <rPh sb="16" eb="18">
      <t>サンテイ</t>
    </rPh>
    <phoneticPr fontId="90"/>
  </si>
  <si>
    <t>構造物全体
降伏震度と降伏変位</t>
    <rPh sb="0" eb="3">
      <t>コウゾウブツ</t>
    </rPh>
    <rPh sb="3" eb="5">
      <t>ゼンタイ</t>
    </rPh>
    <rPh sb="6" eb="8">
      <t>コウフク</t>
    </rPh>
    <rPh sb="8" eb="10">
      <t>シンド</t>
    </rPh>
    <rPh sb="11" eb="13">
      <t>コウフク</t>
    </rPh>
    <rPh sb="13" eb="15">
      <t>ヘンイ</t>
    </rPh>
    <phoneticPr fontId="89"/>
  </si>
  <si>
    <r>
      <t>等価
固有周期
(s</t>
    </r>
    <r>
      <rPr>
        <vertAlign val="subscript"/>
        <sz val="7.5"/>
        <rFont val="ＭＳ 明朝"/>
        <family val="1"/>
        <charset val="128"/>
      </rPr>
      <t>ec</t>
    </r>
    <r>
      <rPr>
        <sz val="7.5"/>
        <rFont val="ＭＳ 明朝"/>
        <family val="1"/>
        <charset val="128"/>
      </rPr>
      <t>)</t>
    </r>
    <rPh sb="0" eb="2">
      <t>トウカ</t>
    </rPh>
    <rPh sb="3" eb="5">
      <t>コユウ</t>
    </rPh>
    <rPh sb="5" eb="7">
      <t>シュウキ</t>
    </rPh>
    <phoneticPr fontId="89"/>
  </si>
  <si>
    <t>応答
塑性率
μ</t>
    <rPh sb="0" eb="2">
      <t>オウトウ</t>
    </rPh>
    <rPh sb="3" eb="5">
      <t>ソセイ</t>
    </rPh>
    <rPh sb="5" eb="6">
      <t>リツ</t>
    </rPh>
    <phoneticPr fontId="89"/>
  </si>
  <si>
    <r>
      <t>最大
応答変位
δ</t>
    </r>
    <r>
      <rPr>
        <vertAlign val="subscript"/>
        <sz val="7.5"/>
        <rFont val="ＭＳ 明朝"/>
        <family val="1"/>
        <charset val="128"/>
      </rPr>
      <t>max</t>
    </r>
    <r>
      <rPr>
        <sz val="7.5"/>
        <rFont val="ＭＳ 明朝"/>
        <family val="1"/>
        <charset val="128"/>
      </rPr>
      <t>(mm)</t>
    </r>
    <rPh sb="0" eb="2">
      <t>サイダイ</t>
    </rPh>
    <rPh sb="3" eb="5">
      <t>オウトウ</t>
    </rPh>
    <rPh sb="5" eb="7">
      <t>ヘンイ</t>
    </rPh>
    <phoneticPr fontId="89"/>
  </si>
  <si>
    <r>
      <t>応答震度
K</t>
    </r>
    <r>
      <rPr>
        <vertAlign val="subscript"/>
        <sz val="7.5"/>
        <rFont val="ＭＳ 明朝"/>
        <family val="1"/>
        <charset val="128"/>
      </rPr>
      <t xml:space="preserve">hL2
</t>
    </r>
    <rPh sb="0" eb="2">
      <t>オウトウ</t>
    </rPh>
    <rPh sb="2" eb="4">
      <t>シンド</t>
    </rPh>
    <phoneticPr fontId="89"/>
  </si>
  <si>
    <t>損傷ﾚﾍﾞﾙ
照査
ステップ</t>
    <rPh sb="0" eb="2">
      <t>ソンショウ</t>
    </rPh>
    <rPh sb="7" eb="9">
      <t>ショウサ</t>
    </rPh>
    <phoneticPr fontId="89"/>
  </si>
  <si>
    <r>
      <t>最大震度
K</t>
    </r>
    <r>
      <rPr>
        <vertAlign val="subscript"/>
        <sz val="7.5"/>
        <rFont val="ＭＳ 明朝"/>
        <family val="1"/>
        <charset val="128"/>
      </rPr>
      <t xml:space="preserve">hmax
</t>
    </r>
    <rPh sb="0" eb="2">
      <t>サイダイ</t>
    </rPh>
    <rPh sb="2" eb="4">
      <t>シンド</t>
    </rPh>
    <phoneticPr fontId="89"/>
  </si>
  <si>
    <t>耐力照査
ステップ</t>
    <rPh sb="0" eb="2">
      <t>タイリョク</t>
    </rPh>
    <rPh sb="2" eb="4">
      <t>ショウサ</t>
    </rPh>
    <phoneticPr fontId="89"/>
  </si>
  <si>
    <r>
      <t>降伏震度
K</t>
    </r>
    <r>
      <rPr>
        <vertAlign val="subscript"/>
        <sz val="7.5"/>
        <rFont val="ＭＳ 明朝"/>
        <family val="1"/>
        <charset val="128"/>
      </rPr>
      <t>heq</t>
    </r>
    <rPh sb="0" eb="2">
      <t>コウフク</t>
    </rPh>
    <rPh sb="2" eb="4">
      <t>シンド</t>
    </rPh>
    <phoneticPr fontId="89"/>
  </si>
  <si>
    <r>
      <t>降伏変位
δ</t>
    </r>
    <r>
      <rPr>
        <vertAlign val="subscript"/>
        <sz val="7.5"/>
        <rFont val="ＭＳ 明朝"/>
        <family val="1"/>
        <charset val="128"/>
      </rPr>
      <t>eq</t>
    </r>
    <r>
      <rPr>
        <sz val="7.5"/>
        <rFont val="ＭＳ 明朝"/>
        <family val="1"/>
        <charset val="128"/>
      </rPr>
      <t>(mm)</t>
    </r>
    <rPh sb="0" eb="2">
      <t>コウフク</t>
    </rPh>
    <rPh sb="2" eb="4">
      <t>ヘンイ</t>
    </rPh>
    <phoneticPr fontId="89"/>
  </si>
  <si>
    <t>降伏
箇所</t>
    <rPh sb="0" eb="2">
      <t>コウフク</t>
    </rPh>
    <rPh sb="3" eb="5">
      <t>カショ</t>
    </rPh>
    <phoneticPr fontId="89"/>
  </si>
  <si>
    <t>慣性力
作用方向←</t>
    <rPh sb="0" eb="2">
      <t>カンセイ</t>
    </rPh>
    <rPh sb="2" eb="3">
      <t>チカラ</t>
    </rPh>
    <rPh sb="4" eb="6">
      <t>サヨウ</t>
    </rPh>
    <rPh sb="6" eb="8">
      <t>ホウコウ</t>
    </rPh>
    <phoneticPr fontId="90"/>
  </si>
  <si>
    <t>柱</t>
    <rPh sb="0" eb="1">
      <t>ハシラ</t>
    </rPh>
    <phoneticPr fontId="89"/>
  </si>
  <si>
    <t>■安全性の検討するための応答値の算定</t>
    <rPh sb="1" eb="4">
      <t>アンゼンセイ</t>
    </rPh>
    <rPh sb="5" eb="7">
      <t>ケントウ</t>
    </rPh>
    <rPh sb="12" eb="14">
      <t>オウトウ</t>
    </rPh>
    <rPh sb="14" eb="15">
      <t>アタイ</t>
    </rPh>
    <rPh sb="16" eb="18">
      <t>サンテイ</t>
    </rPh>
    <phoneticPr fontId="90"/>
  </si>
  <si>
    <t>(2) L1地震動に対する応答値の算定</t>
    <rPh sb="6" eb="8">
      <t>ジシン</t>
    </rPh>
    <rPh sb="8" eb="9">
      <t>ドウ</t>
    </rPh>
    <rPh sb="10" eb="11">
      <t>タイ</t>
    </rPh>
    <rPh sb="13" eb="15">
      <t>オウトウ</t>
    </rPh>
    <rPh sb="15" eb="16">
      <t>チ</t>
    </rPh>
    <rPh sb="17" eb="19">
      <t>サンテイ</t>
    </rPh>
    <phoneticPr fontId="97"/>
  </si>
  <si>
    <t>L1地震動に対する応答値は、L1地震動による地表面設計地震動の弾性応答スペクトルを用いて</t>
    <rPh sb="2" eb="4">
      <t>ジシン</t>
    </rPh>
    <rPh sb="4" eb="5">
      <t>ドウ</t>
    </rPh>
    <rPh sb="6" eb="7">
      <t>タイ</t>
    </rPh>
    <rPh sb="9" eb="11">
      <t>オウトウ</t>
    </rPh>
    <rPh sb="11" eb="12">
      <t>チ</t>
    </rPh>
    <rPh sb="16" eb="18">
      <t>ジシン</t>
    </rPh>
    <rPh sb="18" eb="19">
      <t>ドウ</t>
    </rPh>
    <rPh sb="22" eb="24">
      <t>チヒョウ</t>
    </rPh>
    <rPh sb="24" eb="25">
      <t>メン</t>
    </rPh>
    <rPh sb="25" eb="27">
      <t>セッケイ</t>
    </rPh>
    <rPh sb="27" eb="29">
      <t>ジシン</t>
    </rPh>
    <rPh sb="29" eb="30">
      <t>ドウ</t>
    </rPh>
    <rPh sb="31" eb="33">
      <t>ダンセイ</t>
    </rPh>
    <rPh sb="33" eb="35">
      <t>オウトウ</t>
    </rPh>
    <rPh sb="41" eb="42">
      <t>モチ</t>
    </rPh>
    <phoneticPr fontId="89"/>
  </si>
  <si>
    <t>算定する。</t>
    <rPh sb="0" eb="2">
      <t>サンテイ</t>
    </rPh>
    <phoneticPr fontId="89"/>
  </si>
  <si>
    <t>等価固有周期</t>
    <rPh sb="0" eb="2">
      <t>トウカ</t>
    </rPh>
    <rPh sb="2" eb="4">
      <t>コユウ</t>
    </rPh>
    <rPh sb="4" eb="6">
      <t>シュウキ</t>
    </rPh>
    <phoneticPr fontId="89"/>
  </si>
  <si>
    <t>L1地震動に対する等価固有周期は、L2地震動に対する検討で得られた等価固有周期を用いる。</t>
    <rPh sb="2" eb="4">
      <t>ジシン</t>
    </rPh>
    <rPh sb="4" eb="5">
      <t>ドウ</t>
    </rPh>
    <rPh sb="6" eb="7">
      <t>タイ</t>
    </rPh>
    <rPh sb="9" eb="11">
      <t>トウカ</t>
    </rPh>
    <rPh sb="11" eb="13">
      <t>コユウ</t>
    </rPh>
    <rPh sb="13" eb="15">
      <t>シュウキ</t>
    </rPh>
    <rPh sb="19" eb="21">
      <t>ジシン</t>
    </rPh>
    <rPh sb="21" eb="22">
      <t>ドウ</t>
    </rPh>
    <rPh sb="23" eb="24">
      <t>タイ</t>
    </rPh>
    <rPh sb="26" eb="28">
      <t>ケントウ</t>
    </rPh>
    <rPh sb="29" eb="30">
      <t>エ</t>
    </rPh>
    <rPh sb="33" eb="35">
      <t>トウカ</t>
    </rPh>
    <rPh sb="35" eb="37">
      <t>コユウ</t>
    </rPh>
    <rPh sb="37" eb="39">
      <t>シュウキ</t>
    </rPh>
    <rPh sb="40" eb="41">
      <t>モチ</t>
    </rPh>
    <phoneticPr fontId="89"/>
  </si>
  <si>
    <t>設計水平震度の算定</t>
    <rPh sb="0" eb="2">
      <t>セッケイ</t>
    </rPh>
    <rPh sb="2" eb="4">
      <t>スイヘイ</t>
    </rPh>
    <rPh sb="4" eb="6">
      <t>シンド</t>
    </rPh>
    <rPh sb="7" eb="9">
      <t>サンテイ</t>
    </rPh>
    <phoneticPr fontId="89"/>
  </si>
  <si>
    <r>
      <t>設計水平震度K</t>
    </r>
    <r>
      <rPr>
        <vertAlign val="subscript"/>
        <sz val="10"/>
        <rFont val="ＭＳ 明朝"/>
        <family val="1"/>
        <charset val="128"/>
      </rPr>
      <t>h</t>
    </r>
    <r>
      <rPr>
        <sz val="10"/>
        <rFont val="ＭＳ 明朝"/>
        <family val="1"/>
        <charset val="128"/>
      </rPr>
      <t>は、応答加速度の重力加速度に対する比として求める。</t>
    </r>
    <rPh sb="0" eb="2">
      <t>セッケイ</t>
    </rPh>
    <rPh sb="2" eb="4">
      <t>スイヘイ</t>
    </rPh>
    <rPh sb="4" eb="6">
      <t>シンド</t>
    </rPh>
    <rPh sb="10" eb="12">
      <t>オウトウ</t>
    </rPh>
    <rPh sb="12" eb="14">
      <t>カソク</t>
    </rPh>
    <rPh sb="14" eb="15">
      <t>ド</t>
    </rPh>
    <rPh sb="16" eb="18">
      <t>ジュウリョク</t>
    </rPh>
    <rPh sb="18" eb="20">
      <t>カソク</t>
    </rPh>
    <rPh sb="20" eb="21">
      <t>ド</t>
    </rPh>
    <rPh sb="22" eb="23">
      <t>タイ</t>
    </rPh>
    <rPh sb="25" eb="26">
      <t>ヒ</t>
    </rPh>
    <rPh sb="29" eb="30">
      <t>モト</t>
    </rPh>
    <phoneticPr fontId="89"/>
  </si>
  <si>
    <t>地表面設計地震動の弾性加速度応答スペクトル(L1地震動)</t>
    <rPh sb="11" eb="13">
      <t>カソク</t>
    </rPh>
    <rPh sb="13" eb="14">
      <t>ド</t>
    </rPh>
    <rPh sb="24" eb="26">
      <t>ジシン</t>
    </rPh>
    <rPh sb="26" eb="27">
      <t>ドウ</t>
    </rPh>
    <phoneticPr fontId="89"/>
  </si>
  <si>
    <t>地盤種別</t>
    <rPh sb="0" eb="2">
      <t>ジバン</t>
    </rPh>
    <rPh sb="2" eb="4">
      <t>シュベツ</t>
    </rPh>
    <phoneticPr fontId="90"/>
  </si>
  <si>
    <t>設計地震動</t>
    <rPh sb="0" eb="2">
      <t>セッケイ</t>
    </rPh>
    <rPh sb="2" eb="4">
      <t>ジシン</t>
    </rPh>
    <rPh sb="4" eb="5">
      <t>ドウ</t>
    </rPh>
    <phoneticPr fontId="90"/>
  </si>
  <si>
    <r>
      <t>固有周期T(s</t>
    </r>
    <r>
      <rPr>
        <vertAlign val="subscript"/>
        <sz val="9"/>
        <rFont val="ＭＳ 明朝"/>
        <family val="1"/>
        <charset val="128"/>
      </rPr>
      <t>ec</t>
    </r>
    <r>
      <rPr>
        <sz val="9"/>
        <rFont val="ＭＳ 明朝"/>
        <family val="1"/>
        <charset val="128"/>
      </rPr>
      <t>)</t>
    </r>
    <rPh sb="0" eb="2">
      <t>コユウ</t>
    </rPh>
    <rPh sb="2" eb="4">
      <t>シュウキ</t>
    </rPh>
    <phoneticPr fontId="90"/>
  </si>
  <si>
    <r>
      <t>応答加速度値(g</t>
    </r>
    <r>
      <rPr>
        <vertAlign val="subscript"/>
        <sz val="9"/>
        <rFont val="ＭＳ 明朝"/>
        <family val="1"/>
        <charset val="128"/>
      </rPr>
      <t>al</t>
    </r>
    <r>
      <rPr>
        <sz val="9"/>
        <rFont val="ＭＳ 明朝"/>
        <family val="1"/>
        <charset val="128"/>
      </rPr>
      <t>)</t>
    </r>
    <rPh sb="0" eb="2">
      <t>オウトウ</t>
    </rPh>
    <rPh sb="2" eb="4">
      <t>カソク</t>
    </rPh>
    <rPh sb="4" eb="5">
      <t>ド</t>
    </rPh>
    <rPh sb="5" eb="6">
      <t>アタイ</t>
    </rPh>
    <phoneticPr fontId="90"/>
  </si>
  <si>
    <t>G2</t>
    <phoneticPr fontId="90"/>
  </si>
  <si>
    <t>T</t>
    <phoneticPr fontId="90"/>
  </si>
  <si>
    <t>＜</t>
    <phoneticPr fontId="90"/>
  </si>
  <si>
    <r>
      <t>691T</t>
    </r>
    <r>
      <rPr>
        <vertAlign val="superscript"/>
        <sz val="9"/>
        <rFont val="ＭＳ 明朝"/>
        <family val="1"/>
        <charset val="128"/>
      </rPr>
      <t>0.44</t>
    </r>
    <phoneticPr fontId="90"/>
  </si>
  <si>
    <t>L1地震動</t>
    <rPh sb="2" eb="4">
      <t>ジシン</t>
    </rPh>
    <rPh sb="4" eb="5">
      <t>ドウ</t>
    </rPh>
    <phoneticPr fontId="90"/>
  </si>
  <si>
    <t>≦</t>
    <phoneticPr fontId="90"/>
  </si>
  <si>
    <t>＞</t>
    <phoneticPr fontId="90"/>
  </si>
  <si>
    <r>
      <t>420T</t>
    </r>
    <r>
      <rPr>
        <vertAlign val="superscript"/>
        <sz val="9"/>
        <rFont val="ＭＳ 明朝"/>
        <family val="1"/>
        <charset val="128"/>
      </rPr>
      <t>-1</t>
    </r>
    <phoneticPr fontId="90"/>
  </si>
  <si>
    <t>：</t>
    <phoneticPr fontId="89"/>
  </si>
  <si>
    <t>L1地震動に対する部材の損傷レベルの照査</t>
    <rPh sb="2" eb="4">
      <t>ジシン</t>
    </rPh>
    <rPh sb="4" eb="5">
      <t>ドウ</t>
    </rPh>
    <rPh sb="6" eb="7">
      <t>タイ</t>
    </rPh>
    <rPh sb="9" eb="10">
      <t>ブ</t>
    </rPh>
    <rPh sb="10" eb="11">
      <t>ザイ</t>
    </rPh>
    <rPh sb="12" eb="14">
      <t>ソンショウ</t>
    </rPh>
    <rPh sb="18" eb="20">
      <t>ショウサ</t>
    </rPh>
    <phoneticPr fontId="89"/>
  </si>
  <si>
    <t>検討
case</t>
    <rPh sb="0" eb="2">
      <t>ケントウ</t>
    </rPh>
    <phoneticPr fontId="89"/>
  </si>
  <si>
    <t>初期降伏震度</t>
    <rPh sb="0" eb="2">
      <t>ショキ</t>
    </rPh>
    <rPh sb="2" eb="4">
      <t>コウフク</t>
    </rPh>
    <rPh sb="4" eb="6">
      <t>シンド</t>
    </rPh>
    <phoneticPr fontId="89"/>
  </si>
  <si>
    <t>L1地震動の震度</t>
    <rPh sb="2" eb="4">
      <t>ジシン</t>
    </rPh>
    <rPh sb="4" eb="5">
      <t>ドウ</t>
    </rPh>
    <rPh sb="6" eb="8">
      <t>シンド</t>
    </rPh>
    <phoneticPr fontId="89"/>
  </si>
  <si>
    <t>照査</t>
    <rPh sb="0" eb="2">
      <t>ショウサ</t>
    </rPh>
    <phoneticPr fontId="89"/>
  </si>
  <si>
    <t>判定</t>
    <rPh sb="0" eb="2">
      <t>ハンテイ</t>
    </rPh>
    <phoneticPr fontId="89"/>
  </si>
  <si>
    <r>
      <t>Teq(s</t>
    </r>
    <r>
      <rPr>
        <vertAlign val="subscript"/>
        <sz val="9"/>
        <rFont val="ＭＳ 明朝"/>
        <family val="1"/>
        <charset val="128"/>
      </rPr>
      <t>ec</t>
    </r>
    <r>
      <rPr>
        <sz val="9"/>
        <rFont val="ＭＳ 明朝"/>
        <family val="1"/>
        <charset val="128"/>
      </rPr>
      <t>)</t>
    </r>
    <phoneticPr fontId="89"/>
  </si>
  <si>
    <r>
      <t>K</t>
    </r>
    <r>
      <rPr>
        <vertAlign val="subscript"/>
        <sz val="9"/>
        <rFont val="ＭＳ 明朝"/>
        <family val="1"/>
        <charset val="128"/>
      </rPr>
      <t>hy</t>
    </r>
    <phoneticPr fontId="89"/>
  </si>
  <si>
    <r>
      <t>(応答加速度g</t>
    </r>
    <r>
      <rPr>
        <vertAlign val="subscript"/>
        <sz val="9"/>
        <rFont val="ＭＳ 明朝"/>
        <family val="1"/>
        <charset val="128"/>
      </rPr>
      <t>al</t>
    </r>
    <r>
      <rPr>
        <sz val="9"/>
        <rFont val="ＭＳ 明朝"/>
        <family val="1"/>
        <charset val="128"/>
      </rPr>
      <t>)</t>
    </r>
    <rPh sb="1" eb="3">
      <t>オウトウ</t>
    </rPh>
    <rPh sb="3" eb="5">
      <t>カソク</t>
    </rPh>
    <rPh sb="5" eb="6">
      <t>ド</t>
    </rPh>
    <phoneticPr fontId="89"/>
  </si>
  <si>
    <t>300/980×0.70=0.214</t>
    <phoneticPr fontId="108"/>
  </si>
  <si>
    <t>※1.</t>
    <phoneticPr fontId="89"/>
  </si>
  <si>
    <r>
      <t>上表より等価固有周期が0.15～1.40秒のため、応答加速度は300g</t>
    </r>
    <r>
      <rPr>
        <vertAlign val="subscript"/>
        <sz val="10"/>
        <rFont val="ＭＳ 明朝"/>
        <family val="1"/>
        <charset val="128"/>
      </rPr>
      <t>al</t>
    </r>
    <r>
      <rPr>
        <sz val="10"/>
        <rFont val="ＭＳ 明朝"/>
        <family val="1"/>
        <charset val="128"/>
      </rPr>
      <t>となる。</t>
    </r>
    <rPh sb="0" eb="1">
      <t>ウエ</t>
    </rPh>
    <rPh sb="1" eb="2">
      <t>ヒョウ</t>
    </rPh>
    <rPh sb="4" eb="6">
      <t>トウカ</t>
    </rPh>
    <rPh sb="6" eb="8">
      <t>コユウ</t>
    </rPh>
    <rPh sb="8" eb="10">
      <t>シュウキ</t>
    </rPh>
    <rPh sb="20" eb="21">
      <t>ビョウ</t>
    </rPh>
    <rPh sb="25" eb="27">
      <t>オウトウ</t>
    </rPh>
    <rPh sb="27" eb="29">
      <t>カソク</t>
    </rPh>
    <rPh sb="29" eb="30">
      <t>ド</t>
    </rPh>
    <phoneticPr fontId="89"/>
  </si>
  <si>
    <t>よって、降伏震度が応答加速度を上回っているので、部材の損傷は損傷レベル1以内に</t>
    <rPh sb="4" eb="6">
      <t>コウフク</t>
    </rPh>
    <rPh sb="6" eb="8">
      <t>シンド</t>
    </rPh>
    <rPh sb="9" eb="11">
      <t>オウトウ</t>
    </rPh>
    <rPh sb="11" eb="14">
      <t>カソクド</t>
    </rPh>
    <rPh sb="15" eb="17">
      <t>ウワマワ</t>
    </rPh>
    <rPh sb="24" eb="25">
      <t>ブ</t>
    </rPh>
    <rPh sb="25" eb="26">
      <t>ザイ</t>
    </rPh>
    <rPh sb="27" eb="29">
      <t>ソンショウ</t>
    </rPh>
    <rPh sb="30" eb="32">
      <t>ソンショウ</t>
    </rPh>
    <rPh sb="36" eb="38">
      <t>イナイ</t>
    </rPh>
    <phoneticPr fontId="89"/>
  </si>
  <si>
    <t>収まることから、復旧性の性能レベル1を満足する。</t>
    <rPh sb="8" eb="10">
      <t>フッキュウ</t>
    </rPh>
    <rPh sb="10" eb="11">
      <t>セイ</t>
    </rPh>
    <rPh sb="12" eb="14">
      <t>セイノウ</t>
    </rPh>
    <rPh sb="19" eb="21">
      <t>マンゾク</t>
    </rPh>
    <phoneticPr fontId="89"/>
  </si>
  <si>
    <t>10.5.3 損傷レベルおよびせん断耐力の照査</t>
    <rPh sb="7" eb="9">
      <t>ソンショウ</t>
    </rPh>
    <rPh sb="17" eb="18">
      <t>ダン</t>
    </rPh>
    <rPh sb="18" eb="20">
      <t>タイリョク</t>
    </rPh>
    <rPh sb="21" eb="23">
      <t>ショウサ</t>
    </rPh>
    <phoneticPr fontId="97"/>
  </si>
  <si>
    <t>10.5.4 基礎の安定</t>
    <rPh sb="7" eb="9">
      <t>キソ</t>
    </rPh>
    <rPh sb="10" eb="12">
      <t>アンテイ</t>
    </rPh>
    <phoneticPr fontId="97"/>
  </si>
  <si>
    <r>
      <t>1</t>
    </r>
    <r>
      <rPr>
        <sz val="10"/>
        <rFont val="ＭＳ ゴシック"/>
        <family val="3"/>
        <charset val="128"/>
      </rPr>
      <t>1</t>
    </r>
    <r>
      <rPr>
        <sz val="10"/>
        <rFont val="ＭＳ ゴシック"/>
        <family val="3"/>
        <charset val="128"/>
      </rPr>
      <t>.2 作用の計算</t>
    </r>
    <phoneticPr fontId="90"/>
  </si>
  <si>
    <r>
      <t xml:space="preserve">下記以外の作用については, </t>
    </r>
    <r>
      <rPr>
        <sz val="10"/>
        <rFont val="ＭＳ ゴシック"/>
        <family val="3"/>
        <charset val="128"/>
      </rPr>
      <t>§9. 線路直角方向の計算（地震時以外）</t>
    </r>
    <r>
      <rPr>
        <sz val="10"/>
        <rFont val="ＭＳ 明朝"/>
        <family val="1"/>
        <charset val="128"/>
      </rPr>
      <t>と同様とする.</t>
    </r>
    <phoneticPr fontId="90"/>
  </si>
  <si>
    <t>(5) 列車荷重</t>
  </si>
  <si>
    <t>(6) 地震時桁荷重慣性力</t>
  </si>
  <si>
    <t>トルク(kN)</t>
    <phoneticPr fontId="90"/>
  </si>
  <si>
    <t>(7) 地震時列車荷重慣性力</t>
  </si>
  <si>
    <t>(8) 自重による地震時慣性力</t>
  </si>
  <si>
    <t>設計水平震度</t>
  </si>
  <si>
    <r>
      <rPr>
        <sz val="10"/>
        <rFont val="ＭＳ 明朝"/>
        <family val="1"/>
        <charset val="128"/>
      </rPr>
      <t>Ｋ</t>
    </r>
    <r>
      <rPr>
        <vertAlign val="subscript"/>
        <sz val="10"/>
        <rFont val="ＭＳ 明朝"/>
        <family val="1"/>
        <charset val="128"/>
      </rPr>
      <t>h</t>
    </r>
  </si>
  <si>
    <r>
      <t>1</t>
    </r>
    <r>
      <rPr>
        <sz val="10"/>
        <rFont val="ＭＳ ゴシック"/>
        <family val="3"/>
        <charset val="128"/>
      </rPr>
      <t>1</t>
    </r>
    <r>
      <rPr>
        <sz val="10"/>
        <rFont val="ＭＳ ゴシック"/>
        <family val="3"/>
        <charset val="128"/>
      </rPr>
      <t>.3 荷重図</t>
    </r>
    <phoneticPr fontId="90"/>
  </si>
  <si>
    <t>,</t>
    <phoneticPr fontId="90"/>
  </si>
  <si>
    <t>電柱荷重 (DE)</t>
  </si>
  <si>
    <t>地震時→</t>
  </si>
  <si>
    <t>地震時←</t>
  </si>
  <si>
    <t>地震時桁荷重慣性力（Kｈ＝1.00）</t>
  </si>
  <si>
    <t>地震時列車荷重慣性力</t>
  </si>
  <si>
    <t>（Kｈ＝0.30）</t>
  </si>
  <si>
    <t>自重による地震時慣性力（Kｈ＝1.00）</t>
  </si>
  <si>
    <r>
      <t>1</t>
    </r>
    <r>
      <rPr>
        <sz val="10"/>
        <rFont val="ＭＳ ゴシック"/>
        <family val="3"/>
        <charset val="128"/>
      </rPr>
      <t>1</t>
    </r>
    <r>
      <rPr>
        <sz val="10"/>
        <rFont val="ＭＳ ゴシック"/>
        <family val="3"/>
        <charset val="128"/>
      </rPr>
      <t>.4 作用の組合せ</t>
    </r>
    <phoneticPr fontId="90"/>
  </si>
  <si>
    <t>列車荷重 下り</t>
    <rPh sb="5" eb="6">
      <t>クダ</t>
    </rPh>
    <phoneticPr fontId="90"/>
  </si>
  <si>
    <t>列車荷重 上り</t>
    <rPh sb="5" eb="6">
      <t>ノボ</t>
    </rPh>
    <phoneticPr fontId="90"/>
  </si>
  <si>
    <t>→</t>
  </si>
  <si>
    <t>地震時列車荷重慣性力(Ｋh=0.30)</t>
  </si>
  <si>
    <t>1 + 2 + 3 + 4 + 5 + 7 + 8 + 9</t>
    <phoneticPr fontId="90"/>
  </si>
  <si>
    <t>11.5 応答値の算定</t>
    <rPh sb="5" eb="7">
      <t>オウトウ</t>
    </rPh>
    <rPh sb="7" eb="8">
      <t>アタイ</t>
    </rPh>
    <rPh sb="9" eb="11">
      <t>サンテイ</t>
    </rPh>
    <phoneticPr fontId="90"/>
  </si>
  <si>
    <t>11.5.1 荷重変位曲線</t>
    <rPh sb="7" eb="9">
      <t>カジュウ</t>
    </rPh>
    <rPh sb="9" eb="11">
      <t>ヘンイ</t>
    </rPh>
    <rPh sb="11" eb="13">
      <t>キョクセン</t>
    </rPh>
    <phoneticPr fontId="90"/>
  </si>
  <si>
    <t>11.5.2 設計応答値の算定</t>
    <rPh sb="7" eb="9">
      <t>セッケイ</t>
    </rPh>
    <rPh sb="9" eb="11">
      <t>オウトウ</t>
    </rPh>
    <rPh sb="11" eb="12">
      <t>アタイ</t>
    </rPh>
    <rPh sb="13" eb="15">
      <t>サンテイ</t>
    </rPh>
    <phoneticPr fontId="90"/>
  </si>
  <si>
    <t>慣性力
作用方向→</t>
    <rPh sb="0" eb="2">
      <t>カンセイ</t>
    </rPh>
    <rPh sb="2" eb="3">
      <t>チカラ</t>
    </rPh>
    <rPh sb="4" eb="6">
      <t>サヨウ</t>
    </rPh>
    <rPh sb="6" eb="8">
      <t>ホウコウ</t>
    </rPh>
    <phoneticPr fontId="90"/>
  </si>
  <si>
    <t>11.5.3 損傷レベルおよびせん断耐力の照査</t>
    <rPh sb="7" eb="9">
      <t>ソンショウ</t>
    </rPh>
    <rPh sb="17" eb="18">
      <t>ダン</t>
    </rPh>
    <rPh sb="18" eb="20">
      <t>タイリョク</t>
    </rPh>
    <rPh sb="21" eb="23">
      <t>ショウサ</t>
    </rPh>
    <phoneticPr fontId="97"/>
  </si>
  <si>
    <t>11.5.4 基礎の安定</t>
    <rPh sb="7" eb="9">
      <t>キソ</t>
    </rPh>
    <rPh sb="10" eb="12">
      <t>アンテイ</t>
    </rPh>
    <phoneticPr fontId="97"/>
  </si>
  <si>
    <t>§13 片持ち梁</t>
    <rPh sb="4" eb="5">
      <t>カタ</t>
    </rPh>
    <rPh sb="5" eb="6">
      <t>モ</t>
    </rPh>
    <rPh sb="7" eb="8">
      <t>ハリ</t>
    </rPh>
    <phoneticPr fontId="117"/>
  </si>
  <si>
    <t>13.1 応答値の算定</t>
    <rPh sb="5" eb="7">
      <t>オウトウ</t>
    </rPh>
    <rPh sb="7" eb="8">
      <t>チ</t>
    </rPh>
    <rPh sb="9" eb="11">
      <t>サンテイ</t>
    </rPh>
    <phoneticPr fontId="117"/>
  </si>
  <si>
    <t>(1)</t>
    <phoneticPr fontId="117"/>
  </si>
  <si>
    <t>鉛直荷重</t>
    <rPh sb="0" eb="2">
      <t>エンチョク</t>
    </rPh>
    <rPh sb="2" eb="4">
      <t>カジュウ</t>
    </rPh>
    <phoneticPr fontId="117"/>
  </si>
  <si>
    <t>1)</t>
    <phoneticPr fontId="117"/>
  </si>
  <si>
    <t>死荷重</t>
    <rPh sb="0" eb="1">
      <t>シ</t>
    </rPh>
    <rPh sb="1" eb="3">
      <t>カジュウ</t>
    </rPh>
    <phoneticPr fontId="117"/>
  </si>
  <si>
    <t>表 13.1 上部工死荷重反力</t>
    <rPh sb="0" eb="1">
      <t>ヒョウ</t>
    </rPh>
    <rPh sb="7" eb="9">
      <t>ジョウブ</t>
    </rPh>
    <rPh sb="9" eb="10">
      <t>コウ</t>
    </rPh>
    <rPh sb="10" eb="11">
      <t>シ</t>
    </rPh>
    <rPh sb="11" eb="13">
      <t>カジュウ</t>
    </rPh>
    <rPh sb="13" eb="14">
      <t>ハン</t>
    </rPh>
    <rPh sb="14" eb="15">
      <t>リョク</t>
    </rPh>
    <phoneticPr fontId="117"/>
  </si>
  <si>
    <t>荷重</t>
    <rPh sb="0" eb="2">
      <t>カジュウ</t>
    </rPh>
    <phoneticPr fontId="117"/>
  </si>
  <si>
    <t>ΣR</t>
    <phoneticPr fontId="117"/>
  </si>
  <si>
    <t>起点側桁</t>
    <rPh sb="0" eb="2">
      <t>キテン</t>
    </rPh>
    <rPh sb="2" eb="3">
      <t>ソク</t>
    </rPh>
    <rPh sb="3" eb="4">
      <t>ケタ</t>
    </rPh>
    <phoneticPr fontId="117"/>
  </si>
  <si>
    <r>
      <t>固定死荷重（</t>
    </r>
    <r>
      <rPr>
        <i/>
        <sz val="10"/>
        <color theme="1"/>
        <rFont val="ＭＳ 明朝"/>
        <family val="1"/>
        <charset val="128"/>
      </rPr>
      <t>D</t>
    </r>
    <r>
      <rPr>
        <vertAlign val="subscript"/>
        <sz val="10"/>
        <color theme="1"/>
        <rFont val="ＭＳ 明朝"/>
        <family val="1"/>
        <charset val="128"/>
      </rPr>
      <t>1</t>
    </r>
    <r>
      <rPr>
        <sz val="10"/>
        <color theme="1"/>
        <rFont val="ＭＳ 明朝"/>
        <family val="1"/>
        <charset val="128"/>
      </rPr>
      <t>）</t>
    </r>
    <rPh sb="0" eb="2">
      <t>コテイ</t>
    </rPh>
    <rPh sb="2" eb="3">
      <t>シ</t>
    </rPh>
    <rPh sb="3" eb="5">
      <t>カジュウ</t>
    </rPh>
    <phoneticPr fontId="117"/>
  </si>
  <si>
    <r>
      <t>付加死荷重（</t>
    </r>
    <r>
      <rPr>
        <i/>
        <sz val="10"/>
        <color theme="1"/>
        <rFont val="ＭＳ 明朝"/>
        <family val="1"/>
        <charset val="128"/>
      </rPr>
      <t>D</t>
    </r>
    <r>
      <rPr>
        <vertAlign val="subscript"/>
        <sz val="10"/>
        <color theme="1"/>
        <rFont val="ＭＳ 明朝"/>
        <family val="1"/>
        <charset val="128"/>
      </rPr>
      <t>2</t>
    </r>
    <r>
      <rPr>
        <sz val="10"/>
        <color theme="1"/>
        <rFont val="ＭＳ 明朝"/>
        <family val="1"/>
        <charset val="128"/>
      </rPr>
      <t>）</t>
    </r>
    <rPh sb="0" eb="2">
      <t>フカ</t>
    </rPh>
    <rPh sb="2" eb="3">
      <t>シ</t>
    </rPh>
    <rPh sb="3" eb="5">
      <t>カジュウ</t>
    </rPh>
    <phoneticPr fontId="117"/>
  </si>
  <si>
    <t>終点側桁</t>
    <rPh sb="0" eb="2">
      <t>シュウテン</t>
    </rPh>
    <rPh sb="2" eb="3">
      <t>ソク</t>
    </rPh>
    <rPh sb="3" eb="4">
      <t>ケタ</t>
    </rPh>
    <phoneticPr fontId="117"/>
  </si>
  <si>
    <t>2)</t>
    <phoneticPr fontId="117"/>
  </si>
  <si>
    <t>列車荷重</t>
    <rPh sb="0" eb="2">
      <t>レッシャ</t>
    </rPh>
    <rPh sb="2" eb="4">
      <t>カジュウ</t>
    </rPh>
    <phoneticPr fontId="117"/>
  </si>
  <si>
    <t>(a) 使用性の照査に用いる列車荷重</t>
    <rPh sb="14" eb="16">
      <t>レッシャ</t>
    </rPh>
    <phoneticPr fontId="90"/>
  </si>
  <si>
    <t>a) B支点最大</t>
    <rPh sb="4" eb="6">
      <t>シテン</t>
    </rPh>
    <rPh sb="6" eb="8">
      <t>サイダイ</t>
    </rPh>
    <phoneticPr fontId="90"/>
  </si>
  <si>
    <t>160.00×4-517.77</t>
  </si>
  <si>
    <t>160.00×(18.850＋16.650＋13.850＋11.650)/18.850</t>
  </si>
  <si>
    <t>b) C支点最大</t>
    <rPh sb="4" eb="6">
      <t>シテン</t>
    </rPh>
    <rPh sb="6" eb="8">
      <t>サイダイ</t>
    </rPh>
    <phoneticPr fontId="90"/>
  </si>
  <si>
    <t>160.00×4-102.71</t>
  </si>
  <si>
    <t>160.00×(6.625＋4.425＋1.625＋-0.575)/18.850</t>
  </si>
  <si>
    <t>160.00×(2.425＋4.625＋7.425＋9.625)/9.250</t>
  </si>
  <si>
    <t>160.00×4-416.86</t>
  </si>
  <si>
    <t>c) B+C支点最大</t>
    <rPh sb="6" eb="8">
      <t>シテン</t>
    </rPh>
    <rPh sb="8" eb="10">
      <t>サイダイ</t>
    </rPh>
    <phoneticPr fontId="90"/>
  </si>
  <si>
    <t>160.00×4-272.47</t>
  </si>
  <si>
    <t>160.00×(16.625＋14.425＋1.625＋-0.575)/18.850</t>
  </si>
  <si>
    <t>160.00×(7.425＋9.625)/9.250</t>
  </si>
  <si>
    <t>160.00×2-294.92</t>
  </si>
  <si>
    <t>3)</t>
    <phoneticPr fontId="117"/>
  </si>
  <si>
    <t>各シューの列車荷重 及び 衝撃荷重</t>
    <rPh sb="0" eb="1">
      <t>カク</t>
    </rPh>
    <rPh sb="5" eb="7">
      <t>レッシャ</t>
    </rPh>
    <rPh sb="7" eb="9">
      <t>カジュウ</t>
    </rPh>
    <rPh sb="10" eb="11">
      <t>オヨ</t>
    </rPh>
    <rPh sb="13" eb="15">
      <t>ショウゲキ</t>
    </rPh>
    <rPh sb="15" eb="17">
      <t>カジュウ</t>
    </rPh>
    <phoneticPr fontId="117"/>
  </si>
  <si>
    <t>(a) 列車荷重　L</t>
    <rPh sb="4" eb="6">
      <t>レッシャ</t>
    </rPh>
    <rPh sb="6" eb="8">
      <t>カジュウ</t>
    </rPh>
    <phoneticPr fontId="90"/>
  </si>
  <si>
    <t>・単線</t>
    <rPh sb="1" eb="3">
      <t>タンセン</t>
    </rPh>
    <phoneticPr fontId="90"/>
  </si>
  <si>
    <t>Ｇ１桁</t>
    <rPh sb="2" eb="3">
      <t>ケタ</t>
    </rPh>
    <phoneticPr fontId="117"/>
  </si>
  <si>
    <t>＝</t>
    <phoneticPr fontId="117"/>
  </si>
  <si>
    <t>kN</t>
    <phoneticPr fontId="117"/>
  </si>
  <si>
    <t>Ｇ２桁</t>
    <rPh sb="2" eb="3">
      <t>ケタ</t>
    </rPh>
    <phoneticPr fontId="117"/>
  </si>
  <si>
    <t>Ｇ３桁</t>
    <rPh sb="2" eb="3">
      <t>ケタ</t>
    </rPh>
    <phoneticPr fontId="117"/>
  </si>
  <si>
    <t>Ｇ４桁</t>
    <rPh sb="2" eb="3">
      <t>ケタ</t>
    </rPh>
    <phoneticPr fontId="117"/>
  </si>
  <si>
    <t>・複線</t>
    <phoneticPr fontId="90"/>
  </si>
  <si>
    <t>(b) 衝撃荷重　I</t>
    <rPh sb="4" eb="6">
      <t>ショウゲキ</t>
    </rPh>
    <rPh sb="6" eb="8">
      <t>カジュウ</t>
    </rPh>
    <phoneticPr fontId="90"/>
  </si>
  <si>
    <t>a) 安全性(破壊)</t>
    <rPh sb="3" eb="5">
      <t>アンゼン</t>
    </rPh>
    <rPh sb="5" eb="6">
      <t>セイ</t>
    </rPh>
    <rPh sb="7" eb="9">
      <t>ハカイ</t>
    </rPh>
    <phoneticPr fontId="117"/>
  </si>
  <si>
    <t>① B支点最大</t>
    <rPh sb="3" eb="5">
      <t>シテン</t>
    </rPh>
    <rPh sb="5" eb="7">
      <t>サイダイ</t>
    </rPh>
    <phoneticPr fontId="90"/>
  </si>
  <si>
    <t>② C支点最大</t>
    <rPh sb="3" eb="5">
      <t>シテン</t>
    </rPh>
    <rPh sb="5" eb="7">
      <t>サイダイ</t>
    </rPh>
    <phoneticPr fontId="90"/>
  </si>
  <si>
    <t>③ B+C支点最大</t>
    <rPh sb="5" eb="7">
      <t>シテン</t>
    </rPh>
    <rPh sb="7" eb="9">
      <t>サイダイ</t>
    </rPh>
    <phoneticPr fontId="90"/>
  </si>
  <si>
    <t>b) 使用性</t>
    <rPh sb="3" eb="5">
      <t>シヨウ</t>
    </rPh>
    <rPh sb="5" eb="6">
      <t>セイ</t>
    </rPh>
    <phoneticPr fontId="117"/>
  </si>
  <si>
    <t>(c) 耐震の検討に用いる列車荷重</t>
    <rPh sb="4" eb="6">
      <t>タイシン</t>
    </rPh>
    <rPh sb="7" eb="9">
      <t>ケントウ</t>
    </rPh>
    <rPh sb="10" eb="11">
      <t>モチ</t>
    </rPh>
    <rPh sb="13" eb="15">
      <t>レッシャ</t>
    </rPh>
    <rPh sb="15" eb="17">
      <t>カジュウ</t>
    </rPh>
    <phoneticPr fontId="117"/>
  </si>
  <si>
    <t>5)</t>
    <phoneticPr fontId="117"/>
  </si>
  <si>
    <t>車両横荷重のトルクによる鉛直荷重</t>
    <rPh sb="0" eb="2">
      <t>シャリョウ</t>
    </rPh>
    <rPh sb="2" eb="3">
      <t>ヨコ</t>
    </rPh>
    <rPh sb="3" eb="5">
      <t>カジュウ</t>
    </rPh>
    <rPh sb="12" eb="14">
      <t>エンチョク</t>
    </rPh>
    <rPh sb="14" eb="16">
      <t>カジュウ</t>
    </rPh>
    <phoneticPr fontId="117"/>
  </si>
  <si>
    <t>(a) Ｂ支点最大の場合</t>
    <rPh sb="5" eb="7">
      <t>シテン</t>
    </rPh>
    <rPh sb="7" eb="9">
      <t>サイダイ</t>
    </rPh>
    <rPh sb="10" eb="12">
      <t>バアイ</t>
    </rPh>
    <phoneticPr fontId="117"/>
  </si>
  <si>
    <t>32.00×(18.850＋16.650＋13.850＋11.650)/18.850</t>
    <phoneticPr fontId="90"/>
  </si>
  <si>
    <r>
      <t>ｙ</t>
    </r>
    <r>
      <rPr>
        <vertAlign val="subscript"/>
        <sz val="10"/>
        <rFont val="ＭＳ 明朝"/>
        <family val="1"/>
        <charset val="128"/>
      </rPr>
      <t>B</t>
    </r>
    <phoneticPr fontId="90"/>
  </si>
  <si>
    <t>モーメント</t>
    <phoneticPr fontId="90"/>
  </si>
  <si>
    <r>
      <t>Ｍ</t>
    </r>
    <r>
      <rPr>
        <vertAlign val="subscript"/>
        <sz val="10"/>
        <rFont val="ＭＳ 明朝"/>
        <family val="1"/>
        <charset val="128"/>
      </rPr>
      <t>B</t>
    </r>
    <phoneticPr fontId="90"/>
  </si>
  <si>
    <r>
      <rPr>
        <sz val="10"/>
        <rFont val="ＭＳ 明朝"/>
        <family val="1"/>
        <charset val="128"/>
      </rPr>
      <t>ΣＸi</t>
    </r>
    <r>
      <rPr>
        <vertAlign val="superscript"/>
        <sz val="10"/>
        <rFont val="ＭＳ 明朝"/>
        <family val="1"/>
        <charset val="128"/>
      </rPr>
      <t>2</t>
    </r>
  </si>
  <si>
    <t>Ｇ1桁 Ｇ4桁</t>
    <phoneticPr fontId="90"/>
  </si>
  <si>
    <t>Ｇ2桁 Ｇ3桁</t>
    <phoneticPr fontId="90"/>
  </si>
  <si>
    <t>(b)Ｃ支点最大の場合</t>
    <rPh sb="4" eb="6">
      <t>シテン</t>
    </rPh>
    <rPh sb="6" eb="8">
      <t>サイダイ</t>
    </rPh>
    <rPh sb="9" eb="11">
      <t>バアイ</t>
    </rPh>
    <phoneticPr fontId="117"/>
  </si>
  <si>
    <r>
      <t>Ｈ</t>
    </r>
    <r>
      <rPr>
        <vertAlign val="subscript"/>
        <sz val="10"/>
        <rFont val="ＭＳ 明朝"/>
        <family val="1"/>
        <charset val="128"/>
      </rPr>
      <t>C</t>
    </r>
    <phoneticPr fontId="90"/>
  </si>
  <si>
    <t>32.00×(9.625＋7.425＋4.625＋2.425)/9.250</t>
    <phoneticPr fontId="90"/>
  </si>
  <si>
    <r>
      <t>ｙ</t>
    </r>
    <r>
      <rPr>
        <vertAlign val="subscript"/>
        <sz val="10"/>
        <rFont val="ＭＳ 明朝"/>
        <family val="1"/>
        <charset val="128"/>
      </rPr>
      <t>C</t>
    </r>
    <phoneticPr fontId="90"/>
  </si>
  <si>
    <r>
      <t>Ｍ</t>
    </r>
    <r>
      <rPr>
        <vertAlign val="subscript"/>
        <sz val="10"/>
        <rFont val="ＭＳ 明朝"/>
        <family val="1"/>
        <charset val="128"/>
      </rPr>
      <t>C</t>
    </r>
    <phoneticPr fontId="90"/>
  </si>
  <si>
    <t>Ｇ1桁 Ｇ2桁</t>
    <phoneticPr fontId="90"/>
  </si>
  <si>
    <t>(c) Ｂ＋Ｃ支点最大の場合</t>
    <phoneticPr fontId="117"/>
  </si>
  <si>
    <t>・終点側</t>
    <rPh sb="1" eb="2">
      <t>オ</t>
    </rPh>
    <phoneticPr fontId="90"/>
  </si>
  <si>
    <t>6)</t>
    <phoneticPr fontId="117"/>
  </si>
  <si>
    <t>風荷重のトルクによる鉛直反力</t>
    <rPh sb="0" eb="1">
      <t>カゼ</t>
    </rPh>
    <rPh sb="1" eb="3">
      <t>カジュウ</t>
    </rPh>
    <rPh sb="10" eb="12">
      <t>エンチョク</t>
    </rPh>
    <rPh sb="12" eb="13">
      <t>ハン</t>
    </rPh>
    <rPh sb="13" eb="14">
      <t>リョク</t>
    </rPh>
    <phoneticPr fontId="117"/>
  </si>
  <si>
    <t>(a) 列車荷重がある場合</t>
    <phoneticPr fontId="90"/>
  </si>
  <si>
    <t>＋</t>
    <phoneticPr fontId="90"/>
  </si>
  <si>
    <t>(b) 列車荷重がない場合</t>
    <phoneticPr fontId="90"/>
  </si>
  <si>
    <t>7)</t>
    <phoneticPr fontId="117"/>
  </si>
  <si>
    <t>地震時上部工慣性力のトルクによる鉛直反力</t>
    <rPh sb="0" eb="2">
      <t>ジシン</t>
    </rPh>
    <rPh sb="2" eb="3">
      <t>ジ</t>
    </rPh>
    <rPh sb="3" eb="5">
      <t>ジョウブ</t>
    </rPh>
    <rPh sb="5" eb="6">
      <t>コウ</t>
    </rPh>
    <rPh sb="6" eb="8">
      <t>カンセイ</t>
    </rPh>
    <rPh sb="8" eb="9">
      <t>リョク</t>
    </rPh>
    <rPh sb="16" eb="18">
      <t>エンチョク</t>
    </rPh>
    <rPh sb="18" eb="19">
      <t>ハン</t>
    </rPh>
    <rPh sb="19" eb="20">
      <t>リョク</t>
    </rPh>
    <phoneticPr fontId="117"/>
  </si>
  <si>
    <t>最大応答震度</t>
    <rPh sb="0" eb="2">
      <t>サイダイ</t>
    </rPh>
    <rPh sb="2" eb="4">
      <t>オウトウ</t>
    </rPh>
    <rPh sb="4" eb="6">
      <t>シンド</t>
    </rPh>
    <phoneticPr fontId="117"/>
  </si>
  <si>
    <t>Kh＝</t>
    <phoneticPr fontId="117"/>
  </si>
  <si>
    <t>(ρm = 1.0, αf = 1.0)</t>
    <phoneticPr fontId="117"/>
  </si>
  <si>
    <t>(b) 起点側</t>
    <rPh sb="4" eb="6">
      <t>キテン</t>
    </rPh>
    <rPh sb="6" eb="7">
      <t>ガワ</t>
    </rPh>
    <phoneticPr fontId="117"/>
  </si>
  <si>
    <t>水平力</t>
    <rPh sb="0" eb="2">
      <t>スイヘイ</t>
    </rPh>
    <rPh sb="2" eb="3">
      <t>リョク</t>
    </rPh>
    <phoneticPr fontId="90"/>
  </si>
  <si>
    <t>(c) 終点側</t>
    <rPh sb="2" eb="3">
      <t>オ</t>
    </rPh>
    <rPh sb="3" eb="4">
      <t>テン</t>
    </rPh>
    <rPh sb="4" eb="5">
      <t>ガワ</t>
    </rPh>
    <phoneticPr fontId="117"/>
  </si>
  <si>
    <t>8)</t>
    <phoneticPr fontId="117"/>
  </si>
  <si>
    <t>地震時列車荷重慣性力のトルクによる鉛直反力</t>
    <rPh sb="0" eb="2">
      <t>ジシン</t>
    </rPh>
    <rPh sb="2" eb="3">
      <t>ジ</t>
    </rPh>
    <rPh sb="3" eb="5">
      <t>レッシャ</t>
    </rPh>
    <rPh sb="5" eb="7">
      <t>カジュウ</t>
    </rPh>
    <rPh sb="7" eb="9">
      <t>カンセイ</t>
    </rPh>
    <rPh sb="9" eb="10">
      <t>リョク</t>
    </rPh>
    <rPh sb="17" eb="19">
      <t>エンチョク</t>
    </rPh>
    <rPh sb="19" eb="20">
      <t>ハン</t>
    </rPh>
    <rPh sb="20" eb="21">
      <t>リョク</t>
    </rPh>
    <phoneticPr fontId="117"/>
  </si>
  <si>
    <t>(2)</t>
    <phoneticPr fontId="117"/>
  </si>
  <si>
    <t>水平荷重</t>
    <rPh sb="0" eb="2">
      <t>スイヘイ</t>
    </rPh>
    <rPh sb="2" eb="4">
      <t>カジュウ</t>
    </rPh>
    <phoneticPr fontId="117"/>
  </si>
  <si>
    <t>桁に働く水平荷重</t>
    <rPh sb="0" eb="1">
      <t>ケタ</t>
    </rPh>
    <rPh sb="2" eb="3">
      <t>ハタラ</t>
    </rPh>
    <rPh sb="4" eb="6">
      <t>スイヘイ</t>
    </rPh>
    <rPh sb="6" eb="8">
      <t>カジュウ</t>
    </rPh>
    <phoneticPr fontId="117"/>
  </si>
  <si>
    <t>(a) ロングレール縦荷重</t>
    <rPh sb="10" eb="11">
      <t>タテ</t>
    </rPh>
    <rPh sb="11" eb="13">
      <t>カジュウ</t>
    </rPh>
    <phoneticPr fontId="117"/>
  </si>
  <si>
    <t>a) 使用性の照査におけるひび割れの検討の必要性 および 安全性（破壊）,復旧性の照査</t>
    <phoneticPr fontId="90"/>
  </si>
  <si>
    <t>,復旧性の照査</t>
    <phoneticPr fontId="90"/>
  </si>
  <si>
    <t>起点側</t>
    <rPh sb="0" eb="2">
      <t>キテン</t>
    </rPh>
    <rPh sb="2" eb="3">
      <t>ガワ</t>
    </rPh>
    <phoneticPr fontId="117"/>
  </si>
  <si>
    <r>
      <t>T</t>
    </r>
    <r>
      <rPr>
        <vertAlign val="subscript"/>
        <sz val="10"/>
        <color theme="1"/>
        <rFont val="ＭＳ 明朝"/>
        <family val="1"/>
        <charset val="128"/>
      </rPr>
      <t>L1</t>
    </r>
    <phoneticPr fontId="117"/>
  </si>
  <si>
    <t>終点側</t>
    <rPh sb="0" eb="2">
      <t>シュウテン</t>
    </rPh>
    <rPh sb="2" eb="3">
      <t>ガワ</t>
    </rPh>
    <phoneticPr fontId="117"/>
  </si>
  <si>
    <r>
      <t>T</t>
    </r>
    <r>
      <rPr>
        <vertAlign val="subscript"/>
        <sz val="10"/>
        <color theme="1"/>
        <rFont val="ＭＳ 明朝"/>
        <family val="1"/>
        <charset val="128"/>
      </rPr>
      <t>L2</t>
    </r>
    <phoneticPr fontId="117"/>
  </si>
  <si>
    <t>b) 使用性の照査</t>
    <phoneticPr fontId="90"/>
  </si>
  <si>
    <t>(b) 制御荷重</t>
    <rPh sb="4" eb="6">
      <t>セイギョ</t>
    </rPh>
    <rPh sb="6" eb="8">
      <t>カジュウ</t>
    </rPh>
    <phoneticPr fontId="117"/>
  </si>
  <si>
    <t>安全性（破壊）の照査に対して：1軌道当り次式による。</t>
    <rPh sb="0" eb="3">
      <t>アンゼンセイ</t>
    </rPh>
    <rPh sb="4" eb="6">
      <t>ハカイ</t>
    </rPh>
    <rPh sb="8" eb="10">
      <t>ショウサ</t>
    </rPh>
    <rPh sb="11" eb="12">
      <t>タイ</t>
    </rPh>
    <rPh sb="16" eb="18">
      <t>キドウ</t>
    </rPh>
    <rPh sb="18" eb="19">
      <t>アタ</t>
    </rPh>
    <rPh sb="20" eb="22">
      <t>ジシキ</t>
    </rPh>
    <phoneticPr fontId="117"/>
  </si>
  <si>
    <t>T</t>
    <phoneticPr fontId="117"/>
  </si>
  <si>
    <t>(c) 地震時死荷重</t>
    <rPh sb="2" eb="4">
      <t>ジシン</t>
    </rPh>
    <rPh sb="4" eb="5">
      <t>ジ</t>
    </rPh>
    <rPh sb="5" eb="6">
      <t>シ</t>
    </rPh>
    <rPh sb="6" eb="8">
      <t>カジュウ</t>
    </rPh>
    <phoneticPr fontId="117"/>
  </si>
  <si>
    <t>(c)地震時列車荷重</t>
    <rPh sb="3" eb="5">
      <t>ジシン</t>
    </rPh>
    <rPh sb="5" eb="6">
      <t>ジ</t>
    </rPh>
    <rPh sb="6" eb="8">
      <t>レッシャ</t>
    </rPh>
    <rPh sb="8" eb="10">
      <t>カジュウ</t>
    </rPh>
    <phoneticPr fontId="117"/>
  </si>
  <si>
    <t>設計震度</t>
    <rPh sb="0" eb="2">
      <t>セッケイ</t>
    </rPh>
    <rPh sb="2" eb="4">
      <t>シンド</t>
    </rPh>
    <phoneticPr fontId="117"/>
  </si>
  <si>
    <t>シューに働く水平荷重</t>
    <rPh sb="4" eb="5">
      <t>ハタラ</t>
    </rPh>
    <rPh sb="6" eb="8">
      <t>スイヘイ</t>
    </rPh>
    <rPh sb="8" eb="10">
      <t>カジュウ</t>
    </rPh>
    <phoneticPr fontId="117"/>
  </si>
  <si>
    <t>(a) 安全性(破壊)</t>
    <rPh sb="4" eb="7">
      <t>アンゼンセイ</t>
    </rPh>
    <rPh sb="8" eb="10">
      <t>ハカイ</t>
    </rPh>
    <phoneticPr fontId="117"/>
  </si>
  <si>
    <t>ゴム支承に働く水平荷重</t>
    <rPh sb="3" eb="4">
      <t>ショウ</t>
    </rPh>
    <phoneticPr fontId="90"/>
  </si>
  <si>
    <r>
      <t>H</t>
    </r>
    <r>
      <rPr>
        <vertAlign val="subscript"/>
        <sz val="10"/>
        <rFont val="ＭＳ 明朝"/>
        <family val="1"/>
        <charset val="128"/>
      </rPr>
      <t>bd</t>
    </r>
    <phoneticPr fontId="90"/>
  </si>
  <si>
    <t>μ・Rm</t>
    <phoneticPr fontId="90"/>
  </si>
  <si>
    <t>ストッパーに働く水平荷重</t>
    <phoneticPr fontId="90"/>
  </si>
  <si>
    <r>
      <t>H</t>
    </r>
    <r>
      <rPr>
        <vertAlign val="subscript"/>
        <sz val="10"/>
        <rFont val="ＭＳ 明朝"/>
        <family val="1"/>
        <charset val="128"/>
      </rPr>
      <t>sd</t>
    </r>
    <phoneticPr fontId="90"/>
  </si>
  <si>
    <t>T - 1/2μ・Rm</t>
    <phoneticPr fontId="90"/>
  </si>
  <si>
    <t>(b) 地震時慣性力</t>
    <phoneticPr fontId="90"/>
  </si>
  <si>
    <r>
      <t>D</t>
    </r>
    <r>
      <rPr>
        <vertAlign val="subscript"/>
        <sz val="10"/>
        <color rgb="FF000000"/>
        <rFont val="ＭＳ 明朝"/>
        <family val="1"/>
        <charset val="128"/>
      </rPr>
      <t>1</t>
    </r>
    <r>
      <rPr>
        <sz val="10"/>
        <color rgb="FF000000"/>
        <rFont val="ＭＳ 明朝"/>
        <family val="1"/>
        <charset val="128"/>
      </rPr>
      <t xml:space="preserve"> + D</t>
    </r>
    <r>
      <rPr>
        <vertAlign val="subscript"/>
        <sz val="10"/>
        <color rgb="FF000000"/>
        <rFont val="ＭＳ 明朝"/>
        <family val="1"/>
        <charset val="128"/>
      </rPr>
      <t>2</t>
    </r>
    <r>
      <rPr>
        <sz val="10"/>
        <color rgb="FF000000"/>
        <rFont val="ＭＳ 明朝"/>
        <family val="1"/>
        <charset val="128"/>
      </rPr>
      <t xml:space="preserve"> + L+ S</t>
    </r>
    <r>
      <rPr>
        <vertAlign val="subscript"/>
        <sz val="10"/>
        <color rgb="FF000000"/>
        <rFont val="ＭＳ 明朝"/>
        <family val="1"/>
        <charset val="128"/>
      </rPr>
      <t>2</t>
    </r>
    <phoneticPr fontId="90"/>
  </si>
  <si>
    <t>(d) ゴム支承に働く水平荷重のまとめ</t>
    <phoneticPr fontId="90"/>
  </si>
  <si>
    <t>a) 起点桁</t>
    <phoneticPr fontId="90"/>
  </si>
  <si>
    <t>箇所</t>
    <rPh sb="0" eb="2">
      <t>カショ</t>
    </rPh>
    <phoneticPr fontId="90"/>
  </si>
  <si>
    <t>桁全体
(kN)</t>
    <rPh sb="0" eb="1">
      <t>ケタ</t>
    </rPh>
    <rPh sb="1" eb="3">
      <t>ゼンタイ</t>
    </rPh>
    <phoneticPr fontId="90"/>
  </si>
  <si>
    <t>1シュー当り
(kN)</t>
    <rPh sb="4" eb="5">
      <t>アタ</t>
    </rPh>
    <phoneticPr fontId="90"/>
  </si>
  <si>
    <t>b) 終点桁</t>
    <rPh sb="3" eb="4">
      <t>オ</t>
    </rPh>
    <phoneticPr fontId="90"/>
  </si>
  <si>
    <t>(c) ストッパーに働く水平荷重のまとめ</t>
    <phoneticPr fontId="90"/>
  </si>
  <si>
    <t>1ストッパー
当り(kN)</t>
    <rPh sb="7" eb="8">
      <t>アタ</t>
    </rPh>
    <phoneticPr fontId="90"/>
  </si>
  <si>
    <t>(3)</t>
    <phoneticPr fontId="117"/>
  </si>
  <si>
    <t>片持梁の自重</t>
    <rPh sb="0" eb="1">
      <t>カタ</t>
    </rPh>
    <rPh sb="1" eb="2">
      <t>ジ</t>
    </rPh>
    <rPh sb="2" eb="3">
      <t>ハリ</t>
    </rPh>
    <rPh sb="4" eb="6">
      <t>ジチョウ</t>
    </rPh>
    <phoneticPr fontId="117"/>
  </si>
  <si>
    <t>設計断面</t>
    <rPh sb="0" eb="2">
      <t>セッケイ</t>
    </rPh>
    <rPh sb="2" eb="4">
      <t>ダンメン</t>
    </rPh>
    <phoneticPr fontId="117"/>
  </si>
  <si>
    <t>①</t>
    <phoneticPr fontId="117"/>
  </si>
  <si>
    <t>②</t>
    <phoneticPr fontId="117"/>
  </si>
  <si>
    <t>算　式</t>
    <rPh sb="0" eb="1">
      <t>ザン</t>
    </rPh>
    <rPh sb="2" eb="3">
      <t>シキ</t>
    </rPh>
    <phoneticPr fontId="117"/>
  </si>
  <si>
    <t>鉛直力
(kN)</t>
    <rPh sb="0" eb="2">
      <t>エンチョク</t>
    </rPh>
    <rPh sb="2" eb="3">
      <t>チカラ</t>
    </rPh>
    <phoneticPr fontId="90"/>
  </si>
  <si>
    <t>アーム
(m)</t>
    <phoneticPr fontId="90"/>
  </si>
  <si>
    <t>ﾓｰﾒﾝﾄ
(kN・m)</t>
    <phoneticPr fontId="90"/>
  </si>
  <si>
    <t>×</t>
    <phoneticPr fontId="117"/>
  </si>
  <si>
    <t>―</t>
    <phoneticPr fontId="117"/>
  </si>
  <si>
    <t>(4)</t>
    <phoneticPr fontId="117"/>
  </si>
  <si>
    <t>荷重設計の集計</t>
    <rPh sb="0" eb="2">
      <t>カジュウ</t>
    </rPh>
    <rPh sb="2" eb="4">
      <t>セッケイ</t>
    </rPh>
    <rPh sb="5" eb="7">
      <t>シュウケイ</t>
    </rPh>
    <phoneticPr fontId="117"/>
  </si>
  <si>
    <r>
      <t>固定死荷重D</t>
    </r>
    <r>
      <rPr>
        <vertAlign val="subscript"/>
        <sz val="10"/>
        <color theme="1"/>
        <rFont val="ＭＳ ゴシック"/>
        <family val="3"/>
        <charset val="128"/>
      </rPr>
      <t>1</t>
    </r>
    <rPh sb="0" eb="2">
      <t>コテイ</t>
    </rPh>
    <rPh sb="2" eb="3">
      <t>シ</t>
    </rPh>
    <rPh sb="3" eb="5">
      <t>カジュウ</t>
    </rPh>
    <phoneticPr fontId="117"/>
  </si>
  <si>
    <t>作用種別</t>
    <rPh sb="0" eb="2">
      <t>サヨウ</t>
    </rPh>
    <rPh sb="2" eb="4">
      <t>シュベツ</t>
    </rPh>
    <phoneticPr fontId="117"/>
  </si>
  <si>
    <t>N
(KN)</t>
    <phoneticPr fontId="117"/>
  </si>
  <si>
    <r>
      <t>X
(m</t>
    </r>
    <r>
      <rPr>
        <sz val="10"/>
        <color theme="1"/>
        <rFont val="ＭＳ 明朝"/>
        <family val="1"/>
        <charset val="128"/>
      </rPr>
      <t>)</t>
    </r>
    <phoneticPr fontId="117"/>
  </si>
  <si>
    <t>Md
(KN・m)</t>
    <phoneticPr fontId="117"/>
  </si>
  <si>
    <t>H
(KN)</t>
    <phoneticPr fontId="117"/>
  </si>
  <si>
    <t>e
(m)</t>
    <phoneticPr fontId="117"/>
  </si>
  <si>
    <t>Mt
(KN・m)</t>
    <phoneticPr fontId="117"/>
  </si>
  <si>
    <t>片持梁自重</t>
    <rPh sb="0" eb="2">
      <t>カタモ</t>
    </rPh>
    <rPh sb="2" eb="3">
      <t>バリ</t>
    </rPh>
    <rPh sb="3" eb="5">
      <t>ジジュウ</t>
    </rPh>
    <phoneticPr fontId="117"/>
  </si>
  <si>
    <t xml:space="preserve"> </t>
    <phoneticPr fontId="117"/>
  </si>
  <si>
    <t>上部工　反力</t>
    <rPh sb="0" eb="2">
      <t>ジョウブ</t>
    </rPh>
    <rPh sb="2" eb="3">
      <t>コウ</t>
    </rPh>
    <rPh sb="4" eb="5">
      <t>ハン</t>
    </rPh>
    <rPh sb="5" eb="6">
      <t>リョク</t>
    </rPh>
    <phoneticPr fontId="117"/>
  </si>
  <si>
    <t>－</t>
    <phoneticPr fontId="117"/>
  </si>
  <si>
    <r>
      <t>付加死荷重D</t>
    </r>
    <r>
      <rPr>
        <vertAlign val="subscript"/>
        <sz val="10"/>
        <color theme="1"/>
        <rFont val="ＭＳ ゴシック"/>
        <family val="3"/>
        <charset val="128"/>
      </rPr>
      <t>2</t>
    </r>
    <rPh sb="0" eb="2">
      <t>フカ</t>
    </rPh>
    <rPh sb="2" eb="3">
      <t>シ</t>
    </rPh>
    <rPh sb="3" eb="5">
      <t>カジュウ</t>
    </rPh>
    <phoneticPr fontId="117"/>
  </si>
  <si>
    <t>雪荷重S</t>
    <rPh sb="0" eb="1">
      <t>ユキ</t>
    </rPh>
    <rPh sb="1" eb="3">
      <t>カジュウ</t>
    </rPh>
    <phoneticPr fontId="117"/>
  </si>
  <si>
    <t>(a) 2年確率</t>
    <rPh sb="5" eb="6">
      <t>ネン</t>
    </rPh>
    <rPh sb="6" eb="8">
      <t>カクリツ</t>
    </rPh>
    <phoneticPr fontId="117"/>
  </si>
  <si>
    <t>(b) 10年確率</t>
    <rPh sb="6" eb="7">
      <t>ネン</t>
    </rPh>
    <rPh sb="7" eb="9">
      <t>カクリツ</t>
    </rPh>
    <phoneticPr fontId="117"/>
  </si>
  <si>
    <t>(c) 30年確率</t>
    <rPh sb="6" eb="7">
      <t>ネン</t>
    </rPh>
    <rPh sb="7" eb="9">
      <t>カクリツ</t>
    </rPh>
    <phoneticPr fontId="117"/>
  </si>
  <si>
    <t>4)</t>
    <phoneticPr fontId="117"/>
  </si>
  <si>
    <t>列車荷重L</t>
    <rPh sb="0" eb="2">
      <t>レッシャ</t>
    </rPh>
    <rPh sb="2" eb="4">
      <t>カジュウ</t>
    </rPh>
    <phoneticPr fontId="117"/>
  </si>
  <si>
    <t>(a) B支点最大の場合</t>
    <rPh sb="5" eb="7">
      <t>シテン</t>
    </rPh>
    <rPh sb="7" eb="9">
      <t>サイダイ</t>
    </rPh>
    <rPh sb="10" eb="12">
      <t>バアイ</t>
    </rPh>
    <phoneticPr fontId="117"/>
  </si>
  <si>
    <t>(b) C支点最大の場合</t>
    <rPh sb="5" eb="7">
      <t>シテン</t>
    </rPh>
    <rPh sb="7" eb="9">
      <t>サイダイ</t>
    </rPh>
    <rPh sb="10" eb="12">
      <t>バアイ</t>
    </rPh>
    <phoneticPr fontId="117"/>
  </si>
  <si>
    <t>(c) B+C支点最大の場合</t>
    <rPh sb="5" eb="7">
      <t>シテン</t>
    </rPh>
    <rPh sb="7" eb="9">
      <t>サイダイ</t>
    </rPh>
    <rPh sb="10" eb="12">
      <t>バアイ</t>
    </rPh>
    <phoneticPr fontId="117"/>
  </si>
  <si>
    <t>(d) 地震時列車荷重</t>
    <rPh sb="4" eb="6">
      <t>ジシン</t>
    </rPh>
    <rPh sb="6" eb="7">
      <t>ジ</t>
    </rPh>
    <rPh sb="7" eb="9">
      <t>レッシャ</t>
    </rPh>
    <rPh sb="9" eb="11">
      <t>カジュウ</t>
    </rPh>
    <phoneticPr fontId="117"/>
  </si>
  <si>
    <t>衝撃荷重I</t>
    <rPh sb="0" eb="2">
      <t>ショウゲキ</t>
    </rPh>
    <rPh sb="2" eb="4">
      <t>カジュウ</t>
    </rPh>
    <phoneticPr fontId="117"/>
  </si>
  <si>
    <t>a) B支点最大の場合</t>
    <rPh sb="4" eb="6">
      <t>シテン</t>
    </rPh>
    <rPh sb="6" eb="8">
      <t>サイダイ</t>
    </rPh>
    <rPh sb="9" eb="11">
      <t>バアイ</t>
    </rPh>
    <phoneticPr fontId="117"/>
  </si>
  <si>
    <t>b) C支点最大の場合</t>
    <rPh sb="4" eb="6">
      <t>シテン</t>
    </rPh>
    <rPh sb="6" eb="8">
      <t>サイダイ</t>
    </rPh>
    <rPh sb="9" eb="11">
      <t>バアイ</t>
    </rPh>
    <phoneticPr fontId="117"/>
  </si>
  <si>
    <t>c) B+C支点最大の場合</t>
    <rPh sb="6" eb="8">
      <t>シテン</t>
    </rPh>
    <rPh sb="8" eb="10">
      <t>サイダイ</t>
    </rPh>
    <rPh sb="11" eb="13">
      <t>バアイ</t>
    </rPh>
    <phoneticPr fontId="117"/>
  </si>
  <si>
    <t>(b) 使用性</t>
    <rPh sb="4" eb="6">
      <t>シヨウ</t>
    </rPh>
    <rPh sb="6" eb="7">
      <t>セイ</t>
    </rPh>
    <phoneticPr fontId="117"/>
  </si>
  <si>
    <t>車両荷重LF</t>
    <rPh sb="0" eb="2">
      <t>シャリョウ</t>
    </rPh>
    <rPh sb="2" eb="4">
      <t>カジュウ</t>
    </rPh>
    <phoneticPr fontId="117"/>
  </si>
  <si>
    <t>(c) B+C支点最大の場合</t>
    <rPh sb="8" eb="10">
      <t>シテン</t>
    </rPh>
    <rPh sb="10" eb="12">
      <t>サイダイバアイ</t>
    </rPh>
    <phoneticPr fontId="117"/>
  </si>
  <si>
    <t>7) 風荷重W</t>
    <rPh sb="3" eb="4">
      <t>カゼ</t>
    </rPh>
    <rPh sb="4" eb="6">
      <t>カジュウ</t>
    </rPh>
    <phoneticPr fontId="117"/>
  </si>
  <si>
    <t>(a) 列車荷重がある場合</t>
    <rPh sb="4" eb="6">
      <t>レッシャ</t>
    </rPh>
    <rPh sb="6" eb="8">
      <t>カジュウ</t>
    </rPh>
    <rPh sb="11" eb="13">
      <t>バアイ</t>
    </rPh>
    <phoneticPr fontId="117"/>
  </si>
  <si>
    <t>(b) 列車荷重がない場合</t>
    <rPh sb="4" eb="6">
      <t>レッシャ</t>
    </rPh>
    <rPh sb="6" eb="8">
      <t>カジュウ</t>
    </rPh>
    <rPh sb="11" eb="13">
      <t>バアイ</t>
    </rPh>
    <phoneticPr fontId="117"/>
  </si>
  <si>
    <t>8) 地震時直角方向EQ</t>
    <rPh sb="3" eb="5">
      <t>ジシン</t>
    </rPh>
    <rPh sb="5" eb="6">
      <t>ジ</t>
    </rPh>
    <rPh sb="6" eb="8">
      <t>チョッカク</t>
    </rPh>
    <rPh sb="8" eb="10">
      <t>ホウコウ</t>
    </rPh>
    <phoneticPr fontId="117"/>
  </si>
  <si>
    <t>上部工　慣性力</t>
    <rPh sb="0" eb="2">
      <t>ジョウブ</t>
    </rPh>
    <rPh sb="2" eb="3">
      <t>コウ</t>
    </rPh>
    <rPh sb="4" eb="6">
      <t>カンセイ</t>
    </rPh>
    <rPh sb="6" eb="7">
      <t>リョク</t>
    </rPh>
    <phoneticPr fontId="117"/>
  </si>
  <si>
    <t>列車　慣性力</t>
    <rPh sb="0" eb="2">
      <t>レッシャ</t>
    </rPh>
    <rPh sb="3" eb="5">
      <t>カンセイ</t>
    </rPh>
    <rPh sb="5" eb="6">
      <t>リョク</t>
    </rPh>
    <phoneticPr fontId="117"/>
  </si>
  <si>
    <t>9) 1.0 LR + 1.23B</t>
    <phoneticPr fontId="117"/>
  </si>
  <si>
    <t>Y
(m)</t>
    <phoneticPr fontId="117"/>
  </si>
  <si>
    <t>ゴム支承</t>
    <rPh sb="2" eb="4">
      <t>シショウ</t>
    </rPh>
    <phoneticPr fontId="117"/>
  </si>
  <si>
    <t>ストッパー</t>
    <phoneticPr fontId="117"/>
  </si>
  <si>
    <r>
      <t>10) 1.1 L</t>
    </r>
    <r>
      <rPr>
        <vertAlign val="subscript"/>
        <sz val="10"/>
        <rFont val="ＭＳ 明朝"/>
        <family val="1"/>
        <charset val="128"/>
      </rPr>
      <t>R</t>
    </r>
    <r>
      <rPr>
        <sz val="10"/>
        <rFont val="ＭＳ 明朝"/>
        <family val="1"/>
        <charset val="128"/>
      </rPr>
      <t xml:space="preserve"> + 1.23B</t>
    </r>
    <phoneticPr fontId="90"/>
  </si>
  <si>
    <r>
      <t>11) 1.0 L</t>
    </r>
    <r>
      <rPr>
        <vertAlign val="subscript"/>
        <sz val="10"/>
        <rFont val="ＭＳ 明朝"/>
        <family val="1"/>
        <charset val="128"/>
      </rPr>
      <t>R</t>
    </r>
    <r>
      <rPr>
        <sz val="10"/>
        <rFont val="ＭＳ 明朝"/>
        <family val="1"/>
        <charset val="128"/>
      </rPr>
      <t xml:space="preserve"> + 1.35B</t>
    </r>
    <phoneticPr fontId="90"/>
  </si>
  <si>
    <r>
      <t>12) 1.0 L</t>
    </r>
    <r>
      <rPr>
        <vertAlign val="subscript"/>
        <sz val="10"/>
        <rFont val="ＭＳ 明朝"/>
        <family val="1"/>
        <charset val="128"/>
      </rPr>
      <t>R</t>
    </r>
    <r>
      <rPr>
        <sz val="10"/>
        <rFont val="ＭＳ 明朝"/>
        <family val="1"/>
        <charset val="128"/>
      </rPr>
      <t xml:space="preserve"> </t>
    </r>
    <phoneticPr fontId="90"/>
  </si>
  <si>
    <t>13) 地震時線路方向</t>
    <rPh sb="4" eb="6">
      <t>ジシン</t>
    </rPh>
    <rPh sb="6" eb="7">
      <t>ジ</t>
    </rPh>
    <rPh sb="7" eb="9">
      <t>センロ</t>
    </rPh>
    <rPh sb="9" eb="11">
      <t>ホウコウ</t>
    </rPh>
    <phoneticPr fontId="117"/>
  </si>
  <si>
    <t>Case
No.</t>
    <phoneticPr fontId="117"/>
  </si>
  <si>
    <t>組合せ</t>
    <rPh sb="0" eb="2">
      <t>クミアワ</t>
    </rPh>
    <phoneticPr fontId="117"/>
  </si>
  <si>
    <t>ﾓｰﾒﾝﾄ
Md
(kN・m)</t>
    <phoneticPr fontId="117"/>
  </si>
  <si>
    <t>性能項目</t>
    <rPh sb="0" eb="2">
      <t>セイノウ</t>
    </rPh>
    <rPh sb="2" eb="4">
      <t>コウモク</t>
    </rPh>
    <phoneticPr fontId="117"/>
  </si>
  <si>
    <t>備考</t>
    <rPh sb="0" eb="2">
      <t>ビコウ</t>
    </rPh>
    <phoneticPr fontId="117"/>
  </si>
  <si>
    <t>摘要</t>
    <rPh sb="0" eb="2">
      <t>テキヨウ</t>
    </rPh>
    <phoneticPr fontId="117"/>
  </si>
  <si>
    <t>13.2 設計作用の組合せ</t>
    <rPh sb="5" eb="7">
      <t>セッケイ</t>
    </rPh>
    <rPh sb="7" eb="9">
      <t>サヨウ</t>
    </rPh>
    <rPh sb="10" eb="12">
      <t>クミアワ</t>
    </rPh>
    <phoneticPr fontId="117"/>
  </si>
  <si>
    <t>D1</t>
    <phoneticPr fontId="117"/>
  </si>
  <si>
    <t>D2</t>
    <phoneticPr fontId="117"/>
  </si>
  <si>
    <t>S</t>
    <phoneticPr fontId="117"/>
  </si>
  <si>
    <t>L</t>
    <phoneticPr fontId="117"/>
  </si>
  <si>
    <t>I</t>
    <phoneticPr fontId="117"/>
  </si>
  <si>
    <t>LF</t>
    <phoneticPr fontId="117"/>
  </si>
  <si>
    <t>W</t>
    <phoneticPr fontId="117"/>
  </si>
  <si>
    <r>
      <t>L</t>
    </r>
    <r>
      <rPr>
        <vertAlign val="subscript"/>
        <sz val="10"/>
        <color theme="1"/>
        <rFont val="ＭＳ 明朝"/>
        <family val="1"/>
        <charset val="128"/>
      </rPr>
      <t>R</t>
    </r>
    <r>
      <rPr>
        <sz val="10"/>
        <color theme="1"/>
        <rFont val="ＭＳ 明朝"/>
        <family val="1"/>
        <charset val="128"/>
      </rPr>
      <t>+B</t>
    </r>
    <phoneticPr fontId="117"/>
  </si>
  <si>
    <t>EQ</t>
    <phoneticPr fontId="117"/>
  </si>
  <si>
    <r>
      <t>1.0S</t>
    </r>
    <r>
      <rPr>
        <vertAlign val="subscript"/>
        <sz val="10"/>
        <color theme="1"/>
        <rFont val="ＭＳ 明朝"/>
        <family val="1"/>
        <charset val="128"/>
      </rPr>
      <t>10</t>
    </r>
    <phoneticPr fontId="90"/>
  </si>
  <si>
    <t>安全性(破壊)</t>
    <rPh sb="0" eb="3">
      <t>アンゼンセイ</t>
    </rPh>
    <rPh sb="4" eb="6">
      <t>ハカイ</t>
    </rPh>
    <phoneticPr fontId="117"/>
  </si>
  <si>
    <t>列車最大</t>
    <rPh sb="0" eb="2">
      <t>レッシャ</t>
    </rPh>
    <rPh sb="2" eb="4">
      <t>サイダイ</t>
    </rPh>
    <phoneticPr fontId="117"/>
  </si>
  <si>
    <t>B支点最大</t>
    <rPh sb="1" eb="3">
      <t>シテン</t>
    </rPh>
    <rPh sb="3" eb="5">
      <t>サイダイ</t>
    </rPh>
    <phoneticPr fontId="117"/>
  </si>
  <si>
    <t>〃</t>
    <phoneticPr fontId="117"/>
  </si>
  <si>
    <t>C支点最大</t>
    <rPh sb="1" eb="3">
      <t>シテン</t>
    </rPh>
    <rPh sb="3" eb="5">
      <t>サイダイ</t>
    </rPh>
    <phoneticPr fontId="117"/>
  </si>
  <si>
    <t>B＋C支点最大</t>
    <rPh sb="3" eb="5">
      <t>シテン</t>
    </rPh>
    <rPh sb="5" eb="7">
      <t>サイダイ</t>
    </rPh>
    <phoneticPr fontId="117"/>
  </si>
  <si>
    <t>車横最大</t>
    <rPh sb="0" eb="2">
      <t>シャヨコ</t>
    </rPh>
    <rPh sb="2" eb="4">
      <t>サイダイ</t>
    </rPh>
    <phoneticPr fontId="117"/>
  </si>
  <si>
    <r>
      <t>1.0S</t>
    </r>
    <r>
      <rPr>
        <vertAlign val="subscript"/>
        <sz val="10"/>
        <color theme="1"/>
        <rFont val="ＭＳ 明朝"/>
        <family val="1"/>
        <charset val="128"/>
      </rPr>
      <t>2</t>
    </r>
    <phoneticPr fontId="90"/>
  </si>
  <si>
    <t>風最大</t>
    <rPh sb="0" eb="1">
      <t>カゼ</t>
    </rPh>
    <rPh sb="1" eb="3">
      <t>サイダイ</t>
    </rPh>
    <phoneticPr fontId="117"/>
  </si>
  <si>
    <r>
      <t>1.0S</t>
    </r>
    <r>
      <rPr>
        <vertAlign val="subscript"/>
        <sz val="10"/>
        <color theme="1"/>
        <rFont val="ＭＳ 明朝"/>
        <family val="1"/>
        <charset val="128"/>
      </rPr>
      <t>30</t>
    </r>
    <phoneticPr fontId="90"/>
  </si>
  <si>
    <t>雪最大</t>
    <rPh sb="0" eb="1">
      <t>ユキ</t>
    </rPh>
    <rPh sb="1" eb="3">
      <t>サイダイ</t>
    </rPh>
    <phoneticPr fontId="117"/>
  </si>
  <si>
    <t>1.0LR+1.23B</t>
    <phoneticPr fontId="90"/>
  </si>
  <si>
    <t>1.0LR+1.35B</t>
    <phoneticPr fontId="90"/>
  </si>
  <si>
    <t>制動最大</t>
    <rPh sb="0" eb="2">
      <t>セイドウ</t>
    </rPh>
    <rPh sb="2" eb="4">
      <t>サイダイ</t>
    </rPh>
    <phoneticPr fontId="117"/>
  </si>
  <si>
    <t>1.1LR+1.23B</t>
    <phoneticPr fontId="90"/>
  </si>
  <si>
    <t>ロング最大</t>
    <rPh sb="3" eb="5">
      <t>サイダイ</t>
    </rPh>
    <phoneticPr fontId="117"/>
  </si>
  <si>
    <t>1.0LR</t>
    <phoneticPr fontId="90"/>
  </si>
  <si>
    <r>
      <t xml:space="preserve">復旧性
</t>
    </r>
    <r>
      <rPr>
        <sz val="8"/>
        <color theme="1"/>
        <rFont val="ＭＳ 明朝"/>
        <family val="1"/>
        <charset val="128"/>
      </rPr>
      <t>(地震時以外)</t>
    </r>
    <rPh sb="0" eb="3">
      <t>フッキュウセイ</t>
    </rPh>
    <rPh sb="5" eb="7">
      <t>ジシン</t>
    </rPh>
    <rPh sb="7" eb="8">
      <t>ジ</t>
    </rPh>
    <rPh sb="8" eb="10">
      <t>イガイ</t>
    </rPh>
    <phoneticPr fontId="117"/>
  </si>
  <si>
    <t>復旧性
(地震時)</t>
    <rPh sb="0" eb="3">
      <t>フッキュウセイ</t>
    </rPh>
    <rPh sb="5" eb="7">
      <t>ジシン</t>
    </rPh>
    <rPh sb="7" eb="8">
      <t>ジ</t>
    </rPh>
    <phoneticPr fontId="117"/>
  </si>
  <si>
    <t>線路直角方向</t>
    <rPh sb="0" eb="2">
      <t>センロ</t>
    </rPh>
    <rPh sb="2" eb="4">
      <t>チョッカク</t>
    </rPh>
    <rPh sb="4" eb="6">
      <t>ホウコウ</t>
    </rPh>
    <phoneticPr fontId="117"/>
  </si>
  <si>
    <t>線路方向</t>
    <rPh sb="0" eb="2">
      <t>センロ</t>
    </rPh>
    <rPh sb="2" eb="4">
      <t>ホウコウ</t>
    </rPh>
    <phoneticPr fontId="117"/>
  </si>
  <si>
    <t>耐久性</t>
    <rPh sb="0" eb="3">
      <t>タイキュウセイ</t>
    </rPh>
    <phoneticPr fontId="117"/>
  </si>
  <si>
    <t>縁応力度</t>
    <rPh sb="0" eb="1">
      <t>フチ</t>
    </rPh>
    <rPh sb="1" eb="4">
      <t>オウリョクド</t>
    </rPh>
    <phoneticPr fontId="117"/>
  </si>
  <si>
    <t>永久作用</t>
    <rPh sb="0" eb="2">
      <t>エイキュウ</t>
    </rPh>
    <rPh sb="2" eb="4">
      <t>サヨウ</t>
    </rPh>
    <phoneticPr fontId="117"/>
  </si>
  <si>
    <t>安全性(疲労)</t>
    <rPh sb="0" eb="3">
      <t>アンゼンセイ</t>
    </rPh>
    <rPh sb="4" eb="6">
      <t>ヒロウ</t>
    </rPh>
    <phoneticPr fontId="117"/>
  </si>
  <si>
    <t>せん断力
Vd(kN)</t>
    <rPh sb="2" eb="3">
      <t>ダン</t>
    </rPh>
    <rPh sb="3" eb="4">
      <t>リョク</t>
    </rPh>
    <phoneticPr fontId="117"/>
  </si>
  <si>
    <t>ねじり
ﾓｰﾒﾝﾄ
Mt(kN)</t>
  </si>
  <si>
    <t xml:space="preserve">Case
No.
</t>
    <phoneticPr fontId="117"/>
  </si>
  <si>
    <t>設計作用</t>
    <rPh sb="0" eb="2">
      <t>セッケイ</t>
    </rPh>
    <rPh sb="2" eb="4">
      <t>サヨウ</t>
    </rPh>
    <phoneticPr fontId="117"/>
  </si>
  <si>
    <t>LR＋B</t>
    <phoneticPr fontId="117"/>
  </si>
  <si>
    <t>曲げ
ﾓｰﾒﾝﾄ
Md(kN)</t>
    <rPh sb="0" eb="1">
      <t>マ</t>
    </rPh>
    <phoneticPr fontId="117"/>
  </si>
  <si>
    <t>ねじり
ﾓｰﾒﾝﾄ
Mt(kN)</t>
    <phoneticPr fontId="117"/>
  </si>
  <si>
    <t>耐久性[曲げひび割れ]</t>
    <rPh sb="0" eb="2">
      <t>タイキュウ</t>
    </rPh>
    <rPh sb="2" eb="3">
      <t>セイ</t>
    </rPh>
    <rPh sb="4" eb="5">
      <t>マ</t>
    </rPh>
    <rPh sb="8" eb="9">
      <t>ワ</t>
    </rPh>
    <phoneticPr fontId="117"/>
  </si>
  <si>
    <t>Md</t>
    <phoneticPr fontId="117"/>
  </si>
  <si>
    <t>Mpd</t>
    <phoneticPr fontId="117"/>
  </si>
  <si>
    <t>安全性[曲げ軸力]</t>
    <rPh sb="0" eb="3">
      <t>アンゼンセイ</t>
    </rPh>
    <rPh sb="4" eb="5">
      <t>マ</t>
    </rPh>
    <rPh sb="6" eb="7">
      <t>ジク</t>
    </rPh>
    <rPh sb="7" eb="8">
      <t>リョク</t>
    </rPh>
    <phoneticPr fontId="117"/>
  </si>
  <si>
    <t>安全性[せん断]</t>
    <rPh sb="0" eb="3">
      <t>アンゼンセイ</t>
    </rPh>
    <rPh sb="6" eb="7">
      <t>ダン</t>
    </rPh>
    <phoneticPr fontId="117"/>
  </si>
  <si>
    <t>Vd</t>
    <phoneticPr fontId="117"/>
  </si>
  <si>
    <t>安全性[破壊:ねじり]</t>
    <rPh sb="0" eb="3">
      <t>アンゼンセイ</t>
    </rPh>
    <rPh sb="4" eb="6">
      <t>ハカイ</t>
    </rPh>
    <phoneticPr fontId="117"/>
  </si>
  <si>
    <t>结构浏览</t>
  </si>
  <si>
    <t>①荷载种类</t>
  </si>
  <si>
    <t>②荷载格式</t>
  </si>
  <si>
    <t>③荷载名称及数值</t>
  </si>
  <si>
    <t>④设置上層梁模型</t>
  </si>
  <si>
    <t>⑤要素荷重设定表</t>
  </si>
  <si>
    <t>⑥节点荷载设定表</t>
  </si>
  <si>
    <t>列車荷重地震（EQL）(水平)(Kh = 0.20)</t>
  </si>
  <si>
    <r>
      <rPr>
        <b/>
        <sz val="12"/>
        <color theme="1"/>
        <rFont val="ＭＳ Ｐゴシック"/>
        <family val="3"/>
        <charset val="128"/>
        <scheme val="minor"/>
      </rPr>
      <t>①荷</t>
    </r>
    <r>
      <rPr>
        <b/>
        <sz val="12"/>
        <color theme="1"/>
        <rFont val="Microsoft YaHei"/>
        <family val="2"/>
      </rPr>
      <t>载参考</t>
    </r>
    <r>
      <rPr>
        <b/>
        <sz val="12"/>
        <color theme="1"/>
        <rFont val="游ゴシック"/>
        <family val="3"/>
        <charset val="128"/>
      </rPr>
      <t>种类</t>
    </r>
  </si>
  <si>
    <t>本项目荷载种类</t>
  </si>
  <si>
    <t>增分指示</t>
  </si>
  <si>
    <t>CASE 1</t>
  </si>
  <si>
    <t>固定死荷重(D1)</t>
  </si>
  <si>
    <t>増分なし</t>
  </si>
  <si>
    <t>CASE 2</t>
  </si>
  <si>
    <t>死荷重地震（EQD）(桁本体＋ラーメン橋台)(Kh = 1.00)</t>
  </si>
  <si>
    <t>CASE 3</t>
  </si>
  <si>
    <t>乾燥収縮(SH)</t>
  </si>
  <si>
    <t>死荷重地震（EQD）(桁本</t>
  </si>
  <si>
    <t>CASE 4</t>
  </si>
  <si>
    <t>死荷重地震(Ｋh=1.00) (EQDH)</t>
  </si>
  <si>
    <t>全ステップ増分</t>
  </si>
  <si>
    <t>雪荷重 ２年確率(S2)</t>
  </si>
  <si>
    <t>CASE 5</t>
  </si>
  <si>
    <t>列車荷重地震(鉛直)(その1) (EQL1)</t>
  </si>
  <si>
    <r>
      <rPr>
        <b/>
        <sz val="11"/>
        <color theme="1"/>
        <rFont val="ＭＳ Ｐゴシック"/>
        <family val="3"/>
        <charset val="128"/>
        <scheme val="minor"/>
      </rPr>
      <t>死荷重地震(EQDH) 【左→右】</t>
    </r>
    <r>
      <rPr>
        <b/>
        <sz val="11"/>
        <color theme="1"/>
        <rFont val="Microsoft YaHei"/>
        <family val="2"/>
      </rPr>
      <t>Kh</t>
    </r>
    <r>
      <rPr>
        <b/>
        <sz val="11"/>
        <color theme="1"/>
        <rFont val="ＭＳ Ｐゴシック"/>
        <family val="3"/>
        <charset val="128"/>
        <scheme val="minor"/>
      </rPr>
      <t>=1.00</t>
    </r>
  </si>
  <si>
    <t>CASE 6</t>
  </si>
  <si>
    <t>列車荷重地震(鉛直)(その2) (EQL2)</t>
  </si>
  <si>
    <t>列車荷重地震[鉛直力](EQLV) 【左→右】（上り線載荷）</t>
  </si>
  <si>
    <t>CASE 7</t>
  </si>
  <si>
    <t>列車荷重地震(水平)(Kh=0.30)</t>
  </si>
  <si>
    <t>載荷ステップ限定増分</t>
  </si>
  <si>
    <t>列車荷重地震[鉛直力](EQLV) 【左←右】（下り線載荷）</t>
  </si>
  <si>
    <t>CASE 8</t>
  </si>
  <si>
    <t>列車荷重地震（水平）(Ｋh=0.20)</t>
  </si>
  <si>
    <t>列車荷重地震[水平力](EQLH)【左→右】Kh ＝0.30</t>
  </si>
  <si>
    <t>CASE 9</t>
  </si>
  <si>
    <t>雪荷重(2年期待値)(その1)(S2-1)</t>
  </si>
  <si>
    <t>電柱荷重[水平力](DEQH1)【左→右】【固定荷重】</t>
  </si>
  <si>
    <t>CASE 10</t>
  </si>
  <si>
    <t>雪荷重(2年期待値)(その2)(S2-2)</t>
  </si>
  <si>
    <t>電柱荷重[水平力](DEQH2)【左←右】【固定荷重】</t>
  </si>
  <si>
    <t>CASE 11</t>
  </si>
  <si>
    <t>電柱荷重(地震時)(Kh=1.00) (DEQ)</t>
  </si>
  <si>
    <t>死荷重地震：液状化(EQDH2) 【左→右】Kh=1.00</t>
  </si>
  <si>
    <t>CASE 12</t>
  </si>
  <si>
    <t>死荷重地震（液状化）(Ｋh=1.00) (EQDH2)</t>
  </si>
  <si>
    <t>CASE 13</t>
  </si>
  <si>
    <t>要素番号
（开始）</t>
  </si>
  <si>
    <t>要素番号
（终了）</t>
  </si>
  <si>
    <t>荷重种类</t>
  </si>
  <si>
    <t>AML1</t>
  </si>
  <si>
    <t>AML2</t>
  </si>
  <si>
    <t>WM1</t>
  </si>
  <si>
    <t>WM2</t>
  </si>
  <si>
    <t>WS1</t>
  </si>
  <si>
    <t>WS2</t>
  </si>
  <si>
    <t>荷重说明</t>
  </si>
  <si>
    <t>弯矩(顺正，逆负)</t>
  </si>
  <si>
    <t>分布荷重(直角)</t>
  </si>
  <si>
    <t>要素分布荷载
kN/m</t>
  </si>
  <si>
    <t>集中力（←左负，右正→）</t>
  </si>
  <si>
    <t>增加</t>
  </si>
  <si>
    <t>集中荷重(直角)</t>
  </si>
  <si>
    <t>要素集中垂直荷载
kN/m</t>
  </si>
  <si>
    <t>モーメント荷重</t>
  </si>
  <si>
    <t>要素集中弯矩
kN/m</t>
  </si>
  <si>
    <t>平行な等分布荷重</t>
  </si>
  <si>
    <t>要素平行荷载
kN/m</t>
  </si>
  <si>
    <t>２次載荷</t>
  </si>
  <si>
    <t>2次荷载</t>
  </si>
  <si>
    <t>温度荷重</t>
  </si>
  <si>
    <t>要素温度荷载WM1温度,WM2热膨胀系数（°）</t>
  </si>
  <si>
    <t>集中荷重(水平)</t>
  </si>
  <si>
    <t>要素集中水平荷载</t>
  </si>
  <si>
    <t>連続要素分布荷重</t>
  </si>
  <si>
    <t>连续要素垂直分布荷载
kN/m</t>
  </si>
  <si>
    <t>平行な等分布荷重2</t>
  </si>
  <si>
    <t>要素平行局部荷载
kN/m</t>
  </si>
  <si>
    <t>連続要素集中荷重V</t>
  </si>
  <si>
    <t>连续要素集中垂直荷载
kN/m</t>
  </si>
  <si>
    <t>连续要素存在误差，不采用连续要素施加集中力</t>
  </si>
  <si>
    <t>連続要素集中荷重M</t>
  </si>
  <si>
    <t>连续要素集中弯矩荷载
kN/m</t>
  </si>
  <si>
    <t>連続要素集中荷重H</t>
  </si>
  <si>
    <t>连续要素集中水平荷载
kN/m</t>
  </si>
  <si>
    <t>数据查找行号范围</t>
  </si>
  <si>
    <t>CASE1</t>
  </si>
  <si>
    <t>F_NUM</t>
  </si>
  <si>
    <t>CASE2</t>
  </si>
  <si>
    <t>CASE4</t>
  </si>
  <si>
    <t>CASE12</t>
  </si>
  <si>
    <t>1W1</t>
  </si>
  <si>
    <t>2W1</t>
  </si>
  <si>
    <t>8H1</t>
  </si>
  <si>
    <t>替换文本中（空格， = ） =TRIM(SUBSTITUTE(TRIM(    ),"=",""))</t>
  </si>
  <si>
    <t>H=</t>
  </si>
  <si>
    <t>1W2</t>
  </si>
  <si>
    <t>2W2</t>
  </si>
  <si>
    <t>8N1</t>
  </si>
  <si>
    <t>原始名称</t>
  </si>
  <si>
    <t>原始数据</t>
  </si>
  <si>
    <t>名称</t>
  </si>
  <si>
    <t>组合名称</t>
  </si>
  <si>
    <t>数据</t>
  </si>
  <si>
    <t>组合CASE号</t>
  </si>
  <si>
    <t>H1=</t>
  </si>
  <si>
    <t>N1=</t>
  </si>
  <si>
    <t>1W3</t>
  </si>
  <si>
    <t>2G1</t>
  </si>
  <si>
    <t>8G1</t>
  </si>
  <si>
    <r>
      <rPr>
        <b/>
        <sz val="10"/>
        <color theme="1"/>
        <rFont val="MS Mincho"/>
        <family val="1"/>
      </rPr>
      <t>W</t>
    </r>
    <r>
      <rPr>
        <b/>
        <sz val="10"/>
        <color theme="1"/>
        <rFont val="等线"/>
        <family val="3"/>
        <charset val="128"/>
      </rPr>
      <t>0</t>
    </r>
    <r>
      <rPr>
        <b/>
        <sz val="10"/>
        <color theme="1"/>
        <rFont val="MS Mincho"/>
        <family val="1"/>
      </rPr>
      <t>=</t>
    </r>
  </si>
  <si>
    <t>N2=</t>
  </si>
  <si>
    <t>1Q1</t>
  </si>
  <si>
    <t>2G2</t>
  </si>
  <si>
    <t>8G2</t>
  </si>
  <si>
    <t>N3=</t>
  </si>
  <si>
    <t>1G1</t>
  </si>
  <si>
    <t>2G3</t>
  </si>
  <si>
    <t>8G3</t>
  </si>
  <si>
    <t>1G2</t>
  </si>
  <si>
    <t>2G4</t>
  </si>
  <si>
    <t>8G4</t>
  </si>
  <si>
    <t>N4=</t>
  </si>
  <si>
    <t>1G3</t>
  </si>
  <si>
    <t>2G5</t>
  </si>
  <si>
    <t>8G5</t>
  </si>
  <si>
    <t>N5=</t>
  </si>
  <si>
    <t>1G4</t>
  </si>
  <si>
    <t>2G6</t>
  </si>
  <si>
    <t>8G6</t>
  </si>
  <si>
    <t>N6=</t>
  </si>
  <si>
    <t>1G5</t>
  </si>
  <si>
    <t>N7=</t>
  </si>
  <si>
    <t>1G6</t>
  </si>
  <si>
    <t>3W1</t>
  </si>
  <si>
    <t>N8=</t>
  </si>
  <si>
    <t>9H1</t>
  </si>
  <si>
    <t>9N1</t>
  </si>
  <si>
    <t>4G1</t>
  </si>
  <si>
    <t>9G1</t>
  </si>
  <si>
    <t>4G2</t>
  </si>
  <si>
    <t>9G2</t>
  </si>
  <si>
    <t>4G3</t>
  </si>
  <si>
    <t>9G3</t>
  </si>
  <si>
    <t>4G4</t>
  </si>
  <si>
    <t>9G4</t>
  </si>
  <si>
    <t>4G5</t>
  </si>
  <si>
    <t>9G5</t>
  </si>
  <si>
    <t>4G6</t>
  </si>
  <si>
    <t>9G6</t>
  </si>
  <si>
    <t>N9=</t>
  </si>
  <si>
    <t>5SH1</t>
  </si>
  <si>
    <t>10H1</t>
  </si>
  <si>
    <t>N10=</t>
  </si>
  <si>
    <t>10H2</t>
  </si>
  <si>
    <t>N11=</t>
  </si>
  <si>
    <t>10H3</t>
  </si>
  <si>
    <t>N12=</t>
  </si>
  <si>
    <t>N13=</t>
  </si>
  <si>
    <t>6G1</t>
  </si>
  <si>
    <t>N14=</t>
  </si>
  <si>
    <t>6G2</t>
  </si>
  <si>
    <t>N15=</t>
  </si>
  <si>
    <t>6G3</t>
  </si>
  <si>
    <t>N16=</t>
  </si>
  <si>
    <t/>
  </si>
  <si>
    <t>6G4</t>
  </si>
  <si>
    <t>6G5</t>
  </si>
  <si>
    <t>6G6</t>
  </si>
  <si>
    <t>7G1</t>
  </si>
  <si>
    <t>7G2</t>
  </si>
  <si>
    <t>7G3</t>
  </si>
  <si>
    <t>7G4</t>
  </si>
  <si>
    <t>7G5</t>
  </si>
  <si>
    <t>7G6</t>
  </si>
  <si>
    <t>1W0</t>
  </si>
  <si>
    <t>2W0</t>
  </si>
  <si>
    <r>
      <rPr>
        <sz val="11"/>
        <color theme="1"/>
        <rFont val="ＭＳ Ｐゴシック"/>
        <family val="3"/>
        <charset val="128"/>
        <scheme val="minor"/>
      </rPr>
      <t>3</t>
    </r>
    <r>
      <rPr>
        <sz val="11"/>
        <color theme="1"/>
        <rFont val="ＭＳ Ｐゴシック"/>
        <family val="3"/>
        <charset val="128"/>
        <scheme val="minor"/>
      </rPr>
      <t>W0</t>
    </r>
  </si>
  <si>
    <t xml:space="preserve">CASE1 固定死荷重(D1)
</t>
  </si>
  <si>
    <t>A ④设置上層梁模型</t>
  </si>
  <si>
    <t>AML1不能为0，集中荷重无法施加在i端，</t>
  </si>
  <si>
    <t>1、元素模型</t>
  </si>
  <si>
    <t>2、跨度模型</t>
  </si>
  <si>
    <t>A上層梁</t>
  </si>
  <si>
    <t>如果数据为负数，说明①录入间距不对，模型不闭合；②录入参数顺序不对</t>
  </si>
  <si>
    <t>提前定义区域函数：</t>
  </si>
  <si>
    <t>A节点号A</t>
  </si>
  <si>
    <t>A要素号A</t>
  </si>
  <si>
    <t>A要素长A</t>
  </si>
  <si>
    <t>A节点位置A</t>
  </si>
  <si>
    <t>A跨度号A</t>
  </si>
  <si>
    <t>K左要素num</t>
  </si>
  <si>
    <t>K右要素num</t>
  </si>
  <si>
    <t>跨度左端Postion1</t>
  </si>
  <si>
    <t>跨长（m）</t>
  </si>
  <si>
    <t>要素定位</t>
  </si>
  <si>
    <t>定位序号</t>
  </si>
  <si>
    <t>N1~G1</t>
  </si>
  <si>
    <t>RIGHT-POINT</t>
  </si>
  <si>
    <t>Postion2</t>
  </si>
  <si>
    <t>拷贝定位序号</t>
  </si>
  <si>
    <t>C1-1</t>
  </si>
  <si>
    <t>位置自动算</t>
  </si>
  <si>
    <t>1N8</t>
  </si>
  <si>
    <t>1N9</t>
  </si>
  <si>
    <t>1N12</t>
  </si>
  <si>
    <t>1N13</t>
  </si>
  <si>
    <t>1N14</t>
  </si>
  <si>
    <t>1N15</t>
  </si>
  <si>
    <t>1N16</t>
  </si>
  <si>
    <t>2N1</t>
  </si>
  <si>
    <t>2N2</t>
  </si>
  <si>
    <t>2N3</t>
  </si>
  <si>
    <t>2N4</t>
  </si>
  <si>
    <t>2N5</t>
  </si>
  <si>
    <t>2N6</t>
  </si>
  <si>
    <t>2N7</t>
  </si>
  <si>
    <t>2N8</t>
  </si>
  <si>
    <t>2N9</t>
  </si>
  <si>
    <t>2N13</t>
  </si>
  <si>
    <t>2N14</t>
  </si>
  <si>
    <t>2N15</t>
  </si>
  <si>
    <t>2N16</t>
  </si>
  <si>
    <t>7N1</t>
  </si>
  <si>
    <t>7N2</t>
  </si>
  <si>
    <t>7N3</t>
  </si>
  <si>
    <t>7N4</t>
  </si>
  <si>
    <t>7N5</t>
  </si>
  <si>
    <t>10N13</t>
  </si>
  <si>
    <t>10N14</t>
  </si>
  <si>
    <t>10N15</t>
  </si>
  <si>
    <t>10N16</t>
  </si>
  <si>
    <t>10N1</t>
  </si>
  <si>
    <t>10N2</t>
  </si>
  <si>
    <t>10N3</t>
  </si>
  <si>
    <t>10N4</t>
  </si>
  <si>
    <t>10N5</t>
  </si>
  <si>
    <t>10N6</t>
  </si>
  <si>
    <t>10N7</t>
  </si>
  <si>
    <t>10N8</t>
  </si>
  <si>
    <t>10N9</t>
  </si>
  <si>
    <t>位置手动输</t>
  </si>
  <si>
    <t>①手动录入(数字，英文字符),
同位置突变录入两次</t>
  </si>
  <si>
    <t>组合名命名</t>
  </si>
  <si>
    <t>②手动录入，在&lt;组合命名&gt;筛选</t>
  </si>
  <si>
    <t>③增加行
调试范围</t>
  </si>
  <si>
    <t>荷载序号</t>
  </si>
  <si>
    <t>POINT
左侧长</t>
  </si>
  <si>
    <t>分段序号</t>
  </si>
  <si>
    <t>Postion1</t>
  </si>
  <si>
    <t>数组最小行号</t>
  </si>
  <si>
    <t>数组最大行号</t>
  </si>
  <si>
    <r>
      <rPr>
        <b/>
        <sz val="11"/>
        <color rgb="FFFF0000"/>
        <rFont val="ＭＳ Ｐゴシック"/>
        <family val="3"/>
        <charset val="128"/>
        <scheme val="minor"/>
      </rPr>
      <t>1W</t>
    </r>
    <r>
      <rPr>
        <b/>
        <sz val="11"/>
        <color rgb="FFFF0000"/>
        <rFont val="Microsoft YaHei"/>
        <family val="2"/>
      </rPr>
      <t>3</t>
    </r>
  </si>
  <si>
    <r>
      <rPr>
        <b/>
        <sz val="11"/>
        <color rgb="FFFF0000"/>
        <rFont val="ＭＳ Ｐゴシック"/>
        <family val="3"/>
        <charset val="128"/>
        <scheme val="minor"/>
      </rPr>
      <t>1W</t>
    </r>
    <r>
      <rPr>
        <b/>
        <sz val="11"/>
        <color rgb="FFFF0000"/>
        <rFont val="Microsoft YaHei"/>
        <family val="2"/>
      </rPr>
      <t>0</t>
    </r>
  </si>
  <si>
    <t>1W4</t>
  </si>
  <si>
    <t>1W5</t>
  </si>
  <si>
    <t>1w0</t>
  </si>
  <si>
    <t>1W6</t>
  </si>
  <si>
    <t>C1-5</t>
  </si>
  <si>
    <t>集中荷重</t>
  </si>
  <si>
    <t>节点番号</t>
  </si>
  <si>
    <r>
      <rPr>
        <sz val="11"/>
        <color theme="1"/>
        <rFont val="ＭＳ Ｐゴシック"/>
        <family val="3"/>
        <charset val="128"/>
        <scheme val="minor"/>
      </rPr>
      <t>X轴方向集中荷载（</t>
    </r>
    <r>
      <rPr>
        <sz val="11"/>
        <color theme="1"/>
        <rFont val="ＭＳ Ｐゴシック"/>
        <family val="3"/>
        <charset val="128"/>
        <scheme val="minor"/>
      </rPr>
      <t>H</t>
    </r>
    <r>
      <rPr>
        <sz val="11"/>
        <color theme="1"/>
        <rFont val="ＭＳ Ｐゴシック"/>
        <family val="3"/>
        <charset val="128"/>
        <scheme val="minor"/>
      </rPr>
      <t>）</t>
    </r>
  </si>
  <si>
    <r>
      <rPr>
        <sz val="11"/>
        <color theme="1"/>
        <rFont val="ＭＳ Ｐゴシック"/>
        <family val="3"/>
        <charset val="128"/>
        <scheme val="minor"/>
      </rPr>
      <t>Y轴方向集中荷载（V</t>
    </r>
    <r>
      <rPr>
        <sz val="11"/>
        <color theme="1"/>
        <rFont val="ＭＳ Ｐゴシック"/>
        <family val="3"/>
        <charset val="128"/>
        <scheme val="minor"/>
      </rPr>
      <t>）</t>
    </r>
  </si>
  <si>
    <t>Z轴弯矩</t>
  </si>
  <si>
    <t>节点番号
（开始）</t>
  </si>
  <si>
    <t>节点番号
（终了）</t>
  </si>
  <si>
    <t>节点定位</t>
  </si>
  <si>
    <t>1P1</t>
  </si>
  <si>
    <t>1Ma</t>
  </si>
  <si>
    <t>1P2</t>
  </si>
  <si>
    <t>1Mb</t>
  </si>
  <si>
    <t>1P3</t>
  </si>
  <si>
    <r>
      <rPr>
        <b/>
        <sz val="10"/>
        <color theme="1"/>
        <rFont val="ＭＳ Ｐゴシック"/>
        <family val="3"/>
        <charset val="128"/>
        <scheme val="minor"/>
      </rPr>
      <t>1P</t>
    </r>
    <r>
      <rPr>
        <b/>
        <sz val="10"/>
        <color theme="1"/>
        <rFont val="等线"/>
        <family val="3"/>
        <charset val="128"/>
      </rPr>
      <t>a</t>
    </r>
  </si>
  <si>
    <t>1Pb</t>
  </si>
  <si>
    <t>1P4</t>
  </si>
  <si>
    <t>1P5</t>
  </si>
  <si>
    <r>
      <rPr>
        <b/>
        <sz val="10"/>
        <color theme="1"/>
        <rFont val="Microsoft YaHei"/>
        <family val="2"/>
      </rPr>
      <t>2</t>
    </r>
    <r>
      <rPr>
        <b/>
        <sz val="10"/>
        <color theme="1"/>
        <rFont val="ＭＳ Ｐゴシック"/>
        <family val="3"/>
        <charset val="128"/>
        <scheme val="minor"/>
      </rPr>
      <t>P</t>
    </r>
    <r>
      <rPr>
        <b/>
        <sz val="10"/>
        <color theme="1"/>
        <rFont val="Microsoft YaHei"/>
        <family val="2"/>
      </rPr>
      <t>3</t>
    </r>
  </si>
  <si>
    <r>
      <rPr>
        <b/>
        <sz val="10"/>
        <color theme="1"/>
        <rFont val="Microsoft YaHei"/>
        <family val="2"/>
      </rPr>
      <t>2</t>
    </r>
    <r>
      <rPr>
        <b/>
        <sz val="10"/>
        <color theme="1"/>
        <rFont val="ＭＳ Ｐゴシック"/>
        <family val="3"/>
        <charset val="128"/>
        <scheme val="minor"/>
      </rPr>
      <t>P</t>
    </r>
    <r>
      <rPr>
        <b/>
        <sz val="10"/>
        <color theme="1"/>
        <rFont val="Microsoft YaHei"/>
        <family val="2"/>
      </rPr>
      <t>4</t>
    </r>
  </si>
  <si>
    <r>
      <rPr>
        <b/>
        <sz val="10"/>
        <color theme="1"/>
        <rFont val="Microsoft YaHei"/>
        <family val="2"/>
      </rPr>
      <t>2</t>
    </r>
    <r>
      <rPr>
        <b/>
        <sz val="10"/>
        <color theme="1"/>
        <rFont val="ＭＳ Ｐゴシック"/>
        <family val="3"/>
        <charset val="128"/>
        <scheme val="minor"/>
      </rPr>
      <t>P</t>
    </r>
    <r>
      <rPr>
        <b/>
        <sz val="10"/>
        <color theme="1"/>
        <rFont val="Microsoft YaHei"/>
        <family val="2"/>
      </rPr>
      <t>a</t>
    </r>
  </si>
  <si>
    <r>
      <rPr>
        <b/>
        <sz val="10"/>
        <color theme="1"/>
        <rFont val="Microsoft YaHei"/>
        <family val="2"/>
      </rPr>
      <t>2</t>
    </r>
    <r>
      <rPr>
        <b/>
        <sz val="10"/>
        <color theme="1"/>
        <rFont val="ＭＳ Ｐゴシック"/>
        <family val="3"/>
        <charset val="128"/>
        <scheme val="minor"/>
      </rPr>
      <t>P</t>
    </r>
    <r>
      <rPr>
        <b/>
        <sz val="10"/>
        <color theme="1"/>
        <rFont val="Microsoft YaHei"/>
        <family val="2"/>
      </rPr>
      <t>d</t>
    </r>
  </si>
  <si>
    <t>3Pa</t>
  </si>
  <si>
    <r>
      <rPr>
        <b/>
        <sz val="10"/>
        <color theme="1"/>
        <rFont val="Microsoft YaHei"/>
        <family val="2"/>
      </rPr>
      <t>3</t>
    </r>
    <r>
      <rPr>
        <b/>
        <sz val="10"/>
        <color theme="1"/>
        <rFont val="ＭＳ Ｐゴシック"/>
        <family val="3"/>
        <charset val="128"/>
        <scheme val="minor"/>
      </rPr>
      <t>Ma</t>
    </r>
  </si>
  <si>
    <t>3Pd</t>
  </si>
  <si>
    <r>
      <rPr>
        <b/>
        <sz val="10"/>
        <color theme="1"/>
        <rFont val="Microsoft YaHei"/>
        <family val="2"/>
      </rPr>
      <t>3</t>
    </r>
    <r>
      <rPr>
        <b/>
        <sz val="10"/>
        <color theme="1"/>
        <rFont val="ＭＳ Ｐゴシック"/>
        <family val="3"/>
        <charset val="128"/>
        <scheme val="minor"/>
      </rPr>
      <t>M</t>
    </r>
    <r>
      <rPr>
        <b/>
        <sz val="10"/>
        <color theme="1"/>
        <rFont val="Microsoft YaHei"/>
        <family val="2"/>
      </rPr>
      <t>d</t>
    </r>
  </si>
  <si>
    <r>
      <rPr>
        <b/>
        <sz val="10"/>
        <color theme="1"/>
        <rFont val="Microsoft YaHei"/>
        <family val="2"/>
      </rPr>
      <t>2</t>
    </r>
    <r>
      <rPr>
        <b/>
        <sz val="10"/>
        <color theme="1"/>
        <rFont val="ＭＳ Ｐゴシック"/>
        <family val="3"/>
        <charset val="128"/>
        <scheme val="minor"/>
      </rPr>
      <t>P1</t>
    </r>
  </si>
  <si>
    <r>
      <rPr>
        <b/>
        <sz val="10"/>
        <color theme="1"/>
        <rFont val="Microsoft YaHei"/>
        <family val="2"/>
      </rPr>
      <t>2</t>
    </r>
    <r>
      <rPr>
        <b/>
        <sz val="10"/>
        <color theme="1"/>
        <rFont val="ＭＳ Ｐゴシック"/>
        <family val="3"/>
        <charset val="128"/>
        <scheme val="minor"/>
      </rPr>
      <t>Ma</t>
    </r>
  </si>
  <si>
    <r>
      <rPr>
        <b/>
        <sz val="10"/>
        <color theme="1"/>
        <rFont val="Microsoft YaHei"/>
        <family val="2"/>
      </rPr>
      <t>2</t>
    </r>
    <r>
      <rPr>
        <b/>
        <sz val="10"/>
        <color theme="1"/>
        <rFont val="ＭＳ Ｐゴシック"/>
        <family val="3"/>
        <charset val="128"/>
        <scheme val="minor"/>
      </rPr>
      <t>P2</t>
    </r>
  </si>
  <si>
    <r>
      <rPr>
        <b/>
        <sz val="10"/>
        <color theme="1"/>
        <rFont val="Microsoft YaHei"/>
        <family val="2"/>
      </rPr>
      <t>2</t>
    </r>
    <r>
      <rPr>
        <b/>
        <sz val="10"/>
        <color theme="1"/>
        <rFont val="ＭＳ Ｐゴシック"/>
        <family val="3"/>
        <charset val="128"/>
        <scheme val="minor"/>
      </rPr>
      <t>M</t>
    </r>
    <r>
      <rPr>
        <b/>
        <sz val="10"/>
        <color theme="1"/>
        <rFont val="Microsoft YaHei"/>
        <family val="2"/>
      </rPr>
      <t>d</t>
    </r>
  </si>
  <si>
    <t>4HEQD1</t>
  </si>
  <si>
    <t>4MEQD1</t>
  </si>
  <si>
    <t>4MEQD2</t>
  </si>
  <si>
    <r>
      <rPr>
        <b/>
        <sz val="10"/>
        <color theme="1"/>
        <rFont val="ＭＳ Ｐゴシック"/>
        <family val="3"/>
        <charset val="128"/>
        <scheme val="minor"/>
      </rPr>
      <t>5</t>
    </r>
    <r>
      <rPr>
        <b/>
        <sz val="10"/>
        <color theme="1"/>
        <rFont val="Microsoft YaHei"/>
        <family val="2"/>
      </rPr>
      <t>H</t>
    </r>
    <r>
      <rPr>
        <b/>
        <sz val="10"/>
        <color theme="1"/>
        <rFont val="ＭＳ Ｐゴシック"/>
        <family val="3"/>
        <charset val="128"/>
        <scheme val="minor"/>
      </rPr>
      <t>EQD</t>
    </r>
    <r>
      <rPr>
        <b/>
        <sz val="10"/>
        <color theme="1"/>
        <rFont val="Microsoft YaHei"/>
        <family val="2"/>
      </rPr>
      <t>3</t>
    </r>
  </si>
  <si>
    <t>5MEQD3</t>
  </si>
  <si>
    <t>5MEQD4</t>
  </si>
  <si>
    <t>6Pa</t>
  </si>
  <si>
    <t>6Ma</t>
  </si>
  <si>
    <t>6Pd</t>
  </si>
  <si>
    <t>6Md</t>
  </si>
  <si>
    <t>7HEQL</t>
  </si>
  <si>
    <t>7MEQL1</t>
  </si>
  <si>
    <t>7MEQL2</t>
  </si>
  <si>
    <t>8Pc</t>
  </si>
  <si>
    <t>8Mc</t>
  </si>
  <si>
    <t>9HDE</t>
  </si>
  <si>
    <t>9MDE</t>
  </si>
  <si>
    <t>10P1</t>
  </si>
  <si>
    <t>10M1</t>
  </si>
  <si>
    <t>11P2</t>
  </si>
  <si>
    <t>11M2</t>
  </si>
  <si>
    <t>B  ④设置地中梁模型</t>
  </si>
  <si>
    <t>B节点号B</t>
  </si>
  <si>
    <t>B要素号B</t>
  </si>
  <si>
    <t>B要素长B</t>
  </si>
  <si>
    <t>B节点位置B</t>
  </si>
  <si>
    <t>B跨度号B</t>
  </si>
  <si>
    <t>BK左要素num</t>
  </si>
  <si>
    <t>BK右要素num</t>
  </si>
  <si>
    <t>X轴方向集中荷载（H）</t>
  </si>
  <si>
    <t>Y轴方向集中荷载（V）</t>
  </si>
  <si>
    <t>1P6</t>
  </si>
  <si>
    <t>1P7</t>
  </si>
  <si>
    <t>1P8</t>
  </si>
  <si>
    <t>1P9</t>
  </si>
  <si>
    <r>
      <rPr>
        <b/>
        <sz val="11"/>
        <color theme="1"/>
        <rFont val="ＭＳ Ｐゴシック"/>
        <family val="3"/>
        <charset val="128"/>
        <scheme val="minor"/>
      </rPr>
      <t>温度</t>
    </r>
    <r>
      <rPr>
        <b/>
        <sz val="11"/>
        <color theme="1"/>
        <rFont val="Microsoft YaHei"/>
        <family val="2"/>
      </rPr>
      <t>荷载</t>
    </r>
  </si>
  <si>
    <t>3SH1</t>
  </si>
  <si>
    <t>3SH2</t>
  </si>
  <si>
    <t>C④设置柱模型</t>
  </si>
  <si>
    <t>手动录入全跨荷载</t>
  </si>
  <si>
    <t>1q1</t>
  </si>
  <si>
    <t>D④设置桩模型</t>
  </si>
  <si>
    <r>
      <rPr>
        <b/>
        <sz val="11"/>
        <color rgb="FFFF0000"/>
        <rFont val="ＭＳ Ｐゴシック"/>
        <family val="3"/>
        <charset val="128"/>
        <scheme val="minor"/>
      </rPr>
      <t>1</t>
    </r>
    <r>
      <rPr>
        <b/>
        <sz val="11"/>
        <color rgb="FFFF0000"/>
        <rFont val="Microsoft YaHei"/>
        <family val="2"/>
      </rPr>
      <t>3</t>
    </r>
    <r>
      <rPr>
        <b/>
        <sz val="11"/>
        <color rgb="FFFF0000"/>
        <rFont val="ＭＳ Ｐゴシック"/>
        <family val="3"/>
        <charset val="128"/>
        <scheme val="minor"/>
      </rPr>
      <t>HQH1</t>
    </r>
  </si>
  <si>
    <r>
      <rPr>
        <b/>
        <sz val="11"/>
        <color rgb="FFFF0000"/>
        <rFont val="ＭＳ Ｐゴシック"/>
        <family val="3"/>
        <charset val="128"/>
        <scheme val="minor"/>
      </rPr>
      <t>1</t>
    </r>
    <r>
      <rPr>
        <b/>
        <sz val="11"/>
        <color rgb="FFFF0000"/>
        <rFont val="Microsoft YaHei"/>
        <family val="2"/>
      </rPr>
      <t>3</t>
    </r>
    <r>
      <rPr>
        <b/>
        <sz val="11"/>
        <color rgb="FFFF0000"/>
        <rFont val="ＭＳ Ｐゴシック"/>
        <family val="3"/>
        <charset val="128"/>
        <scheme val="minor"/>
      </rPr>
      <t>HQH</t>
    </r>
    <r>
      <rPr>
        <b/>
        <sz val="11"/>
        <color rgb="FFFF0000"/>
        <rFont val="Microsoft YaHei"/>
        <family val="2"/>
      </rPr>
      <t>2</t>
    </r>
  </si>
  <si>
    <r>
      <rPr>
        <b/>
        <sz val="11"/>
        <color rgb="FFFF0000"/>
        <rFont val="ＭＳ Ｐゴシック"/>
        <family val="3"/>
        <charset val="128"/>
        <scheme val="minor"/>
      </rPr>
      <t>1</t>
    </r>
    <r>
      <rPr>
        <b/>
        <sz val="11"/>
        <color rgb="FFFF0000"/>
        <rFont val="Microsoft YaHei"/>
        <family val="2"/>
      </rPr>
      <t>3</t>
    </r>
    <r>
      <rPr>
        <b/>
        <sz val="11"/>
        <color rgb="FFFF0000"/>
        <rFont val="ＭＳ Ｐゴシック"/>
        <family val="3"/>
        <charset val="128"/>
        <scheme val="minor"/>
      </rPr>
      <t>HQH</t>
    </r>
    <r>
      <rPr>
        <b/>
        <sz val="11"/>
        <color rgb="FFFF0000"/>
        <rFont val="Microsoft YaHei"/>
        <family val="2"/>
      </rPr>
      <t>3</t>
    </r>
  </si>
  <si>
    <t>13σnd1</t>
  </si>
  <si>
    <r>
      <rPr>
        <b/>
        <sz val="11"/>
        <color rgb="FFFF0000"/>
        <rFont val="ＭＳ Ｐゴシック"/>
        <family val="3"/>
        <charset val="128"/>
        <scheme val="minor"/>
      </rPr>
      <t>13σnd</t>
    </r>
    <r>
      <rPr>
        <b/>
        <sz val="11"/>
        <color rgb="FFFF0000"/>
        <rFont val="Microsoft YaHei"/>
        <family val="2"/>
      </rPr>
      <t>2</t>
    </r>
  </si>
  <si>
    <r>
      <rPr>
        <b/>
        <sz val="11"/>
        <color rgb="FFFF0000"/>
        <rFont val="ＭＳ Ｐゴシック"/>
        <family val="3"/>
        <charset val="128"/>
        <scheme val="minor"/>
      </rPr>
      <t>13σnd</t>
    </r>
    <r>
      <rPr>
        <b/>
        <sz val="11"/>
        <color rgb="FFFF0000"/>
        <rFont val="Microsoft YaHei"/>
        <family val="2"/>
      </rPr>
      <t>3</t>
    </r>
  </si>
  <si>
    <r>
      <rPr>
        <b/>
        <sz val="11"/>
        <color rgb="FFFF0000"/>
        <rFont val="ＭＳ Ｐゴシック"/>
        <family val="3"/>
        <charset val="128"/>
        <scheme val="minor"/>
      </rPr>
      <t>13σnd</t>
    </r>
    <r>
      <rPr>
        <b/>
        <sz val="11"/>
        <color rgb="FFFF0000"/>
        <rFont val="Microsoft YaHei"/>
        <family val="2"/>
      </rPr>
      <t>4</t>
    </r>
  </si>
  <si>
    <r>
      <rPr>
        <b/>
        <sz val="11"/>
        <color rgb="FFFF0000"/>
        <rFont val="ＭＳ Ｐゴシック"/>
        <family val="3"/>
        <charset val="128"/>
        <scheme val="minor"/>
      </rPr>
      <t>13σnd</t>
    </r>
    <r>
      <rPr>
        <b/>
        <sz val="11"/>
        <color rgb="FFFF0000"/>
        <rFont val="Microsoft YaHei"/>
        <family val="2"/>
      </rPr>
      <t>5</t>
    </r>
  </si>
  <si>
    <r>
      <rPr>
        <b/>
        <sz val="11"/>
        <color rgb="FFFF0000"/>
        <rFont val="ＭＳ Ｐゴシック"/>
        <family val="3"/>
        <charset val="128"/>
        <scheme val="minor"/>
      </rPr>
      <t>13σnd</t>
    </r>
    <r>
      <rPr>
        <b/>
        <sz val="11"/>
        <color rgb="FFFF0000"/>
        <rFont val="Microsoft YaHei"/>
        <family val="2"/>
      </rPr>
      <t>6</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</si>
</sst>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7">
    <numFmt numFmtId="176" formatCode="&quot;C11+&quot;0"/>
    <numFmt numFmtId="177" formatCode="0.00_ "/>
    <numFmt numFmtId="178" formatCode="0_);[Red]\(0\)"/>
    <numFmt numFmtId="179" formatCode="&quot;C7+&quot;0"/>
    <numFmt numFmtId="180" formatCode="0.000_ "/>
    <numFmt numFmtId="181" formatCode="0.000"/>
    <numFmt numFmtId="182" formatCode="&quot;C10-&quot;0"/>
    <numFmt numFmtId="183" formatCode="&quot;(&quot;0&quot;)&quot;"/>
    <numFmt numFmtId="184" formatCode="&quot;-&quot;0&quot;-&quot;"/>
    <numFmt numFmtId="185" formatCode="&quot;C1-&quot;0"/>
    <numFmt numFmtId="186" formatCode="&quot;C6-&quot;0"/>
    <numFmt numFmtId="187" formatCode="&quot;C2-&quot;0"/>
    <numFmt numFmtId="188" formatCode="0_ "/>
    <numFmt numFmtId="189" formatCode="&quot;C4-&quot;0"/>
    <numFmt numFmtId="190" formatCode="&quot;C7-&quot;0"/>
    <numFmt numFmtId="191" formatCode="&quot;P&quot;0"/>
    <numFmt numFmtId="192" formatCode="&quot;C1+&quot;0"/>
    <numFmt numFmtId="193" formatCode="&quot;C2+&quot;0"/>
    <numFmt numFmtId="194" formatCode="&quot;C4+&quot;0"/>
    <numFmt numFmtId="195" formatCode="&quot;C3-&quot;0"/>
    <numFmt numFmtId="196" formatCode="&quot;C5+&quot;0"/>
    <numFmt numFmtId="197" formatCode="&quot;C6+&quot;0"/>
    <numFmt numFmtId="198" formatCode="&quot;C8+&quot;0"/>
    <numFmt numFmtId="199" formatCode="&quot;C9+&quot;0"/>
    <numFmt numFmtId="200" formatCode="&quot;C10+&quot;0"/>
    <numFmt numFmtId="201" formatCode="0.0_ "/>
    <numFmt numFmtId="202" formatCode="0.0"/>
    <numFmt numFmtId="203" formatCode="&quot;M&quot;0"/>
    <numFmt numFmtId="204" formatCode="0.00000_ "/>
    <numFmt numFmtId="205" formatCode="0.0000"/>
    <numFmt numFmtId="206" formatCode="&quot;W&quot;0"/>
    <numFmt numFmtId="207" formatCode="0.00_);[Red]\(0.00\)"/>
    <numFmt numFmtId="208" formatCode="#\ ##0.00_ "/>
    <numFmt numFmtId="209" formatCode="#\ ##0.00"/>
    <numFmt numFmtId="210" formatCode="0.0_);[Red]\(0.0\)"/>
    <numFmt numFmtId="211" formatCode="&quot;Kh=&quot;0.000"/>
    <numFmt numFmtId="212" formatCode="#,##0_ "/>
    <numFmt numFmtId="213" formatCode="&quot;(&quot;0.000"/>
    <numFmt numFmtId="214" formatCode="0.000&quot;)&quot;"/>
    <numFmt numFmtId="215" formatCode="&quot;Case&quot;0"/>
    <numFmt numFmtId="216" formatCode="&quot;Case&quot;#"/>
    <numFmt numFmtId="217" formatCode="00&quot;ステップ&quot;"/>
    <numFmt numFmtId="218" formatCode="0&quot;ステップ&quot;"/>
    <numFmt numFmtId="219" formatCode="\±0.00"/>
    <numFmt numFmtId="220" formatCode="0.00_);\(0.00\)"/>
    <numFmt numFmtId="221" formatCode="0.000\ \)"/>
    <numFmt numFmtId="222" formatCode="0.0000_ "/>
  </numFmts>
  <fonts count="122">
    <font>
      <sz val="11"/>
      <name val="ＭＳ Ｐゴシック"/>
      <charset val="128"/>
    </font>
    <font>
      <sz val="11"/>
      <color theme="1"/>
      <name val="ＭＳ Ｐゴシック"/>
      <family val="2"/>
      <charset val="128"/>
      <scheme val="minor"/>
    </font>
    <font>
      <sz val="11"/>
      <color theme="1"/>
      <name val="ＭＳ Ｐゴシック"/>
      <family val="3"/>
      <charset val="128"/>
      <scheme val="minor"/>
    </font>
    <font>
      <b/>
      <sz val="12"/>
      <color theme="1"/>
      <name val="ＭＳ Ｐゴシック"/>
      <family val="3"/>
      <charset val="128"/>
      <scheme val="minor"/>
    </font>
    <font>
      <b/>
      <sz val="11"/>
      <color theme="1"/>
      <name val="ＭＳ Ｐゴシック"/>
      <family val="3"/>
      <charset val="128"/>
      <scheme val="minor"/>
    </font>
    <font>
      <b/>
      <sz val="11"/>
      <color rgb="FFFF0000"/>
      <name val="ＭＳ Ｐゴシック"/>
      <family val="3"/>
      <charset val="128"/>
      <scheme val="minor"/>
    </font>
    <font>
      <sz val="11"/>
      <color theme="1"/>
      <name val="Microsoft YaHei"/>
      <family val="2"/>
    </font>
    <font>
      <b/>
      <sz val="12"/>
      <color theme="1"/>
      <name val="Microsoft YaHei"/>
      <family val="2"/>
    </font>
    <font>
      <sz val="9"/>
      <color theme="1"/>
      <name val="ＭＳ Ｐゴシック"/>
      <family val="3"/>
      <charset val="128"/>
      <scheme val="minor"/>
    </font>
    <font>
      <b/>
      <sz val="12"/>
      <color rgb="FFFF0000"/>
      <name val="ＭＳ Ｐゴシック"/>
      <family val="3"/>
      <charset val="128"/>
      <scheme val="minor"/>
    </font>
    <font>
      <b/>
      <sz val="10"/>
      <color theme="1"/>
      <name val="MS Mincho"/>
      <family val="2"/>
    </font>
    <font>
      <b/>
      <sz val="10.5"/>
      <color theme="1"/>
      <name val="MS Mincho"/>
      <family val="1"/>
    </font>
    <font>
      <sz val="10.5"/>
      <color theme="1"/>
      <name val="ＭＳ 明朝"/>
      <family val="1"/>
      <charset val="128"/>
    </font>
    <font>
      <sz val="11"/>
      <color theme="1"/>
      <name val="Times New Roman"/>
      <family val="1"/>
    </font>
    <font>
      <b/>
      <i/>
      <sz val="11"/>
      <color theme="1"/>
      <name val="ＭＳ Ｐゴシック"/>
      <family val="3"/>
      <charset val="128"/>
      <scheme val="minor"/>
    </font>
    <font>
      <b/>
      <i/>
      <u/>
      <sz val="11"/>
      <color theme="1"/>
      <name val="ＭＳ Ｐゴシック"/>
      <family val="3"/>
      <charset val="128"/>
      <scheme val="minor"/>
    </font>
    <font>
      <sz val="10.55"/>
      <color rgb="FF000000"/>
      <name val="MS Mincho"/>
      <family val="1"/>
    </font>
    <font>
      <sz val="10.3"/>
      <color rgb="FF000000"/>
      <name val="MS Mincho"/>
      <family val="1"/>
    </font>
    <font>
      <sz val="10"/>
      <color theme="1"/>
      <name val="Times New Roman"/>
      <family val="1"/>
    </font>
    <font>
      <b/>
      <sz val="16"/>
      <color theme="1"/>
      <name val="ＭＳ Ｐゴシック"/>
      <family val="3"/>
      <charset val="128"/>
      <scheme val="minor"/>
    </font>
    <font>
      <sz val="10"/>
      <color theme="1"/>
      <name val="ＭＳ Ｐゴシック"/>
      <family val="3"/>
      <charset val="128"/>
      <scheme val="minor"/>
    </font>
    <font>
      <b/>
      <sz val="9"/>
      <color theme="1"/>
      <name val="ＭＳ Ｐゴシック"/>
      <family val="3"/>
      <charset val="128"/>
      <scheme val="minor"/>
    </font>
    <font>
      <b/>
      <sz val="10"/>
      <color theme="1"/>
      <name val="ＭＳ Ｐゴシック"/>
      <family val="3"/>
      <charset val="128"/>
      <scheme val="minor"/>
    </font>
    <font>
      <sz val="11"/>
      <name val="ＭＳ Ｐゴシック"/>
      <family val="3"/>
      <charset val="128"/>
      <scheme val="minor"/>
    </font>
    <font>
      <b/>
      <sz val="14"/>
      <color theme="1"/>
      <name val="ＭＳ Ｐゴシック"/>
      <family val="3"/>
      <charset val="128"/>
      <scheme val="minor"/>
    </font>
    <font>
      <b/>
      <sz val="11"/>
      <color rgb="FFFF0000"/>
      <name val="Microsoft YaHei"/>
      <family val="2"/>
    </font>
    <font>
      <sz val="10"/>
      <name val="ＭＳ Ｐゴシック"/>
      <family val="3"/>
      <charset val="128"/>
      <scheme val="minor"/>
    </font>
    <font>
      <b/>
      <u/>
      <sz val="11"/>
      <color rgb="FF00B0F0"/>
      <name val="ＭＳ Ｐゴシック"/>
      <family val="3"/>
      <charset val="128"/>
      <scheme val="minor"/>
    </font>
    <font>
      <b/>
      <sz val="10"/>
      <color rgb="FFFF0000"/>
      <name val="ＭＳ Ｐゴシック"/>
      <family val="3"/>
      <charset val="128"/>
      <scheme val="minor"/>
    </font>
    <font>
      <b/>
      <sz val="11"/>
      <name val="ＭＳ Ｐゴシック"/>
      <family val="3"/>
      <charset val="128"/>
      <scheme val="minor"/>
    </font>
    <font>
      <sz val="10"/>
      <color rgb="FFFF0000"/>
      <name val="ＭＳ Ｐゴシック"/>
      <family val="3"/>
      <charset val="128"/>
      <scheme val="minor"/>
    </font>
    <font>
      <b/>
      <i/>
      <u val="double"/>
      <sz val="11"/>
      <color rgb="FF7030A0"/>
      <name val="ＭＳ Ｐゴシック"/>
      <family val="3"/>
      <charset val="128"/>
      <scheme val="minor"/>
    </font>
    <font>
      <b/>
      <i/>
      <u val="double"/>
      <sz val="11"/>
      <color rgb="FF002060"/>
      <name val="ＭＳ Ｐゴシック"/>
      <family val="3"/>
      <charset val="128"/>
      <scheme val="minor"/>
    </font>
    <font>
      <b/>
      <i/>
      <u val="double"/>
      <sz val="11"/>
      <color rgb="FFC00000"/>
      <name val="ＭＳ Ｐゴシック"/>
      <family val="3"/>
      <charset val="128"/>
      <scheme val="minor"/>
    </font>
    <font>
      <b/>
      <sz val="10"/>
      <name val="ＭＳ Ｐゴシック"/>
      <family val="3"/>
      <charset val="128"/>
      <scheme val="minor"/>
    </font>
    <font>
      <i/>
      <u val="double"/>
      <sz val="11"/>
      <color theme="1"/>
      <name val="ＭＳ Ｐゴシック"/>
      <family val="3"/>
      <charset val="128"/>
      <scheme val="minor"/>
    </font>
    <font>
      <sz val="11"/>
      <color rgb="FFFF0000"/>
      <name val="ＭＳ Ｐゴシック"/>
      <family val="3"/>
      <charset val="128"/>
      <scheme val="minor"/>
    </font>
    <font>
      <b/>
      <i/>
      <sz val="10"/>
      <name val="ＭＳ Ｐゴシック"/>
      <family val="3"/>
      <charset val="128"/>
      <scheme val="minor"/>
    </font>
    <font>
      <b/>
      <sz val="11"/>
      <color theme="5" tint="-0.249977111117893"/>
      <name val="ＭＳ Ｐゴシック"/>
      <family val="3"/>
      <charset val="128"/>
      <scheme val="minor"/>
    </font>
    <font>
      <b/>
      <i/>
      <u val="double"/>
      <sz val="11"/>
      <color rgb="FF0070C0"/>
      <name val="ＭＳ Ｐゴシック"/>
      <family val="3"/>
      <charset val="128"/>
      <scheme val="minor"/>
    </font>
    <font>
      <b/>
      <i/>
      <u val="double"/>
      <sz val="11"/>
      <color rgb="FFFF0000"/>
      <name val="ＭＳ Ｐゴシック"/>
      <family val="3"/>
      <charset val="128"/>
      <scheme val="minor"/>
    </font>
    <font>
      <b/>
      <sz val="10"/>
      <color theme="0"/>
      <name val="ＭＳ Ｐゴシック"/>
      <family val="3"/>
      <charset val="128"/>
      <scheme val="minor"/>
    </font>
    <font>
      <sz val="10"/>
      <color theme="1"/>
      <name val="Microsoft YaHei"/>
      <family val="2"/>
    </font>
    <font>
      <b/>
      <sz val="10"/>
      <color theme="1"/>
      <name val="Microsoft YaHei"/>
      <family val="2"/>
    </font>
    <font>
      <b/>
      <sz val="11"/>
      <color rgb="FF7030A0"/>
      <name val="ＭＳ Ｐゴシック"/>
      <family val="3"/>
      <charset val="128"/>
      <scheme val="minor"/>
    </font>
    <font>
      <b/>
      <sz val="11"/>
      <color rgb="FF00B050"/>
      <name val="ＭＳ Ｐゴシック"/>
      <family val="3"/>
      <charset val="128"/>
      <scheme val="minor"/>
    </font>
    <font>
      <b/>
      <sz val="11"/>
      <color theme="9" tint="-0.249977111117893"/>
      <name val="ＭＳ Ｐゴシック"/>
      <family val="3"/>
      <charset val="128"/>
      <scheme val="minor"/>
    </font>
    <font>
      <b/>
      <sz val="11"/>
      <color rgb="FFFF0000"/>
      <name val="宋体"/>
      <family val="3"/>
      <charset val="128"/>
    </font>
    <font>
      <b/>
      <sz val="14"/>
      <color theme="1"/>
      <name val="Microsoft YaHei"/>
      <family val="2"/>
    </font>
    <font>
      <b/>
      <sz val="11"/>
      <color theme="1"/>
      <name val="Microsoft YaHei"/>
      <family val="2"/>
    </font>
    <font>
      <b/>
      <i/>
      <u val="double"/>
      <sz val="11"/>
      <color theme="5"/>
      <name val="ＭＳ Ｐゴシック"/>
      <family val="3"/>
      <charset val="128"/>
      <scheme val="minor"/>
    </font>
    <font>
      <sz val="10"/>
      <name val="ＭＳ 明朝"/>
      <family val="1"/>
      <charset val="128"/>
    </font>
    <font>
      <sz val="9"/>
      <name val="ＭＳ 明朝"/>
      <family val="1"/>
      <charset val="128"/>
    </font>
    <font>
      <sz val="10"/>
      <name val="ＭＳ Ｐ明朝"/>
      <family val="1"/>
      <charset val="128"/>
    </font>
    <font>
      <sz val="10"/>
      <name val="ＭＳ ゴシック"/>
      <family val="3"/>
      <charset val="128"/>
    </font>
    <font>
      <sz val="10"/>
      <color rgb="FF000000"/>
      <name val="ＭＳ ゴシック"/>
      <family val="3"/>
      <charset val="128"/>
    </font>
    <font>
      <sz val="9"/>
      <color rgb="FFFF0000"/>
      <name val="ＭＳ 明朝"/>
      <family val="1"/>
      <charset val="128"/>
    </font>
    <font>
      <sz val="10"/>
      <color indexed="10"/>
      <name val="ＭＳ 明朝"/>
      <family val="1"/>
      <charset val="128"/>
    </font>
    <font>
      <vertAlign val="superscript"/>
      <sz val="10"/>
      <color indexed="10"/>
      <name val="ＭＳ 明朝"/>
      <family val="1"/>
      <charset val="128"/>
    </font>
    <font>
      <vertAlign val="superscript"/>
      <sz val="10"/>
      <name val="ＭＳ 明朝"/>
      <family val="1"/>
      <charset val="128"/>
    </font>
    <font>
      <sz val="10"/>
      <color rgb="FFFF0000"/>
      <name val="ＭＳ 明朝"/>
      <family val="1"/>
      <charset val="128"/>
    </font>
    <font>
      <sz val="10"/>
      <color rgb="FF000000"/>
      <name val="ＭＳ 明朝"/>
      <family val="1"/>
      <charset val="128"/>
    </font>
    <font>
      <sz val="9"/>
      <color indexed="10"/>
      <name val="ＭＳ 明朝"/>
      <family val="1"/>
      <charset val="128"/>
    </font>
    <font>
      <sz val="10"/>
      <color rgb="FF0000FF"/>
      <name val="ＭＳ 明朝"/>
      <family val="1"/>
      <charset val="128"/>
    </font>
    <font>
      <sz val="10"/>
      <color theme="1"/>
      <name val="ＭＳ 明朝"/>
      <family val="1"/>
      <charset val="128"/>
    </font>
    <font>
      <sz val="11"/>
      <color rgb="FF000000"/>
      <name val="ＭＳ Ｐゴシック"/>
      <family val="3"/>
      <charset val="128"/>
    </font>
    <font>
      <sz val="9"/>
      <color rgb="FF000000"/>
      <name val="ＭＳ 明朝"/>
      <family val="1"/>
      <charset val="128"/>
    </font>
    <font>
      <sz val="11"/>
      <name val="ＭＳ 明朝"/>
      <family val="1"/>
      <charset val="128"/>
    </font>
    <font>
      <sz val="10.5"/>
      <color indexed="8"/>
      <name val="ＭＳ 明朝"/>
      <family val="1"/>
      <charset val="128"/>
    </font>
    <font>
      <sz val="10"/>
      <color indexed="8"/>
      <name val="ＭＳ 明朝"/>
      <family val="1"/>
      <charset val="128"/>
    </font>
    <font>
      <sz val="9"/>
      <color rgb="FF0000FF"/>
      <name val="ＭＳ 明朝"/>
      <family val="1"/>
      <charset val="128"/>
    </font>
    <font>
      <i/>
      <sz val="9"/>
      <name val="Times New Roman"/>
      <family val="1"/>
    </font>
    <font>
      <sz val="8"/>
      <color theme="1"/>
      <name val="ＭＳ 明朝"/>
      <family val="1"/>
      <charset val="128"/>
    </font>
    <font>
      <i/>
      <sz val="10"/>
      <name val="Times New Roman"/>
      <family val="1"/>
    </font>
    <font>
      <sz val="10"/>
      <name val="ＭＳ Ｐゴシック"/>
      <family val="3"/>
      <charset val="128"/>
    </font>
    <font>
      <sz val="10.5"/>
      <name val="ＭＳ 明朝"/>
      <family val="1"/>
      <charset val="128"/>
    </font>
    <font>
      <i/>
      <sz val="9"/>
      <name val="ＭＳ 明朝"/>
      <family val="1"/>
      <charset val="128"/>
    </font>
    <font>
      <b/>
      <u/>
      <sz val="9"/>
      <name val="ＭＳ ゴシック"/>
      <family val="3"/>
      <charset val="128"/>
    </font>
    <font>
      <b/>
      <u/>
      <sz val="9"/>
      <name val="ＭＳ 明朝"/>
      <family val="1"/>
      <charset val="128"/>
    </font>
    <font>
      <b/>
      <sz val="10"/>
      <name val="ＭＳ 明朝"/>
      <family val="1"/>
      <charset val="128"/>
    </font>
    <font>
      <sz val="10"/>
      <color indexed="12"/>
      <name val="ＭＳ 明朝"/>
      <family val="1"/>
      <charset val="128"/>
    </font>
    <font>
      <sz val="10"/>
      <color indexed="10"/>
      <name val="ＭＳ ゴシック"/>
      <family val="3"/>
      <charset val="128"/>
    </font>
    <font>
      <sz val="11"/>
      <color indexed="8"/>
      <name val="ＭＳ Ｐゴシック"/>
      <family val="3"/>
      <charset val="128"/>
    </font>
    <font>
      <b/>
      <sz val="10"/>
      <color theme="1"/>
      <name val="等线"/>
      <family val="3"/>
      <charset val="128"/>
    </font>
    <font>
      <vertAlign val="subscript"/>
      <sz val="10"/>
      <name val="ＭＳ 明朝"/>
      <family val="1"/>
      <charset val="128"/>
    </font>
    <font>
      <vertAlign val="subscript"/>
      <sz val="9"/>
      <name val="ＭＳ 明朝"/>
      <family val="1"/>
      <charset val="128"/>
    </font>
    <font>
      <vertAlign val="subscript"/>
      <sz val="10"/>
      <color rgb="FF000000"/>
      <name val="ＭＳ 明朝"/>
      <family val="1"/>
      <charset val="128"/>
    </font>
    <font>
      <sz val="9"/>
      <name val="宋体"/>
    </font>
    <font>
      <b/>
      <sz val="9"/>
      <name val="宋体"/>
    </font>
    <font>
      <sz val="11"/>
      <name val="ＭＳ Ｐゴシック"/>
      <family val="3"/>
      <charset val="128"/>
    </font>
    <font>
      <sz val="6"/>
      <name val="ＭＳ Ｐゴシック"/>
      <family val="3"/>
      <charset val="128"/>
    </font>
    <font>
      <sz val="10"/>
      <name val="ＭＳ 明朝"/>
      <family val="1"/>
      <charset val="128"/>
    </font>
    <font>
      <sz val="9"/>
      <name val="ＭＳ 明朝"/>
      <family val="1"/>
      <charset val="128"/>
    </font>
    <font>
      <b/>
      <sz val="12"/>
      <color theme="1"/>
      <name val="游ゴシック"/>
      <family val="3"/>
      <charset val="128"/>
    </font>
    <font>
      <sz val="11"/>
      <name val="ＭＳ Ｐゴシック"/>
      <family val="3"/>
      <charset val="128"/>
    </font>
    <font>
      <sz val="6"/>
      <name val="ＭＳ Ｐ明朝"/>
      <family val="1"/>
      <charset val="128"/>
    </font>
    <font>
      <sz val="10.5"/>
      <name val="ＭＳ 明朝"/>
      <family val="1"/>
      <charset val="128"/>
    </font>
    <font>
      <sz val="6"/>
      <name val="ＭＳ 明朝"/>
      <family val="1"/>
      <charset val="128"/>
    </font>
    <font>
      <vertAlign val="subscript"/>
      <sz val="10"/>
      <color indexed="8"/>
      <name val="ＭＳ 明朝"/>
      <family val="1"/>
      <charset val="128"/>
    </font>
    <font>
      <sz val="10"/>
      <name val="Times New Roman"/>
      <family val="1"/>
    </font>
    <font>
      <b/>
      <sz val="11"/>
      <color indexed="8"/>
      <name val="ＭＳ Ｐゴシック"/>
      <family val="3"/>
      <charset val="128"/>
    </font>
    <font>
      <b/>
      <sz val="10"/>
      <color theme="1"/>
      <name val="MS Mincho"/>
      <family val="1"/>
    </font>
    <font>
      <sz val="9"/>
      <color indexed="8"/>
      <name val="ＭＳ 明朝"/>
      <family val="1"/>
      <charset val="128"/>
    </font>
    <font>
      <sz val="9"/>
      <name val="ＭＳ Ｐゴシック"/>
      <family val="3"/>
      <charset val="128"/>
    </font>
    <font>
      <sz val="8"/>
      <name val="ＭＳ 明朝"/>
      <family val="1"/>
      <charset val="128"/>
    </font>
    <font>
      <sz val="7.5"/>
      <name val="ＭＳ 明朝"/>
      <family val="1"/>
      <charset val="128"/>
    </font>
    <font>
      <vertAlign val="subscript"/>
      <sz val="7.5"/>
      <name val="ＭＳ 明朝"/>
      <family val="1"/>
      <charset val="128"/>
    </font>
    <font>
      <vertAlign val="superscript"/>
      <sz val="9"/>
      <name val="ＭＳ 明朝"/>
      <family val="1"/>
      <charset val="128"/>
    </font>
    <font>
      <u/>
      <sz val="8.4"/>
      <color indexed="12"/>
      <name val="明朝"/>
      <family val="1"/>
      <charset val="128"/>
    </font>
    <font>
      <b/>
      <i/>
      <sz val="9"/>
      <name val="ＭＳ 明朝"/>
      <family val="1"/>
      <charset val="128"/>
    </font>
    <font>
      <vertAlign val="subscript"/>
      <sz val="8"/>
      <color rgb="FF000000"/>
      <name val="ＭＳ 明朝"/>
      <family val="1"/>
      <charset val="128"/>
    </font>
    <font>
      <sz val="9"/>
      <color theme="0"/>
      <name val="ＭＳ 明朝"/>
      <family val="1"/>
      <charset val="128"/>
    </font>
    <font>
      <sz val="10"/>
      <color rgb="FFFF0000"/>
      <name val="ＭＳ ゴシック"/>
      <family val="3"/>
      <charset val="128"/>
    </font>
    <font>
      <sz val="9.5"/>
      <name val="ＭＳ 明朝"/>
      <family val="1"/>
      <charset val="128"/>
    </font>
    <font>
      <sz val="10"/>
      <color theme="0"/>
      <name val="ＭＳ 明朝"/>
      <family val="1"/>
      <charset val="128"/>
    </font>
    <font>
      <sz val="6"/>
      <name val="ＭＳ Ｐゴシック"/>
      <family val="3"/>
      <charset val="128"/>
    </font>
    <font>
      <sz val="10"/>
      <color theme="1"/>
      <name val="ＭＳ ゴシック"/>
      <family val="3"/>
      <charset val="128"/>
    </font>
    <font>
      <sz val="6"/>
      <name val="ＭＳ Ｐゴシック"/>
      <family val="2"/>
      <charset val="128"/>
      <scheme val="minor"/>
    </font>
    <font>
      <i/>
      <sz val="10"/>
      <color theme="1"/>
      <name val="ＭＳ 明朝"/>
      <family val="1"/>
      <charset val="128"/>
    </font>
    <font>
      <vertAlign val="subscript"/>
      <sz val="10"/>
      <color theme="1"/>
      <name val="ＭＳ 明朝"/>
      <family val="1"/>
      <charset val="128"/>
    </font>
    <font>
      <vertAlign val="subscript"/>
      <sz val="10"/>
      <color theme="1"/>
      <name val="ＭＳ ゴシック"/>
      <family val="3"/>
      <charset val="128"/>
    </font>
    <font>
      <sz val="11"/>
      <color rgb="FF000000"/>
      <name val="MS PGothic"/>
    </font>
  </fonts>
  <fills count="36">
    <fill>
      <patternFill patternType="none"/>
    </fill>
    <fill>
      <patternFill patternType="gray125"/>
    </fill>
    <fill>
      <patternFill patternType="solid">
        <fgColor theme="1" tint="0.14969328897976622"/>
        <bgColor indexed="64"/>
      </patternFill>
    </fill>
    <fill>
      <patternFill patternType="solid">
        <fgColor theme="7"/>
        <bgColor indexed="64"/>
      </patternFill>
    </fill>
    <fill>
      <patternFill patternType="solid">
        <fgColor theme="9" tint="0.39982299264503923"/>
        <bgColor indexed="64"/>
      </patternFill>
    </fill>
    <fill>
      <patternFill patternType="solid">
        <fgColor rgb="FFFFFF00"/>
        <bgColor indexed="64"/>
      </patternFill>
    </fill>
    <fill>
      <patternFill patternType="solid">
        <fgColor theme="2" tint="-0.499984740745262"/>
        <bgColor indexed="64"/>
      </patternFill>
    </fill>
    <fill>
      <patternFill patternType="solid">
        <fgColor theme="5" tint="0.79949339274269848"/>
        <bgColor indexed="64"/>
      </patternFill>
    </fill>
    <fill>
      <patternFill patternType="solid">
        <fgColor theme="2"/>
        <bgColor indexed="64"/>
      </patternFill>
    </fill>
    <fill>
      <patternFill patternType="solid">
        <fgColor theme="5" tint="0.79955442976165048"/>
        <bgColor indexed="64"/>
      </patternFill>
    </fill>
    <fill>
      <patternFill patternType="solid">
        <fgColor theme="9" tint="0.59999389629810485"/>
        <bgColor indexed="64"/>
      </patternFill>
    </fill>
    <fill>
      <patternFill patternType="solid">
        <fgColor rgb="FFF8C1FB"/>
        <bgColor indexed="64"/>
      </patternFill>
    </fill>
    <fill>
      <patternFill patternType="solid">
        <fgColor theme="7" tint="0.79979857783745845"/>
        <bgColor indexed="64"/>
      </patternFill>
    </fill>
    <fill>
      <patternFill patternType="solid">
        <fgColor theme="3" tint="0.39957884456923126"/>
        <bgColor indexed="64"/>
      </patternFill>
    </fill>
    <fill>
      <patternFill patternType="solid">
        <fgColor theme="5" tint="0.79964598529007846"/>
        <bgColor indexed="64"/>
      </patternFill>
    </fill>
    <fill>
      <patternFill patternType="solid">
        <fgColor theme="5" tint="0.79985961485641044"/>
        <bgColor indexed="64"/>
      </patternFill>
    </fill>
    <fill>
      <patternFill patternType="solid">
        <fgColor theme="5" tint="0.59999389629810485"/>
        <bgColor indexed="64"/>
      </patternFill>
    </fill>
    <fill>
      <patternFill patternType="solid">
        <fgColor theme="4" tint="0.39957884456923126"/>
        <bgColor indexed="64"/>
      </patternFill>
    </fill>
    <fill>
      <patternFill patternType="solid">
        <fgColor theme="1"/>
        <bgColor indexed="64"/>
      </patternFill>
    </fill>
    <fill>
      <patternFill patternType="solid">
        <fgColor rgb="FF00B050"/>
        <bgColor indexed="64"/>
      </patternFill>
    </fill>
    <fill>
      <patternFill patternType="solid">
        <fgColor theme="5" tint="0.39967040009765925"/>
        <bgColor indexed="64"/>
      </patternFill>
    </fill>
    <fill>
      <patternFill patternType="solid">
        <fgColor theme="5"/>
        <bgColor indexed="64"/>
      </patternFill>
    </fill>
    <fill>
      <patternFill patternType="solid">
        <fgColor theme="9" tint="0.79964598529007846"/>
        <bgColor indexed="64"/>
      </patternFill>
    </fill>
    <fill>
      <patternFill patternType="solid">
        <fgColor rgb="FF00B0F0"/>
        <bgColor indexed="64"/>
      </patternFill>
    </fill>
    <fill>
      <patternFill patternType="solid">
        <fgColor theme="4" tint="0.79973754081850645"/>
        <bgColor indexed="64"/>
      </patternFill>
    </fill>
    <fill>
      <patternFill patternType="solid">
        <fgColor theme="7" tint="0.79973754081850645"/>
        <bgColor indexed="64"/>
      </patternFill>
    </fill>
    <fill>
      <patternFill patternType="solid">
        <fgColor theme="7" tint="0.39963988158818325"/>
        <bgColor indexed="64"/>
      </patternFill>
    </fill>
    <fill>
      <patternFill patternType="solid">
        <fgColor theme="4" tint="0.59999389629810485"/>
        <bgColor indexed="64"/>
      </patternFill>
    </fill>
    <fill>
      <patternFill patternType="solid">
        <fgColor theme="7" tint="0.79982909634693444"/>
        <bgColor indexed="64"/>
      </patternFill>
    </fill>
    <fill>
      <patternFill patternType="solid">
        <fgColor theme="2" tint="-9.9978637043366805E-2"/>
        <bgColor indexed="64"/>
      </patternFill>
    </fill>
    <fill>
      <patternFill patternType="solid">
        <fgColor theme="4" tint="0.79964598529007846"/>
        <bgColor indexed="64"/>
      </patternFill>
    </fill>
    <fill>
      <patternFill patternType="solid">
        <fgColor theme="7" tint="0.39973143711661124"/>
        <bgColor indexed="64"/>
      </patternFill>
    </fill>
    <fill>
      <patternFill patternType="solid">
        <fgColor rgb="FFFF0000"/>
        <bgColor indexed="64"/>
      </patternFill>
    </fill>
    <fill>
      <patternFill patternType="solid">
        <fgColor theme="7" tint="0.59999389629810485"/>
        <bgColor indexed="64"/>
      </patternFill>
    </fill>
    <fill>
      <patternFill patternType="solid">
        <fgColor rgb="FFBDD7EE"/>
        <bgColor indexed="64"/>
      </patternFill>
    </fill>
    <fill>
      <patternFill patternType="solid">
        <fgColor theme="0"/>
        <bgColor indexed="64"/>
      </patternFill>
    </fill>
  </fills>
  <borders count="159">
    <border>
      <left/>
      <right/>
      <top/>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right style="thin">
        <color auto="1"/>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top/>
      <bottom style="medium">
        <color auto="1"/>
      </bottom>
      <diagonal/>
    </border>
    <border>
      <left style="medium">
        <color auto="1"/>
      </left>
      <right/>
      <top style="medium">
        <color auto="1"/>
      </top>
      <bottom/>
      <diagonal/>
    </border>
    <border>
      <left/>
      <right/>
      <top style="medium">
        <color auto="1"/>
      </top>
      <bottom/>
      <diagonal/>
    </border>
    <border>
      <left style="medium">
        <color auto="1"/>
      </left>
      <right/>
      <top/>
      <bottom/>
      <diagonal/>
    </border>
    <border>
      <left style="thin">
        <color auto="1"/>
      </left>
      <right/>
      <top/>
      <bottom/>
      <diagonal/>
    </border>
    <border>
      <left/>
      <right/>
      <top style="double">
        <color auto="1"/>
      </top>
      <bottom/>
      <diagonal/>
    </border>
    <border>
      <left style="thin">
        <color auto="1"/>
      </left>
      <right style="medium">
        <color auto="1"/>
      </right>
      <top style="thin">
        <color auto="1"/>
      </top>
      <bottom style="thin">
        <color auto="1"/>
      </bottom>
      <diagonal/>
    </border>
    <border>
      <left/>
      <right style="thin">
        <color auto="1"/>
      </right>
      <top/>
      <bottom/>
      <diagonal/>
    </border>
    <border>
      <left style="thin">
        <color auto="1"/>
      </left>
      <right style="thin">
        <color auto="1"/>
      </right>
      <top style="thin">
        <color auto="1"/>
      </top>
      <bottom/>
      <diagonal/>
    </border>
    <border>
      <left style="medium">
        <color auto="1"/>
      </left>
      <right style="medium">
        <color auto="1"/>
      </right>
      <top style="medium">
        <color auto="1"/>
      </top>
      <bottom style="medium">
        <color auto="1"/>
      </bottom>
      <diagonal/>
    </border>
    <border>
      <left style="medium">
        <color auto="1"/>
      </left>
      <right/>
      <top/>
      <bottom style="medium">
        <color auto="1"/>
      </bottom>
      <diagonal/>
    </border>
    <border>
      <left style="thin">
        <color auto="1"/>
      </left>
      <right style="thin">
        <color auto="1"/>
      </right>
      <top style="thin">
        <color auto="1"/>
      </top>
      <bottom style="medium">
        <color auto="1"/>
      </bottom>
      <diagonal/>
    </border>
    <border>
      <left style="medium">
        <color rgb="FFFF0000"/>
      </left>
      <right style="medium">
        <color rgb="FFFF0000"/>
      </right>
      <top style="medium">
        <color rgb="FFFF0000"/>
      </top>
      <bottom style="medium">
        <color rgb="FFFF0000"/>
      </bottom>
      <diagonal/>
    </border>
    <border>
      <left style="medium">
        <color rgb="FFFF0000"/>
      </left>
      <right/>
      <top style="medium">
        <color rgb="FFFF0000"/>
      </top>
      <bottom style="medium">
        <color rgb="FFFF0000"/>
      </bottom>
      <diagonal/>
    </border>
    <border>
      <left style="medium">
        <color auto="1"/>
      </left>
      <right style="medium">
        <color auto="1"/>
      </right>
      <top style="medium">
        <color auto="1"/>
      </top>
      <bottom style="medium">
        <color rgb="FFFF0000"/>
      </bottom>
      <diagonal/>
    </border>
    <border>
      <left style="medium">
        <color auto="1"/>
      </left>
      <right style="medium">
        <color auto="1"/>
      </right>
      <top style="medium">
        <color rgb="FFFF0000"/>
      </top>
      <bottom style="medium">
        <color rgb="FFFF0000"/>
      </bottom>
      <diagonal/>
    </border>
    <border>
      <left style="medium">
        <color auto="1"/>
      </left>
      <right style="medium">
        <color auto="1"/>
      </right>
      <top style="medium">
        <color rgb="FFFF0000"/>
      </top>
      <bottom style="medium">
        <color auto="1"/>
      </bottom>
      <diagonal/>
    </border>
    <border>
      <left style="thin">
        <color auto="1"/>
      </left>
      <right style="medium">
        <color auto="1"/>
      </right>
      <top style="thin">
        <color auto="1"/>
      </top>
      <bottom style="medium">
        <color auto="1"/>
      </bottom>
      <diagonal/>
    </border>
    <border>
      <left/>
      <right/>
      <top/>
      <bottom style="double">
        <color auto="1"/>
      </bottom>
      <diagonal/>
    </border>
    <border>
      <left style="thin">
        <color auto="1"/>
      </left>
      <right style="thin">
        <color auto="1"/>
      </right>
      <top style="double">
        <color auto="1"/>
      </top>
      <bottom style="thin">
        <color auto="1"/>
      </bottom>
      <diagonal/>
    </border>
    <border>
      <left style="thin">
        <color auto="1"/>
      </left>
      <right/>
      <top style="double">
        <color auto="1"/>
      </top>
      <bottom style="thin">
        <color auto="1"/>
      </bottom>
      <diagonal/>
    </border>
    <border>
      <left/>
      <right/>
      <top style="double">
        <color auto="1"/>
      </top>
      <bottom style="thin">
        <color auto="1"/>
      </bottom>
      <diagonal/>
    </border>
    <border>
      <left/>
      <right style="medium">
        <color rgb="FF00B0F0"/>
      </right>
      <top style="thin">
        <color auto="1"/>
      </top>
      <bottom/>
      <diagonal/>
    </border>
    <border>
      <left style="medium">
        <color rgb="FF00B0F0"/>
      </left>
      <right style="medium">
        <color rgb="FF00B0F0"/>
      </right>
      <top style="medium">
        <color rgb="FF00B0F0"/>
      </top>
      <bottom style="medium">
        <color rgb="FF00B0F0"/>
      </bottom>
      <diagonal/>
    </border>
    <border>
      <left/>
      <right style="medium">
        <color rgb="FF00B0F0"/>
      </right>
      <top/>
      <bottom/>
      <diagonal/>
    </border>
    <border>
      <left/>
      <right style="thin">
        <color auto="1"/>
      </right>
      <top style="double">
        <color auto="1"/>
      </top>
      <bottom style="thin">
        <color auto="1"/>
      </bottom>
      <diagonal/>
    </border>
    <border diagonalDown="1">
      <left style="dashed">
        <color auto="1"/>
      </left>
      <right style="dashed">
        <color auto="1"/>
      </right>
      <top style="dashed">
        <color auto="1"/>
      </top>
      <bottom style="dashed">
        <color auto="1"/>
      </bottom>
      <diagonal style="dashed">
        <color auto="1"/>
      </diagonal>
    </border>
    <border>
      <left/>
      <right style="hair">
        <color rgb="FFFF0000"/>
      </right>
      <top style="hair">
        <color rgb="FFFF0000"/>
      </top>
      <bottom style="hair">
        <color rgb="FFFF0000"/>
      </bottom>
      <diagonal/>
    </border>
    <border diagonalUp="1">
      <left style="dashed">
        <color auto="1"/>
      </left>
      <right style="dashed">
        <color auto="1"/>
      </right>
      <top style="dashed">
        <color auto="1"/>
      </top>
      <bottom style="dashed">
        <color auto="1"/>
      </bottom>
      <diagonal style="dashed">
        <color auto="1"/>
      </diagonal>
    </border>
    <border>
      <left style="thin">
        <color rgb="FFFF0000"/>
      </left>
      <right/>
      <top/>
      <bottom/>
      <diagonal/>
    </border>
    <border diagonalDown="1">
      <left style="dashed">
        <color auto="1"/>
      </left>
      <right/>
      <top style="dashed">
        <color auto="1"/>
      </top>
      <bottom style="dashed">
        <color auto="1"/>
      </bottom>
      <diagonal style="dashed">
        <color auto="1"/>
      </diagonal>
    </border>
    <border>
      <left style="slantDashDot">
        <color auto="1"/>
      </left>
      <right style="thin">
        <color rgb="FFFF0000"/>
      </right>
      <top style="slantDashDot">
        <color auto="1"/>
      </top>
      <bottom style="slantDashDot">
        <color auto="1"/>
      </bottom>
      <diagonal/>
    </border>
    <border>
      <left style="thin">
        <color rgb="FFFF0000"/>
      </left>
      <right style="thin">
        <color rgb="FFFF0000"/>
      </right>
      <top/>
      <bottom style="thin">
        <color rgb="FFFF0000"/>
      </bottom>
      <diagonal/>
    </border>
    <border diagonalUp="1">
      <left style="dashed">
        <color auto="1"/>
      </left>
      <right/>
      <top style="dashed">
        <color auto="1"/>
      </top>
      <bottom style="dashed">
        <color auto="1"/>
      </bottom>
      <diagonal style="dashed">
        <color auto="1"/>
      </diagonal>
    </border>
    <border>
      <left style="thin">
        <color rgb="FFFF0000"/>
      </left>
      <right style="thin">
        <color rgb="FFFF0000"/>
      </right>
      <top style="thin">
        <color rgb="FFFF0000"/>
      </top>
      <bottom style="thin">
        <color rgb="FFFF0000"/>
      </bottom>
      <diagonal/>
    </border>
    <border>
      <left style="medium">
        <color rgb="FF00B0F0"/>
      </left>
      <right style="medium">
        <color rgb="FF00B0F0"/>
      </right>
      <top style="medium">
        <color rgb="FF00B0F0"/>
      </top>
      <bottom style="double">
        <color auto="1"/>
      </bottom>
      <diagonal/>
    </border>
    <border>
      <left style="medium">
        <color rgb="FFFF0000"/>
      </left>
      <right style="medium">
        <color rgb="FFFF0000"/>
      </right>
      <top style="medium">
        <color rgb="FFFF0000"/>
      </top>
      <bottom style="double">
        <color auto="1"/>
      </bottom>
      <diagonal/>
    </border>
    <border>
      <left style="medium">
        <color rgb="FFFF0000"/>
      </left>
      <right style="medium">
        <color rgb="FFFF0000"/>
      </right>
      <top/>
      <bottom style="medium">
        <color rgb="FFFF0000"/>
      </bottom>
      <diagonal/>
    </border>
    <border>
      <left/>
      <right/>
      <top/>
      <bottom style="thin">
        <color auto="1"/>
      </bottom>
      <diagonal/>
    </border>
    <border>
      <left style="thin">
        <color auto="1"/>
      </left>
      <right style="medium">
        <color rgb="FF00B0F0"/>
      </right>
      <top style="thin">
        <color auto="1"/>
      </top>
      <bottom/>
      <diagonal/>
    </border>
    <border>
      <left style="thin">
        <color auto="1"/>
      </left>
      <right style="medium">
        <color rgb="FF00B0F0"/>
      </right>
      <top/>
      <bottom/>
      <diagonal/>
    </border>
    <border>
      <left/>
      <right style="slantDashDot">
        <color auto="1"/>
      </right>
      <top/>
      <bottom/>
      <diagonal/>
    </border>
    <border>
      <left/>
      <right style="medium">
        <color rgb="FFFF0000"/>
      </right>
      <top/>
      <bottom style="medium">
        <color rgb="FFFF0000"/>
      </bottom>
      <diagonal/>
    </border>
    <border>
      <left style="slantDashDot">
        <color auto="1"/>
      </left>
      <right style="slantDashDot">
        <color auto="1"/>
      </right>
      <top/>
      <bottom/>
      <diagonal/>
    </border>
    <border>
      <left/>
      <right style="medium">
        <color rgb="FFFF0000"/>
      </right>
      <top style="medium">
        <color rgb="FFFF0000"/>
      </top>
      <bottom style="medium">
        <color rgb="FFFF0000"/>
      </bottom>
      <diagonal/>
    </border>
    <border>
      <left style="medium">
        <color rgb="FF00B0F0"/>
      </left>
      <right style="medium">
        <color rgb="FF00B0F0"/>
      </right>
      <top style="medium">
        <color rgb="FF00B0F0"/>
      </top>
      <bottom/>
      <diagonal/>
    </border>
    <border>
      <left style="medium">
        <color rgb="FFFF0000"/>
      </left>
      <right style="medium">
        <color rgb="FFFF0000"/>
      </right>
      <top style="medium">
        <color rgb="FFFF0000"/>
      </top>
      <bottom/>
      <diagonal/>
    </border>
    <border>
      <left style="medium">
        <color rgb="FF00B0F0"/>
      </left>
      <right style="medium">
        <color rgb="FF00B0F0"/>
      </right>
      <top style="thin">
        <color auto="1"/>
      </top>
      <bottom style="double">
        <color auto="1"/>
      </bottom>
      <diagonal/>
    </border>
    <border>
      <left style="medium">
        <color rgb="FFFF0000"/>
      </left>
      <right style="medium">
        <color rgb="FFFF0000"/>
      </right>
      <top style="thin">
        <color auto="1"/>
      </top>
      <bottom style="double">
        <color auto="1"/>
      </bottom>
      <diagonal/>
    </border>
    <border>
      <left/>
      <right/>
      <top style="thin">
        <color auto="1"/>
      </top>
      <bottom style="double">
        <color auto="1"/>
      </bottom>
      <diagonal/>
    </border>
    <border>
      <left style="thin">
        <color auto="1"/>
      </left>
      <right/>
      <top style="thin">
        <color auto="1"/>
      </top>
      <bottom/>
      <diagonal/>
    </border>
    <border>
      <left style="medium">
        <color auto="1"/>
      </left>
      <right/>
      <top style="medium">
        <color auto="1"/>
      </top>
      <bottom style="medium">
        <color rgb="FFFF0000"/>
      </bottom>
      <diagonal/>
    </border>
    <border>
      <left style="medium">
        <color auto="1"/>
      </left>
      <right/>
      <top style="medium">
        <color rgb="FFFF0000"/>
      </top>
      <bottom style="medium">
        <color rgb="FFFF0000"/>
      </bottom>
      <diagonal/>
    </border>
    <border>
      <left/>
      <right style="medium">
        <color rgb="FF00B0F0"/>
      </right>
      <top style="medium">
        <color rgb="FF00B0F0"/>
      </top>
      <bottom style="medium">
        <color rgb="FF00B0F0"/>
      </bottom>
      <diagonal/>
    </border>
    <border>
      <left style="thin">
        <color auto="1"/>
      </left>
      <right style="medium">
        <color rgb="FFFF0000"/>
      </right>
      <top/>
      <bottom/>
      <diagonal/>
    </border>
    <border>
      <left style="thin">
        <color auto="1"/>
      </left>
      <right/>
      <top style="double">
        <color auto="1"/>
      </top>
      <bottom style="dashed">
        <color auto="1"/>
      </bottom>
      <diagonal/>
    </border>
    <border>
      <left/>
      <right/>
      <top style="double">
        <color auto="1"/>
      </top>
      <bottom style="dashed">
        <color auto="1"/>
      </bottom>
      <diagonal/>
    </border>
    <border>
      <left/>
      <right style="thin">
        <color auto="1"/>
      </right>
      <top style="double">
        <color auto="1"/>
      </top>
      <bottom style="dashed">
        <color auto="1"/>
      </bottom>
      <diagonal/>
    </border>
    <border>
      <left style="thin">
        <color auto="1"/>
      </left>
      <right/>
      <top style="double">
        <color auto="1"/>
      </top>
      <bottom/>
      <diagonal/>
    </border>
    <border>
      <left/>
      <right style="thin">
        <color auto="1"/>
      </right>
      <top style="double">
        <color auto="1"/>
      </top>
      <bottom/>
      <diagonal/>
    </border>
    <border>
      <left style="dashDotDot">
        <color auto="1"/>
      </left>
      <right style="thin">
        <color rgb="FFFF0000"/>
      </right>
      <top style="dashDotDot">
        <color auto="1"/>
      </top>
      <bottom style="dashDotDot">
        <color auto="1"/>
      </bottom>
      <diagonal/>
    </border>
    <border>
      <left style="thin">
        <color auto="1"/>
      </left>
      <right style="hair">
        <color auto="1"/>
      </right>
      <top style="thin">
        <color auto="1"/>
      </top>
      <bottom/>
      <diagonal/>
    </border>
    <border>
      <left style="hair">
        <color auto="1"/>
      </left>
      <right style="hair">
        <color auto="1"/>
      </right>
      <top style="thin">
        <color auto="1"/>
      </top>
      <bottom/>
      <diagonal/>
    </border>
    <border>
      <left style="hair">
        <color auto="1"/>
      </left>
      <right style="hair">
        <color auto="1"/>
      </right>
      <top style="thin">
        <color auto="1"/>
      </top>
      <bottom style="hair">
        <color auto="1"/>
      </bottom>
      <diagonal/>
    </border>
    <border>
      <left style="thin">
        <color auto="1"/>
      </left>
      <right style="hair">
        <color auto="1"/>
      </right>
      <top/>
      <bottom style="thin">
        <color auto="1"/>
      </bottom>
      <diagonal/>
    </border>
    <border>
      <left style="hair">
        <color auto="1"/>
      </left>
      <right style="hair">
        <color auto="1"/>
      </right>
      <top/>
      <bottom style="thin">
        <color auto="1"/>
      </bottom>
      <diagonal/>
    </border>
    <border>
      <left style="hair">
        <color auto="1"/>
      </left>
      <right style="hair">
        <color auto="1"/>
      </right>
      <top style="hair">
        <color auto="1"/>
      </top>
      <bottom style="thin">
        <color auto="1"/>
      </bottom>
      <diagonal/>
    </border>
    <border>
      <left style="thin">
        <color auto="1"/>
      </left>
      <right style="hair">
        <color auto="1"/>
      </right>
      <top style="thin">
        <color auto="1"/>
      </top>
      <bottom style="hair">
        <color auto="1"/>
      </bottom>
      <diagonal/>
    </border>
    <border>
      <left style="thin">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thin">
        <color auto="1"/>
      </left>
      <right style="hair">
        <color auto="1"/>
      </right>
      <top style="hair">
        <color auto="1"/>
      </top>
      <bottom style="thin">
        <color auto="1"/>
      </bottom>
      <diagonal/>
    </border>
    <border>
      <left style="thin">
        <color auto="1"/>
      </left>
      <right style="hair">
        <color auto="1"/>
      </right>
      <top/>
      <bottom style="hair">
        <color auto="1"/>
      </bottom>
      <diagonal/>
    </border>
    <border>
      <left style="hair">
        <color auto="1"/>
      </left>
      <right style="hair">
        <color auto="1"/>
      </right>
      <top/>
      <bottom style="hair">
        <color auto="1"/>
      </bottom>
      <diagonal/>
    </border>
    <border>
      <left style="hair">
        <color auto="1"/>
      </left>
      <right/>
      <top style="thin">
        <color auto="1"/>
      </top>
      <bottom style="hair">
        <color auto="1"/>
      </bottom>
      <diagonal/>
    </border>
    <border>
      <left/>
      <right/>
      <top style="thin">
        <color auto="1"/>
      </top>
      <bottom style="hair">
        <color auto="1"/>
      </bottom>
      <diagonal/>
    </border>
    <border>
      <left style="hair">
        <color auto="1"/>
      </left>
      <right/>
      <top style="hair">
        <color auto="1"/>
      </top>
      <bottom style="hair">
        <color auto="1"/>
      </bottom>
      <diagonal/>
    </border>
    <border>
      <left/>
      <right/>
      <top style="hair">
        <color auto="1"/>
      </top>
      <bottom style="hair">
        <color auto="1"/>
      </bottom>
      <diagonal/>
    </border>
    <border>
      <left style="hair">
        <color auto="1"/>
      </left>
      <right/>
      <top style="hair">
        <color auto="1"/>
      </top>
      <bottom style="thin">
        <color auto="1"/>
      </bottom>
      <diagonal/>
    </border>
    <border>
      <left/>
      <right/>
      <top style="hair">
        <color auto="1"/>
      </top>
      <bottom style="thin">
        <color auto="1"/>
      </bottom>
      <diagonal/>
    </border>
    <border>
      <left style="hair">
        <color auto="1"/>
      </left>
      <right style="thin">
        <color auto="1"/>
      </right>
      <top style="thin">
        <color auto="1"/>
      </top>
      <bottom/>
      <diagonal/>
    </border>
    <border>
      <left style="hair">
        <color auto="1"/>
      </left>
      <right style="thin">
        <color auto="1"/>
      </right>
      <top/>
      <bottom style="thin">
        <color auto="1"/>
      </bottom>
      <diagonal/>
    </border>
    <border>
      <left/>
      <right style="hair">
        <color auto="1"/>
      </right>
      <top style="thin">
        <color auto="1"/>
      </top>
      <bottom style="hair">
        <color auto="1"/>
      </bottom>
      <diagonal/>
    </border>
    <border>
      <left style="hair">
        <color auto="1"/>
      </left>
      <right style="thin">
        <color auto="1"/>
      </right>
      <top style="thin">
        <color auto="1"/>
      </top>
      <bottom style="hair">
        <color auto="1"/>
      </bottom>
      <diagonal/>
    </border>
    <border>
      <left/>
      <right style="hair">
        <color auto="1"/>
      </right>
      <top style="hair">
        <color auto="1"/>
      </top>
      <bottom style="hair">
        <color auto="1"/>
      </bottom>
      <diagonal/>
    </border>
    <border>
      <left style="hair">
        <color auto="1"/>
      </left>
      <right style="thin">
        <color auto="1"/>
      </right>
      <top style="hair">
        <color auto="1"/>
      </top>
      <bottom style="hair">
        <color auto="1"/>
      </bottom>
      <diagonal/>
    </border>
    <border>
      <left/>
      <right style="hair">
        <color auto="1"/>
      </right>
      <top style="hair">
        <color auto="1"/>
      </top>
      <bottom style="thin">
        <color auto="1"/>
      </bottom>
      <diagonal/>
    </border>
    <border>
      <left style="hair">
        <color auto="1"/>
      </left>
      <right style="thin">
        <color auto="1"/>
      </right>
      <top style="hair">
        <color auto="1"/>
      </top>
      <bottom style="thin">
        <color auto="1"/>
      </bottom>
      <diagonal/>
    </border>
    <border>
      <left style="hair">
        <color auto="1"/>
      </left>
      <right/>
      <top/>
      <bottom style="hair">
        <color auto="1"/>
      </bottom>
      <diagonal/>
    </border>
    <border>
      <left/>
      <right/>
      <top/>
      <bottom style="hair">
        <color auto="1"/>
      </bottom>
      <diagonal/>
    </border>
    <border>
      <left/>
      <right style="thin">
        <color auto="1"/>
      </right>
      <top/>
      <bottom style="hair">
        <color auto="1"/>
      </bottom>
      <diagonal/>
    </border>
    <border>
      <left/>
      <right style="thin">
        <color auto="1"/>
      </right>
      <top style="hair">
        <color auto="1"/>
      </top>
      <bottom style="hair">
        <color auto="1"/>
      </bottom>
      <diagonal/>
    </border>
    <border>
      <left/>
      <right style="thin">
        <color auto="1"/>
      </right>
      <top style="hair">
        <color auto="1"/>
      </top>
      <bottom style="thin">
        <color auto="1"/>
      </bottom>
      <diagonal/>
    </border>
    <border>
      <left style="thin">
        <color auto="1"/>
      </left>
      <right/>
      <top style="hair">
        <color auto="1"/>
      </top>
      <bottom/>
      <diagonal/>
    </border>
    <border>
      <left style="thin">
        <color auto="1"/>
      </left>
      <right style="hair">
        <color auto="1"/>
      </right>
      <top style="hair">
        <color auto="1"/>
      </top>
      <bottom/>
      <diagonal/>
    </border>
    <border>
      <left style="hair">
        <color auto="1"/>
      </left>
      <right/>
      <top style="thin">
        <color auto="1"/>
      </top>
      <bottom/>
      <diagonal/>
    </border>
    <border>
      <left/>
      <right style="thin">
        <color auto="1"/>
      </right>
      <top style="thin">
        <color auto="1"/>
      </top>
      <bottom/>
      <diagonal/>
    </border>
    <border>
      <left style="hair">
        <color auto="1"/>
      </left>
      <right/>
      <top/>
      <bottom/>
      <diagonal/>
    </border>
    <border>
      <left style="hair">
        <color auto="1"/>
      </left>
      <right style="hair">
        <color auto="1"/>
      </right>
      <top style="hair">
        <color auto="1"/>
      </top>
      <bottom/>
      <diagonal/>
    </border>
    <border>
      <left/>
      <right style="hair">
        <color auto="1"/>
      </right>
      <top style="hair">
        <color auto="1"/>
      </top>
      <bottom/>
      <diagonal/>
    </border>
    <border>
      <left/>
      <right style="hair">
        <color auto="1"/>
      </right>
      <top/>
      <bottom/>
      <diagonal/>
    </border>
    <border>
      <left style="hair">
        <color auto="1"/>
      </left>
      <right/>
      <top/>
      <bottom style="thin">
        <color auto="1"/>
      </bottom>
      <diagonal/>
    </border>
    <border>
      <left style="hair">
        <color auto="1"/>
      </left>
      <right style="hair">
        <color auto="1"/>
      </right>
      <top/>
      <bottom/>
      <diagonal/>
    </border>
    <border>
      <left style="hair">
        <color auto="1"/>
      </left>
      <right/>
      <top style="hair">
        <color auto="1"/>
      </top>
      <bottom/>
      <diagonal/>
    </border>
    <border>
      <left/>
      <right style="thin">
        <color auto="1"/>
      </right>
      <top style="thin">
        <color auto="1"/>
      </top>
      <bottom style="hair">
        <color auto="1"/>
      </bottom>
      <diagonal/>
    </border>
    <border>
      <left/>
      <right style="hair">
        <color auto="1"/>
      </right>
      <top/>
      <bottom style="hair">
        <color auto="1"/>
      </bottom>
      <diagonal/>
    </border>
    <border>
      <left/>
      <right style="hair">
        <color auto="1"/>
      </right>
      <top/>
      <bottom style="thin">
        <color auto="1"/>
      </bottom>
      <diagonal/>
    </border>
    <border>
      <left style="hair">
        <color auto="1"/>
      </left>
      <right style="thin">
        <color auto="1"/>
      </right>
      <top style="hair">
        <color auto="1"/>
      </top>
      <bottom/>
      <diagonal/>
    </border>
    <border>
      <left/>
      <right/>
      <top style="thin">
        <color auto="1"/>
      </top>
      <bottom/>
      <diagonal/>
    </border>
    <border>
      <left style="hair">
        <color auto="1"/>
      </left>
      <right style="thin">
        <color auto="1"/>
      </right>
      <top/>
      <bottom style="hair">
        <color auto="1"/>
      </bottom>
      <diagonal/>
    </border>
    <border>
      <left style="thin">
        <color auto="1"/>
      </left>
      <right/>
      <top style="hair">
        <color auto="1"/>
      </top>
      <bottom style="thin">
        <color rgb="FF000000"/>
      </bottom>
      <diagonal/>
    </border>
    <border>
      <left/>
      <right style="hair">
        <color auto="1"/>
      </right>
      <top style="hair">
        <color auto="1"/>
      </top>
      <bottom style="thin">
        <color rgb="FF000000"/>
      </bottom>
      <diagonal/>
    </border>
    <border>
      <left/>
      <right style="hair">
        <color auto="1"/>
      </right>
      <top style="thin">
        <color auto="1"/>
      </top>
      <bottom/>
      <diagonal/>
    </border>
    <border>
      <left/>
      <right/>
      <top style="hair">
        <color auto="1"/>
      </top>
      <bottom/>
      <diagonal/>
    </border>
    <border>
      <left style="thin">
        <color auto="1"/>
      </left>
      <right style="thin">
        <color auto="1"/>
      </right>
      <top/>
      <bottom style="thin">
        <color auto="1"/>
      </bottom>
      <diagonal/>
    </border>
    <border>
      <left style="thin">
        <color auto="1"/>
      </left>
      <right style="thin">
        <color auto="1"/>
      </right>
      <top style="thin">
        <color auto="1"/>
      </top>
      <bottom style="hair">
        <color auto="1"/>
      </bottom>
      <diagonal/>
    </border>
    <border>
      <left style="thin">
        <color auto="1"/>
      </left>
      <right style="thin">
        <color auto="1"/>
      </right>
      <top style="hair">
        <color auto="1"/>
      </top>
      <bottom style="hair">
        <color auto="1"/>
      </bottom>
      <diagonal/>
    </border>
    <border>
      <left style="thin">
        <color auto="1"/>
      </left>
      <right/>
      <top style="thin">
        <color auto="1"/>
      </top>
      <bottom style="hair">
        <color auto="1"/>
      </bottom>
      <diagonal/>
    </border>
    <border>
      <left style="thin">
        <color auto="1"/>
      </left>
      <right/>
      <top style="hair">
        <color auto="1"/>
      </top>
      <bottom style="hair">
        <color auto="1"/>
      </bottom>
      <diagonal/>
    </border>
    <border>
      <left style="thin">
        <color auto="1"/>
      </left>
      <right/>
      <top/>
      <bottom style="hair">
        <color auto="1"/>
      </bottom>
      <diagonal/>
    </border>
    <border>
      <left style="thin">
        <color auto="1"/>
      </left>
      <right style="thin">
        <color auto="1"/>
      </right>
      <top style="hair">
        <color auto="1"/>
      </top>
      <bottom style="thin">
        <color auto="1"/>
      </bottom>
      <diagonal/>
    </border>
    <border>
      <left/>
      <right/>
      <top/>
      <bottom style="thin">
        <color rgb="FF000000"/>
      </bottom>
      <diagonal/>
    </border>
    <border>
      <left style="thin">
        <color auto="1"/>
      </left>
      <right/>
      <top style="hair">
        <color auto="1"/>
      </top>
      <bottom style="thin">
        <color auto="1"/>
      </bottom>
      <diagonal/>
    </border>
    <border>
      <left/>
      <right/>
      <top style="hair">
        <color auto="1"/>
      </top>
      <bottom style="thin">
        <color rgb="FF000000"/>
      </bottom>
      <diagonal/>
    </border>
    <border>
      <left style="hair">
        <color auto="1"/>
      </left>
      <right/>
      <top style="hair">
        <color auto="1"/>
      </top>
      <bottom style="thin">
        <color rgb="FF000000"/>
      </bottom>
      <diagonal/>
    </border>
    <border>
      <left style="thin">
        <color rgb="FF000000"/>
      </left>
      <right style="hair">
        <color rgb="FF000000"/>
      </right>
      <top style="hair">
        <color rgb="FF000000"/>
      </top>
      <bottom style="thin">
        <color rgb="FF000000"/>
      </bottom>
      <diagonal/>
    </border>
    <border>
      <left style="hair">
        <color rgb="FF000000"/>
      </left>
      <right style="hair">
        <color rgb="FF000000"/>
      </right>
      <top style="hair">
        <color rgb="FF000000"/>
      </top>
      <bottom style="thin">
        <color rgb="FF000000"/>
      </bottom>
      <diagonal/>
    </border>
    <border>
      <left style="thin">
        <color rgb="FF000000"/>
      </left>
      <right style="hair">
        <color rgb="FF000000"/>
      </right>
      <top/>
      <bottom style="thin">
        <color rgb="FF000000"/>
      </bottom>
      <diagonal/>
    </border>
    <border>
      <left style="hair">
        <color rgb="FF000000"/>
      </left>
      <right style="hair">
        <color rgb="FF000000"/>
      </right>
      <top/>
      <bottom style="thin">
        <color rgb="FF000000"/>
      </bottom>
      <diagonal/>
    </border>
    <border>
      <left style="hair">
        <color rgb="FF000000"/>
      </left>
      <right/>
      <top style="hair">
        <color rgb="FF000000"/>
      </top>
      <bottom style="thin">
        <color rgb="FF000000"/>
      </bottom>
      <diagonal/>
    </border>
    <border>
      <left style="hair">
        <color rgb="FF000000"/>
      </left>
      <right/>
      <top/>
      <bottom style="thin">
        <color rgb="FF000000"/>
      </bottom>
      <diagonal/>
    </border>
    <border>
      <left style="thin">
        <color auto="1"/>
      </left>
      <right style="hair">
        <color rgb="FF000000"/>
      </right>
      <top style="hair">
        <color rgb="FF000000"/>
      </top>
      <bottom style="thin">
        <color rgb="FF000000"/>
      </bottom>
      <diagonal/>
    </border>
    <border>
      <left style="thin">
        <color auto="1"/>
      </left>
      <right style="hair">
        <color rgb="FF000000"/>
      </right>
      <top/>
      <bottom style="thin">
        <color rgb="FF000000"/>
      </bottom>
      <diagonal/>
    </border>
    <border>
      <left/>
      <right style="hair">
        <color rgb="FF000000"/>
      </right>
      <top style="hair">
        <color rgb="FF000000"/>
      </top>
      <bottom style="thin">
        <color rgb="FF000000"/>
      </bottom>
      <diagonal/>
    </border>
    <border>
      <left/>
      <right style="hair">
        <color rgb="FF000000"/>
      </right>
      <top/>
      <bottom style="thin">
        <color rgb="FF000000"/>
      </bottom>
      <diagonal/>
    </border>
    <border>
      <left style="hair">
        <color auto="1"/>
      </left>
      <right style="hair">
        <color auto="1"/>
      </right>
      <top style="thin">
        <color auto="1"/>
      </top>
      <bottom style="thin">
        <color auto="1"/>
      </bottom>
      <diagonal/>
    </border>
    <border>
      <left style="hair">
        <color auto="1"/>
      </left>
      <right/>
      <top style="thin">
        <color auto="1"/>
      </top>
      <bottom style="thin">
        <color auto="1"/>
      </bottom>
      <diagonal/>
    </border>
    <border>
      <left/>
      <right style="thin">
        <color indexed="64"/>
      </right>
      <top style="medium">
        <color indexed="64"/>
      </top>
      <bottom/>
      <diagonal/>
    </border>
    <border>
      <left/>
      <right style="thin">
        <color indexed="64"/>
      </right>
      <top/>
      <bottom style="medium">
        <color indexed="64"/>
      </bottom>
      <diagonal/>
    </border>
    <border>
      <left style="thin">
        <color auto="1"/>
      </left>
      <right/>
      <top style="thin">
        <color auto="1"/>
      </top>
      <bottom style="medium">
        <color indexed="64"/>
      </bottom>
      <diagonal/>
    </border>
    <border>
      <left style="thin">
        <color indexed="64"/>
      </left>
      <right/>
      <top style="medium">
        <color indexed="64"/>
      </top>
      <bottom/>
      <diagonal/>
    </border>
    <border>
      <left style="hair">
        <color indexed="64"/>
      </left>
      <right/>
      <top style="medium">
        <color indexed="64"/>
      </top>
      <bottom/>
      <diagonal/>
    </border>
    <border>
      <left/>
      <right/>
      <top style="thin">
        <color auto="1"/>
      </top>
      <bottom style="medium">
        <color indexed="64"/>
      </bottom>
      <diagonal/>
    </border>
    <border>
      <left/>
      <right style="thin">
        <color auto="1"/>
      </right>
      <top style="thin">
        <color auto="1"/>
      </top>
      <bottom style="medium">
        <color indexed="64"/>
      </bottom>
      <diagonal/>
    </border>
    <border>
      <left style="hair">
        <color auto="1"/>
      </left>
      <right/>
      <top style="thin">
        <color auto="1"/>
      </top>
      <bottom style="medium">
        <color indexed="64"/>
      </bottom>
      <diagonal/>
    </border>
    <border>
      <left/>
      <right/>
      <top style="medium">
        <color indexed="64"/>
      </top>
      <bottom style="double">
        <color indexed="64"/>
      </bottom>
      <diagonal/>
    </border>
    <border>
      <left/>
      <right style="thin">
        <color indexed="64"/>
      </right>
      <top style="medium">
        <color indexed="64"/>
      </top>
      <bottom style="double">
        <color indexed="64"/>
      </bottom>
      <diagonal/>
    </border>
    <border>
      <left style="thin">
        <color indexed="64"/>
      </left>
      <right/>
      <top style="medium">
        <color indexed="64"/>
      </top>
      <bottom style="double">
        <color indexed="64"/>
      </bottom>
      <diagonal/>
    </border>
    <border>
      <left style="thin">
        <color indexed="64"/>
      </left>
      <right/>
      <top/>
      <bottom style="medium">
        <color indexed="64"/>
      </bottom>
      <diagonal/>
    </border>
    <border>
      <left style="thin">
        <color indexed="64"/>
      </left>
      <right style="thin">
        <color indexed="64"/>
      </right>
      <top style="medium">
        <color indexed="64"/>
      </top>
      <bottom/>
      <diagonal/>
    </border>
    <border>
      <left style="thin">
        <color indexed="64"/>
      </left>
      <right style="thin">
        <color indexed="64"/>
      </right>
      <top style="medium">
        <color indexed="64"/>
      </top>
      <bottom style="hair">
        <color indexed="64"/>
      </bottom>
      <diagonal/>
    </border>
    <border>
      <left style="thin">
        <color indexed="64"/>
      </left>
      <right/>
      <top style="medium">
        <color indexed="64"/>
      </top>
      <bottom style="hair">
        <color indexed="64"/>
      </bottom>
      <diagonal/>
    </border>
    <border>
      <left/>
      <right style="hair">
        <color auto="1"/>
      </right>
      <top style="thin">
        <color auto="1"/>
      </top>
      <bottom style="thin">
        <color auto="1"/>
      </bottom>
      <diagonal/>
    </border>
  </borders>
  <cellStyleXfs count="30">
    <xf numFmtId="0" fontId="0" fillId="0" borderId="0"/>
    <xf numFmtId="0" fontId="89" fillId="0" borderId="0">
      <alignment vertical="center"/>
    </xf>
    <xf numFmtId="0" fontId="51" fillId="0" borderId="0">
      <alignment vertical="center"/>
    </xf>
    <xf numFmtId="0" fontId="89" fillId="0" borderId="0"/>
    <xf numFmtId="0" fontId="82" fillId="0" borderId="0">
      <alignment vertical="center"/>
    </xf>
    <xf numFmtId="0" fontId="67" fillId="0" borderId="0"/>
    <xf numFmtId="0" fontId="89" fillId="0" borderId="0"/>
    <xf numFmtId="0" fontId="75" fillId="0" borderId="0"/>
    <xf numFmtId="0" fontId="2" fillId="0" borderId="0"/>
    <xf numFmtId="0" fontId="2" fillId="0" borderId="0"/>
    <xf numFmtId="0" fontId="75" fillId="0" borderId="0"/>
    <xf numFmtId="0" fontId="82" fillId="0" borderId="0">
      <alignment vertical="center"/>
    </xf>
    <xf numFmtId="0" fontId="67" fillId="0" borderId="0"/>
    <xf numFmtId="0" fontId="89" fillId="0" borderId="0"/>
    <xf numFmtId="0" fontId="75" fillId="0" borderId="0"/>
    <xf numFmtId="177" fontId="75" fillId="0" borderId="0"/>
    <xf numFmtId="0" fontId="89" fillId="0" borderId="0"/>
    <xf numFmtId="38" fontId="94" fillId="0" borderId="0" applyFont="0" applyFill="0" applyBorder="0" applyAlignment="0" applyProtection="0">
      <alignment vertical="center"/>
    </xf>
    <xf numFmtId="0" fontId="91" fillId="0" borderId="0"/>
    <xf numFmtId="0" fontId="51" fillId="0" borderId="0"/>
    <xf numFmtId="0" fontId="89" fillId="0" borderId="0"/>
    <xf numFmtId="0" fontId="75" fillId="0" borderId="0"/>
    <xf numFmtId="0" fontId="75" fillId="0" borderId="0"/>
    <xf numFmtId="0" fontId="75" fillId="0" borderId="0"/>
    <xf numFmtId="0" fontId="75" fillId="0" borderId="0"/>
    <xf numFmtId="0" fontId="89" fillId="0" borderId="0"/>
    <xf numFmtId="0" fontId="1" fillId="0" borderId="0">
      <alignment vertical="center"/>
    </xf>
    <xf numFmtId="0" fontId="1" fillId="0" borderId="0">
      <alignment vertical="center"/>
    </xf>
    <xf numFmtId="0" fontId="67" fillId="0" borderId="0"/>
    <xf numFmtId="0" fontId="89" fillId="0" borderId="0"/>
  </cellStyleXfs>
  <cellXfs count="1803">
    <xf numFmtId="0" fontId="0" fillId="0" borderId="0" xfId="0"/>
    <xf numFmtId="0" fontId="2" fillId="2" borderId="0" xfId="9" applyFill="1"/>
    <xf numFmtId="0" fontId="2" fillId="0" borderId="0" xfId="9"/>
    <xf numFmtId="0" fontId="3" fillId="3" borderId="0" xfId="9" applyFont="1" applyFill="1" applyAlignment="1">
      <alignment horizontal="center" vertical="center"/>
    </xf>
    <xf numFmtId="0" fontId="4" fillId="0" borderId="0" xfId="9" applyFont="1" applyAlignment="1">
      <alignment horizontal="left" vertical="center"/>
    </xf>
    <xf numFmtId="0" fontId="2" fillId="0" borderId="1" xfId="9" applyBorder="1" applyAlignment="1">
      <alignment horizontal="center" vertical="center"/>
    </xf>
    <xf numFmtId="0" fontId="2" fillId="0" borderId="1" xfId="9" applyBorder="1" applyAlignment="1">
      <alignment horizontal="center" vertical="center" wrapText="1"/>
    </xf>
    <xf numFmtId="0" fontId="2" fillId="5" borderId="1" xfId="9" applyFill="1" applyBorder="1" applyAlignment="1">
      <alignment horizontal="center" vertical="center"/>
    </xf>
    <xf numFmtId="0" fontId="2" fillId="0" borderId="4" xfId="9" applyBorder="1" applyAlignment="1">
      <alignment horizontal="center" vertical="center"/>
    </xf>
    <xf numFmtId="0" fontId="5" fillId="0" borderId="5" xfId="9" applyFont="1" applyBorder="1" applyAlignment="1">
      <alignment horizontal="left" vertical="center"/>
    </xf>
    <xf numFmtId="0" fontId="2" fillId="0" borderId="5" xfId="9" applyBorder="1" applyAlignment="1">
      <alignment horizontal="left" vertical="center"/>
    </xf>
    <xf numFmtId="0" fontId="2" fillId="5" borderId="6" xfId="9" applyFill="1" applyBorder="1" applyAlignment="1">
      <alignment horizontal="center" vertical="center"/>
    </xf>
    <xf numFmtId="0" fontId="2" fillId="6" borderId="1" xfId="9" applyFill="1" applyBorder="1" applyAlignment="1">
      <alignment horizontal="center" vertical="center"/>
    </xf>
    <xf numFmtId="0" fontId="2" fillId="6" borderId="6" xfId="9" applyFill="1" applyBorder="1" applyAlignment="1">
      <alignment horizontal="center" vertical="center"/>
    </xf>
    <xf numFmtId="0" fontId="2" fillId="0" borderId="8" xfId="9" applyBorder="1" applyAlignment="1">
      <alignment horizontal="center" vertical="center"/>
    </xf>
    <xf numFmtId="0" fontId="2" fillId="0" borderId="9" xfId="9" applyBorder="1" applyAlignment="1">
      <alignment horizontal="center" vertical="center"/>
    </xf>
    <xf numFmtId="0" fontId="2" fillId="0" borderId="0" xfId="9" applyAlignment="1">
      <alignment horizontal="center" vertical="center"/>
    </xf>
    <xf numFmtId="0" fontId="2" fillId="0" borderId="10" xfId="9" applyBorder="1" applyAlignment="1">
      <alignment horizontal="center" vertical="center"/>
    </xf>
    <xf numFmtId="0" fontId="2" fillId="7" borderId="1" xfId="9" applyFill="1" applyBorder="1" applyAlignment="1">
      <alignment horizontal="center" vertical="center"/>
    </xf>
    <xf numFmtId="0" fontId="2" fillId="8" borderId="1" xfId="9" applyFill="1" applyBorder="1" applyAlignment="1">
      <alignment horizontal="center" vertical="center"/>
    </xf>
    <xf numFmtId="0" fontId="2" fillId="9" borderId="1" xfId="9" applyFill="1" applyBorder="1" applyAlignment="1">
      <alignment horizontal="center" vertical="center"/>
    </xf>
    <xf numFmtId="2" fontId="2" fillId="8" borderId="1" xfId="9" applyNumberFormat="1" applyFill="1" applyBorder="1" applyAlignment="1">
      <alignment horizontal="center" vertical="center"/>
    </xf>
    <xf numFmtId="0" fontId="6" fillId="9" borderId="1" xfId="9" applyFont="1" applyFill="1" applyBorder="1" applyAlignment="1">
      <alignment horizontal="center" vertical="center"/>
    </xf>
    <xf numFmtId="0" fontId="4" fillId="0" borderId="1" xfId="9" applyFont="1" applyBorder="1" applyAlignment="1">
      <alignment horizontal="left" vertical="center"/>
    </xf>
    <xf numFmtId="0" fontId="2" fillId="0" borderId="0" xfId="9" applyAlignment="1">
      <alignment horizontal="left" vertical="center"/>
    </xf>
    <xf numFmtId="0" fontId="2" fillId="6" borderId="4" xfId="9" applyFill="1" applyBorder="1" applyAlignment="1">
      <alignment horizontal="center" vertical="center"/>
    </xf>
    <xf numFmtId="11" fontId="2" fillId="5" borderId="1" xfId="9" applyNumberFormat="1" applyFill="1" applyBorder="1" applyAlignment="1">
      <alignment horizontal="center" vertical="center"/>
    </xf>
    <xf numFmtId="0" fontId="2" fillId="5" borderId="4" xfId="9" applyFill="1" applyBorder="1" applyAlignment="1">
      <alignment horizontal="center" vertical="center"/>
    </xf>
    <xf numFmtId="0" fontId="2" fillId="0" borderId="11" xfId="9" applyBorder="1" applyAlignment="1">
      <alignment horizontal="left" vertical="center" wrapText="1"/>
    </xf>
    <xf numFmtId="0" fontId="2" fillId="0" borderId="9" xfId="9" applyBorder="1"/>
    <xf numFmtId="0" fontId="2" fillId="8" borderId="0" xfId="9" applyFill="1" applyAlignment="1">
      <alignment horizontal="center" vertical="center"/>
    </xf>
    <xf numFmtId="0" fontId="5" fillId="10" borderId="1" xfId="9" applyFont="1" applyFill="1" applyBorder="1" applyAlignment="1">
      <alignment horizontal="center" vertical="center"/>
    </xf>
    <xf numFmtId="0" fontId="10" fillId="11" borderId="6" xfId="9" applyFont="1" applyFill="1" applyBorder="1" applyAlignment="1">
      <alignment horizontal="center" vertical="center" wrapText="1"/>
    </xf>
    <xf numFmtId="0" fontId="11" fillId="11" borderId="1" xfId="9" applyFont="1" applyFill="1" applyBorder="1" applyAlignment="1">
      <alignment horizontal="center" vertical="center" wrapText="1"/>
    </xf>
    <xf numFmtId="0" fontId="12" fillId="0" borderId="0" xfId="9" applyFont="1" applyAlignment="1">
      <alignment vertical="center" wrapText="1"/>
    </xf>
    <xf numFmtId="0" fontId="12" fillId="0" borderId="0" xfId="9" applyFont="1" applyAlignment="1">
      <alignment horizontal="right" vertical="center" wrapText="1"/>
    </xf>
    <xf numFmtId="0" fontId="12" fillId="0" borderId="0" xfId="9" applyFont="1" applyAlignment="1">
      <alignment horizontal="center" vertical="center" wrapText="1"/>
    </xf>
    <xf numFmtId="0" fontId="2" fillId="8" borderId="13" xfId="9" applyFill="1" applyBorder="1" applyAlignment="1">
      <alignment horizontal="center" vertical="center"/>
    </xf>
    <xf numFmtId="0" fontId="2" fillId="4" borderId="0" xfId="9" applyFill="1" applyAlignment="1">
      <alignment horizontal="center" vertical="center"/>
    </xf>
    <xf numFmtId="0" fontId="2" fillId="0" borderId="1" xfId="9" applyBorder="1" applyAlignment="1">
      <alignment vertical="center"/>
    </xf>
    <xf numFmtId="0" fontId="2" fillId="0" borderId="1" xfId="9" applyBorder="1"/>
    <xf numFmtId="0" fontId="9" fillId="0" borderId="0" xfId="9" applyFont="1" applyAlignment="1">
      <alignment horizontal="left" vertical="center"/>
    </xf>
    <xf numFmtId="0" fontId="9" fillId="0" borderId="0" xfId="9" applyFont="1" applyAlignment="1">
      <alignment vertical="center"/>
    </xf>
    <xf numFmtId="0" fontId="2" fillId="0" borderId="0" xfId="9" applyAlignment="1">
      <alignment vertical="center"/>
    </xf>
    <xf numFmtId="0" fontId="13" fillId="0" borderId="0" xfId="9" applyFont="1" applyAlignment="1">
      <alignment vertical="center" wrapText="1"/>
    </xf>
    <xf numFmtId="0" fontId="4" fillId="10" borderId="1" xfId="9" applyFont="1" applyFill="1" applyBorder="1" applyAlignment="1">
      <alignment horizontal="center" vertical="center"/>
    </xf>
    <xf numFmtId="0" fontId="4" fillId="5" borderId="1" xfId="9" applyFont="1" applyFill="1" applyBorder="1" applyAlignment="1">
      <alignment horizontal="center" vertical="center"/>
    </xf>
    <xf numFmtId="0" fontId="4" fillId="10" borderId="15" xfId="9" applyFont="1" applyFill="1" applyBorder="1" applyAlignment="1">
      <alignment horizontal="center" vertical="center" wrapText="1"/>
    </xf>
    <xf numFmtId="0" fontId="4" fillId="11" borderId="1" xfId="9" applyFont="1" applyFill="1" applyBorder="1" applyAlignment="1">
      <alignment horizontal="center" vertical="center"/>
    </xf>
    <xf numFmtId="0" fontId="2" fillId="11" borderId="1" xfId="9" applyFill="1" applyBorder="1" applyAlignment="1">
      <alignment horizontal="center" vertical="center"/>
    </xf>
    <xf numFmtId="0" fontId="5" fillId="12" borderId="16" xfId="9" applyFont="1" applyFill="1" applyBorder="1" applyAlignment="1">
      <alignment horizontal="center" vertical="center"/>
    </xf>
    <xf numFmtId="0" fontId="14" fillId="0" borderId="1" xfId="9" applyFont="1" applyBorder="1" applyAlignment="1">
      <alignment horizontal="center" vertical="center"/>
    </xf>
    <xf numFmtId="0" fontId="4" fillId="0" borderId="0" xfId="9" applyFont="1" applyAlignment="1">
      <alignment horizontal="center" vertical="center"/>
    </xf>
    <xf numFmtId="0" fontId="15" fillId="0" borderId="1" xfId="9" applyFont="1" applyBorder="1" applyAlignment="1">
      <alignment horizontal="center" vertical="center"/>
    </xf>
    <xf numFmtId="0" fontId="4" fillId="0" borderId="1" xfId="9" applyFont="1" applyBorder="1" applyAlignment="1">
      <alignment horizontal="center" vertical="center"/>
    </xf>
    <xf numFmtId="0" fontId="16" fillId="0" borderId="0" xfId="9" applyFont="1"/>
    <xf numFmtId="0" fontId="17" fillId="0" borderId="0" xfId="9" applyFont="1"/>
    <xf numFmtId="0" fontId="18" fillId="0" borderId="0" xfId="9" applyFont="1" applyAlignment="1">
      <alignment vertical="center" wrapText="1"/>
    </xf>
    <xf numFmtId="11" fontId="2" fillId="8" borderId="1" xfId="9" applyNumberFormat="1" applyFill="1" applyBorder="1" applyAlignment="1">
      <alignment horizontal="center" vertical="center"/>
    </xf>
    <xf numFmtId="0" fontId="2" fillId="0" borderId="17" xfId="9" applyBorder="1" applyAlignment="1">
      <alignment horizontal="center" vertical="center"/>
    </xf>
    <xf numFmtId="48" fontId="2" fillId="8" borderId="1" xfId="9" applyNumberFormat="1" applyFill="1" applyBorder="1" applyAlignment="1">
      <alignment horizontal="center" vertical="center"/>
    </xf>
    <xf numFmtId="0" fontId="2" fillId="0" borderId="7" xfId="9" applyBorder="1" applyAlignment="1">
      <alignment horizontal="center" vertical="center"/>
    </xf>
    <xf numFmtId="0" fontId="2" fillId="9" borderId="18" xfId="9" applyFill="1" applyBorder="1" applyAlignment="1">
      <alignment horizontal="center" vertical="center"/>
    </xf>
    <xf numFmtId="0" fontId="2" fillId="8" borderId="18" xfId="9" applyFill="1" applyBorder="1" applyAlignment="1">
      <alignment horizontal="center" vertical="center"/>
    </xf>
    <xf numFmtId="0" fontId="2" fillId="2" borderId="0" xfId="9" applyFill="1" applyAlignment="1">
      <alignment horizontal="center" vertical="center"/>
    </xf>
    <xf numFmtId="0" fontId="21" fillId="5" borderId="0" xfId="9" applyFont="1" applyFill="1" applyAlignment="1">
      <alignment horizontal="center" vertical="center" wrapText="1"/>
    </xf>
    <xf numFmtId="0" fontId="21" fillId="0" borderId="0" xfId="9" applyFont="1" applyAlignment="1">
      <alignment horizontal="center" vertical="center"/>
    </xf>
    <xf numFmtId="0" fontId="21" fillId="0" borderId="0" xfId="9" applyFont="1" applyAlignment="1">
      <alignment horizontal="center" vertical="center" wrapText="1"/>
    </xf>
    <xf numFmtId="0" fontId="2" fillId="13" borderId="0" xfId="9" applyFill="1" applyAlignment="1">
      <alignment horizontal="center" vertical="center"/>
    </xf>
    <xf numFmtId="0" fontId="2" fillId="14" borderId="0" xfId="9" applyFill="1" applyAlignment="1">
      <alignment horizontal="center" vertical="center"/>
    </xf>
    <xf numFmtId="183" fontId="5" fillId="0" borderId="19" xfId="9" applyNumberFormat="1" applyFont="1" applyBorder="1" applyAlignment="1">
      <alignment horizontal="center" vertical="center"/>
    </xf>
    <xf numFmtId="180" fontId="22" fillId="0" borderId="19" xfId="8" applyNumberFormat="1" applyFont="1" applyBorder="1" applyAlignment="1">
      <alignment horizontal="center" vertical="center"/>
    </xf>
    <xf numFmtId="180" fontId="8" fillId="0" borderId="0" xfId="9" applyNumberFormat="1" applyFont="1" applyAlignment="1">
      <alignment horizontal="center" vertical="center"/>
    </xf>
    <xf numFmtId="184" fontId="5" fillId="0" borderId="20" xfId="9" applyNumberFormat="1" applyFont="1" applyBorder="1" applyAlignment="1">
      <alignment horizontal="center" vertical="center"/>
    </xf>
    <xf numFmtId="183" fontId="5" fillId="0" borderId="21" xfId="9" applyNumberFormat="1" applyFont="1" applyBorder="1" applyAlignment="1">
      <alignment horizontal="center" vertical="center"/>
    </xf>
    <xf numFmtId="183" fontId="23" fillId="0" borderId="1" xfId="9" applyNumberFormat="1" applyFont="1" applyBorder="1" applyAlignment="1">
      <alignment horizontal="center" vertical="center"/>
    </xf>
    <xf numFmtId="183" fontId="5" fillId="0" borderId="22" xfId="9" applyNumberFormat="1" applyFont="1" applyBorder="1" applyAlignment="1">
      <alignment horizontal="center" vertical="center"/>
    </xf>
    <xf numFmtId="0" fontId="5" fillId="0" borderId="0" xfId="9" applyFont="1" applyAlignment="1">
      <alignment vertical="center" wrapText="1"/>
    </xf>
    <xf numFmtId="183" fontId="5" fillId="0" borderId="23" xfId="9" applyNumberFormat="1" applyFont="1" applyBorder="1" applyAlignment="1">
      <alignment horizontal="center" vertical="center"/>
    </xf>
    <xf numFmtId="180" fontId="22" fillId="15" borderId="19" xfId="8" applyNumberFormat="1" applyFont="1" applyFill="1" applyBorder="1" applyAlignment="1">
      <alignment horizontal="center" vertical="center"/>
    </xf>
    <xf numFmtId="180" fontId="20" fillId="0" borderId="0" xfId="9" applyNumberFormat="1" applyFont="1" applyAlignment="1">
      <alignment horizontal="center" vertical="center"/>
    </xf>
    <xf numFmtId="180" fontId="22" fillId="16" borderId="19" xfId="8" applyNumberFormat="1" applyFont="1" applyFill="1" applyBorder="1" applyAlignment="1">
      <alignment horizontal="center" vertical="center"/>
    </xf>
    <xf numFmtId="0" fontId="2" fillId="8" borderId="24" xfId="9" applyFill="1" applyBorder="1" applyAlignment="1">
      <alignment horizontal="center" vertical="center"/>
    </xf>
    <xf numFmtId="0" fontId="23" fillId="18" borderId="0" xfId="9" applyFont="1" applyFill="1"/>
    <xf numFmtId="0" fontId="2" fillId="19" borderId="0" xfId="9" applyFill="1" applyAlignment="1">
      <alignment horizontal="center" vertical="center"/>
    </xf>
    <xf numFmtId="0" fontId="24" fillId="5" borderId="26" xfId="9" applyFont="1" applyFill="1" applyBorder="1" applyAlignment="1">
      <alignment horizontal="center" vertical="center"/>
    </xf>
    <xf numFmtId="0" fontId="8" fillId="0" borderId="0" xfId="9" applyFont="1" applyAlignment="1">
      <alignment horizontal="center" vertical="center" wrapText="1"/>
    </xf>
    <xf numFmtId="0" fontId="2" fillId="20" borderId="1" xfId="9" applyFill="1" applyBorder="1" applyAlignment="1">
      <alignment horizontal="center" vertical="center"/>
    </xf>
    <xf numFmtId="0" fontId="2" fillId="21" borderId="1" xfId="9" applyFill="1" applyBorder="1" applyAlignment="1">
      <alignment horizontal="center" vertical="center"/>
    </xf>
    <xf numFmtId="0" fontId="2" fillId="21" borderId="15" xfId="9" applyFill="1" applyBorder="1" applyAlignment="1">
      <alignment horizontal="center" vertical="center"/>
    </xf>
    <xf numFmtId="0" fontId="20" fillId="21" borderId="15" xfId="9" applyFont="1" applyFill="1" applyBorder="1" applyAlignment="1">
      <alignment horizontal="center" vertical="center" wrapText="1"/>
    </xf>
    <xf numFmtId="0" fontId="21" fillId="20" borderId="1" xfId="9" applyFont="1" applyFill="1" applyBorder="1" applyAlignment="1">
      <alignment horizontal="center" vertical="center"/>
    </xf>
    <xf numFmtId="0" fontId="2" fillId="22" borderId="30" xfId="9" applyFill="1" applyBorder="1" applyAlignment="1">
      <alignment horizontal="center" vertical="center"/>
    </xf>
    <xf numFmtId="183" fontId="25" fillId="22" borderId="19" xfId="9" applyNumberFormat="1" applyFont="1" applyFill="1" applyBorder="1" applyAlignment="1">
      <alignment horizontal="center" vertical="center"/>
    </xf>
    <xf numFmtId="180" fontId="22" fillId="22" borderId="19" xfId="9" applyNumberFormat="1" applyFont="1" applyFill="1" applyBorder="1" applyAlignment="1">
      <alignment horizontal="center" vertical="center"/>
    </xf>
    <xf numFmtId="0" fontId="21" fillId="23" borderId="1" xfId="9" applyFont="1" applyFill="1" applyBorder="1" applyAlignment="1">
      <alignment horizontal="center" vertical="center"/>
    </xf>
    <xf numFmtId="180" fontId="26" fillId="18" borderId="0" xfId="9" applyNumberFormat="1" applyFont="1" applyFill="1" applyAlignment="1">
      <alignment horizontal="center" vertical="center"/>
    </xf>
    <xf numFmtId="0" fontId="2" fillId="0" borderId="12" xfId="9" applyBorder="1"/>
    <xf numFmtId="0" fontId="20" fillId="21" borderId="1" xfId="9" applyFont="1" applyFill="1" applyBorder="1" applyAlignment="1">
      <alignment horizontal="center" vertical="center" wrapText="1"/>
    </xf>
    <xf numFmtId="180" fontId="28" fillId="4" borderId="0" xfId="9" applyNumberFormat="1" applyFont="1" applyFill="1" applyAlignment="1">
      <alignment horizontal="center" vertical="center"/>
    </xf>
    <xf numFmtId="0" fontId="29" fillId="24" borderId="19" xfId="9" applyFont="1" applyFill="1" applyBorder="1" applyAlignment="1">
      <alignment horizontal="center" vertical="center" shrinkToFit="1"/>
    </xf>
    <xf numFmtId="0" fontId="2" fillId="0" borderId="33" xfId="9" applyBorder="1"/>
    <xf numFmtId="180" fontId="30" fillId="0" borderId="34" xfId="9" applyNumberFormat="1" applyFont="1" applyBorder="1" applyAlignment="1">
      <alignment horizontal="center" vertical="center"/>
    </xf>
    <xf numFmtId="0" fontId="2" fillId="0" borderId="35" xfId="9" applyBorder="1"/>
    <xf numFmtId="0" fontId="2" fillId="0" borderId="0" xfId="9" applyAlignment="1">
      <alignment horizontal="center"/>
    </xf>
    <xf numFmtId="0" fontId="2" fillId="0" borderId="12" xfId="9" applyBorder="1" applyAlignment="1">
      <alignment horizontal="center" vertical="center"/>
    </xf>
    <xf numFmtId="0" fontId="20" fillId="0" borderId="0" xfId="9" applyFont="1" applyAlignment="1">
      <alignment horizontal="left" vertical="center"/>
    </xf>
    <xf numFmtId="0" fontId="2" fillId="26" borderId="15" xfId="9" applyFill="1" applyBorder="1" applyAlignment="1">
      <alignment horizontal="center" vertical="center" wrapText="1"/>
    </xf>
    <xf numFmtId="0" fontId="2" fillId="27" borderId="1" xfId="9" applyFill="1" applyBorder="1" applyAlignment="1">
      <alignment horizontal="center" vertical="center" wrapText="1"/>
    </xf>
    <xf numFmtId="0" fontId="2" fillId="27" borderId="1" xfId="9" applyFill="1" applyBorder="1" applyAlignment="1">
      <alignment horizontal="center" vertical="center"/>
    </xf>
    <xf numFmtId="0" fontId="2" fillId="0" borderId="37" xfId="9" applyBorder="1"/>
    <xf numFmtId="185" fontId="31" fillId="0" borderId="38" xfId="9" applyNumberFormat="1" applyFont="1" applyBorder="1" applyAlignment="1">
      <alignment horizontal="center" vertical="center"/>
    </xf>
    <xf numFmtId="0" fontId="23" fillId="25" borderId="39" xfId="9" applyFont="1" applyFill="1" applyBorder="1" applyAlignment="1">
      <alignment horizontal="center" vertical="center"/>
    </xf>
    <xf numFmtId="0" fontId="23" fillId="25" borderId="39" xfId="9" applyFont="1" applyFill="1" applyBorder="1" applyAlignment="1">
      <alignment horizontal="center" vertical="center" shrinkToFit="1"/>
    </xf>
    <xf numFmtId="180" fontId="23" fillId="28" borderId="39" xfId="9" applyNumberFormat="1" applyFont="1" applyFill="1" applyBorder="1" applyAlignment="1">
      <alignment horizontal="center" vertical="center"/>
    </xf>
    <xf numFmtId="0" fontId="2" fillId="0" borderId="40" xfId="9" applyBorder="1"/>
    <xf numFmtId="186" fontId="32" fillId="0" borderId="38" xfId="9" applyNumberFormat="1" applyFont="1" applyBorder="1" applyAlignment="1">
      <alignment horizontal="center" vertical="center"/>
    </xf>
    <xf numFmtId="187" fontId="33" fillId="0" borderId="38" xfId="9" applyNumberFormat="1" applyFont="1" applyBorder="1" applyAlignment="1">
      <alignment horizontal="center" vertical="center"/>
    </xf>
    <xf numFmtId="0" fontId="23" fillId="25" borderId="41" xfId="9" applyFont="1" applyFill="1" applyBorder="1" applyAlignment="1">
      <alignment horizontal="center" vertical="center"/>
    </xf>
    <xf numFmtId="0" fontId="2" fillId="5" borderId="0" xfId="9" applyFill="1"/>
    <xf numFmtId="180" fontId="22" fillId="0" borderId="19" xfId="9" applyNumberFormat="1" applyFont="1" applyBorder="1" applyAlignment="1">
      <alignment horizontal="center" vertical="center"/>
    </xf>
    <xf numFmtId="183" fontId="5" fillId="22" borderId="19" xfId="9" applyNumberFormat="1" applyFont="1" applyFill="1" applyBorder="1" applyAlignment="1">
      <alignment horizontal="center" vertical="center"/>
    </xf>
    <xf numFmtId="0" fontId="2" fillId="0" borderId="42" xfId="9" applyBorder="1" applyAlignment="1">
      <alignment horizontal="center" vertical="center"/>
    </xf>
    <xf numFmtId="0" fontId="2" fillId="0" borderId="43" xfId="9" applyBorder="1" applyAlignment="1">
      <alignment horizontal="center"/>
    </xf>
    <xf numFmtId="180" fontId="34" fillId="22" borderId="43" xfId="9" applyNumberFormat="1" applyFont="1" applyFill="1" applyBorder="1" applyAlignment="1">
      <alignment horizontal="center" vertical="center"/>
    </xf>
    <xf numFmtId="0" fontId="21" fillId="20" borderId="0" xfId="9" applyFont="1" applyFill="1" applyAlignment="1">
      <alignment horizontal="center" vertical="center"/>
    </xf>
    <xf numFmtId="183" fontId="5" fillId="22" borderId="44" xfId="9" applyNumberFormat="1" applyFont="1" applyFill="1" applyBorder="1" applyAlignment="1">
      <alignment horizontal="center" vertical="center"/>
    </xf>
    <xf numFmtId="0" fontId="21" fillId="23" borderId="0" xfId="9" applyFont="1" applyFill="1" applyAlignment="1">
      <alignment horizontal="center" vertical="center"/>
    </xf>
    <xf numFmtId="180" fontId="2" fillId="0" borderId="0" xfId="9" applyNumberFormat="1"/>
    <xf numFmtId="0" fontId="2" fillId="0" borderId="25" xfId="9" applyBorder="1"/>
    <xf numFmtId="0" fontId="3" fillId="19" borderId="0" xfId="9" applyFont="1" applyFill="1" applyAlignment="1">
      <alignment horizontal="center" vertical="center" wrapText="1"/>
    </xf>
    <xf numFmtId="180" fontId="20" fillId="5" borderId="25" xfId="9" applyNumberFormat="1" applyFont="1" applyFill="1" applyBorder="1" applyAlignment="1">
      <alignment horizontal="center" vertical="center"/>
    </xf>
    <xf numFmtId="0" fontId="2" fillId="0" borderId="32" xfId="9" applyBorder="1" applyAlignment="1">
      <alignment vertical="center"/>
    </xf>
    <xf numFmtId="180" fontId="22" fillId="22" borderId="44" xfId="9" applyNumberFormat="1" applyFont="1" applyFill="1" applyBorder="1" applyAlignment="1">
      <alignment horizontal="center" vertical="center"/>
    </xf>
    <xf numFmtId="0" fontId="2" fillId="0" borderId="12" xfId="9" applyBorder="1" applyAlignment="1">
      <alignment vertical="center"/>
    </xf>
    <xf numFmtId="0" fontId="35" fillId="0" borderId="38" xfId="9" applyFont="1" applyBorder="1" applyAlignment="1">
      <alignment horizontal="center" vertical="center"/>
    </xf>
    <xf numFmtId="0" fontId="2" fillId="26" borderId="1" xfId="9" applyFill="1" applyBorder="1" applyAlignment="1">
      <alignment horizontal="center" vertical="center" wrapText="1"/>
    </xf>
    <xf numFmtId="0" fontId="35" fillId="0" borderId="0" xfId="9" applyFont="1" applyAlignment="1">
      <alignment horizontal="center" vertical="center"/>
    </xf>
    <xf numFmtId="0" fontId="3" fillId="19" borderId="45" xfId="9" applyFont="1" applyFill="1" applyBorder="1" applyAlignment="1">
      <alignment horizontal="center" vertical="center" wrapText="1"/>
    </xf>
    <xf numFmtId="0" fontId="21" fillId="0" borderId="1" xfId="9" applyFont="1" applyBorder="1" applyAlignment="1">
      <alignment horizontal="center" vertical="center"/>
    </xf>
    <xf numFmtId="0" fontId="2" fillId="21" borderId="1" xfId="9" applyFill="1" applyBorder="1" applyAlignment="1">
      <alignment horizontal="center" vertical="center" wrapText="1"/>
    </xf>
    <xf numFmtId="188" fontId="29" fillId="16" borderId="19" xfId="9" applyNumberFormat="1" applyFont="1" applyFill="1" applyBorder="1" applyAlignment="1">
      <alignment horizontal="center" vertical="center"/>
    </xf>
    <xf numFmtId="183" fontId="25" fillId="22" borderId="44" xfId="9" applyNumberFormat="1" applyFont="1" applyFill="1" applyBorder="1" applyAlignment="1">
      <alignment horizontal="center" vertical="center"/>
    </xf>
    <xf numFmtId="0" fontId="2" fillId="5" borderId="1" xfId="9" applyFill="1" applyBorder="1" applyAlignment="1">
      <alignment vertical="center"/>
    </xf>
    <xf numFmtId="0" fontId="20" fillId="30" borderId="1" xfId="9" applyFont="1" applyFill="1" applyBorder="1" applyAlignment="1">
      <alignment horizontal="center" vertical="center" wrapText="1"/>
    </xf>
    <xf numFmtId="180" fontId="37" fillId="29" borderId="48" xfId="9" applyNumberFormat="1" applyFont="1" applyFill="1" applyBorder="1" applyAlignment="1">
      <alignment horizontal="center" vertical="center"/>
    </xf>
    <xf numFmtId="0" fontId="23" fillId="22" borderId="49" xfId="9" applyFont="1" applyFill="1" applyBorder="1" applyAlignment="1">
      <alignment horizontal="center" vertical="center"/>
    </xf>
    <xf numFmtId="183" fontId="38" fillId="22" borderId="44" xfId="9" applyNumberFormat="1" applyFont="1" applyFill="1" applyBorder="1" applyAlignment="1">
      <alignment horizontal="center" vertical="center"/>
    </xf>
    <xf numFmtId="183" fontId="38" fillId="22" borderId="19" xfId="9" applyNumberFormat="1" applyFont="1" applyFill="1" applyBorder="1" applyAlignment="1">
      <alignment horizontal="center" vertical="center"/>
    </xf>
    <xf numFmtId="180" fontId="30" fillId="0" borderId="0" xfId="9" applyNumberFormat="1" applyFont="1" applyAlignment="1">
      <alignment horizontal="center" vertical="center"/>
    </xf>
    <xf numFmtId="180" fontId="37" fillId="29" borderId="50" xfId="9" applyNumberFormat="1" applyFont="1" applyFill="1" applyBorder="1" applyAlignment="1">
      <alignment horizontal="center" vertical="center"/>
    </xf>
    <xf numFmtId="0" fontId="23" fillId="22" borderId="51" xfId="9" applyFont="1" applyFill="1" applyBorder="1" applyAlignment="1">
      <alignment horizontal="center" vertical="center"/>
    </xf>
    <xf numFmtId="180" fontId="22" fillId="0" borderId="0" xfId="9" applyNumberFormat="1" applyFont="1" applyAlignment="1">
      <alignment horizontal="center" vertical="center"/>
    </xf>
    <xf numFmtId="0" fontId="23" fillId="31" borderId="39" xfId="9" applyFont="1" applyFill="1" applyBorder="1" applyAlignment="1">
      <alignment horizontal="center" vertical="center"/>
    </xf>
    <xf numFmtId="0" fontId="23" fillId="31" borderId="39" xfId="9" applyFont="1" applyFill="1" applyBorder="1" applyAlignment="1">
      <alignment horizontal="center" vertical="center" shrinkToFit="1"/>
    </xf>
    <xf numFmtId="180" fontId="23" fillId="31" borderId="39" xfId="9" applyNumberFormat="1" applyFont="1" applyFill="1" applyBorder="1" applyAlignment="1">
      <alignment horizontal="center" vertical="center"/>
    </xf>
    <xf numFmtId="189" fontId="39" fillId="0" borderId="38" xfId="9" applyNumberFormat="1" applyFont="1" applyBorder="1" applyAlignment="1">
      <alignment horizontal="center" vertical="center"/>
    </xf>
    <xf numFmtId="190" fontId="40" fillId="0" borderId="38" xfId="9" applyNumberFormat="1" applyFont="1" applyBorder="1" applyAlignment="1">
      <alignment horizontal="center" vertical="center"/>
    </xf>
    <xf numFmtId="0" fontId="36" fillId="0" borderId="0" xfId="9" applyFont="1"/>
    <xf numFmtId="0" fontId="2" fillId="21" borderId="0" xfId="9" applyFill="1" applyAlignment="1">
      <alignment horizontal="center" vertical="center" wrapText="1"/>
    </xf>
    <xf numFmtId="188" fontId="29" fillId="16" borderId="0" xfId="9" applyNumberFormat="1" applyFont="1" applyFill="1" applyAlignment="1">
      <alignment horizontal="center" vertical="center"/>
    </xf>
    <xf numFmtId="180" fontId="34" fillId="5" borderId="19" xfId="9" applyNumberFormat="1" applyFont="1" applyFill="1" applyBorder="1" applyAlignment="1">
      <alignment horizontal="center" vertical="center"/>
    </xf>
    <xf numFmtId="180" fontId="41" fillId="32" borderId="25" xfId="9" applyNumberFormat="1" applyFont="1" applyFill="1" applyBorder="1" applyAlignment="1">
      <alignment horizontal="center" vertical="center"/>
    </xf>
    <xf numFmtId="180" fontId="20" fillId="32" borderId="25" xfId="9" applyNumberFormat="1" applyFont="1" applyFill="1" applyBorder="1" applyAlignment="1">
      <alignment horizontal="center" vertical="center"/>
    </xf>
    <xf numFmtId="180" fontId="20" fillId="0" borderId="25" xfId="9" applyNumberFormat="1" applyFont="1" applyBorder="1" applyAlignment="1">
      <alignment horizontal="center" vertical="center"/>
    </xf>
    <xf numFmtId="189" fontId="40" fillId="0" borderId="38" xfId="9" applyNumberFormat="1" applyFont="1" applyBorder="1" applyAlignment="1">
      <alignment horizontal="center" vertical="center"/>
    </xf>
    <xf numFmtId="180" fontId="42" fillId="0" borderId="0" xfId="9" applyNumberFormat="1" applyFont="1" applyAlignment="1">
      <alignment horizontal="center" vertical="center"/>
    </xf>
    <xf numFmtId="180" fontId="20" fillId="0" borderId="12" xfId="9" applyNumberFormat="1" applyFont="1" applyBorder="1" applyAlignment="1">
      <alignment horizontal="center" vertical="center"/>
    </xf>
    <xf numFmtId="0" fontId="2" fillId="22" borderId="52" xfId="9" applyFill="1" applyBorder="1" applyAlignment="1">
      <alignment horizontal="center" vertical="center"/>
    </xf>
    <xf numFmtId="183" fontId="5" fillId="22" borderId="53" xfId="9" applyNumberFormat="1" applyFont="1" applyFill="1" applyBorder="1" applyAlignment="1">
      <alignment horizontal="center" vertical="center"/>
    </xf>
    <xf numFmtId="180" fontId="22" fillId="22" borderId="53" xfId="9" applyNumberFormat="1" applyFont="1" applyFill="1" applyBorder="1" applyAlignment="1">
      <alignment horizontal="center" vertical="center"/>
    </xf>
    <xf numFmtId="0" fontId="2" fillId="0" borderId="54" xfId="9" applyBorder="1" applyAlignment="1">
      <alignment horizontal="center" vertical="center"/>
    </xf>
    <xf numFmtId="0" fontId="2" fillId="0" borderId="55" xfId="9" applyBorder="1" applyAlignment="1">
      <alignment horizontal="center"/>
    </xf>
    <xf numFmtId="180" fontId="34" fillId="22" borderId="55" xfId="9" applyNumberFormat="1" applyFont="1" applyFill="1" applyBorder="1" applyAlignment="1">
      <alignment horizontal="center" vertical="center"/>
    </xf>
    <xf numFmtId="0" fontId="2" fillId="27" borderId="15" xfId="9" applyFill="1" applyBorder="1" applyAlignment="1">
      <alignment horizontal="center" vertical="center" wrapText="1"/>
    </xf>
    <xf numFmtId="0" fontId="2" fillId="21" borderId="15" xfId="9" applyFill="1" applyBorder="1" applyAlignment="1">
      <alignment horizontal="center" vertical="center" wrapText="1"/>
    </xf>
    <xf numFmtId="0" fontId="2" fillId="10" borderId="0" xfId="9" applyFill="1" applyAlignment="1">
      <alignment horizontal="center" vertical="center"/>
    </xf>
    <xf numFmtId="191" fontId="5" fillId="22" borderId="19" xfId="9" applyNumberFormat="1" applyFont="1" applyFill="1" applyBorder="1" applyAlignment="1">
      <alignment horizontal="center" vertical="center"/>
    </xf>
    <xf numFmtId="180" fontId="43" fillId="22" borderId="19" xfId="9" applyNumberFormat="1" applyFont="1" applyFill="1" applyBorder="1" applyAlignment="1">
      <alignment horizontal="center" vertical="center"/>
    </xf>
    <xf numFmtId="0" fontId="2" fillId="18" borderId="0" xfId="9" applyFill="1" applyAlignment="1">
      <alignment horizontal="center" vertical="center"/>
    </xf>
    <xf numFmtId="180" fontId="41" fillId="32" borderId="56" xfId="9" applyNumberFormat="1" applyFont="1" applyFill="1" applyBorder="1" applyAlignment="1">
      <alignment horizontal="center" vertical="center"/>
    </xf>
    <xf numFmtId="180" fontId="20" fillId="32" borderId="56" xfId="9" applyNumberFormat="1" applyFont="1" applyFill="1" applyBorder="1" applyAlignment="1">
      <alignment horizontal="center" vertical="center"/>
    </xf>
    <xf numFmtId="0" fontId="2" fillId="0" borderId="56" xfId="9" applyBorder="1"/>
    <xf numFmtId="180" fontId="20" fillId="0" borderId="56" xfId="9" applyNumberFormat="1" applyFont="1" applyBorder="1" applyAlignment="1">
      <alignment horizontal="center" vertical="center"/>
    </xf>
    <xf numFmtId="0" fontId="20" fillId="21" borderId="57" xfId="9" applyFont="1" applyFill="1" applyBorder="1" applyAlignment="1">
      <alignment horizontal="center" vertical="center" wrapText="1"/>
    </xf>
    <xf numFmtId="0" fontId="2" fillId="27" borderId="41" xfId="9" applyFill="1" applyBorder="1" applyAlignment="1">
      <alignment horizontal="center" vertical="center" wrapText="1"/>
    </xf>
    <xf numFmtId="192" fontId="44" fillId="0" borderId="38" xfId="9" applyNumberFormat="1" applyFont="1" applyBorder="1" applyAlignment="1">
      <alignment horizontal="center" vertical="center"/>
    </xf>
    <xf numFmtId="0" fontId="23" fillId="24" borderId="41" xfId="9" applyFont="1" applyFill="1" applyBorder="1" applyAlignment="1">
      <alignment horizontal="center" vertical="center"/>
    </xf>
    <xf numFmtId="0" fontId="23" fillId="24" borderId="41" xfId="9" applyFont="1" applyFill="1" applyBorder="1" applyAlignment="1">
      <alignment horizontal="center" vertical="center" shrinkToFit="1"/>
    </xf>
    <xf numFmtId="193" fontId="45" fillId="0" borderId="38" xfId="9" applyNumberFormat="1" applyFont="1" applyBorder="1" applyAlignment="1">
      <alignment horizontal="center" vertical="center"/>
    </xf>
    <xf numFmtId="194" fontId="5" fillId="0" borderId="38" xfId="9" applyNumberFormat="1" applyFont="1" applyBorder="1" applyAlignment="1">
      <alignment horizontal="center" vertical="center"/>
    </xf>
    <xf numFmtId="195" fontId="31" fillId="0" borderId="38" xfId="9" applyNumberFormat="1" applyFont="1" applyBorder="1" applyAlignment="1">
      <alignment horizontal="center" vertical="center"/>
    </xf>
    <xf numFmtId="196" fontId="5" fillId="0" borderId="38" xfId="9" applyNumberFormat="1" applyFont="1" applyBorder="1" applyAlignment="1">
      <alignment horizontal="center" vertical="center"/>
    </xf>
    <xf numFmtId="197" fontId="46" fillId="0" borderId="38" xfId="9" applyNumberFormat="1" applyFont="1" applyBorder="1" applyAlignment="1">
      <alignment horizontal="center" vertical="center"/>
    </xf>
    <xf numFmtId="179" fontId="5" fillId="0" borderId="38" xfId="9" applyNumberFormat="1" applyFont="1" applyBorder="1" applyAlignment="1">
      <alignment horizontal="center" vertical="center"/>
    </xf>
    <xf numFmtId="198" fontId="5" fillId="0" borderId="38" xfId="9" applyNumberFormat="1" applyFont="1" applyBorder="1" applyAlignment="1">
      <alignment horizontal="center" vertical="center"/>
    </xf>
    <xf numFmtId="199" fontId="5" fillId="0" borderId="38" xfId="9" applyNumberFormat="1" applyFont="1" applyBorder="1" applyAlignment="1">
      <alignment horizontal="center" vertical="center"/>
    </xf>
    <xf numFmtId="200" fontId="5" fillId="0" borderId="38" xfId="9" applyNumberFormat="1" applyFont="1" applyBorder="1" applyAlignment="1">
      <alignment horizontal="center" vertical="center"/>
    </xf>
    <xf numFmtId="176" fontId="5" fillId="0" borderId="38" xfId="9" applyNumberFormat="1" applyFont="1" applyBorder="1" applyAlignment="1">
      <alignment horizontal="center" vertical="center"/>
    </xf>
    <xf numFmtId="183" fontId="5" fillId="0" borderId="58" xfId="9" applyNumberFormat="1" applyFont="1" applyBorder="1" applyAlignment="1">
      <alignment horizontal="center" vertical="center"/>
    </xf>
    <xf numFmtId="183" fontId="5" fillId="0" borderId="59" xfId="9" applyNumberFormat="1" applyFont="1" applyBorder="1" applyAlignment="1">
      <alignment horizontal="center" vertical="center"/>
    </xf>
    <xf numFmtId="0" fontId="2" fillId="18" borderId="0" xfId="9" applyFill="1"/>
    <xf numFmtId="0" fontId="2" fillId="22" borderId="60" xfId="9" applyFill="1" applyBorder="1" applyAlignment="1">
      <alignment horizontal="center" vertical="center"/>
    </xf>
    <xf numFmtId="183" fontId="47" fillId="22" borderId="44" xfId="9" applyNumberFormat="1" applyFont="1" applyFill="1" applyBorder="1" applyAlignment="1">
      <alignment horizontal="center" vertical="center"/>
    </xf>
    <xf numFmtId="0" fontId="42" fillId="21" borderId="15" xfId="9" applyFont="1" applyFill="1" applyBorder="1" applyAlignment="1">
      <alignment horizontal="center" vertical="center" wrapText="1"/>
    </xf>
    <xf numFmtId="197" fontId="5" fillId="0" borderId="38" xfId="9" applyNumberFormat="1" applyFont="1" applyBorder="1" applyAlignment="1">
      <alignment horizontal="center" vertical="center"/>
    </xf>
    <xf numFmtId="0" fontId="20" fillId="0" borderId="0" xfId="9" applyFont="1"/>
    <xf numFmtId="180" fontId="20" fillId="33" borderId="0" xfId="9" applyNumberFormat="1" applyFont="1" applyFill="1" applyAlignment="1">
      <alignment horizontal="center" vertical="center" wrapText="1"/>
    </xf>
    <xf numFmtId="0" fontId="48" fillId="5" borderId="26" xfId="9" applyFont="1" applyFill="1" applyBorder="1" applyAlignment="1">
      <alignment horizontal="center" vertical="center"/>
    </xf>
    <xf numFmtId="0" fontId="2" fillId="20" borderId="0" xfId="9" applyFill="1" applyAlignment="1">
      <alignment horizontal="center" vertical="center"/>
    </xf>
    <xf numFmtId="0" fontId="4" fillId="5" borderId="27" xfId="9" applyFont="1" applyFill="1" applyBorder="1" applyAlignment="1">
      <alignment vertical="center" wrapText="1" shrinkToFit="1"/>
    </xf>
    <xf numFmtId="0" fontId="4" fillId="5" borderId="28" xfId="9" applyFont="1" applyFill="1" applyBorder="1" applyAlignment="1">
      <alignment vertical="center" shrinkToFit="1"/>
    </xf>
    <xf numFmtId="0" fontId="2" fillId="0" borderId="33" xfId="9" applyBorder="1" applyAlignment="1">
      <alignment horizontal="center" vertical="center"/>
    </xf>
    <xf numFmtId="0" fontId="4" fillId="5" borderId="32" xfId="9" applyFont="1" applyFill="1" applyBorder="1" applyAlignment="1">
      <alignment vertical="center" shrinkToFit="1"/>
    </xf>
    <xf numFmtId="182" fontId="50" fillId="0" borderId="67" xfId="9" applyNumberFormat="1" applyFont="1" applyBorder="1" applyAlignment="1">
      <alignment horizontal="center" vertical="center"/>
    </xf>
    <xf numFmtId="0" fontId="35" fillId="0" borderId="67" xfId="9" applyFont="1" applyBorder="1" applyAlignment="1">
      <alignment horizontal="center" vertical="center"/>
    </xf>
    <xf numFmtId="0" fontId="51" fillId="0" borderId="0" xfId="0" applyFont="1" applyAlignment="1">
      <alignment vertical="center"/>
    </xf>
    <xf numFmtId="0" fontId="52" fillId="0" borderId="0" xfId="0" applyFont="1"/>
    <xf numFmtId="177" fontId="53" fillId="0" borderId="0" xfId="15" applyFont="1"/>
    <xf numFmtId="0" fontId="51" fillId="0" borderId="0" xfId="0" applyFont="1"/>
    <xf numFmtId="0" fontId="54" fillId="0" borderId="0" xfId="0" applyFont="1"/>
    <xf numFmtId="0" fontId="54" fillId="0" borderId="0" xfId="0" applyFont="1" applyAlignment="1">
      <alignment vertical="center"/>
    </xf>
    <xf numFmtId="180" fontId="52" fillId="0" borderId="0" xfId="0" applyNumberFormat="1" applyFont="1" applyAlignment="1">
      <alignment horizontal="right"/>
    </xf>
    <xf numFmtId="0" fontId="51" fillId="0" borderId="0" xfId="0" applyFont="1" applyAlignment="1">
      <alignment horizontal="center"/>
    </xf>
    <xf numFmtId="0" fontId="55" fillId="0" borderId="0" xfId="0" applyFont="1"/>
    <xf numFmtId="0" fontId="55" fillId="0" borderId="0" xfId="0" applyFont="1" applyAlignment="1">
      <alignment vertical="center"/>
    </xf>
    <xf numFmtId="181" fontId="52" fillId="0" borderId="0" xfId="0" applyNumberFormat="1" applyFont="1"/>
    <xf numFmtId="2" fontId="52" fillId="0" borderId="0" xfId="0" applyNumberFormat="1" applyFont="1" applyAlignment="1">
      <alignment horizontal="center"/>
    </xf>
    <xf numFmtId="181" fontId="56" fillId="0" borderId="0" xfId="0" applyNumberFormat="1" applyFont="1"/>
    <xf numFmtId="181" fontId="52" fillId="0" borderId="0" xfId="0" applyNumberFormat="1" applyFont="1" applyAlignment="1">
      <alignment horizontal="center" vertical="center"/>
    </xf>
    <xf numFmtId="181" fontId="52" fillId="0" borderId="0" xfId="0" applyNumberFormat="1" applyFont="1" applyAlignment="1">
      <alignment vertical="center"/>
    </xf>
    <xf numFmtId="0" fontId="52" fillId="0" borderId="0" xfId="0" applyFont="1" applyAlignment="1">
      <alignment vertical="center"/>
    </xf>
    <xf numFmtId="181" fontId="52" fillId="0" borderId="0" xfId="0" applyNumberFormat="1" applyFont="1" applyAlignment="1">
      <alignment horizontal="center"/>
    </xf>
    <xf numFmtId="177" fontId="57" fillId="0" borderId="0" xfId="0" applyNumberFormat="1" applyFont="1" applyAlignment="1">
      <alignment horizontal="right"/>
    </xf>
    <xf numFmtId="2" fontId="51" fillId="0" borderId="0" xfId="0" applyNumberFormat="1" applyFont="1" applyAlignment="1">
      <alignment horizontal="center"/>
    </xf>
    <xf numFmtId="2" fontId="57" fillId="0" borderId="0" xfId="0" applyNumberFormat="1" applyFont="1" applyAlignment="1">
      <alignment horizontal="center"/>
    </xf>
    <xf numFmtId="202" fontId="57" fillId="0" borderId="0" xfId="0" applyNumberFormat="1" applyFont="1" applyAlignment="1">
      <alignment horizontal="center"/>
    </xf>
    <xf numFmtId="0" fontId="51" fillId="0" borderId="0" xfId="0" applyFont="1" applyAlignment="1">
      <alignment horizontal="left"/>
    </xf>
    <xf numFmtId="0" fontId="57" fillId="0" borderId="0" xfId="0" applyFont="1"/>
    <xf numFmtId="0" fontId="58" fillId="0" borderId="0" xfId="0" applyFont="1" applyAlignment="1">
      <alignment horizontal="left"/>
    </xf>
    <xf numFmtId="0" fontId="52" fillId="0" borderId="0" xfId="0" applyFont="1" applyAlignment="1">
      <alignment horizontal="center" vertical="center"/>
    </xf>
    <xf numFmtId="180" fontId="51" fillId="0" borderId="0" xfId="0" applyNumberFormat="1" applyFont="1"/>
    <xf numFmtId="0" fontId="59" fillId="0" borderId="0" xfId="0" applyFont="1" applyAlignment="1">
      <alignment horizontal="left"/>
    </xf>
    <xf numFmtId="204" fontId="51" fillId="0" borderId="0" xfId="0" applyNumberFormat="1" applyFont="1"/>
    <xf numFmtId="202" fontId="51" fillId="0" borderId="0" xfId="0" applyNumberFormat="1" applyFont="1" applyAlignment="1">
      <alignment horizontal="center"/>
    </xf>
    <xf numFmtId="0" fontId="52" fillId="0" borderId="0" xfId="0" applyFont="1" applyAlignment="1">
      <alignment textRotation="90"/>
    </xf>
    <xf numFmtId="0" fontId="51" fillId="0" borderId="0" xfId="0" applyFont="1" applyAlignment="1">
      <alignment textRotation="90"/>
    </xf>
    <xf numFmtId="180" fontId="52" fillId="0" borderId="0" xfId="0" applyNumberFormat="1" applyFont="1" applyAlignment="1">
      <alignment vertical="center" textRotation="90"/>
    </xf>
    <xf numFmtId="181" fontId="52" fillId="0" borderId="0" xfId="0" applyNumberFormat="1" applyFont="1" applyAlignment="1">
      <alignment vertical="center" textRotation="90"/>
    </xf>
    <xf numFmtId="0" fontId="51" fillId="0" borderId="0" xfId="0" applyFont="1" applyAlignment="1">
      <alignment horizontal="center" vertical="center"/>
    </xf>
    <xf numFmtId="0" fontId="61" fillId="0" borderId="0" xfId="0" applyFont="1"/>
    <xf numFmtId="2" fontId="52" fillId="0" borderId="0" xfId="0" applyNumberFormat="1" applyFont="1"/>
    <xf numFmtId="2" fontId="51" fillId="0" borderId="0" xfId="0" applyNumberFormat="1" applyFont="1"/>
    <xf numFmtId="181" fontId="62" fillId="0" borderId="0" xfId="0" applyNumberFormat="1" applyFont="1"/>
    <xf numFmtId="2" fontId="62" fillId="0" borderId="0" xfId="0" applyNumberFormat="1" applyFont="1" applyAlignment="1">
      <alignment horizontal="center"/>
    </xf>
    <xf numFmtId="2" fontId="62" fillId="0" borderId="0" xfId="0" applyNumberFormat="1" applyFont="1"/>
    <xf numFmtId="2" fontId="62" fillId="0" borderId="0" xfId="0" applyNumberFormat="1" applyFont="1" applyAlignment="1">
      <alignment horizontal="right"/>
    </xf>
    <xf numFmtId="181" fontId="51" fillId="0" borderId="0" xfId="0" applyNumberFormat="1" applyFont="1" applyAlignment="1">
      <alignment horizontal="center"/>
    </xf>
    <xf numFmtId="0" fontId="65" fillId="0" borderId="0" xfId="0" applyFont="1"/>
    <xf numFmtId="0" fontId="66" fillId="0" borderId="0" xfId="0" applyFont="1" applyAlignment="1">
      <alignment horizontal="center"/>
    </xf>
    <xf numFmtId="0" fontId="66" fillId="0" borderId="0" xfId="0" applyFont="1"/>
    <xf numFmtId="0" fontId="52" fillId="0" borderId="0" xfId="0" applyFont="1" applyAlignment="1">
      <alignment horizontal="center"/>
    </xf>
    <xf numFmtId="2" fontId="56" fillId="0" borderId="0" xfId="0" applyNumberFormat="1" applyFont="1"/>
    <xf numFmtId="177" fontId="53" fillId="0" borderId="0" xfId="15" applyFont="1" applyAlignment="1">
      <alignment horizontal="center"/>
    </xf>
    <xf numFmtId="2" fontId="52" fillId="0" borderId="0" xfId="0" applyNumberFormat="1" applyFont="1" applyAlignment="1">
      <alignment horizontal="right"/>
    </xf>
    <xf numFmtId="2" fontId="66" fillId="0" borderId="0" xfId="0" applyNumberFormat="1" applyFont="1" applyAlignment="1">
      <alignment horizontal="right"/>
    </xf>
    <xf numFmtId="0" fontId="51" fillId="0" borderId="0" xfId="0" applyFont="1" applyAlignment="1">
      <alignment horizontal="right"/>
    </xf>
    <xf numFmtId="0" fontId="52" fillId="0" borderId="45" xfId="0" applyFont="1" applyBorder="1"/>
    <xf numFmtId="177" fontId="53" fillId="0" borderId="45" xfId="15" applyFont="1" applyBorder="1"/>
    <xf numFmtId="2" fontId="51" fillId="0" borderId="45" xfId="0" applyNumberFormat="1" applyFont="1" applyBorder="1" applyAlignment="1">
      <alignment horizontal="center"/>
    </xf>
    <xf numFmtId="181" fontId="52" fillId="0" borderId="0" xfId="0" applyNumberFormat="1" applyFont="1" applyAlignment="1">
      <alignment horizontal="right"/>
    </xf>
    <xf numFmtId="2" fontId="66" fillId="0" borderId="0" xfId="0" applyNumberFormat="1" applyFont="1"/>
    <xf numFmtId="2" fontId="53" fillId="0" borderId="0" xfId="15" applyNumberFormat="1" applyFont="1"/>
    <xf numFmtId="181" fontId="53" fillId="0" borderId="0" xfId="15" applyNumberFormat="1" applyFont="1"/>
    <xf numFmtId="0" fontId="51" fillId="5" borderId="0" xfId="0" applyFont="1" applyFill="1"/>
    <xf numFmtId="0" fontId="54" fillId="5" borderId="0" xfId="0" applyFont="1" applyFill="1"/>
    <xf numFmtId="0" fontId="52" fillId="5" borderId="0" xfId="0" applyFont="1" applyFill="1"/>
    <xf numFmtId="2" fontId="52" fillId="5" borderId="0" xfId="0" applyNumberFormat="1" applyFont="1" applyFill="1"/>
    <xf numFmtId="2" fontId="52" fillId="5" borderId="0" xfId="0" applyNumberFormat="1" applyFont="1" applyFill="1" applyAlignment="1">
      <alignment horizontal="center"/>
    </xf>
    <xf numFmtId="2" fontId="62" fillId="5" borderId="0" xfId="0" applyNumberFormat="1" applyFont="1" applyFill="1" applyAlignment="1">
      <alignment horizontal="center"/>
    </xf>
    <xf numFmtId="2" fontId="57" fillId="5" borderId="0" xfId="0" applyNumberFormat="1" applyFont="1" applyFill="1" applyAlignment="1">
      <alignment horizontal="right"/>
    </xf>
    <xf numFmtId="2" fontId="51" fillId="5" borderId="0" xfId="0" applyNumberFormat="1" applyFont="1" applyFill="1" applyAlignment="1">
      <alignment horizontal="right"/>
    </xf>
    <xf numFmtId="2" fontId="51" fillId="5" borderId="0" xfId="0" applyNumberFormat="1" applyFont="1" applyFill="1" applyAlignment="1">
      <alignment horizontal="center"/>
    </xf>
    <xf numFmtId="181" fontId="51" fillId="5" borderId="0" xfId="0" applyNumberFormat="1" applyFont="1" applyFill="1" applyAlignment="1">
      <alignment horizontal="right"/>
    </xf>
    <xf numFmtId="0" fontId="52" fillId="5" borderId="0" xfId="0" applyFont="1" applyFill="1" applyAlignment="1">
      <alignment horizontal="center"/>
    </xf>
    <xf numFmtId="0" fontId="51" fillId="5" borderId="0" xfId="0" applyFont="1" applyFill="1" applyAlignment="1">
      <alignment horizontal="center"/>
    </xf>
    <xf numFmtId="0" fontId="51" fillId="5" borderId="0" xfId="0" applyFont="1" applyFill="1" applyAlignment="1">
      <alignment horizontal="right"/>
    </xf>
    <xf numFmtId="181" fontId="52" fillId="5" borderId="0" xfId="0" applyNumberFormat="1" applyFont="1" applyFill="1"/>
    <xf numFmtId="0" fontId="0" fillId="5" borderId="0" xfId="0" applyFill="1"/>
    <xf numFmtId="177" fontId="51" fillId="0" borderId="0" xfId="0" applyNumberFormat="1" applyFont="1" applyAlignment="1">
      <alignment horizontal="right"/>
    </xf>
    <xf numFmtId="2" fontId="51" fillId="0" borderId="0" xfId="0" applyNumberFormat="1" applyFont="1" applyAlignment="1">
      <alignment horizontal="right"/>
    </xf>
    <xf numFmtId="0" fontId="51" fillId="0" borderId="0" xfId="1" applyFont="1" applyAlignment="1">
      <alignment horizontal="center" wrapText="1"/>
    </xf>
    <xf numFmtId="0" fontId="57" fillId="0" borderId="0" xfId="0" applyFont="1" applyAlignment="1">
      <alignment horizontal="center"/>
    </xf>
    <xf numFmtId="177" fontId="51" fillId="0" borderId="0" xfId="0" applyNumberFormat="1" applyFont="1"/>
    <xf numFmtId="2" fontId="60" fillId="0" borderId="0" xfId="0" applyNumberFormat="1" applyFont="1" applyAlignment="1">
      <alignment horizontal="center"/>
    </xf>
    <xf numFmtId="0" fontId="60" fillId="0" borderId="0" xfId="0" applyFont="1" applyAlignment="1">
      <alignment horizontal="center"/>
    </xf>
    <xf numFmtId="205" fontId="51" fillId="0" borderId="0" xfId="0" applyNumberFormat="1" applyFont="1" applyAlignment="1">
      <alignment horizontal="center"/>
    </xf>
    <xf numFmtId="0" fontId="51" fillId="0" borderId="0" xfId="13" applyFont="1"/>
    <xf numFmtId="0" fontId="67" fillId="0" borderId="0" xfId="0" applyFont="1"/>
    <xf numFmtId="0" fontId="54" fillId="0" borderId="0" xfId="0" applyFont="1" applyAlignment="1">
      <alignment horizontal="left"/>
    </xf>
    <xf numFmtId="0" fontId="68" fillId="0" borderId="0" xfId="0" applyFont="1"/>
    <xf numFmtId="0" fontId="69" fillId="0" borderId="0" xfId="0" applyFont="1" applyAlignment="1">
      <alignment horizontal="right"/>
    </xf>
    <xf numFmtId="0" fontId="69" fillId="0" borderId="0" xfId="0" applyFont="1" applyAlignment="1">
      <alignment horizontal="center"/>
    </xf>
    <xf numFmtId="0" fontId="69" fillId="0" borderId="0" xfId="0" applyFont="1"/>
    <xf numFmtId="2" fontId="51" fillId="0" borderId="0" xfId="0" applyNumberFormat="1" applyFont="1" applyAlignment="1">
      <alignment horizontal="center" vertical="center"/>
    </xf>
    <xf numFmtId="2" fontId="51" fillId="0" borderId="0" xfId="0" applyNumberFormat="1" applyFont="1" applyAlignment="1">
      <alignment vertical="center"/>
    </xf>
    <xf numFmtId="206" fontId="52" fillId="0" borderId="0" xfId="0" applyNumberFormat="1" applyFont="1" applyAlignment="1">
      <alignment horizontal="right" vertical="top"/>
    </xf>
    <xf numFmtId="206" fontId="52" fillId="0" borderId="0" xfId="0" applyNumberFormat="1" applyFont="1" applyAlignment="1">
      <alignment horizontal="center" vertical="center"/>
    </xf>
    <xf numFmtId="181" fontId="52" fillId="0" borderId="0" xfId="0" applyNumberFormat="1" applyFont="1" applyAlignment="1">
      <alignment horizontal="left"/>
    </xf>
    <xf numFmtId="191" fontId="51" fillId="0" borderId="0" xfId="0" applyNumberFormat="1" applyFont="1" applyAlignment="1">
      <alignment horizontal="right"/>
    </xf>
    <xf numFmtId="206" fontId="52" fillId="0" borderId="0" xfId="0" applyNumberFormat="1" applyFont="1" applyAlignment="1">
      <alignment horizontal="right" vertical="center"/>
    </xf>
    <xf numFmtId="191" fontId="52" fillId="0" borderId="0" xfId="0" applyNumberFormat="1" applyFont="1" applyAlignment="1">
      <alignment horizontal="center"/>
    </xf>
    <xf numFmtId="0" fontId="72" fillId="0" borderId="0" xfId="0" applyFont="1"/>
    <xf numFmtId="1" fontId="72" fillId="0" borderId="0" xfId="0" applyNumberFormat="1" applyFont="1" applyAlignment="1">
      <alignment horizontal="left" vertical="top"/>
    </xf>
    <xf numFmtId="1" fontId="72" fillId="0" borderId="0" xfId="0" applyNumberFormat="1" applyFont="1" applyAlignment="1">
      <alignment horizontal="center" vertical="center"/>
    </xf>
    <xf numFmtId="206" fontId="51" fillId="0" borderId="0" xfId="0" applyNumberFormat="1" applyFont="1" applyAlignment="1">
      <alignment horizontal="right"/>
    </xf>
    <xf numFmtId="191" fontId="73" fillId="0" borderId="0" xfId="0" applyNumberFormat="1" applyFont="1" applyAlignment="1">
      <alignment horizontal="right"/>
    </xf>
    <xf numFmtId="206" fontId="61" fillId="0" borderId="0" xfId="0" applyNumberFormat="1" applyFont="1" applyAlignment="1">
      <alignment horizontal="right"/>
    </xf>
    <xf numFmtId="206" fontId="52" fillId="0" borderId="0" xfId="0" applyNumberFormat="1" applyFont="1" applyAlignment="1">
      <alignment horizontal="left" vertical="center"/>
    </xf>
    <xf numFmtId="0" fontId="74" fillId="0" borderId="0" xfId="0" applyFont="1"/>
    <xf numFmtId="206" fontId="52" fillId="0" borderId="0" xfId="0" applyNumberFormat="1" applyFont="1" applyAlignment="1">
      <alignment vertical="center"/>
    </xf>
    <xf numFmtId="191" fontId="52" fillId="0" borderId="0" xfId="0" applyNumberFormat="1" applyFont="1"/>
    <xf numFmtId="0" fontId="0" fillId="0" borderId="0" xfId="0" applyAlignment="1">
      <alignment vertical="center"/>
    </xf>
    <xf numFmtId="181" fontId="56" fillId="0" borderId="0" xfId="0" applyNumberFormat="1" applyFont="1" applyAlignment="1">
      <alignment vertical="center" textRotation="90"/>
    </xf>
    <xf numFmtId="206" fontId="52" fillId="0" borderId="0" xfId="0" applyNumberFormat="1" applyFont="1" applyAlignment="1">
      <alignment horizontal="right"/>
    </xf>
    <xf numFmtId="0" fontId="51" fillId="0" borderId="0" xfId="2">
      <alignment vertical="center"/>
    </xf>
    <xf numFmtId="0" fontId="51" fillId="0" borderId="0" xfId="0" applyFont="1" applyAlignment="1">
      <alignment vertical="center" shrinkToFit="1"/>
    </xf>
    <xf numFmtId="180" fontId="52" fillId="0" borderId="0" xfId="0" applyNumberFormat="1" applyFont="1"/>
    <xf numFmtId="181" fontId="52" fillId="0" borderId="0" xfId="0" applyNumberFormat="1" applyFont="1" applyAlignment="1">
      <alignment textRotation="90"/>
    </xf>
    <xf numFmtId="181" fontId="52" fillId="0" borderId="0" xfId="0" applyNumberFormat="1" applyFont="1" applyAlignment="1">
      <alignment horizontal="center" vertical="center" textRotation="180"/>
    </xf>
    <xf numFmtId="0" fontId="51" fillId="0" borderId="45" xfId="0" applyFont="1" applyBorder="1"/>
    <xf numFmtId="2" fontId="57" fillId="5" borderId="0" xfId="0" applyNumberFormat="1" applyFont="1" applyFill="1" applyAlignment="1">
      <alignment horizontal="center"/>
    </xf>
    <xf numFmtId="0" fontId="57" fillId="5" borderId="0" xfId="0" applyFont="1" applyFill="1"/>
    <xf numFmtId="0" fontId="58" fillId="5" borderId="0" xfId="0" applyFont="1" applyFill="1" applyAlignment="1">
      <alignment horizontal="left"/>
    </xf>
    <xf numFmtId="181" fontId="51" fillId="0" borderId="0" xfId="0" applyNumberFormat="1" applyFont="1" applyAlignment="1">
      <alignment horizontal="right"/>
    </xf>
    <xf numFmtId="0" fontId="54" fillId="0" borderId="0" xfId="13" applyFont="1"/>
    <xf numFmtId="0" fontId="68" fillId="0" borderId="0" xfId="6" applyFont="1"/>
    <xf numFmtId="0" fontId="52" fillId="0" borderId="0" xfId="6" applyFont="1"/>
    <xf numFmtId="206" fontId="52" fillId="0" borderId="0" xfId="6" applyNumberFormat="1" applyFont="1" applyAlignment="1">
      <alignment horizontal="right"/>
    </xf>
    <xf numFmtId="206" fontId="52" fillId="0" borderId="0" xfId="6" applyNumberFormat="1" applyFont="1" applyAlignment="1">
      <alignment horizontal="center" vertical="center"/>
    </xf>
    <xf numFmtId="0" fontId="51" fillId="0" borderId="0" xfId="0" applyFont="1" applyAlignment="1">
      <alignment horizontal="centerContinuous"/>
    </xf>
    <xf numFmtId="206" fontId="52" fillId="0" borderId="0" xfId="6" applyNumberFormat="1" applyFont="1" applyAlignment="1">
      <alignment horizontal="right" vertical="top"/>
    </xf>
    <xf numFmtId="0" fontId="51" fillId="0" borderId="0" xfId="6" applyFont="1"/>
    <xf numFmtId="206" fontId="52" fillId="0" borderId="0" xfId="6" applyNumberFormat="1" applyFont="1" applyAlignment="1">
      <alignment horizontal="right" vertical="center"/>
    </xf>
    <xf numFmtId="206" fontId="52" fillId="0" borderId="0" xfId="6" applyNumberFormat="1" applyFont="1" applyAlignment="1">
      <alignment horizontal="left" vertical="center"/>
    </xf>
    <xf numFmtId="0" fontId="67" fillId="0" borderId="0" xfId="6" applyFont="1"/>
    <xf numFmtId="181" fontId="52" fillId="0" borderId="0" xfId="6" applyNumberFormat="1" applyFont="1"/>
    <xf numFmtId="181" fontId="52" fillId="0" borderId="0" xfId="6" applyNumberFormat="1" applyFont="1" applyAlignment="1">
      <alignment horizontal="left"/>
    </xf>
    <xf numFmtId="191" fontId="51" fillId="0" borderId="0" xfId="6" applyNumberFormat="1" applyFont="1" applyAlignment="1">
      <alignment horizontal="right"/>
    </xf>
    <xf numFmtId="181" fontId="51" fillId="0" borderId="45" xfId="0" applyNumberFormat="1" applyFont="1" applyBorder="1" applyAlignment="1">
      <alignment horizontal="center"/>
    </xf>
    <xf numFmtId="206" fontId="52" fillId="0" borderId="0" xfId="6" applyNumberFormat="1" applyFont="1" applyAlignment="1">
      <alignment vertical="center"/>
    </xf>
    <xf numFmtId="191" fontId="52" fillId="0" borderId="0" xfId="6" applyNumberFormat="1" applyFont="1"/>
    <xf numFmtId="181" fontId="52" fillId="0" borderId="0" xfId="6" applyNumberFormat="1" applyFont="1" applyAlignment="1">
      <alignment horizontal="right"/>
    </xf>
    <xf numFmtId="206" fontId="51" fillId="0" borderId="0" xfId="0" applyNumberFormat="1" applyFont="1"/>
    <xf numFmtId="206" fontId="51" fillId="0" borderId="0" xfId="6" applyNumberFormat="1" applyFont="1"/>
    <xf numFmtId="181" fontId="51" fillId="5" borderId="0" xfId="0" applyNumberFormat="1" applyFont="1" applyFill="1" applyAlignment="1">
      <alignment horizontal="center"/>
    </xf>
    <xf numFmtId="191" fontId="52" fillId="0" borderId="0" xfId="6" applyNumberFormat="1" applyFont="1" applyAlignment="1">
      <alignment horizontal="center"/>
    </xf>
    <xf numFmtId="1" fontId="72" fillId="0" borderId="0" xfId="6" applyNumberFormat="1" applyFont="1" applyAlignment="1">
      <alignment horizontal="left" vertical="top"/>
    </xf>
    <xf numFmtId="0" fontId="75" fillId="0" borderId="0" xfId="0" applyFont="1"/>
    <xf numFmtId="0" fontId="51" fillId="0" borderId="0" xfId="6" applyFont="1" applyAlignment="1">
      <alignment horizontal="center"/>
    </xf>
    <xf numFmtId="206" fontId="52" fillId="0" borderId="0" xfId="6" applyNumberFormat="1" applyFont="1" applyAlignment="1">
      <alignment horizontal="center" vertical="top"/>
    </xf>
    <xf numFmtId="0" fontId="69" fillId="0" borderId="0" xfId="6" applyFont="1"/>
    <xf numFmtId="191" fontId="76" fillId="0" borderId="0" xfId="6" applyNumberFormat="1" applyFont="1"/>
    <xf numFmtId="203" fontId="52" fillId="0" borderId="0" xfId="6" applyNumberFormat="1" applyFont="1" applyAlignment="1">
      <alignment horizontal="right" vertical="top"/>
    </xf>
    <xf numFmtId="1" fontId="72" fillId="0" borderId="0" xfId="6" applyNumberFormat="1" applyFont="1" applyAlignment="1">
      <alignment horizontal="left" vertical="center"/>
    </xf>
    <xf numFmtId="0" fontId="51" fillId="0" borderId="0" xfId="6" applyFont="1" applyAlignment="1">
      <alignment vertical="center"/>
    </xf>
    <xf numFmtId="2" fontId="52" fillId="0" borderId="0" xfId="6" applyNumberFormat="1" applyFont="1" applyAlignment="1">
      <alignment horizontal="center"/>
    </xf>
    <xf numFmtId="0" fontId="75" fillId="0" borderId="0" xfId="6" applyFont="1"/>
    <xf numFmtId="181" fontId="52" fillId="0" borderId="0" xfId="6" applyNumberFormat="1" applyFont="1" applyAlignment="1">
      <alignment horizontal="center"/>
    </xf>
    <xf numFmtId="0" fontId="51" fillId="0" borderId="0" xfId="6" applyFont="1" applyAlignment="1">
      <alignment horizontal="left"/>
    </xf>
    <xf numFmtId="1" fontId="72" fillId="0" borderId="0" xfId="6" applyNumberFormat="1" applyFont="1" applyAlignment="1">
      <alignment horizontal="center" vertical="center"/>
    </xf>
    <xf numFmtId="0" fontId="51" fillId="0" borderId="0" xfId="6" applyFont="1" applyAlignment="1">
      <alignment horizontal="center" vertical="center"/>
    </xf>
    <xf numFmtId="0" fontId="77" fillId="0" borderId="0" xfId="0" applyFont="1" applyAlignment="1">
      <alignment horizontal="center"/>
    </xf>
    <xf numFmtId="0" fontId="78" fillId="0" borderId="0" xfId="6" applyFont="1" applyAlignment="1">
      <alignment horizontal="center"/>
    </xf>
    <xf numFmtId="202" fontId="51" fillId="0" borderId="0" xfId="0" applyNumberFormat="1" applyFont="1"/>
    <xf numFmtId="188" fontId="51" fillId="0" borderId="0" xfId="0" applyNumberFormat="1" applyFont="1" applyAlignment="1">
      <alignment vertical="center"/>
    </xf>
    <xf numFmtId="0" fontId="51" fillId="0" borderId="0" xfId="13" applyFont="1" applyAlignment="1">
      <alignment horizontal="right"/>
    </xf>
    <xf numFmtId="2" fontId="61" fillId="0" borderId="0" xfId="0" applyNumberFormat="1" applyFont="1" applyAlignment="1">
      <alignment horizontal="center"/>
    </xf>
    <xf numFmtId="0" fontId="69" fillId="5" borderId="0" xfId="0" applyFont="1" applyFill="1" applyAlignment="1">
      <alignment horizontal="right"/>
    </xf>
    <xf numFmtId="0" fontId="69" fillId="5" borderId="0" xfId="0" applyFont="1" applyFill="1"/>
    <xf numFmtId="0" fontId="74" fillId="5" borderId="0" xfId="0" applyFont="1" applyFill="1"/>
    <xf numFmtId="2" fontId="70" fillId="5" borderId="0" xfId="0" applyNumberFormat="1" applyFont="1" applyFill="1"/>
    <xf numFmtId="206" fontId="51" fillId="5" borderId="0" xfId="0" applyNumberFormat="1" applyFont="1" applyFill="1"/>
    <xf numFmtId="206" fontId="51" fillId="5" borderId="0" xfId="0" applyNumberFormat="1" applyFont="1" applyFill="1" applyAlignment="1">
      <alignment horizontal="right"/>
    </xf>
    <xf numFmtId="206" fontId="52" fillId="5" borderId="0" xfId="0" applyNumberFormat="1" applyFont="1" applyFill="1" applyAlignment="1">
      <alignment horizontal="right" vertical="top"/>
    </xf>
    <xf numFmtId="206" fontId="52" fillId="5" borderId="0" xfId="0" applyNumberFormat="1" applyFont="1" applyFill="1" applyAlignment="1">
      <alignment horizontal="center" vertical="center"/>
    </xf>
    <xf numFmtId="181" fontId="52" fillId="5" borderId="0" xfId="0" applyNumberFormat="1" applyFont="1" applyFill="1" applyAlignment="1">
      <alignment horizontal="left"/>
    </xf>
    <xf numFmtId="191" fontId="51" fillId="5" borderId="0" xfId="0" applyNumberFormat="1" applyFont="1" applyFill="1" applyAlignment="1">
      <alignment horizontal="right"/>
    </xf>
    <xf numFmtId="181" fontId="52" fillId="5" borderId="0" xfId="0" applyNumberFormat="1" applyFont="1" applyFill="1" applyAlignment="1">
      <alignment horizontal="right"/>
    </xf>
    <xf numFmtId="0" fontId="79" fillId="0" borderId="0" xfId="0" applyFont="1"/>
    <xf numFmtId="181" fontId="57" fillId="0" borderId="0" xfId="0" applyNumberFormat="1" applyFont="1" applyAlignment="1">
      <alignment horizontal="center"/>
    </xf>
    <xf numFmtId="0" fontId="69" fillId="0" borderId="0" xfId="6" applyFont="1" applyAlignment="1">
      <alignment horizontal="right"/>
    </xf>
    <xf numFmtId="0" fontId="69" fillId="0" borderId="0" xfId="6" applyFont="1" applyAlignment="1">
      <alignment horizontal="center"/>
    </xf>
    <xf numFmtId="0" fontId="61" fillId="0" borderId="0" xfId="0" applyFont="1" applyAlignment="1">
      <alignment horizontal="center"/>
    </xf>
    <xf numFmtId="0" fontId="51" fillId="0" borderId="0" xfId="6" applyFont="1" applyAlignment="1">
      <alignment horizontal="right"/>
    </xf>
    <xf numFmtId="2" fontId="51" fillId="0" borderId="0" xfId="6" applyNumberFormat="1" applyFont="1" applyAlignment="1">
      <alignment horizontal="center"/>
    </xf>
    <xf numFmtId="206" fontId="51" fillId="0" borderId="0" xfId="6" applyNumberFormat="1" applyFont="1" applyAlignment="1">
      <alignment horizontal="right"/>
    </xf>
    <xf numFmtId="206" fontId="61" fillId="0" borderId="0" xfId="6" applyNumberFormat="1" applyFont="1" applyAlignment="1">
      <alignment horizontal="right"/>
    </xf>
    <xf numFmtId="202" fontId="51" fillId="0" borderId="0" xfId="6" applyNumberFormat="1" applyFont="1"/>
    <xf numFmtId="206" fontId="51" fillId="0" borderId="0" xfId="0" applyNumberFormat="1" applyFont="1" applyAlignment="1">
      <alignment horizontal="center" vertical="center"/>
    </xf>
    <xf numFmtId="191" fontId="51" fillId="0" borderId="0" xfId="0" applyNumberFormat="1" applyFont="1" applyAlignment="1">
      <alignment horizontal="center"/>
    </xf>
    <xf numFmtId="206" fontId="51" fillId="0" borderId="0" xfId="0" applyNumberFormat="1" applyFont="1" applyAlignment="1">
      <alignment horizontal="right" vertical="top"/>
    </xf>
    <xf numFmtId="206" fontId="51" fillId="0" borderId="0" xfId="0" applyNumberFormat="1" applyFont="1" applyAlignment="1">
      <alignment horizontal="right" vertical="center"/>
    </xf>
    <xf numFmtId="206" fontId="51" fillId="0" borderId="0" xfId="0" applyNumberFormat="1" applyFont="1" applyAlignment="1">
      <alignment horizontal="left" vertical="center"/>
    </xf>
    <xf numFmtId="181" fontId="51" fillId="0" borderId="0" xfId="0" applyNumberFormat="1" applyFont="1"/>
    <xf numFmtId="181" fontId="51" fillId="0" borderId="0" xfId="0" applyNumberFormat="1" applyFont="1" applyAlignment="1">
      <alignment horizontal="left"/>
    </xf>
    <xf numFmtId="206" fontId="51" fillId="0" borderId="0" xfId="0" applyNumberFormat="1" applyFont="1" applyAlignment="1">
      <alignment vertical="center"/>
    </xf>
    <xf numFmtId="0" fontId="67" fillId="34" borderId="0" xfId="6" applyFont="1" applyFill="1"/>
    <xf numFmtId="0" fontId="52" fillId="34" borderId="0" xfId="6" applyFont="1" applyFill="1"/>
    <xf numFmtId="0" fontId="51" fillId="34" borderId="0" xfId="6" applyFont="1" applyFill="1"/>
    <xf numFmtId="0" fontId="69" fillId="34" borderId="0" xfId="6" applyFont="1" applyFill="1" applyAlignment="1">
      <alignment horizontal="right"/>
    </xf>
    <xf numFmtId="0" fontId="69" fillId="34" borderId="0" xfId="6" applyFont="1" applyFill="1" applyAlignment="1">
      <alignment horizontal="center"/>
    </xf>
    <xf numFmtId="0" fontId="69" fillId="34" borderId="0" xfId="6" applyFont="1" applyFill="1"/>
    <xf numFmtId="206" fontId="52" fillId="34" borderId="0" xfId="6" applyNumberFormat="1" applyFont="1" applyFill="1" applyAlignment="1">
      <alignment horizontal="center" vertical="center"/>
    </xf>
    <xf numFmtId="191" fontId="52" fillId="34" borderId="0" xfId="6" applyNumberFormat="1" applyFont="1" applyFill="1" applyAlignment="1">
      <alignment horizontal="center"/>
    </xf>
    <xf numFmtId="206" fontId="52" fillId="34" borderId="0" xfId="6" applyNumberFormat="1" applyFont="1" applyFill="1" applyAlignment="1">
      <alignment horizontal="right"/>
    </xf>
    <xf numFmtId="0" fontId="51" fillId="34" borderId="0" xfId="6" applyFont="1" applyFill="1" applyAlignment="1">
      <alignment horizontal="left"/>
    </xf>
    <xf numFmtId="0" fontId="68" fillId="34" borderId="0" xfId="6" applyFont="1" applyFill="1"/>
    <xf numFmtId="206" fontId="52" fillId="34" borderId="0" xfId="6" applyNumberFormat="1" applyFont="1" applyFill="1" applyAlignment="1">
      <alignment horizontal="right" vertical="top"/>
    </xf>
    <xf numFmtId="206" fontId="52" fillId="34" borderId="0" xfId="6" applyNumberFormat="1" applyFont="1" applyFill="1" applyAlignment="1">
      <alignment horizontal="right" vertical="center"/>
    </xf>
    <xf numFmtId="206" fontId="52" fillId="34" borderId="0" xfId="6" applyNumberFormat="1" applyFont="1" applyFill="1" applyAlignment="1">
      <alignment horizontal="left" vertical="center"/>
    </xf>
    <xf numFmtId="181" fontId="52" fillId="34" borderId="0" xfId="6" applyNumberFormat="1" applyFont="1" applyFill="1"/>
    <xf numFmtId="181" fontId="52" fillId="34" borderId="0" xfId="6" applyNumberFormat="1" applyFont="1" applyFill="1" applyAlignment="1">
      <alignment horizontal="left"/>
    </xf>
    <xf numFmtId="191" fontId="51" fillId="34" borderId="0" xfId="6" applyNumberFormat="1" applyFont="1" applyFill="1" applyAlignment="1">
      <alignment horizontal="right"/>
    </xf>
    <xf numFmtId="0" fontId="51" fillId="34" borderId="0" xfId="6" applyFont="1" applyFill="1" applyAlignment="1">
      <alignment horizontal="center"/>
    </xf>
    <xf numFmtId="206" fontId="52" fillId="34" borderId="0" xfId="6" applyNumberFormat="1" applyFont="1" applyFill="1" applyAlignment="1">
      <alignment vertical="center"/>
    </xf>
    <xf numFmtId="181" fontId="52" fillId="34" borderId="0" xfId="6" applyNumberFormat="1" applyFont="1" applyFill="1" applyAlignment="1">
      <alignment horizontal="right"/>
    </xf>
    <xf numFmtId="206" fontId="51" fillId="34" borderId="0" xfId="6" applyNumberFormat="1" applyFont="1" applyFill="1" applyAlignment="1">
      <alignment horizontal="right"/>
    </xf>
    <xf numFmtId="206" fontId="51" fillId="34" borderId="0" xfId="6" applyNumberFormat="1" applyFont="1" applyFill="1"/>
    <xf numFmtId="0" fontId="51" fillId="34" borderId="0" xfId="6" applyFont="1" applyFill="1" applyAlignment="1">
      <alignment horizontal="right"/>
    </xf>
    <xf numFmtId="2" fontId="51" fillId="34" borderId="0" xfId="6" applyNumberFormat="1" applyFont="1" applyFill="1" applyAlignment="1">
      <alignment horizontal="center"/>
    </xf>
    <xf numFmtId="177" fontId="51" fillId="34" borderId="0" xfId="6" applyNumberFormat="1" applyFont="1" applyFill="1"/>
    <xf numFmtId="0" fontId="68" fillId="34" borderId="0" xfId="6" applyFont="1" applyFill="1" applyAlignment="1">
      <alignment horizontal="center" vertical="center"/>
    </xf>
    <xf numFmtId="177" fontId="51" fillId="0" borderId="0" xfId="6" applyNumberFormat="1" applyFont="1"/>
    <xf numFmtId="0" fontId="0" fillId="34" borderId="0" xfId="0" applyFill="1"/>
    <xf numFmtId="0" fontId="52" fillId="0" borderId="0" xfId="1" applyFont="1" applyAlignment="1">
      <alignment horizontal="center" wrapText="1"/>
    </xf>
    <xf numFmtId="177" fontId="62" fillId="0" borderId="0" xfId="0" applyNumberFormat="1" applyFont="1" applyAlignment="1">
      <alignment horizontal="right"/>
    </xf>
    <xf numFmtId="0" fontId="51" fillId="0" borderId="0" xfId="0" applyFont="1" applyAlignment="1">
      <alignment horizontal="right" vertical="center"/>
    </xf>
    <xf numFmtId="0" fontId="51" fillId="0" borderId="45" xfId="0" applyFont="1" applyBorder="1" applyAlignment="1">
      <alignment vertical="center"/>
    </xf>
    <xf numFmtId="0" fontId="59" fillId="0" borderId="45" xfId="0" applyFont="1" applyBorder="1" applyAlignment="1">
      <alignment horizontal="left" vertical="center"/>
    </xf>
    <xf numFmtId="180" fontId="51" fillId="0" borderId="0" xfId="0" applyNumberFormat="1" applyFont="1" applyAlignment="1">
      <alignment horizontal="right"/>
    </xf>
    <xf numFmtId="0" fontId="52" fillId="0" borderId="0" xfId="0" applyFont="1" applyAlignment="1">
      <alignment horizontal="right"/>
    </xf>
    <xf numFmtId="0" fontId="51" fillId="0" borderId="45" xfId="0" applyFont="1" applyBorder="1" applyAlignment="1">
      <alignment horizontal="left"/>
    </xf>
    <xf numFmtId="2" fontId="60" fillId="0" borderId="0" xfId="0" applyNumberFormat="1" applyFont="1" applyAlignment="1">
      <alignment horizontal="center" vertical="center"/>
    </xf>
    <xf numFmtId="0" fontId="51" fillId="0" borderId="45" xfId="0" applyFont="1" applyBorder="1" applyAlignment="1">
      <alignment horizontal="center"/>
    </xf>
    <xf numFmtId="0" fontId="63" fillId="0" borderId="0" xfId="0" applyFont="1" applyAlignment="1">
      <alignment horizontal="center"/>
    </xf>
    <xf numFmtId="2" fontId="63" fillId="0" borderId="0" xfId="0" applyNumberFormat="1" applyFont="1"/>
    <xf numFmtId="2" fontId="60" fillId="0" borderId="0" xfId="0" applyNumberFormat="1" applyFont="1"/>
    <xf numFmtId="0" fontId="60" fillId="0" borderId="0" xfId="0" applyFont="1"/>
    <xf numFmtId="205" fontId="51" fillId="0" borderId="0" xfId="0" applyNumberFormat="1" applyFont="1"/>
    <xf numFmtId="12" fontId="51" fillId="0" borderId="0" xfId="0" applyNumberFormat="1" applyFont="1"/>
    <xf numFmtId="2" fontId="57" fillId="0" borderId="45" xfId="0" applyNumberFormat="1" applyFont="1" applyBorder="1" applyAlignment="1">
      <alignment horizontal="center"/>
    </xf>
    <xf numFmtId="177" fontId="60" fillId="0" borderId="45" xfId="0" applyNumberFormat="1" applyFont="1" applyBorder="1"/>
    <xf numFmtId="0" fontId="51" fillId="0" borderId="0" xfId="11" applyFont="1" applyAlignment="1"/>
    <xf numFmtId="0" fontId="54" fillId="0" borderId="0" xfId="10" applyFont="1"/>
    <xf numFmtId="0" fontId="51" fillId="0" borderId="0" xfId="10" applyFont="1"/>
    <xf numFmtId="0" fontId="51" fillId="0" borderId="0" xfId="16" applyFont="1" applyAlignment="1">
      <alignment horizontal="right"/>
    </xf>
    <xf numFmtId="180" fontId="51" fillId="0" borderId="0" xfId="13" applyNumberFormat="1" applyFont="1" applyAlignment="1">
      <alignment horizontal="center"/>
    </xf>
    <xf numFmtId="0" fontId="51" fillId="0" borderId="0" xfId="7" applyFont="1"/>
    <xf numFmtId="0" fontId="51" fillId="0" borderId="0" xfId="11" applyFont="1" applyAlignment="1">
      <alignment horizontal="center"/>
    </xf>
    <xf numFmtId="0" fontId="51" fillId="0" borderId="0" xfId="13" applyFont="1" applyAlignment="1">
      <alignment horizontal="center"/>
    </xf>
    <xf numFmtId="0" fontId="51" fillId="0" borderId="0" xfId="16" applyFont="1" applyAlignment="1">
      <alignment horizontal="center"/>
    </xf>
    <xf numFmtId="0" fontId="51" fillId="0" borderId="0" xfId="5" applyFont="1"/>
    <xf numFmtId="2" fontId="51" fillId="0" borderId="0" xfId="13" applyNumberFormat="1" applyFont="1" applyAlignment="1">
      <alignment horizontal="right"/>
    </xf>
    <xf numFmtId="2" fontId="51" fillId="0" borderId="0" xfId="13" applyNumberFormat="1" applyFont="1"/>
    <xf numFmtId="180" fontId="51" fillId="0" borderId="0" xfId="16" applyNumberFormat="1" applyFont="1" applyAlignment="1">
      <alignment horizontal="center"/>
    </xf>
    <xf numFmtId="180" fontId="57" fillId="0" borderId="0" xfId="13" applyNumberFormat="1" applyFont="1" applyAlignment="1">
      <alignment horizontal="center"/>
    </xf>
    <xf numFmtId="0" fontId="51" fillId="0" borderId="0" xfId="13" applyFont="1" applyAlignment="1">
      <alignment horizontal="left"/>
    </xf>
    <xf numFmtId="177" fontId="51" fillId="0" borderId="0" xfId="3" applyNumberFormat="1" applyFont="1" applyAlignment="1">
      <alignment horizontal="right"/>
    </xf>
    <xf numFmtId="180" fontId="51" fillId="0" borderId="0" xfId="3" applyNumberFormat="1" applyFont="1" applyAlignment="1">
      <alignment horizontal="center"/>
    </xf>
    <xf numFmtId="177" fontId="51" fillId="0" borderId="0" xfId="3" applyNumberFormat="1" applyFont="1" applyAlignment="1">
      <alignment horizontal="center"/>
    </xf>
    <xf numFmtId="0" fontId="57" fillId="0" borderId="0" xfId="13" applyFont="1" applyAlignment="1">
      <alignment horizontal="center"/>
    </xf>
    <xf numFmtId="208" fontId="51" fillId="0" borderId="0" xfId="13" applyNumberFormat="1" applyFont="1" applyAlignment="1">
      <alignment horizontal="right"/>
    </xf>
    <xf numFmtId="180" fontId="51" fillId="0" borderId="0" xfId="3" applyNumberFormat="1" applyFont="1" applyAlignment="1">
      <alignment horizontal="right"/>
    </xf>
    <xf numFmtId="208" fontId="80" fillId="0" borderId="0" xfId="13" applyNumberFormat="1" applyFont="1" applyAlignment="1">
      <alignment horizontal="right"/>
    </xf>
    <xf numFmtId="0" fontId="51" fillId="0" borderId="0" xfId="4" applyFont="1" applyAlignment="1"/>
    <xf numFmtId="208" fontId="51" fillId="0" borderId="0" xfId="13" applyNumberFormat="1" applyFont="1" applyAlignment="1">
      <alignment horizontal="center"/>
    </xf>
    <xf numFmtId="0" fontId="51" fillId="0" borderId="0" xfId="12" applyFont="1"/>
    <xf numFmtId="0" fontId="51" fillId="0" borderId="0" xfId="4" applyFont="1" applyAlignment="1">
      <alignment horizontal="center"/>
    </xf>
    <xf numFmtId="0" fontId="80" fillId="0" borderId="0" xfId="13" applyFont="1" applyAlignment="1">
      <alignment horizontal="right"/>
    </xf>
    <xf numFmtId="208" fontId="80" fillId="0" borderId="0" xfId="13" applyNumberFormat="1" applyFont="1"/>
    <xf numFmtId="0" fontId="55" fillId="0" borderId="0" xfId="10" applyFont="1"/>
    <xf numFmtId="0" fontId="61" fillId="0" borderId="0" xfId="10" applyFont="1"/>
    <xf numFmtId="0" fontId="61" fillId="0" borderId="0" xfId="13" applyFont="1"/>
    <xf numFmtId="208" fontId="63" fillId="0" borderId="0" xfId="0" applyNumberFormat="1" applyFont="1" applyAlignment="1">
      <alignment horizontal="right"/>
    </xf>
    <xf numFmtId="0" fontId="63" fillId="0" borderId="0" xfId="0" applyFont="1" applyAlignment="1">
      <alignment horizontal="right"/>
    </xf>
    <xf numFmtId="208" fontId="63" fillId="0" borderId="0" xfId="0" applyNumberFormat="1" applyFont="1"/>
    <xf numFmtId="0" fontId="51" fillId="0" borderId="0" xfId="0" applyFont="1" applyAlignment="1">
      <alignment wrapText="1"/>
    </xf>
    <xf numFmtId="0" fontId="51" fillId="0" borderId="0" xfId="0" applyFont="1" applyAlignment="1">
      <alignment vertical="top"/>
    </xf>
    <xf numFmtId="0" fontId="54" fillId="0" borderId="114" xfId="0" applyFont="1" applyBorder="1" applyAlignment="1">
      <alignment horizontal="center"/>
    </xf>
    <xf numFmtId="180" fontId="81" fillId="0" borderId="114" xfId="0" applyNumberFormat="1" applyFont="1" applyBorder="1" applyAlignment="1">
      <alignment horizontal="center"/>
    </xf>
    <xf numFmtId="0" fontId="51" fillId="0" borderId="0" xfId="0" applyFont="1" applyAlignment="1">
      <alignment horizontal="center" wrapText="1"/>
    </xf>
    <xf numFmtId="177" fontId="57" fillId="0" borderId="0" xfId="0" applyNumberFormat="1" applyFont="1" applyAlignment="1">
      <alignment horizontal="center" vertical="center"/>
    </xf>
    <xf numFmtId="188" fontId="81" fillId="0" borderId="114" xfId="0" applyNumberFormat="1" applyFont="1" applyBorder="1" applyAlignment="1">
      <alignment horizontal="center"/>
    </xf>
    <xf numFmtId="188" fontId="81" fillId="0" borderId="0" xfId="0" applyNumberFormat="1" applyFont="1" applyAlignment="1">
      <alignment horizontal="center"/>
    </xf>
    <xf numFmtId="177" fontId="81" fillId="0" borderId="0" xfId="0" applyNumberFormat="1" applyFont="1" applyAlignment="1">
      <alignment horizontal="center"/>
    </xf>
    <xf numFmtId="0" fontId="81" fillId="0" borderId="0" xfId="0" applyFont="1" applyAlignment="1">
      <alignment horizontal="center"/>
    </xf>
    <xf numFmtId="180" fontId="81" fillId="0" borderId="0" xfId="0" applyNumberFormat="1" applyFont="1" applyAlignment="1">
      <alignment horizontal="center"/>
    </xf>
    <xf numFmtId="2" fontId="57" fillId="0" borderId="0" xfId="0" applyNumberFormat="1" applyFont="1" applyAlignment="1">
      <alignment horizontal="center" vertical="center"/>
    </xf>
    <xf numFmtId="2" fontId="57" fillId="0" borderId="0" xfId="0" applyNumberFormat="1" applyFont="1"/>
    <xf numFmtId="0" fontId="51" fillId="0" borderId="0" xfId="1" applyFont="1" applyAlignment="1">
      <alignment horizontal="left" wrapText="1" indent="1"/>
    </xf>
    <xf numFmtId="0" fontId="51" fillId="0" borderId="0" xfId="0" applyFont="1" applyAlignment="1">
      <alignment horizontal="center" vertical="top"/>
    </xf>
    <xf numFmtId="0" fontId="54" fillId="0" borderId="0" xfId="0" applyFont="1" applyAlignment="1">
      <alignment vertical="top"/>
    </xf>
    <xf numFmtId="201" fontId="51" fillId="0" borderId="0" xfId="0" applyNumberFormat="1" applyFont="1" applyAlignment="1">
      <alignment horizontal="right"/>
    </xf>
    <xf numFmtId="210" fontId="51" fillId="0" borderId="0" xfId="0" applyNumberFormat="1" applyFont="1" applyAlignment="1">
      <alignment horizontal="left" vertical="top" wrapText="1"/>
    </xf>
    <xf numFmtId="178" fontId="57" fillId="0" borderId="0" xfId="0" applyNumberFormat="1" applyFont="1" applyAlignment="1">
      <alignment horizontal="center"/>
    </xf>
    <xf numFmtId="178" fontId="51" fillId="0" borderId="0" xfId="0" applyNumberFormat="1" applyFont="1" applyAlignment="1">
      <alignment horizontal="center"/>
    </xf>
    <xf numFmtId="0" fontId="51" fillId="0" borderId="0" xfId="1" applyFont="1" applyAlignment="1">
      <alignment horizontal="center" vertical="top" wrapText="1"/>
    </xf>
    <xf numFmtId="207" fontId="57" fillId="0" borderId="0" xfId="0" applyNumberFormat="1" applyFont="1" applyAlignment="1">
      <alignment vertical="top"/>
    </xf>
    <xf numFmtId="207" fontId="51" fillId="0" borderId="0" xfId="0" applyNumberFormat="1" applyFont="1" applyAlignment="1">
      <alignment horizontal="right" vertical="top"/>
    </xf>
    <xf numFmtId="2" fontId="51" fillId="0" borderId="0" xfId="0" applyNumberFormat="1" applyFont="1" applyAlignment="1">
      <alignment vertical="top"/>
    </xf>
    <xf numFmtId="180" fontId="51" fillId="0" borderId="0" xfId="0" applyNumberFormat="1" applyFont="1" applyAlignment="1">
      <alignment horizontal="right" vertical="top"/>
    </xf>
    <xf numFmtId="0" fontId="61" fillId="0" borderId="0" xfId="0" applyFont="1" applyAlignment="1">
      <alignment horizontal="right"/>
    </xf>
    <xf numFmtId="181" fontId="60" fillId="0" borderId="0" xfId="0" applyNumberFormat="1" applyFont="1" applyAlignment="1">
      <alignment horizontal="center"/>
    </xf>
    <xf numFmtId="0" fontId="61" fillId="0" borderId="0" xfId="0" applyFont="1" applyAlignment="1">
      <alignment horizontal="center" wrapText="1"/>
    </xf>
    <xf numFmtId="180" fontId="61" fillId="0" borderId="0" xfId="0" applyNumberFormat="1" applyFont="1"/>
    <xf numFmtId="2" fontId="51" fillId="0" borderId="0" xfId="6" quotePrefix="1" applyNumberFormat="1" applyFont="1" applyAlignment="1">
      <alignment horizontal="center"/>
    </xf>
    <xf numFmtId="0" fontId="51" fillId="0" borderId="0" xfId="6" quotePrefix="1" applyFont="1" applyAlignment="1">
      <alignment horizontal="left"/>
    </xf>
    <xf numFmtId="2" fontId="51" fillId="0" borderId="0" xfId="0" quotePrefix="1" applyNumberFormat="1" applyFont="1" applyAlignment="1">
      <alignment horizontal="center"/>
    </xf>
    <xf numFmtId="0" fontId="51" fillId="0" borderId="0" xfId="0" quotePrefix="1" applyFont="1" applyAlignment="1">
      <alignment horizontal="left"/>
    </xf>
    <xf numFmtId="2" fontId="51" fillId="34" borderId="0" xfId="6" quotePrefix="1" applyNumberFormat="1" applyFont="1" applyFill="1" applyAlignment="1">
      <alignment horizontal="center"/>
    </xf>
    <xf numFmtId="0" fontId="51" fillId="34" borderId="0" xfId="6" quotePrefix="1" applyFont="1" applyFill="1" applyAlignment="1">
      <alignment horizontal="left"/>
    </xf>
    <xf numFmtId="2" fontId="51" fillId="0" borderId="45" xfId="0" quotePrefix="1" applyNumberFormat="1" applyFont="1" applyBorder="1" applyAlignment="1">
      <alignment horizontal="center"/>
    </xf>
    <xf numFmtId="2" fontId="51" fillId="5" borderId="0" xfId="0" quotePrefix="1" applyNumberFormat="1" applyFont="1" applyFill="1" applyAlignment="1">
      <alignment horizontal="center"/>
    </xf>
    <xf numFmtId="0" fontId="51" fillId="5" borderId="0" xfId="0" quotePrefix="1" applyFont="1" applyFill="1" applyAlignment="1">
      <alignment horizontal="left"/>
    </xf>
    <xf numFmtId="0" fontId="52" fillId="0" borderId="0" xfId="0" quotePrefix="1" applyFont="1"/>
    <xf numFmtId="0" fontId="51" fillId="0" borderId="0" xfId="1" applyFont="1" applyAlignment="1">
      <alignment horizontal="center" vertical="center" wrapText="1"/>
    </xf>
    <xf numFmtId="0" fontId="91" fillId="0" borderId="0" xfId="0" applyFont="1"/>
    <xf numFmtId="0" fontId="92" fillId="0" borderId="0" xfId="0" applyFont="1"/>
    <xf numFmtId="177" fontId="51" fillId="0" borderId="45" xfId="0" applyNumberFormat="1" applyFont="1" applyBorder="1"/>
    <xf numFmtId="2" fontId="51" fillId="0" borderId="45" xfId="0" applyNumberFormat="1" applyFont="1" applyBorder="1"/>
    <xf numFmtId="180" fontId="56" fillId="0" borderId="0" xfId="0" applyNumberFormat="1" applyFont="1" applyAlignment="1">
      <alignment vertical="center" textRotation="90"/>
    </xf>
    <xf numFmtId="0" fontId="96" fillId="0" borderId="0" xfId="18" applyFont="1"/>
    <xf numFmtId="0" fontId="91" fillId="0" borderId="0" xfId="18"/>
    <xf numFmtId="181" fontId="52" fillId="0" borderId="0" xfId="0" applyNumberFormat="1" applyFont="1" applyAlignment="1">
      <alignment horizontal="center" vertical="center" textRotation="90"/>
    </xf>
    <xf numFmtId="181" fontId="52" fillId="0" borderId="0" xfId="0" applyNumberFormat="1" applyFont="1" applyAlignment="1">
      <alignment horizontal="center" vertical="top" textRotation="90"/>
    </xf>
    <xf numFmtId="2" fontId="57" fillId="0" borderId="0" xfId="0" applyNumberFormat="1" applyFont="1" applyAlignment="1">
      <alignment horizontal="right"/>
    </xf>
    <xf numFmtId="0" fontId="91" fillId="0" borderId="0" xfId="13" applyFont="1"/>
    <xf numFmtId="180" fontId="52" fillId="0" borderId="0" xfId="0" applyNumberFormat="1" applyFont="1" applyAlignment="1">
      <alignment horizontal="left"/>
    </xf>
    <xf numFmtId="208" fontId="51" fillId="0" borderId="0" xfId="13" applyNumberFormat="1" applyFont="1" applyAlignment="1">
      <alignment horizontal="right" shrinkToFit="1"/>
    </xf>
    <xf numFmtId="1" fontId="51" fillId="0" borderId="0" xfId="0" applyNumberFormat="1" applyFont="1" applyAlignment="1">
      <alignment horizontal="center" vertical="center"/>
    </xf>
    <xf numFmtId="0" fontId="51" fillId="0" borderId="0" xfId="0" quotePrefix="1" applyFont="1"/>
    <xf numFmtId="0" fontId="51" fillId="0" borderId="0" xfId="0" applyFont="1" applyAlignment="1">
      <alignment horizontal="right" vertical="top"/>
    </xf>
    <xf numFmtId="0" fontId="63" fillId="0" borderId="0" xfId="0" applyFont="1"/>
    <xf numFmtId="208" fontId="51" fillId="0" borderId="0" xfId="0" applyNumberFormat="1" applyFont="1" applyAlignment="1">
      <alignment horizontal="right" shrinkToFit="1"/>
    </xf>
    <xf numFmtId="208" fontId="51" fillId="0" borderId="0" xfId="13" applyNumberFormat="1" applyFont="1"/>
    <xf numFmtId="181" fontId="60" fillId="0" borderId="0" xfId="0" applyNumberFormat="1" applyFont="1" applyAlignment="1">
      <alignment vertical="center" textRotation="90"/>
    </xf>
    <xf numFmtId="181" fontId="57" fillId="0" borderId="0" xfId="0" applyNumberFormat="1" applyFont="1" applyAlignment="1">
      <alignment vertical="center" textRotation="90"/>
    </xf>
    <xf numFmtId="181" fontId="51" fillId="0" borderId="0" xfId="0" applyNumberFormat="1" applyFont="1" applyAlignment="1">
      <alignment vertical="top" textRotation="90"/>
    </xf>
    <xf numFmtId="181" fontId="51" fillId="0" borderId="0" xfId="0" applyNumberFormat="1" applyFont="1" applyAlignment="1">
      <alignment vertical="center" textRotation="90"/>
    </xf>
    <xf numFmtId="181" fontId="64" fillId="0" borderId="0" xfId="0" applyNumberFormat="1" applyFont="1" applyAlignment="1">
      <alignment vertical="center" textRotation="90"/>
    </xf>
    <xf numFmtId="0" fontId="51" fillId="0" borderId="0" xfId="19" applyAlignment="1">
      <alignment vertical="center"/>
    </xf>
    <xf numFmtId="0" fontId="51" fillId="0" borderId="0" xfId="19" applyAlignment="1">
      <alignment horizontal="left" vertical="center"/>
    </xf>
    <xf numFmtId="0" fontId="54" fillId="0" borderId="0" xfId="6" applyFont="1"/>
    <xf numFmtId="181" fontId="57" fillId="0" borderId="0" xfId="0" applyNumberFormat="1" applyFont="1"/>
    <xf numFmtId="0" fontId="51" fillId="0" borderId="95" xfId="0" applyFont="1" applyBorder="1"/>
    <xf numFmtId="12" fontId="57" fillId="0" borderId="0" xfId="0" applyNumberFormat="1" applyFont="1" applyAlignment="1">
      <alignment horizontal="center"/>
    </xf>
    <xf numFmtId="206" fontId="61" fillId="0" borderId="0" xfId="0" applyNumberFormat="1" applyFont="1" applyAlignment="1">
      <alignment horizontal="center"/>
    </xf>
    <xf numFmtId="0" fontId="54" fillId="0" borderId="0" xfId="2" applyFont="1">
      <alignment vertical="center"/>
    </xf>
    <xf numFmtId="0" fontId="89" fillId="0" borderId="0" xfId="20"/>
    <xf numFmtId="0" fontId="54" fillId="0" borderId="0" xfId="20" applyFont="1"/>
    <xf numFmtId="0" fontId="51" fillId="0" borderId="0" xfId="20" applyFont="1"/>
    <xf numFmtId="0" fontId="51" fillId="0" borderId="0" xfId="20" applyFont="1" applyAlignment="1">
      <alignment horizontal="right"/>
    </xf>
    <xf numFmtId="180" fontId="51" fillId="0" borderId="0" xfId="20" applyNumberFormat="1" applyFont="1"/>
    <xf numFmtId="0" fontId="51" fillId="0" borderId="0" xfId="20" applyFont="1" applyAlignment="1">
      <alignment vertical="center"/>
    </xf>
    <xf numFmtId="2" fontId="52" fillId="0" borderId="0" xfId="0" quotePrefix="1" applyNumberFormat="1" applyFont="1" applyAlignment="1">
      <alignment horizontal="center"/>
    </xf>
    <xf numFmtId="0" fontId="52" fillId="0" borderId="0" xfId="0" quotePrefix="1" applyFont="1" applyAlignment="1">
      <alignment horizontal="left"/>
    </xf>
    <xf numFmtId="191" fontId="71" fillId="0" borderId="0" xfId="0" applyNumberFormat="1" applyFont="1" applyAlignment="1">
      <alignment horizontal="right"/>
    </xf>
    <xf numFmtId="0" fontId="102" fillId="0" borderId="0" xfId="0" applyFont="1"/>
    <xf numFmtId="0" fontId="103" fillId="0" borderId="0" xfId="0" applyFont="1"/>
    <xf numFmtId="1" fontId="52" fillId="0" borderId="0" xfId="20" applyNumberFormat="1" applyFont="1" applyAlignment="1">
      <alignment vertical="center" shrinkToFit="1"/>
    </xf>
    <xf numFmtId="202" fontId="51" fillId="0" borderId="0" xfId="2" applyNumberFormat="1">
      <alignment vertical="center"/>
    </xf>
    <xf numFmtId="56" fontId="54" fillId="0" borderId="0" xfId="21" quotePrefix="1" applyNumberFormat="1" applyFont="1" applyAlignment="1">
      <alignment horizontal="left" vertical="center"/>
    </xf>
    <xf numFmtId="0" fontId="51" fillId="0" borderId="0" xfId="21" quotePrefix="1" applyFont="1" applyAlignment="1">
      <alignment horizontal="left" vertical="center"/>
    </xf>
    <xf numFmtId="0" fontId="51" fillId="0" borderId="0" xfId="21" applyFont="1" applyAlignment="1">
      <alignment vertical="center"/>
    </xf>
    <xf numFmtId="0" fontId="75" fillId="0" borderId="0" xfId="21"/>
    <xf numFmtId="56" fontId="51" fillId="0" borderId="0" xfId="21" quotePrefix="1" applyNumberFormat="1" applyFont="1" applyAlignment="1">
      <alignment horizontal="left" vertical="center"/>
    </xf>
    <xf numFmtId="0" fontId="51" fillId="0" borderId="0" xfId="21" applyFont="1" applyAlignment="1">
      <alignment horizontal="right" vertical="center"/>
    </xf>
    <xf numFmtId="0" fontId="51" fillId="0" borderId="0" xfId="21" quotePrefix="1" applyFont="1" applyAlignment="1">
      <alignment horizontal="right" vertical="center"/>
    </xf>
    <xf numFmtId="0" fontId="51" fillId="0" borderId="0" xfId="22" applyFont="1" applyAlignment="1">
      <alignment vertical="center"/>
    </xf>
    <xf numFmtId="0" fontId="51" fillId="0" borderId="0" xfId="22" quotePrefix="1" applyFont="1" applyAlignment="1">
      <alignment horizontal="left" vertical="center"/>
    </xf>
    <xf numFmtId="0" fontId="75" fillId="0" borderId="0" xfId="23"/>
    <xf numFmtId="0" fontId="51" fillId="0" borderId="0" xfId="22" applyFont="1"/>
    <xf numFmtId="0" fontId="51" fillId="0" borderId="0" xfId="22" applyFont="1" applyAlignment="1">
      <alignment horizontal="center" vertical="center"/>
    </xf>
    <xf numFmtId="0" fontId="54" fillId="0" borderId="0" xfId="22" applyFont="1" applyAlignment="1">
      <alignment vertical="center"/>
    </xf>
    <xf numFmtId="0" fontId="81" fillId="0" borderId="0" xfId="22" applyFont="1" applyAlignment="1">
      <alignment horizontal="center" vertical="center"/>
    </xf>
    <xf numFmtId="0" fontId="51" fillId="0" borderId="7" xfId="22" applyFont="1" applyBorder="1" applyAlignment="1">
      <alignment horizontal="center" vertical="center"/>
    </xf>
    <xf numFmtId="56" fontId="54" fillId="0" borderId="0" xfId="0" quotePrefix="1" applyNumberFormat="1" applyFont="1" applyAlignment="1">
      <alignment horizontal="left" vertical="center"/>
    </xf>
    <xf numFmtId="0" fontId="51" fillId="0" borderId="0" xfId="0" quotePrefix="1" applyFont="1" applyAlignment="1">
      <alignment horizontal="left" vertical="center"/>
    </xf>
    <xf numFmtId="56" fontId="51" fillId="0" borderId="0" xfId="0" quotePrefix="1" applyNumberFormat="1" applyFont="1" applyAlignment="1">
      <alignment horizontal="left" vertical="center"/>
    </xf>
    <xf numFmtId="0" fontId="51" fillId="0" borderId="0" xfId="0" applyFont="1" applyAlignment="1">
      <alignment horizontal="left" vertical="center"/>
    </xf>
    <xf numFmtId="0" fontId="51" fillId="0" borderId="0" xfId="0" quotePrefix="1" applyFont="1" applyAlignment="1">
      <alignment horizontal="right" vertical="center"/>
    </xf>
    <xf numFmtId="0" fontId="52" fillId="0" borderId="65" xfId="0" applyFont="1" applyBorder="1" applyAlignment="1">
      <alignment horizontal="left" vertical="center"/>
    </xf>
    <xf numFmtId="0" fontId="52" fillId="0" borderId="12" xfId="0" applyFont="1" applyBorder="1" applyAlignment="1">
      <alignment horizontal="left" vertical="center"/>
    </xf>
    <xf numFmtId="0" fontId="52" fillId="0" borderId="12" xfId="0" applyFont="1" applyBorder="1" applyAlignment="1">
      <alignment horizontal="center" vertical="center"/>
    </xf>
    <xf numFmtId="0" fontId="52" fillId="0" borderId="0" xfId="0" applyFont="1" applyAlignment="1">
      <alignment horizontal="left" vertical="center"/>
    </xf>
    <xf numFmtId="0" fontId="52" fillId="0" borderId="11" xfId="0" applyFont="1" applyBorder="1" applyAlignment="1">
      <alignment horizontal="left" vertical="center"/>
    </xf>
    <xf numFmtId="0" fontId="52" fillId="0" borderId="154" xfId="0" applyFont="1" applyBorder="1" applyAlignment="1">
      <alignment horizontal="left" vertical="center"/>
    </xf>
    <xf numFmtId="0" fontId="52" fillId="0" borderId="7" xfId="0" applyFont="1" applyBorder="1" applyAlignment="1">
      <alignment horizontal="left" vertical="center"/>
    </xf>
    <xf numFmtId="0" fontId="52" fillId="0" borderId="7" xfId="0" applyFont="1" applyBorder="1" applyAlignment="1">
      <alignment horizontal="center" vertical="center"/>
    </xf>
    <xf numFmtId="0" fontId="57" fillId="0" borderId="0" xfId="22" applyFont="1"/>
    <xf numFmtId="0" fontId="51" fillId="0" borderId="0" xfId="22" applyFont="1" applyAlignment="1">
      <alignment horizontal="right"/>
    </xf>
    <xf numFmtId="0" fontId="51" fillId="0" borderId="0" xfId="22" quotePrefix="1" applyFont="1" applyAlignment="1">
      <alignment horizontal="left"/>
    </xf>
    <xf numFmtId="181" fontId="51" fillId="0" borderId="0" xfId="20" applyNumberFormat="1" applyFont="1" applyAlignment="1">
      <alignment vertical="center"/>
    </xf>
    <xf numFmtId="188" fontId="51" fillId="0" borderId="0" xfId="20" applyNumberFormat="1" applyFont="1" applyAlignment="1">
      <alignment vertical="center"/>
    </xf>
    <xf numFmtId="181" fontId="51" fillId="0" borderId="11" xfId="20" applyNumberFormat="1" applyFont="1" applyBorder="1" applyAlignment="1">
      <alignment vertical="center"/>
    </xf>
    <xf numFmtId="188" fontId="51" fillId="0" borderId="11" xfId="20" applyNumberFormat="1" applyFont="1" applyBorder="1" applyAlignment="1">
      <alignment vertical="center"/>
    </xf>
    <xf numFmtId="177" fontId="51" fillId="0" borderId="0" xfId="6" applyNumberFormat="1" applyFont="1" applyAlignment="1">
      <alignment vertical="center"/>
    </xf>
    <xf numFmtId="0" fontId="69" fillId="0" borderId="0" xfId="0" applyFont="1" applyAlignment="1">
      <alignment horizontal="left"/>
    </xf>
    <xf numFmtId="177" fontId="52" fillId="0" borderId="0" xfId="0" applyNumberFormat="1" applyFont="1" applyAlignment="1">
      <alignment horizontal="right"/>
    </xf>
    <xf numFmtId="202" fontId="57" fillId="0" borderId="0" xfId="0" applyNumberFormat="1" applyFont="1"/>
    <xf numFmtId="12" fontId="57" fillId="0" borderId="0" xfId="0" applyNumberFormat="1" applyFont="1"/>
    <xf numFmtId="213" fontId="57" fillId="0" borderId="0" xfId="0" applyNumberFormat="1" applyFont="1"/>
    <xf numFmtId="214" fontId="57" fillId="0" borderId="0" xfId="0" applyNumberFormat="1" applyFont="1"/>
    <xf numFmtId="1" fontId="57" fillId="0" borderId="0" xfId="0" applyNumberFormat="1" applyFont="1"/>
    <xf numFmtId="181" fontId="51" fillId="0" borderId="0" xfId="0" applyNumberFormat="1" applyFont="1" applyAlignment="1">
      <alignment vertical="center"/>
    </xf>
    <xf numFmtId="181" fontId="57" fillId="0" borderId="45" xfId="0" applyNumberFormat="1" applyFont="1" applyBorder="1"/>
    <xf numFmtId="177" fontId="53" fillId="0" borderId="45" xfId="15" applyFont="1" applyBorder="1" applyAlignment="1">
      <alignment horizontal="center"/>
    </xf>
    <xf numFmtId="191" fontId="71" fillId="0" borderId="0" xfId="0" applyNumberFormat="1" applyFont="1"/>
    <xf numFmtId="181" fontId="70" fillId="0" borderId="0" xfId="0" applyNumberFormat="1" applyFont="1"/>
    <xf numFmtId="0" fontId="0" fillId="0" borderId="0" xfId="0" applyAlignment="1">
      <alignment horizontal="center"/>
    </xf>
    <xf numFmtId="2" fontId="111" fillId="0" borderId="0" xfId="0" applyNumberFormat="1" applyFont="1" applyAlignment="1">
      <alignment horizontal="center"/>
    </xf>
    <xf numFmtId="0" fontId="111" fillId="0" borderId="0" xfId="0" applyFont="1"/>
    <xf numFmtId="0" fontId="114" fillId="0" borderId="0" xfId="0" applyFont="1"/>
    <xf numFmtId="0" fontId="114" fillId="0" borderId="0" xfId="0" applyFont="1" applyAlignment="1">
      <alignment vertical="center"/>
    </xf>
    <xf numFmtId="181" fontId="114" fillId="0" borderId="0" xfId="0" applyNumberFormat="1" applyFont="1"/>
    <xf numFmtId="191" fontId="51" fillId="0" borderId="0" xfId="0" applyNumberFormat="1" applyFont="1"/>
    <xf numFmtId="0" fontId="89" fillId="0" borderId="2" xfId="20" applyBorder="1"/>
    <xf numFmtId="0" fontId="89" fillId="0" borderId="45" xfId="20" applyBorder="1"/>
    <xf numFmtId="0" fontId="89" fillId="0" borderId="3" xfId="20" applyBorder="1"/>
    <xf numFmtId="0" fontId="51" fillId="0" borderId="2" xfId="0" applyFont="1" applyBorder="1"/>
    <xf numFmtId="0" fontId="51" fillId="0" borderId="3" xfId="0" applyFont="1" applyBorder="1"/>
    <xf numFmtId="177" fontId="113" fillId="0" borderId="0" xfId="0" applyNumberFormat="1" applyFont="1" applyAlignment="1">
      <alignment horizontal="right"/>
    </xf>
    <xf numFmtId="0" fontId="68" fillId="0" borderId="0" xfId="6" applyFont="1" applyAlignment="1">
      <alignment horizontal="center" vertical="center"/>
    </xf>
    <xf numFmtId="0" fontId="52" fillId="0" borderId="0" xfId="0" applyFont="1" applyAlignment="1">
      <alignment vertical="top"/>
    </xf>
    <xf numFmtId="191" fontId="51" fillId="0" borderId="0" xfId="0" applyNumberFormat="1" applyFont="1" applyAlignment="1">
      <alignment vertical="center"/>
    </xf>
    <xf numFmtId="191" fontId="51" fillId="0" borderId="0" xfId="6" applyNumberFormat="1" applyFont="1" applyAlignment="1">
      <alignment horizontal="left"/>
    </xf>
    <xf numFmtId="0" fontId="61" fillId="0" borderId="0" xfId="6" applyFont="1" applyAlignment="1">
      <alignment horizontal="right"/>
    </xf>
    <xf numFmtId="181" fontId="56" fillId="0" borderId="0" xfId="6" applyNumberFormat="1" applyFont="1" applyAlignment="1">
      <alignment vertical="center" textRotation="90"/>
    </xf>
    <xf numFmtId="0" fontId="61" fillId="0" borderId="0" xfId="6" applyFont="1" applyAlignment="1">
      <alignment vertical="center"/>
    </xf>
    <xf numFmtId="177" fontId="53" fillId="0" borderId="0" xfId="15" applyFont="1" applyAlignment="1">
      <alignment vertical="center"/>
    </xf>
    <xf numFmtId="0" fontId="52" fillId="0" borderId="0" xfId="0" applyFont="1" applyAlignment="1">
      <alignment vertical="center" textRotation="90"/>
    </xf>
    <xf numFmtId="181" fontId="57" fillId="0" borderId="0" xfId="0" applyNumberFormat="1" applyFont="1" applyAlignment="1">
      <alignment horizontal="right"/>
    </xf>
    <xf numFmtId="181" fontId="63" fillId="0" borderId="0" xfId="0" applyNumberFormat="1" applyFont="1" applyAlignment="1">
      <alignment horizontal="right"/>
    </xf>
    <xf numFmtId="0" fontId="51" fillId="0" borderId="0" xfId="0" applyFont="1" applyAlignment="1">
      <alignment horizontal="left" indent="1"/>
    </xf>
    <xf numFmtId="180" fontId="52" fillId="0" borderId="0" xfId="0" applyNumberFormat="1" applyFont="1" applyAlignment="1">
      <alignment horizontal="center"/>
    </xf>
    <xf numFmtId="181" fontId="112" fillId="0" borderId="0" xfId="0" applyNumberFormat="1" applyFont="1"/>
    <xf numFmtId="0" fontId="61" fillId="0" borderId="0" xfId="6" applyFont="1" applyAlignment="1">
      <alignment horizontal="left"/>
    </xf>
    <xf numFmtId="0" fontId="116" fillId="0" borderId="0" xfId="26" applyFont="1">
      <alignment vertical="center"/>
    </xf>
    <xf numFmtId="0" fontId="116" fillId="0" borderId="0" xfId="26" quotePrefix="1" applyFont="1" applyAlignment="1">
      <alignment horizontal="right" vertical="center"/>
    </xf>
    <xf numFmtId="0" fontId="116" fillId="0" borderId="0" xfId="26" applyFont="1" applyAlignment="1">
      <alignment horizontal="right" vertical="center"/>
    </xf>
    <xf numFmtId="0" fontId="64" fillId="0" borderId="0" xfId="26" applyFont="1">
      <alignment vertical="center"/>
    </xf>
    <xf numFmtId="180" fontId="51" fillId="0" borderId="0" xfId="13" applyNumberFormat="1" applyFont="1"/>
    <xf numFmtId="180" fontId="60" fillId="0" borderId="0" xfId="13" applyNumberFormat="1" applyFont="1" applyAlignment="1">
      <alignment horizontal="center"/>
    </xf>
    <xf numFmtId="0" fontId="64" fillId="0" borderId="0" xfId="27" applyFont="1">
      <alignment vertical="center"/>
    </xf>
    <xf numFmtId="0" fontId="51" fillId="0" borderId="0" xfId="26" applyFont="1" applyAlignment="1"/>
    <xf numFmtId="0" fontId="54" fillId="0" borderId="0" xfId="26" applyFont="1" applyAlignment="1"/>
    <xf numFmtId="202" fontId="64" fillId="0" borderId="0" xfId="26" applyNumberFormat="1" applyFont="1" applyAlignment="1">
      <alignment horizontal="center" vertical="center"/>
    </xf>
    <xf numFmtId="0" fontId="64" fillId="0" borderId="0" xfId="26" applyFont="1" applyAlignment="1">
      <alignment horizontal="center" vertical="center"/>
    </xf>
    <xf numFmtId="2" fontId="64" fillId="0" borderId="0" xfId="26" applyNumberFormat="1" applyFont="1" applyAlignment="1">
      <alignment horizontal="center" vertical="center"/>
    </xf>
    <xf numFmtId="181" fontId="64" fillId="0" borderId="0" xfId="26" applyNumberFormat="1" applyFont="1" applyAlignment="1">
      <alignment horizontal="center" vertical="center"/>
    </xf>
    <xf numFmtId="0" fontId="54" fillId="0" borderId="0" xfId="29" applyFont="1"/>
    <xf numFmtId="0" fontId="51" fillId="0" borderId="0" xfId="29" applyFont="1"/>
    <xf numFmtId="181" fontId="64" fillId="0" borderId="0" xfId="26" applyNumberFormat="1" applyFont="1">
      <alignment vertical="center"/>
    </xf>
    <xf numFmtId="0" fontId="51" fillId="0" borderId="0" xfId="29" quotePrefix="1" applyFont="1"/>
    <xf numFmtId="205" fontId="64" fillId="0" borderId="0" xfId="26" applyNumberFormat="1" applyFont="1" applyAlignment="1">
      <alignment horizontal="center" vertical="center"/>
    </xf>
    <xf numFmtId="0" fontId="64" fillId="0" borderId="0" xfId="26" applyFont="1" applyAlignment="1">
      <alignment horizontal="right" vertical="center"/>
    </xf>
    <xf numFmtId="0" fontId="116" fillId="0" borderId="0" xfId="27" quotePrefix="1" applyFont="1" applyAlignment="1">
      <alignment horizontal="right" vertical="center"/>
    </xf>
    <xf numFmtId="0" fontId="116" fillId="0" borderId="0" xfId="27" applyFont="1">
      <alignment vertical="center"/>
    </xf>
    <xf numFmtId="0" fontId="116" fillId="0" borderId="0" xfId="27" applyFont="1" applyAlignment="1">
      <alignment horizontal="right" vertical="center"/>
    </xf>
    <xf numFmtId="181" fontId="64" fillId="0" borderId="0" xfId="27" applyNumberFormat="1" applyFont="1">
      <alignment vertical="center"/>
    </xf>
    <xf numFmtId="12" fontId="64" fillId="0" borderId="0" xfId="27" applyNumberFormat="1" applyFont="1">
      <alignment vertical="center"/>
    </xf>
    <xf numFmtId="221" fontId="64" fillId="0" borderId="0" xfId="27" applyNumberFormat="1" applyFont="1">
      <alignment vertical="center"/>
    </xf>
    <xf numFmtId="202" fontId="64" fillId="0" borderId="0" xfId="27" applyNumberFormat="1" applyFont="1">
      <alignment vertical="center"/>
    </xf>
    <xf numFmtId="0" fontId="64" fillId="0" borderId="0" xfId="27" applyFont="1" applyAlignment="1">
      <alignment horizontal="right" vertical="center"/>
    </xf>
    <xf numFmtId="2" fontId="64" fillId="0" borderId="0" xfId="27" applyNumberFormat="1" applyFont="1">
      <alignment vertical="center"/>
    </xf>
    <xf numFmtId="219" fontId="64" fillId="0" borderId="0" xfId="27" applyNumberFormat="1" applyFont="1">
      <alignment vertical="center"/>
    </xf>
    <xf numFmtId="177" fontId="64" fillId="0" borderId="0" xfId="27" applyNumberFormat="1" applyFont="1">
      <alignment vertical="center"/>
    </xf>
    <xf numFmtId="0" fontId="51" fillId="0" borderId="0" xfId="27" applyFont="1" applyAlignment="1">
      <alignment vertical="top" textRotation="90"/>
    </xf>
    <xf numFmtId="0" fontId="60" fillId="0" borderId="0" xfId="27" applyFont="1" applyAlignment="1">
      <alignment horizontal="center" vertical="center"/>
    </xf>
    <xf numFmtId="0" fontId="64" fillId="0" borderId="0" xfId="27" applyFont="1" applyAlignment="1"/>
    <xf numFmtId="0" fontId="64" fillId="35" borderId="45" xfId="27" applyFont="1" applyFill="1" applyBorder="1">
      <alignment vertical="center"/>
    </xf>
    <xf numFmtId="0" fontId="64" fillId="0" borderId="0" xfId="27" applyFont="1" applyAlignment="1">
      <alignment vertical="center" textRotation="255"/>
    </xf>
    <xf numFmtId="0" fontId="64" fillId="0" borderId="45" xfId="27" applyFont="1" applyBorder="1">
      <alignment vertical="center"/>
    </xf>
    <xf numFmtId="0" fontId="64" fillId="0" borderId="0" xfId="27" applyFont="1" applyAlignment="1">
      <alignment horizontal="center" vertical="center"/>
    </xf>
    <xf numFmtId="0" fontId="64" fillId="0" borderId="0" xfId="26" applyFont="1" applyAlignment="1">
      <alignment horizontal="centerContinuous" vertical="center"/>
    </xf>
    <xf numFmtId="2" fontId="51" fillId="0" borderId="45" xfId="0" applyNumberFormat="1" applyFont="1" applyBorder="1" applyAlignment="1">
      <alignment horizontal="right"/>
    </xf>
    <xf numFmtId="2" fontId="52" fillId="0" borderId="45" xfId="0" applyNumberFormat="1" applyFont="1" applyBorder="1" applyAlignment="1">
      <alignment horizontal="right"/>
    </xf>
    <xf numFmtId="2" fontId="64" fillId="0" borderId="0" xfId="26" applyNumberFormat="1" applyFont="1">
      <alignment vertical="center"/>
    </xf>
    <xf numFmtId="205" fontId="64" fillId="0" borderId="0" xfId="26" applyNumberFormat="1" applyFont="1">
      <alignment vertical="center"/>
    </xf>
    <xf numFmtId="181" fontId="56" fillId="0" borderId="0" xfId="6" applyNumberFormat="1" applyFont="1" applyAlignment="1">
      <alignment textRotation="90"/>
    </xf>
    <xf numFmtId="0" fontId="52" fillId="0" borderId="0" xfId="0" applyFont="1" applyAlignment="1">
      <alignment horizontal="centerContinuous"/>
    </xf>
    <xf numFmtId="177" fontId="53" fillId="0" borderId="0" xfId="15" applyFont="1" applyAlignment="1">
      <alignment horizontal="centerContinuous"/>
    </xf>
    <xf numFmtId="12" fontId="64" fillId="0" borderId="0" xfId="26" applyNumberFormat="1" applyFont="1">
      <alignment vertical="center"/>
    </xf>
    <xf numFmtId="181" fontId="64" fillId="0" borderId="0" xfId="26" applyNumberFormat="1" applyFont="1" applyAlignment="1">
      <alignment horizontal="center"/>
    </xf>
    <xf numFmtId="220" fontId="64" fillId="0" borderId="0" xfId="26" applyNumberFormat="1" applyFont="1">
      <alignment vertical="center"/>
    </xf>
    <xf numFmtId="181" fontId="64" fillId="0" borderId="0" xfId="26" applyNumberFormat="1" applyFont="1" applyAlignment="1"/>
    <xf numFmtId="181" fontId="80" fillId="0" borderId="0" xfId="13" applyNumberFormat="1" applyFont="1" applyAlignment="1">
      <alignment horizontal="center" wrapText="1"/>
    </xf>
    <xf numFmtId="0" fontId="57" fillId="0" borderId="0" xfId="11" applyFont="1" applyAlignment="1">
      <alignment horizontal="center"/>
    </xf>
    <xf numFmtId="201" fontId="64" fillId="0" borderId="0" xfId="27" applyNumberFormat="1" applyFont="1" applyAlignment="1">
      <alignment horizontal="center" vertical="center"/>
    </xf>
    <xf numFmtId="0" fontId="75" fillId="0" borderId="0" xfId="18" applyFont="1"/>
    <xf numFmtId="0" fontId="69" fillId="0" borderId="0" xfId="0" applyFont="1" applyAlignment="1">
      <alignment horizontal="center" vertical="center"/>
    </xf>
    <xf numFmtId="212" fontId="57" fillId="0" borderId="0" xfId="17" applyNumberFormat="1" applyFont="1" applyFill="1" applyBorder="1" applyAlignment="1">
      <alignment horizontal="right" vertical="center" shrinkToFit="1"/>
    </xf>
    <xf numFmtId="0" fontId="51" fillId="0" borderId="0" xfId="0" applyFont="1" applyAlignment="1">
      <alignment horizontal="center" shrinkToFit="1"/>
    </xf>
    <xf numFmtId="0" fontId="75" fillId="0" borderId="0" xfId="0" applyFont="1" applyAlignment="1">
      <alignment horizontal="right"/>
    </xf>
    <xf numFmtId="12" fontId="51" fillId="0" borderId="0" xfId="4" applyNumberFormat="1" applyFont="1" applyAlignment="1">
      <alignment horizontal="center"/>
    </xf>
    <xf numFmtId="0" fontId="57" fillId="0" borderId="0" xfId="4" applyFont="1" applyAlignment="1">
      <alignment horizontal="center"/>
    </xf>
    <xf numFmtId="201" fontId="57" fillId="0" borderId="0" xfId="4" applyNumberFormat="1" applyFont="1" applyAlignment="1">
      <alignment horizontal="center"/>
    </xf>
    <xf numFmtId="12" fontId="51" fillId="0" borderId="0" xfId="0" applyNumberFormat="1" applyFont="1" applyAlignment="1">
      <alignment horizontal="left"/>
    </xf>
    <xf numFmtId="0" fontId="60" fillId="0" borderId="0" xfId="27" applyFont="1">
      <alignment vertical="center"/>
    </xf>
    <xf numFmtId="1" fontId="60" fillId="0" borderId="0" xfId="27" applyNumberFormat="1" applyFont="1">
      <alignment vertical="center"/>
    </xf>
    <xf numFmtId="1" fontId="51" fillId="0" borderId="0" xfId="27" applyNumberFormat="1" applyFont="1">
      <alignment vertical="center"/>
    </xf>
    <xf numFmtId="1" fontId="64" fillId="0" borderId="0" xfId="27" applyNumberFormat="1" applyFont="1">
      <alignment vertical="center"/>
    </xf>
    <xf numFmtId="177" fontId="64" fillId="0" borderId="0" xfId="27" applyNumberFormat="1" applyFont="1" applyAlignment="1"/>
    <xf numFmtId="0" fontId="51" fillId="0" borderId="0" xfId="27" applyFont="1">
      <alignment vertical="center"/>
    </xf>
    <xf numFmtId="177" fontId="64" fillId="35" borderId="0" xfId="27" applyNumberFormat="1" applyFont="1" applyFill="1">
      <alignment vertical="center"/>
    </xf>
    <xf numFmtId="0" fontId="64" fillId="35" borderId="0" xfId="27" applyFont="1" applyFill="1">
      <alignment vertical="center"/>
    </xf>
    <xf numFmtId="0" fontId="64" fillId="35" borderId="0" xfId="27" applyFont="1" applyFill="1" applyAlignment="1">
      <alignment horizontal="right" vertical="center"/>
    </xf>
    <xf numFmtId="0" fontId="64" fillId="35" borderId="45" xfId="27" applyFont="1" applyFill="1" applyBorder="1" applyAlignment="1">
      <alignment horizontal="right" vertical="center"/>
    </xf>
    <xf numFmtId="208" fontId="60" fillId="0" borderId="0" xfId="13" applyNumberFormat="1" applyFont="1"/>
    <xf numFmtId="0" fontId="60" fillId="0" borderId="0" xfId="13" applyFont="1"/>
    <xf numFmtId="0" fontId="64" fillId="35" borderId="0" xfId="27" applyFont="1" applyFill="1" applyAlignment="1">
      <alignment horizontal="left" vertical="center"/>
    </xf>
    <xf numFmtId="2" fontId="64" fillId="0" borderId="0" xfId="27" applyNumberFormat="1" applyFont="1" applyAlignment="1">
      <alignment horizontal="center" vertical="center"/>
    </xf>
    <xf numFmtId="0" fontId="64" fillId="0" borderId="0" xfId="27" applyFont="1" applyAlignment="1">
      <alignment vertical="top" textRotation="180"/>
    </xf>
    <xf numFmtId="202" fontId="64" fillId="0" borderId="0" xfId="27" applyNumberFormat="1" applyFont="1" applyAlignment="1">
      <alignment horizontal="center" vertical="center"/>
    </xf>
    <xf numFmtId="177" fontId="64" fillId="0" borderId="0" xfId="27" applyNumberFormat="1" applyFont="1" applyAlignment="1">
      <alignment horizontal="right" vertical="center"/>
    </xf>
    <xf numFmtId="0" fontId="64" fillId="0" borderId="0" xfId="27" applyFont="1" applyAlignment="1">
      <alignment horizontal="center" vertical="center" shrinkToFit="1"/>
    </xf>
    <xf numFmtId="0" fontId="61" fillId="0" borderId="114" xfId="0" applyFont="1" applyBorder="1" applyAlignment="1">
      <alignment horizontal="center" vertical="center" wrapText="1"/>
    </xf>
    <xf numFmtId="0" fontId="51" fillId="0" borderId="118" xfId="0" applyFont="1" applyBorder="1" applyAlignment="1">
      <alignment horizontal="center" vertical="center" wrapText="1"/>
    </xf>
    <xf numFmtId="0" fontId="51" fillId="0" borderId="0" xfId="0" applyFont="1" applyAlignment="1">
      <alignment horizontal="center" vertical="center" wrapText="1"/>
    </xf>
    <xf numFmtId="0" fontId="51" fillId="0" borderId="106" xfId="0" applyFont="1" applyBorder="1" applyAlignment="1">
      <alignment horizontal="center" vertical="center" wrapText="1"/>
    </xf>
    <xf numFmtId="0" fontId="51" fillId="0" borderId="45" xfId="0" applyFont="1" applyBorder="1" applyAlignment="1">
      <alignment horizontal="center" vertical="center" wrapText="1"/>
    </xf>
    <xf numFmtId="0" fontId="51" fillId="0" borderId="112" xfId="0" applyFont="1" applyBorder="1" applyAlignment="1">
      <alignment horizontal="center" vertical="center" wrapText="1"/>
    </xf>
    <xf numFmtId="0" fontId="51" fillId="0" borderId="114" xfId="1" applyFont="1" applyBorder="1" applyAlignment="1">
      <alignment horizontal="center" vertical="center" wrapText="1"/>
    </xf>
    <xf numFmtId="0" fontId="51" fillId="0" borderId="118" xfId="1" applyFont="1" applyBorder="1" applyAlignment="1">
      <alignment horizontal="center" vertical="center" wrapText="1"/>
    </xf>
    <xf numFmtId="0" fontId="51" fillId="0" borderId="0" xfId="1" applyFont="1" applyAlignment="1">
      <alignment horizontal="center" vertical="center" wrapText="1"/>
    </xf>
    <xf numFmtId="0" fontId="51" fillId="0" borderId="106" xfId="1" applyFont="1" applyBorder="1" applyAlignment="1">
      <alignment horizontal="center" vertical="center" wrapText="1"/>
    </xf>
    <xf numFmtId="0" fontId="51" fillId="0" borderId="45" xfId="1" applyFont="1" applyBorder="1" applyAlignment="1">
      <alignment horizontal="center" vertical="center" wrapText="1"/>
    </xf>
    <xf numFmtId="0" fontId="51" fillId="0" borderId="112" xfId="1" applyFont="1" applyBorder="1" applyAlignment="1">
      <alignment horizontal="center" vertical="center" wrapText="1"/>
    </xf>
    <xf numFmtId="0" fontId="51" fillId="0" borderId="95" xfId="1" applyFont="1" applyBorder="1" applyAlignment="1">
      <alignment horizontal="center" vertical="center" wrapText="1"/>
    </xf>
    <xf numFmtId="0" fontId="51" fillId="0" borderId="111" xfId="1" applyFont="1" applyBorder="1" applyAlignment="1">
      <alignment horizontal="center" vertical="center" wrapText="1"/>
    </xf>
    <xf numFmtId="0" fontId="51" fillId="0" borderId="83" xfId="1" applyFont="1" applyBorder="1" applyAlignment="1">
      <alignment horizontal="center" vertical="center" wrapText="1"/>
    </xf>
    <xf numFmtId="0" fontId="51" fillId="0" borderId="90" xfId="1" applyFont="1" applyBorder="1" applyAlignment="1">
      <alignment horizontal="center" vertical="center" wrapText="1"/>
    </xf>
    <xf numFmtId="0" fontId="51" fillId="0" borderId="85" xfId="1" applyFont="1" applyBorder="1" applyAlignment="1">
      <alignment horizontal="center" vertical="center" wrapText="1"/>
    </xf>
    <xf numFmtId="0" fontId="51" fillId="0" borderId="92" xfId="1" applyFont="1" applyBorder="1" applyAlignment="1">
      <alignment horizontal="center" vertical="center" wrapText="1"/>
    </xf>
    <xf numFmtId="0" fontId="51" fillId="0" borderId="88" xfId="1" applyFont="1" applyBorder="1" applyAlignment="1">
      <alignment horizontal="center" vertical="center" wrapText="1"/>
    </xf>
    <xf numFmtId="0" fontId="51" fillId="0" borderId="70" xfId="1" applyFont="1" applyBorder="1" applyAlignment="1">
      <alignment horizontal="center" vertical="center" wrapText="1"/>
    </xf>
    <xf numFmtId="0" fontId="51" fillId="0" borderId="76" xfId="1" applyFont="1" applyBorder="1" applyAlignment="1">
      <alignment horizontal="center" vertical="center" wrapText="1"/>
    </xf>
    <xf numFmtId="0" fontId="51" fillId="0" borderId="73" xfId="1" applyFont="1" applyBorder="1" applyAlignment="1">
      <alignment horizontal="center" vertical="center" wrapText="1"/>
    </xf>
    <xf numFmtId="0" fontId="54" fillId="0" borderId="75" xfId="0" applyFont="1" applyBorder="1" applyAlignment="1">
      <alignment horizontal="center" vertical="center" wrapText="1"/>
    </xf>
    <xf numFmtId="0" fontId="54" fillId="0" borderId="90" xfId="0" applyFont="1" applyBorder="1" applyAlignment="1">
      <alignment horizontal="center" vertical="center" wrapText="1"/>
    </xf>
    <xf numFmtId="0" fontId="54" fillId="0" borderId="76" xfId="0" applyFont="1" applyBorder="1" applyAlignment="1">
      <alignment horizontal="center" vertical="center" wrapText="1"/>
    </xf>
    <xf numFmtId="0" fontId="54" fillId="0" borderId="77" xfId="0" applyFont="1" applyBorder="1" applyAlignment="1">
      <alignment horizontal="center" vertical="center" wrapText="1"/>
    </xf>
    <xf numFmtId="0" fontId="54" fillId="0" borderId="92" xfId="0" applyFont="1" applyBorder="1" applyAlignment="1">
      <alignment horizontal="center" vertical="center" wrapText="1"/>
    </xf>
    <xf numFmtId="0" fontId="54" fillId="0" borderId="73" xfId="0" applyFont="1" applyBorder="1" applyAlignment="1">
      <alignment horizontal="center" vertical="center" wrapText="1"/>
    </xf>
    <xf numFmtId="210" fontId="51" fillId="0" borderId="0" xfId="0" applyNumberFormat="1" applyFont="1" applyAlignment="1">
      <alignment horizontal="left" vertical="top" wrapText="1"/>
    </xf>
    <xf numFmtId="0" fontId="51" fillId="0" borderId="5" xfId="0" applyFont="1" applyBorder="1" applyAlignment="1">
      <alignment horizontal="center" vertical="center"/>
    </xf>
    <xf numFmtId="0" fontId="51" fillId="0" borderId="6" xfId="0" applyFont="1" applyBorder="1" applyAlignment="1">
      <alignment horizontal="center" vertical="center"/>
    </xf>
    <xf numFmtId="0" fontId="51" fillId="0" borderId="114" xfId="0" applyFont="1" applyBorder="1" applyAlignment="1">
      <alignment horizontal="center" vertical="center"/>
    </xf>
    <xf numFmtId="0" fontId="51" fillId="0" borderId="5" xfId="0" applyFont="1" applyBorder="1" applyAlignment="1">
      <alignment horizontal="center"/>
    </xf>
    <xf numFmtId="0" fontId="51" fillId="0" borderId="6" xfId="0" applyFont="1" applyBorder="1" applyAlignment="1">
      <alignment horizontal="center"/>
    </xf>
    <xf numFmtId="0" fontId="51" fillId="0" borderId="114" xfId="0" applyFont="1" applyBorder="1" applyAlignment="1">
      <alignment horizontal="center"/>
    </xf>
    <xf numFmtId="0" fontId="51" fillId="0" borderId="102" xfId="0" applyFont="1" applyBorder="1" applyAlignment="1">
      <alignment horizontal="center"/>
    </xf>
    <xf numFmtId="181" fontId="51" fillId="0" borderId="0" xfId="0" applyNumberFormat="1" applyFont="1" applyAlignment="1">
      <alignment horizontal="center"/>
    </xf>
    <xf numFmtId="177" fontId="51" fillId="0" borderId="0" xfId="0" applyNumberFormat="1" applyFont="1" applyAlignment="1">
      <alignment horizontal="right"/>
    </xf>
    <xf numFmtId="181" fontId="60" fillId="0" borderId="0" xfId="0" applyNumberFormat="1" applyFont="1" applyAlignment="1">
      <alignment horizontal="center"/>
    </xf>
    <xf numFmtId="0" fontId="51" fillId="0" borderId="0" xfId="0" applyFont="1" applyAlignment="1">
      <alignment horizontal="center" vertical="top"/>
    </xf>
    <xf numFmtId="177" fontId="60" fillId="0" borderId="0" xfId="0" applyNumberFormat="1" applyFont="1" applyAlignment="1">
      <alignment horizontal="right" vertical="top"/>
    </xf>
    <xf numFmtId="178" fontId="57" fillId="0" borderId="0" xfId="0" applyNumberFormat="1" applyFont="1" applyAlignment="1">
      <alignment horizontal="center"/>
    </xf>
    <xf numFmtId="178" fontId="51" fillId="0" borderId="0" xfId="0" applyNumberFormat="1" applyFont="1" applyAlignment="1">
      <alignment horizontal="center"/>
    </xf>
    <xf numFmtId="0" fontId="61" fillId="0" borderId="127" xfId="1" applyFont="1" applyBorder="1" applyAlignment="1">
      <alignment horizontal="center" vertical="center" wrapText="1"/>
    </xf>
    <xf numFmtId="0" fontId="51" fillId="0" borderId="127" xfId="1" applyFont="1" applyBorder="1" applyAlignment="1">
      <alignment horizontal="center" vertical="center" wrapText="1"/>
    </xf>
    <xf numFmtId="202" fontId="60" fillId="0" borderId="133" xfId="0" applyNumberFormat="1" applyFont="1" applyBorder="1" applyAlignment="1">
      <alignment horizontal="center" vertical="center"/>
    </xf>
    <xf numFmtId="202" fontId="60" fillId="0" borderId="134" xfId="0" applyNumberFormat="1" applyFont="1" applyBorder="1" applyAlignment="1">
      <alignment horizontal="center" vertical="center"/>
    </xf>
    <xf numFmtId="202" fontId="60" fillId="0" borderId="136" xfId="0" applyNumberFormat="1" applyFont="1" applyBorder="1" applyAlignment="1">
      <alignment horizontal="center" vertical="center"/>
    </xf>
    <xf numFmtId="202" fontId="60" fillId="0" borderId="138" xfId="0" applyNumberFormat="1" applyFont="1" applyBorder="1" applyAlignment="1">
      <alignment horizontal="center" vertical="center"/>
    </xf>
    <xf numFmtId="202" fontId="60" fillId="0" borderId="140" xfId="0" applyNumberFormat="1" applyFont="1" applyBorder="1" applyAlignment="1">
      <alignment horizontal="center" vertical="center"/>
    </xf>
    <xf numFmtId="202" fontId="60" fillId="0" borderId="131" xfId="0" applyNumberFormat="1" applyFont="1" applyBorder="1" applyAlignment="1">
      <alignment horizontal="center" vertical="center"/>
    </xf>
    <xf numFmtId="202" fontId="60" fillId="0" borderId="132" xfId="0" applyNumberFormat="1" applyFont="1" applyBorder="1" applyAlignment="1">
      <alignment horizontal="center" vertical="center"/>
    </xf>
    <xf numFmtId="202" fontId="60" fillId="0" borderId="135" xfId="0" applyNumberFormat="1" applyFont="1" applyBorder="1" applyAlignment="1">
      <alignment horizontal="center" vertical="center"/>
    </xf>
    <xf numFmtId="202" fontId="60" fillId="0" borderId="137" xfId="0" applyNumberFormat="1" applyFont="1" applyBorder="1" applyAlignment="1">
      <alignment horizontal="center" vertical="center"/>
    </xf>
    <xf numFmtId="202" fontId="60" fillId="0" borderId="139" xfId="0" applyNumberFormat="1" applyFont="1" applyBorder="1" applyAlignment="1">
      <alignment horizontal="center" vertical="center"/>
    </xf>
    <xf numFmtId="202" fontId="51" fillId="0" borderId="132" xfId="0" applyNumberFormat="1" applyFont="1" applyBorder="1" applyAlignment="1">
      <alignment horizontal="center" vertical="center"/>
    </xf>
    <xf numFmtId="202" fontId="51" fillId="0" borderId="135" xfId="0" applyNumberFormat="1" applyFont="1" applyBorder="1" applyAlignment="1">
      <alignment horizontal="center" vertical="center"/>
    </xf>
    <xf numFmtId="202" fontId="51" fillId="0" borderId="134" xfId="0" applyNumberFormat="1" applyFont="1" applyBorder="1" applyAlignment="1">
      <alignment horizontal="center" vertical="center"/>
    </xf>
    <xf numFmtId="202" fontId="51" fillId="0" borderId="136" xfId="0" applyNumberFormat="1" applyFont="1" applyBorder="1" applyAlignment="1">
      <alignment horizontal="center" vertical="center"/>
    </xf>
    <xf numFmtId="0" fontId="51" fillId="0" borderId="98" xfId="1" applyFont="1" applyBorder="1" applyAlignment="1">
      <alignment horizontal="center" vertical="center" wrapText="1"/>
    </xf>
    <xf numFmtId="181" fontId="51" fillId="0" borderId="92" xfId="0" applyNumberFormat="1" applyFont="1" applyBorder="1" applyAlignment="1">
      <alignment horizontal="center" vertical="center"/>
    </xf>
    <xf numFmtId="181" fontId="51" fillId="0" borderId="73" xfId="0" applyNumberFormat="1" applyFont="1" applyBorder="1" applyAlignment="1">
      <alignment horizontal="center" vertical="center"/>
    </xf>
    <xf numFmtId="181" fontId="51" fillId="0" borderId="84" xfId="0" applyNumberFormat="1" applyFont="1" applyBorder="1" applyAlignment="1">
      <alignment horizontal="center" vertical="center"/>
    </xf>
    <xf numFmtId="181" fontId="51" fillId="0" borderId="77" xfId="0" applyNumberFormat="1" applyFont="1" applyBorder="1" applyAlignment="1">
      <alignment horizontal="center" vertical="center"/>
    </xf>
    <xf numFmtId="0" fontId="51" fillId="0" borderId="97" xfId="1" applyFont="1" applyBorder="1" applyAlignment="1">
      <alignment horizontal="center" vertical="center" wrapText="1"/>
    </xf>
    <xf numFmtId="181" fontId="60" fillId="0" borderId="90" xfId="0" applyNumberFormat="1" applyFont="1" applyBorder="1" applyAlignment="1">
      <alignment horizontal="center" vertical="center" shrinkToFit="1"/>
    </xf>
    <xf numFmtId="181" fontId="60" fillId="0" borderId="76" xfId="0" applyNumberFormat="1" applyFont="1" applyBorder="1" applyAlignment="1">
      <alignment horizontal="center" vertical="center" shrinkToFit="1"/>
    </xf>
    <xf numFmtId="181" fontId="60" fillId="0" borderId="82" xfId="0" applyNumberFormat="1" applyFont="1" applyBorder="1" applyAlignment="1">
      <alignment horizontal="center" vertical="center" shrinkToFit="1"/>
    </xf>
    <xf numFmtId="181" fontId="60" fillId="0" borderId="75" xfId="0" applyNumberFormat="1" applyFont="1" applyBorder="1" applyAlignment="1">
      <alignment horizontal="center" vertical="center" shrinkToFit="1"/>
    </xf>
    <xf numFmtId="181" fontId="51" fillId="0" borderId="76" xfId="0" applyNumberFormat="1" applyFont="1" applyBorder="1" applyAlignment="1">
      <alignment horizontal="center" vertical="center" shrinkToFit="1"/>
    </xf>
    <xf numFmtId="181" fontId="51" fillId="0" borderId="82" xfId="0" applyNumberFormat="1" applyFont="1" applyBorder="1" applyAlignment="1">
      <alignment horizontal="center" vertical="center" shrinkToFit="1"/>
    </xf>
    <xf numFmtId="0" fontId="51" fillId="0" borderId="96" xfId="1" applyFont="1" applyBorder="1" applyAlignment="1">
      <alignment horizontal="center" vertical="center" wrapText="1"/>
    </xf>
    <xf numFmtId="181" fontId="60" fillId="0" borderId="88" xfId="0" applyNumberFormat="1" applyFont="1" applyBorder="1" applyAlignment="1">
      <alignment horizontal="center" vertical="center" shrinkToFit="1"/>
    </xf>
    <xf numFmtId="181" fontId="60" fillId="0" borderId="70" xfId="0" applyNumberFormat="1" applyFont="1" applyBorder="1" applyAlignment="1">
      <alignment horizontal="center" vertical="center" shrinkToFit="1"/>
    </xf>
    <xf numFmtId="181" fontId="60" fillId="0" borderId="80" xfId="0" applyNumberFormat="1" applyFont="1" applyBorder="1" applyAlignment="1">
      <alignment horizontal="center" vertical="center" shrinkToFit="1"/>
    </xf>
    <xf numFmtId="181" fontId="60" fillId="0" borderId="74" xfId="0" applyNumberFormat="1" applyFont="1" applyBorder="1" applyAlignment="1">
      <alignment horizontal="center" vertical="center" shrinkToFit="1"/>
    </xf>
    <xf numFmtId="0" fontId="61" fillId="0" borderId="73" xfId="1" applyFont="1" applyBorder="1" applyAlignment="1">
      <alignment horizontal="center" vertical="center" wrapText="1"/>
    </xf>
    <xf numFmtId="0" fontId="61" fillId="0" borderId="93" xfId="1" applyFont="1" applyBorder="1" applyAlignment="1">
      <alignment horizontal="center" vertical="center" wrapText="1"/>
    </xf>
    <xf numFmtId="202" fontId="60" fillId="0" borderId="92" xfId="0" applyNumberFormat="1" applyFont="1" applyBorder="1" applyAlignment="1">
      <alignment horizontal="center" vertical="center"/>
    </xf>
    <xf numFmtId="202" fontId="60" fillId="0" borderId="73" xfId="0" applyNumberFormat="1" applyFont="1" applyBorder="1" applyAlignment="1">
      <alignment horizontal="center" vertical="center"/>
    </xf>
    <xf numFmtId="202" fontId="60" fillId="0" borderId="84" xfId="0" applyNumberFormat="1" applyFont="1" applyBorder="1" applyAlignment="1">
      <alignment horizontal="center" vertical="center"/>
    </xf>
    <xf numFmtId="202" fontId="60" fillId="0" borderId="77" xfId="0" applyNumberFormat="1" applyFont="1" applyBorder="1" applyAlignment="1">
      <alignment horizontal="center" vertical="center"/>
    </xf>
    <xf numFmtId="202" fontId="51" fillId="0" borderId="73" xfId="0" applyNumberFormat="1" applyFont="1" applyBorder="1" applyAlignment="1">
      <alignment horizontal="center" vertical="center"/>
    </xf>
    <xf numFmtId="202" fontId="51" fillId="0" borderId="84" xfId="0" applyNumberFormat="1" applyFont="1" applyBorder="1" applyAlignment="1">
      <alignment horizontal="center" vertical="center"/>
    </xf>
    <xf numFmtId="181" fontId="51" fillId="0" borderId="70" xfId="0" applyNumberFormat="1" applyFont="1" applyBorder="1" applyAlignment="1">
      <alignment horizontal="center" vertical="center" shrinkToFit="1"/>
    </xf>
    <xf numFmtId="181" fontId="51" fillId="0" borderId="80" xfId="0" applyNumberFormat="1" applyFont="1" applyBorder="1" applyAlignment="1">
      <alignment horizontal="center" vertical="center" shrinkToFit="1"/>
    </xf>
    <xf numFmtId="0" fontId="61" fillId="0" borderId="76" xfId="1" applyFont="1" applyBorder="1" applyAlignment="1">
      <alignment horizontal="center" vertical="center" wrapText="1"/>
    </xf>
    <xf numFmtId="0" fontId="61" fillId="0" borderId="91" xfId="1" applyFont="1" applyBorder="1" applyAlignment="1">
      <alignment horizontal="center" vertical="center" wrapText="1"/>
    </xf>
    <xf numFmtId="202" fontId="60" fillId="0" borderId="90" xfId="0" applyNumberFormat="1" applyFont="1" applyBorder="1" applyAlignment="1">
      <alignment horizontal="center" vertical="center" shrinkToFit="1"/>
    </xf>
    <xf numFmtId="202" fontId="60" fillId="0" borderId="76" xfId="0" applyNumberFormat="1" applyFont="1" applyBorder="1" applyAlignment="1">
      <alignment horizontal="center" vertical="center" shrinkToFit="1"/>
    </xf>
    <xf numFmtId="202" fontId="60" fillId="0" borderId="82" xfId="0" applyNumberFormat="1" applyFont="1" applyBorder="1" applyAlignment="1">
      <alignment horizontal="center" vertical="center" shrinkToFit="1"/>
    </xf>
    <xf numFmtId="202" fontId="60" fillId="0" borderId="75" xfId="0" applyNumberFormat="1" applyFont="1" applyBorder="1" applyAlignment="1">
      <alignment horizontal="center" vertical="center" shrinkToFit="1"/>
    </xf>
    <xf numFmtId="0" fontId="61" fillId="0" borderId="70" xfId="1" applyFont="1" applyBorder="1" applyAlignment="1">
      <alignment horizontal="center" vertical="center" wrapText="1"/>
    </xf>
    <xf numFmtId="0" fontId="61" fillId="0" borderId="89" xfId="1" applyFont="1" applyBorder="1" applyAlignment="1">
      <alignment horizontal="center" vertical="center" wrapText="1"/>
    </xf>
    <xf numFmtId="202" fontId="60" fillId="0" borderId="88" xfId="0" applyNumberFormat="1" applyFont="1" applyBorder="1" applyAlignment="1">
      <alignment horizontal="center" vertical="center" shrinkToFit="1"/>
    </xf>
    <xf numFmtId="202" fontId="60" fillId="0" borderId="70" xfId="0" applyNumberFormat="1" applyFont="1" applyBorder="1" applyAlignment="1">
      <alignment horizontal="center" vertical="center" shrinkToFit="1"/>
    </xf>
    <xf numFmtId="202" fontId="60" fillId="0" borderId="80" xfId="0" applyNumberFormat="1" applyFont="1" applyBorder="1" applyAlignment="1">
      <alignment horizontal="center" vertical="center" shrinkToFit="1"/>
    </xf>
    <xf numFmtId="202" fontId="60" fillId="0" borderId="74" xfId="0" applyNumberFormat="1" applyFont="1" applyBorder="1" applyAlignment="1">
      <alignment horizontal="center" vertical="center" shrinkToFit="1"/>
    </xf>
    <xf numFmtId="202" fontId="51" fillId="0" borderId="70" xfId="0" applyNumberFormat="1" applyFont="1" applyBorder="1" applyAlignment="1">
      <alignment horizontal="center" vertical="center" shrinkToFit="1"/>
    </xf>
    <xf numFmtId="202" fontId="51" fillId="0" borderId="80" xfId="0" applyNumberFormat="1" applyFont="1" applyBorder="1" applyAlignment="1">
      <alignment horizontal="center" vertical="center" shrinkToFit="1"/>
    </xf>
    <xf numFmtId="202" fontId="51" fillId="0" borderId="76" xfId="0" applyNumberFormat="1" applyFont="1" applyBorder="1" applyAlignment="1">
      <alignment horizontal="center" vertical="center" shrinkToFit="1"/>
    </xf>
    <xf numFmtId="202" fontId="51" fillId="0" borderId="82" xfId="0" applyNumberFormat="1" applyFont="1" applyBorder="1" applyAlignment="1">
      <alignment horizontal="center" vertical="center" shrinkToFit="1"/>
    </xf>
    <xf numFmtId="0" fontId="61" fillId="0" borderId="73" xfId="1" applyFont="1" applyBorder="1" applyAlignment="1">
      <alignment horizontal="center" vertical="center"/>
    </xf>
    <xf numFmtId="0" fontId="61" fillId="0" borderId="84" xfId="1" applyFont="1" applyBorder="1" applyAlignment="1">
      <alignment horizontal="center" vertical="center"/>
    </xf>
    <xf numFmtId="202" fontId="61" fillId="0" borderId="77" xfId="0" applyNumberFormat="1" applyFont="1" applyBorder="1" applyAlignment="1">
      <alignment horizontal="center" vertical="center"/>
    </xf>
    <xf numFmtId="202" fontId="61" fillId="0" borderId="92" xfId="0" applyNumberFormat="1" applyFont="1" applyBorder="1" applyAlignment="1">
      <alignment horizontal="center" vertical="center"/>
    </xf>
    <xf numFmtId="202" fontId="61" fillId="0" borderId="73" xfId="0" applyNumberFormat="1" applyFont="1" applyBorder="1" applyAlignment="1">
      <alignment horizontal="center" vertical="center"/>
    </xf>
    <xf numFmtId="202" fontId="61" fillId="0" borderId="84" xfId="0" applyNumberFormat="1" applyFont="1" applyBorder="1" applyAlignment="1">
      <alignment horizontal="center" vertical="center"/>
    </xf>
    <xf numFmtId="0" fontId="61" fillId="0" borderId="82" xfId="0" applyFont="1" applyBorder="1" applyAlignment="1">
      <alignment horizontal="center" vertical="center"/>
    </xf>
    <xf numFmtId="0" fontId="61" fillId="0" borderId="83" xfId="0" applyFont="1" applyBorder="1" applyAlignment="1">
      <alignment horizontal="center" vertical="center"/>
    </xf>
    <xf numFmtId="0" fontId="61" fillId="0" borderId="70" xfId="0" applyFont="1" applyBorder="1" applyAlignment="1">
      <alignment horizontal="center" vertical="center"/>
    </xf>
    <xf numFmtId="0" fontId="61" fillId="0" borderId="80" xfId="0" applyFont="1" applyBorder="1" applyAlignment="1">
      <alignment horizontal="center" vertical="center"/>
    </xf>
    <xf numFmtId="0" fontId="51" fillId="0" borderId="109" xfId="0" applyFont="1" applyBorder="1" applyAlignment="1">
      <alignment horizontal="center"/>
    </xf>
    <xf numFmtId="0" fontId="51" fillId="0" borderId="119" xfId="0" applyFont="1" applyBorder="1" applyAlignment="1">
      <alignment horizontal="center"/>
    </xf>
    <xf numFmtId="0" fontId="51" fillId="0" borderId="123" xfId="0" applyFont="1" applyBorder="1" applyAlignment="1">
      <alignment horizontal="center"/>
    </xf>
    <xf numFmtId="0" fontId="51" fillId="0" borderId="81" xfId="0" applyFont="1" applyBorder="1" applyAlignment="1">
      <alignment horizontal="center"/>
    </xf>
    <xf numFmtId="0" fontId="51" fillId="0" borderId="110" xfId="0" applyFont="1" applyBorder="1" applyAlignment="1">
      <alignment horizontal="center"/>
    </xf>
    <xf numFmtId="181" fontId="51" fillId="0" borderId="93" xfId="0" applyNumberFormat="1" applyFont="1" applyBorder="1" applyAlignment="1">
      <alignment horizontal="center" vertical="center"/>
    </xf>
    <xf numFmtId="181" fontId="60" fillId="0" borderId="91" xfId="0" applyNumberFormat="1" applyFont="1" applyBorder="1" applyAlignment="1">
      <alignment horizontal="center" vertical="center" shrinkToFit="1"/>
    </xf>
    <xf numFmtId="181" fontId="60" fillId="0" borderId="89" xfId="0" applyNumberFormat="1" applyFont="1" applyBorder="1" applyAlignment="1">
      <alignment horizontal="center" vertical="center" shrinkToFit="1"/>
    </xf>
    <xf numFmtId="202" fontId="60" fillId="0" borderId="93" xfId="0" applyNumberFormat="1" applyFont="1" applyBorder="1" applyAlignment="1">
      <alignment horizontal="center" vertical="center"/>
    </xf>
    <xf numFmtId="202" fontId="60" fillId="0" borderId="91" xfId="0" applyNumberFormat="1" applyFont="1" applyBorder="1" applyAlignment="1">
      <alignment horizontal="center" vertical="center" shrinkToFit="1"/>
    </xf>
    <xf numFmtId="202" fontId="60" fillId="0" borderId="89" xfId="0" applyNumberFormat="1" applyFont="1" applyBorder="1" applyAlignment="1">
      <alignment horizontal="center" vertical="center" shrinkToFit="1"/>
    </xf>
    <xf numFmtId="202" fontId="61" fillId="0" borderId="93" xfId="0" applyNumberFormat="1" applyFont="1" applyBorder="1" applyAlignment="1">
      <alignment horizontal="center" vertical="center"/>
    </xf>
    <xf numFmtId="0" fontId="61" fillId="0" borderId="92" xfId="1" applyFont="1" applyBorder="1" applyAlignment="1">
      <alignment horizontal="center" vertical="center"/>
    </xf>
    <xf numFmtId="0" fontId="61" fillId="0" borderId="88" xfId="0" applyFont="1" applyBorder="1" applyAlignment="1">
      <alignment horizontal="center" vertical="center"/>
    </xf>
    <xf numFmtId="0" fontId="51" fillId="0" borderId="123" xfId="0" applyFont="1" applyBorder="1" applyAlignment="1">
      <alignment horizontal="center" vertical="center"/>
    </xf>
    <xf numFmtId="0" fontId="51" fillId="0" borderId="81" xfId="0" applyFont="1" applyBorder="1" applyAlignment="1">
      <alignment horizontal="center" vertical="center"/>
    </xf>
    <xf numFmtId="0" fontId="51" fillId="0" borderId="110" xfId="0" applyFont="1" applyBorder="1" applyAlignment="1">
      <alignment horizontal="center" vertical="center"/>
    </xf>
    <xf numFmtId="0" fontId="51" fillId="0" borderId="116" xfId="0" applyFont="1" applyBorder="1" applyAlignment="1">
      <alignment horizontal="center" vertical="center"/>
    </xf>
    <xf numFmtId="0" fontId="51" fillId="0" borderId="129" xfId="0" applyFont="1" applyBorder="1" applyAlignment="1">
      <alignment horizontal="center" vertical="center"/>
    </xf>
    <xf numFmtId="0" fontId="51" fillId="0" borderId="117" xfId="0" applyFont="1" applyBorder="1" applyAlignment="1">
      <alignment horizontal="center" vertical="center"/>
    </xf>
    <xf numFmtId="0" fontId="51" fillId="0" borderId="130" xfId="0" applyFont="1" applyBorder="1" applyAlignment="1">
      <alignment horizontal="center" vertical="center"/>
    </xf>
    <xf numFmtId="0" fontId="51" fillId="0" borderId="84" xfId="0" applyFont="1" applyBorder="1" applyAlignment="1">
      <alignment horizontal="center" vertical="center"/>
    </xf>
    <xf numFmtId="0" fontId="51" fillId="0" borderId="85" xfId="0" applyFont="1" applyBorder="1" applyAlignment="1">
      <alignment horizontal="center" vertical="center"/>
    </xf>
    <xf numFmtId="0" fontId="51" fillId="0" borderId="92" xfId="0" applyFont="1" applyBorder="1" applyAlignment="1">
      <alignment horizontal="center" vertical="center"/>
    </xf>
    <xf numFmtId="0" fontId="51" fillId="0" borderId="128" xfId="0" applyFont="1" applyBorder="1" applyAlignment="1">
      <alignment horizontal="center" vertical="center"/>
    </xf>
    <xf numFmtId="201" fontId="51" fillId="0" borderId="0" xfId="0" applyNumberFormat="1" applyFont="1" applyAlignment="1">
      <alignment horizontal="center"/>
    </xf>
    <xf numFmtId="180" fontId="51" fillId="0" borderId="0" xfId="0" applyNumberFormat="1" applyFont="1" applyAlignment="1">
      <alignment horizontal="center"/>
    </xf>
    <xf numFmtId="12" fontId="51" fillId="0" borderId="0" xfId="0" applyNumberFormat="1" applyFont="1" applyAlignment="1">
      <alignment horizontal="center"/>
    </xf>
    <xf numFmtId="0" fontId="51" fillId="0" borderId="90" xfId="1" applyFont="1" applyBorder="1" applyAlignment="1">
      <alignment horizontal="left" vertical="center" wrapText="1" indent="1"/>
    </xf>
    <xf numFmtId="0" fontId="51" fillId="0" borderId="76" xfId="1" applyFont="1" applyBorder="1" applyAlignment="1">
      <alignment horizontal="left" vertical="center" wrapText="1" indent="1"/>
    </xf>
    <xf numFmtId="0" fontId="51" fillId="0" borderId="76" xfId="1" applyFont="1" applyBorder="1" applyAlignment="1">
      <alignment horizontal="center" vertical="center"/>
    </xf>
    <xf numFmtId="201" fontId="51" fillId="0" borderId="76" xfId="0" applyNumberFormat="1" applyFont="1" applyBorder="1" applyAlignment="1">
      <alignment horizontal="right" vertical="center"/>
    </xf>
    <xf numFmtId="201" fontId="51" fillId="0" borderId="82" xfId="0" applyNumberFormat="1" applyFont="1" applyBorder="1" applyAlignment="1">
      <alignment horizontal="right" vertical="center"/>
    </xf>
    <xf numFmtId="0" fontId="51" fillId="0" borderId="92" xfId="1" applyFont="1" applyBorder="1" applyAlignment="1">
      <alignment horizontal="left" vertical="center" wrapText="1" indent="1"/>
    </xf>
    <xf numFmtId="0" fontId="51" fillId="0" borderId="73" xfId="1" applyFont="1" applyBorder="1" applyAlignment="1">
      <alignment horizontal="left" vertical="center" wrapText="1" indent="1"/>
    </xf>
    <xf numFmtId="211" fontId="51" fillId="0" borderId="73" xfId="1" applyNumberFormat="1" applyFont="1" applyBorder="1" applyAlignment="1">
      <alignment horizontal="center" vertical="center"/>
    </xf>
    <xf numFmtId="201" fontId="51" fillId="0" borderId="73" xfId="0" applyNumberFormat="1" applyFont="1" applyBorder="1" applyAlignment="1">
      <alignment horizontal="right" vertical="center"/>
    </xf>
    <xf numFmtId="201" fontId="51" fillId="0" borderId="84" xfId="0" applyNumberFormat="1" applyFont="1" applyBorder="1" applyAlignment="1">
      <alignment horizontal="right" vertical="center"/>
    </xf>
    <xf numFmtId="0" fontId="54" fillId="0" borderId="76" xfId="0" applyFont="1" applyBorder="1" applyAlignment="1"/>
    <xf numFmtId="0" fontId="54" fillId="0" borderId="76" xfId="0" applyFont="1" applyBorder="1" applyAlignment="1">
      <alignment horizontal="center"/>
    </xf>
    <xf numFmtId="180" fontId="81" fillId="0" borderId="76" xfId="0" applyNumberFormat="1" applyFont="1" applyBorder="1" applyAlignment="1">
      <alignment horizontal="center"/>
    </xf>
    <xf numFmtId="180" fontId="81" fillId="0" borderId="91" xfId="0" applyNumberFormat="1" applyFont="1" applyBorder="1" applyAlignment="1">
      <alignment horizontal="center"/>
    </xf>
    <xf numFmtId="0" fontId="54" fillId="0" borderId="76" xfId="0" applyFont="1" applyBorder="1" applyAlignment="1">
      <alignment shrinkToFit="1"/>
    </xf>
    <xf numFmtId="0" fontId="54" fillId="0" borderId="73" xfId="0" applyFont="1" applyBorder="1" applyAlignment="1">
      <alignment shrinkToFit="1"/>
    </xf>
    <xf numFmtId="0" fontId="54" fillId="0" borderId="73" xfId="0" applyFont="1" applyBorder="1" applyAlignment="1">
      <alignment horizontal="center"/>
    </xf>
    <xf numFmtId="180" fontId="81" fillId="0" borderId="73" xfId="0" applyNumberFormat="1" applyFont="1" applyBorder="1" applyAlignment="1">
      <alignment horizontal="center"/>
    </xf>
    <xf numFmtId="180" fontId="81" fillId="0" borderId="93" xfId="0" applyNumberFormat="1" applyFont="1" applyBorder="1" applyAlignment="1">
      <alignment horizontal="center"/>
    </xf>
    <xf numFmtId="0" fontId="81" fillId="0" borderId="76" xfId="0" applyFont="1" applyBorder="1" applyAlignment="1">
      <alignment horizontal="center"/>
    </xf>
    <xf numFmtId="0" fontId="81" fillId="0" borderId="91" xfId="0" applyFont="1" applyBorder="1" applyAlignment="1">
      <alignment horizontal="center"/>
    </xf>
    <xf numFmtId="0" fontId="54" fillId="0" borderId="75" xfId="0" applyFont="1" applyBorder="1" applyAlignment="1">
      <alignment horizontal="center"/>
    </xf>
    <xf numFmtId="0" fontId="54" fillId="0" borderId="90" xfId="0" applyFont="1" applyBorder="1" applyAlignment="1">
      <alignment horizontal="center"/>
    </xf>
    <xf numFmtId="0" fontId="54" fillId="0" borderId="75" xfId="0" applyFont="1" applyBorder="1" applyAlignment="1">
      <alignment horizontal="center" vertical="center"/>
    </xf>
    <xf numFmtId="0" fontId="54" fillId="0" borderId="90" xfId="0" applyFont="1" applyBorder="1" applyAlignment="1">
      <alignment horizontal="center" vertical="center"/>
    </xf>
    <xf numFmtId="0" fontId="54" fillId="0" borderId="76" xfId="0" applyFont="1" applyBorder="1" applyAlignment="1">
      <alignment horizontal="center" vertical="center"/>
    </xf>
    <xf numFmtId="0" fontId="54" fillId="0" borderId="74" xfId="0" applyFont="1" applyBorder="1" applyAlignment="1">
      <alignment horizontal="center"/>
    </xf>
    <xf numFmtId="0" fontId="54" fillId="0" borderId="88" xfId="0" applyFont="1" applyBorder="1" applyAlignment="1">
      <alignment horizontal="center"/>
    </xf>
    <xf numFmtId="0" fontId="54" fillId="0" borderId="70" xfId="0" applyFont="1" applyBorder="1" applyAlignment="1">
      <alignment horizontal="center"/>
    </xf>
    <xf numFmtId="177" fontId="81" fillId="0" borderId="70" xfId="0" applyNumberFormat="1" applyFont="1" applyBorder="1" applyAlignment="1">
      <alignment horizontal="center"/>
    </xf>
    <xf numFmtId="177" fontId="81" fillId="0" borderId="89" xfId="0" applyNumberFormat="1" applyFont="1" applyBorder="1" applyAlignment="1">
      <alignment horizontal="center"/>
    </xf>
    <xf numFmtId="0" fontId="54" fillId="0" borderId="76" xfId="0" applyFont="1" applyBorder="1" applyAlignment="1">
      <alignment horizontal="left"/>
    </xf>
    <xf numFmtId="177" fontId="81" fillId="0" borderId="76" xfId="0" applyNumberFormat="1" applyFont="1" applyBorder="1" applyAlignment="1">
      <alignment horizontal="center"/>
    </xf>
    <xf numFmtId="177" fontId="81" fillId="0" borderId="91" xfId="0" applyNumberFormat="1" applyFont="1" applyBorder="1" applyAlignment="1">
      <alignment horizontal="center"/>
    </xf>
    <xf numFmtId="0" fontId="54" fillId="0" borderId="89" xfId="0" applyFont="1" applyBorder="1" applyAlignment="1">
      <alignment horizontal="center"/>
    </xf>
    <xf numFmtId="0" fontId="54" fillId="0" borderId="71" xfId="0" applyFont="1" applyBorder="1" applyAlignment="1">
      <alignment horizontal="center"/>
    </xf>
    <xf numFmtId="0" fontId="54" fillId="0" borderId="112" xfId="0" applyFont="1" applyBorder="1" applyAlignment="1">
      <alignment horizontal="center"/>
    </xf>
    <xf numFmtId="0" fontId="54" fillId="0" borderId="72" xfId="0" applyFont="1" applyBorder="1" applyAlignment="1">
      <alignment horizontal="center"/>
    </xf>
    <xf numFmtId="0" fontId="54" fillId="0" borderId="87" xfId="0" applyFont="1" applyBorder="1" applyAlignment="1">
      <alignment horizontal="center"/>
    </xf>
    <xf numFmtId="0" fontId="54" fillId="0" borderId="121" xfId="0" applyFont="1" applyBorder="1" applyAlignment="1">
      <alignment horizontal="center"/>
    </xf>
    <xf numFmtId="0" fontId="54" fillId="0" borderId="110" xfId="0" applyFont="1" applyBorder="1" applyAlignment="1">
      <alignment horizontal="center"/>
    </xf>
    <xf numFmtId="180" fontId="81" fillId="0" borderId="74" xfId="0" applyNumberFormat="1" applyFont="1" applyBorder="1" applyAlignment="1">
      <alignment horizontal="center"/>
    </xf>
    <xf numFmtId="180" fontId="81" fillId="0" borderId="88" xfId="0" applyNumberFormat="1" applyFont="1" applyBorder="1" applyAlignment="1">
      <alignment horizontal="center"/>
    </xf>
    <xf numFmtId="180" fontId="81" fillId="0" borderId="70" xfId="0" applyNumberFormat="1" applyFont="1" applyBorder="1" applyAlignment="1">
      <alignment horizontal="center"/>
    </xf>
    <xf numFmtId="180" fontId="81" fillId="0" borderId="89" xfId="0" applyNumberFormat="1" applyFont="1" applyBorder="1" applyAlignment="1">
      <alignment horizontal="center"/>
    </xf>
    <xf numFmtId="0" fontId="54" fillId="0" borderId="126" xfId="0" applyFont="1" applyBorder="1" applyAlignment="1">
      <alignment horizontal="center"/>
    </xf>
    <xf numFmtId="0" fontId="54" fillId="0" borderId="98" xfId="0" applyFont="1" applyBorder="1" applyAlignment="1">
      <alignment horizontal="center"/>
    </xf>
    <xf numFmtId="180" fontId="81" fillId="0" borderId="77" xfId="0" applyNumberFormat="1" applyFont="1" applyBorder="1" applyAlignment="1">
      <alignment horizontal="center"/>
    </xf>
    <xf numFmtId="180" fontId="81" fillId="0" borderId="92" xfId="0" applyNumberFormat="1" applyFont="1" applyBorder="1" applyAlignment="1">
      <alignment horizontal="center"/>
    </xf>
    <xf numFmtId="0" fontId="54" fillId="0" borderId="1" xfId="0" applyFont="1" applyBorder="1" applyAlignment="1">
      <alignment horizontal="center"/>
    </xf>
    <xf numFmtId="0" fontId="54" fillId="0" borderId="6" xfId="0" applyFont="1" applyBorder="1" applyAlignment="1">
      <alignment horizontal="center"/>
    </xf>
    <xf numFmtId="0" fontId="51" fillId="0" borderId="88" xfId="0" applyFont="1" applyBorder="1" applyAlignment="1">
      <alignment horizontal="center" vertical="center"/>
    </xf>
    <xf numFmtId="0" fontId="51" fillId="0" borderId="70" xfId="0" applyFont="1" applyBorder="1" applyAlignment="1">
      <alignment horizontal="center" vertical="center"/>
    </xf>
    <xf numFmtId="0" fontId="51" fillId="0" borderId="80" xfId="0" applyFont="1" applyBorder="1" applyAlignment="1">
      <alignment horizontal="center" vertical="center"/>
    </xf>
    <xf numFmtId="202" fontId="51" fillId="0" borderId="108" xfId="0" applyNumberFormat="1" applyFont="1" applyBorder="1" applyAlignment="1">
      <alignment vertical="center" shrinkToFit="1"/>
    </xf>
    <xf numFmtId="202" fontId="51" fillId="0" borderId="103" xfId="0" applyNumberFormat="1" applyFont="1" applyBorder="1" applyAlignment="1">
      <alignment vertical="center" shrinkToFit="1"/>
    </xf>
    <xf numFmtId="0" fontId="51" fillId="0" borderId="119" xfId="1" applyFont="1" applyBorder="1" applyAlignment="1">
      <alignment horizontal="left" vertical="center" wrapText="1" indent="1"/>
    </xf>
    <xf numFmtId="0" fontId="51" fillId="0" borderId="105" xfId="1" applyFont="1" applyBorder="1" applyAlignment="1">
      <alignment horizontal="left" vertical="center" wrapText="1" indent="1"/>
    </xf>
    <xf numFmtId="0" fontId="51" fillId="0" borderId="95" xfId="1" applyFont="1" applyBorder="1" applyAlignment="1">
      <alignment horizontal="left" vertical="center" wrapText="1" indent="1"/>
    </xf>
    <xf numFmtId="0" fontId="51" fillId="0" borderId="111" xfId="1" applyFont="1" applyBorder="1" applyAlignment="1">
      <alignment horizontal="left" vertical="center" wrapText="1" indent="1"/>
    </xf>
    <xf numFmtId="0" fontId="51" fillId="0" borderId="99" xfId="0" applyFont="1" applyBorder="1" applyAlignment="1">
      <alignment horizontal="center"/>
    </xf>
    <xf numFmtId="0" fontId="51" fillId="0" borderId="105" xfId="0" applyFont="1" applyBorder="1" applyAlignment="1">
      <alignment horizontal="center"/>
    </xf>
    <xf numFmtId="202" fontId="51" fillId="0" borderId="73" xfId="0" applyNumberFormat="1" applyFont="1" applyBorder="1" applyAlignment="1">
      <alignment horizontal="right" vertical="center"/>
    </xf>
    <xf numFmtId="202" fontId="51" fillId="0" borderId="84" xfId="0" applyNumberFormat="1" applyFont="1" applyBorder="1" applyAlignment="1">
      <alignment horizontal="right" vertical="center"/>
    </xf>
    <xf numFmtId="181" fontId="57" fillId="0" borderId="70" xfId="0" applyNumberFormat="1" applyFont="1" applyBorder="1" applyAlignment="1">
      <alignment horizontal="right" vertical="center"/>
    </xf>
    <xf numFmtId="181" fontId="57" fillId="0" borderId="80" xfId="0" applyNumberFormat="1" applyFont="1" applyBorder="1" applyAlignment="1">
      <alignment horizontal="right" vertical="center"/>
    </xf>
    <xf numFmtId="181" fontId="57" fillId="0" borderId="108" xfId="0" applyNumberFormat="1" applyFont="1" applyBorder="1" applyAlignment="1">
      <alignment horizontal="right" vertical="center"/>
    </xf>
    <xf numFmtId="181" fontId="57" fillId="0" borderId="103" xfId="0" applyNumberFormat="1" applyFont="1" applyBorder="1" applyAlignment="1">
      <alignment horizontal="right" vertical="center"/>
    </xf>
    <xf numFmtId="181" fontId="51" fillId="0" borderId="73" xfId="0" applyNumberFormat="1" applyFont="1" applyBorder="1" applyAlignment="1">
      <alignment horizontal="right" vertical="center"/>
    </xf>
    <xf numFmtId="181" fontId="51" fillId="0" borderId="84" xfId="0" applyNumberFormat="1" applyFont="1" applyBorder="1" applyAlignment="1">
      <alignment horizontal="right" vertical="center"/>
    </xf>
    <xf numFmtId="202" fontId="51" fillId="0" borderId="69" xfId="0" applyNumberFormat="1" applyFont="1" applyBorder="1" applyAlignment="1">
      <alignment vertical="center" shrinkToFit="1"/>
    </xf>
    <xf numFmtId="202" fontId="51" fillId="0" borderId="101" xfId="0" applyNumberFormat="1" applyFont="1" applyBorder="1" applyAlignment="1">
      <alignment vertical="center" shrinkToFit="1"/>
    </xf>
    <xf numFmtId="202" fontId="51" fillId="0" borderId="141" xfId="0" applyNumberFormat="1" applyFont="1" applyBorder="1" applyAlignment="1">
      <alignment horizontal="right" vertical="center"/>
    </xf>
    <xf numFmtId="202" fontId="51" fillId="0" borderId="142" xfId="0" applyNumberFormat="1" applyFont="1" applyBorder="1" applyAlignment="1">
      <alignment horizontal="right" vertical="center"/>
    </xf>
    <xf numFmtId="202" fontId="51" fillId="0" borderId="70" xfId="0" applyNumberFormat="1" applyFont="1" applyBorder="1" applyAlignment="1">
      <alignment vertical="center" shrinkToFit="1"/>
    </xf>
    <xf numFmtId="202" fontId="51" fillId="0" borderId="80" xfId="0" applyNumberFormat="1" applyFont="1" applyBorder="1" applyAlignment="1">
      <alignment vertical="center" shrinkToFit="1"/>
    </xf>
    <xf numFmtId="208" fontId="51" fillId="0" borderId="0" xfId="13" applyNumberFormat="1" applyFont="1" applyAlignment="1">
      <alignment horizontal="right"/>
    </xf>
    <xf numFmtId="0" fontId="51" fillId="0" borderId="75" xfId="13" applyFont="1" applyBorder="1" applyAlignment="1">
      <alignment vertical="center" textRotation="255"/>
    </xf>
    <xf numFmtId="0" fontId="51" fillId="0" borderId="76" xfId="13" applyFont="1" applyBorder="1" applyAlignment="1">
      <alignment vertical="center" textRotation="255"/>
    </xf>
    <xf numFmtId="0" fontId="51" fillId="0" borderId="77" xfId="13" applyFont="1" applyBorder="1" applyAlignment="1">
      <alignment vertical="center" textRotation="255"/>
    </xf>
    <xf numFmtId="0" fontId="51" fillId="0" borderId="73" xfId="13" applyFont="1" applyBorder="1" applyAlignment="1">
      <alignment vertical="center" textRotation="255"/>
    </xf>
    <xf numFmtId="0" fontId="51" fillId="0" borderId="76" xfId="13" applyFont="1" applyBorder="1" applyAlignment="1">
      <alignment vertical="center"/>
    </xf>
    <xf numFmtId="177" fontId="51" fillId="0" borderId="76" xfId="13" applyNumberFormat="1" applyFont="1" applyBorder="1" applyAlignment="1">
      <alignment horizontal="right" vertical="center"/>
    </xf>
    <xf numFmtId="177" fontId="51" fillId="0" borderId="91" xfId="13" applyNumberFormat="1" applyFont="1" applyBorder="1" applyAlignment="1">
      <alignment horizontal="right" vertical="center"/>
    </xf>
    <xf numFmtId="0" fontId="51" fillId="0" borderId="73" xfId="13" applyFont="1" applyBorder="1" applyAlignment="1">
      <alignment vertical="center"/>
    </xf>
    <xf numFmtId="177" fontId="51" fillId="0" borderId="73" xfId="13" applyNumberFormat="1" applyFont="1" applyBorder="1" applyAlignment="1">
      <alignment horizontal="right" vertical="center"/>
    </xf>
    <xf numFmtId="177" fontId="51" fillId="0" borderId="93" xfId="13" applyNumberFormat="1" applyFont="1" applyBorder="1" applyAlignment="1">
      <alignment horizontal="right" vertical="center"/>
    </xf>
    <xf numFmtId="0" fontId="51" fillId="0" borderId="99" xfId="13" applyFont="1" applyBorder="1" applyAlignment="1">
      <alignment horizontal="center" vertical="center" textRotation="255"/>
    </xf>
    <xf numFmtId="0" fontId="51" fillId="0" borderId="105" xfId="13" applyFont="1" applyBorder="1" applyAlignment="1">
      <alignment horizontal="center" vertical="center" textRotation="255"/>
    </xf>
    <xf numFmtId="0" fontId="51" fillId="0" borderId="125" xfId="13" applyFont="1" applyBorder="1" applyAlignment="1">
      <alignment horizontal="center" vertical="center" textRotation="255"/>
    </xf>
    <xf numFmtId="0" fontId="51" fillId="0" borderId="111" xfId="13" applyFont="1" applyBorder="1" applyAlignment="1">
      <alignment horizontal="center" vertical="center" textRotation="255"/>
    </xf>
    <xf numFmtId="180" fontId="51" fillId="0" borderId="74" xfId="13" applyNumberFormat="1" applyFont="1" applyBorder="1" applyAlignment="1">
      <alignment horizontal="center" vertical="center" wrapText="1"/>
    </xf>
    <xf numFmtId="180" fontId="51" fillId="0" borderId="70" xfId="13" applyNumberFormat="1" applyFont="1" applyBorder="1" applyAlignment="1">
      <alignment horizontal="center" vertical="center" wrapText="1"/>
    </xf>
    <xf numFmtId="180" fontId="51" fillId="0" borderId="75" xfId="13" applyNumberFormat="1" applyFont="1" applyBorder="1" applyAlignment="1">
      <alignment horizontal="center" vertical="center" wrapText="1"/>
    </xf>
    <xf numFmtId="180" fontId="51" fillId="0" borderId="76" xfId="13" applyNumberFormat="1" applyFont="1" applyBorder="1" applyAlignment="1">
      <alignment horizontal="center" vertical="center" wrapText="1"/>
    </xf>
    <xf numFmtId="12" fontId="51" fillId="0" borderId="0" xfId="4" applyNumberFormat="1" applyFont="1" applyAlignment="1">
      <alignment horizontal="center"/>
    </xf>
    <xf numFmtId="0" fontId="57" fillId="0" borderId="0" xfId="4" applyFont="1" applyAlignment="1">
      <alignment horizontal="center"/>
    </xf>
    <xf numFmtId="209" fontId="51" fillId="0" borderId="0" xfId="13" applyNumberFormat="1" applyFont="1" applyAlignment="1">
      <alignment horizontal="right" shrinkToFit="1"/>
    </xf>
    <xf numFmtId="208" fontId="80" fillId="0" borderId="0" xfId="13" applyNumberFormat="1" applyFont="1" applyAlignment="1">
      <alignment horizontal="right" shrinkToFit="1"/>
    </xf>
    <xf numFmtId="201" fontId="57" fillId="0" borderId="0" xfId="4" applyNumberFormat="1" applyFont="1" applyAlignment="1">
      <alignment horizontal="center"/>
    </xf>
    <xf numFmtId="180" fontId="51" fillId="0" borderId="89" xfId="13" applyNumberFormat="1" applyFont="1" applyBorder="1" applyAlignment="1">
      <alignment horizontal="center" vertical="center" wrapText="1"/>
    </xf>
    <xf numFmtId="180" fontId="51" fillId="0" borderId="91" xfId="13" applyNumberFormat="1" applyFont="1" applyBorder="1" applyAlignment="1">
      <alignment horizontal="center" vertical="center" wrapText="1"/>
    </xf>
    <xf numFmtId="208" fontId="80" fillId="0" borderId="0" xfId="13" applyNumberFormat="1" applyFont="1" applyAlignment="1">
      <alignment horizontal="center"/>
    </xf>
    <xf numFmtId="208" fontId="80" fillId="0" borderId="0" xfId="13" applyNumberFormat="1" applyFont="1" applyAlignment="1">
      <alignment horizontal="right"/>
    </xf>
    <xf numFmtId="208" fontId="51" fillId="0" borderId="0" xfId="13" applyNumberFormat="1" applyFont="1" applyAlignment="1">
      <alignment horizontal="right" shrinkToFit="1"/>
    </xf>
    <xf numFmtId="0" fontId="51" fillId="0" borderId="0" xfId="4" applyFont="1" applyAlignment="1">
      <alignment horizontal="center"/>
    </xf>
    <xf numFmtId="2" fontId="57" fillId="0" borderId="0" xfId="4" applyNumberFormat="1" applyFont="1" applyAlignment="1">
      <alignment horizontal="center" shrinkToFit="1"/>
    </xf>
    <xf numFmtId="181" fontId="80" fillId="0" borderId="0" xfId="13" applyNumberFormat="1" applyFont="1" applyAlignment="1">
      <alignment horizontal="center" wrapText="1"/>
    </xf>
    <xf numFmtId="208" fontId="51" fillId="0" borderId="0" xfId="0" applyNumberFormat="1" applyFont="1" applyAlignment="1">
      <alignment horizontal="right" shrinkToFit="1"/>
    </xf>
    <xf numFmtId="201" fontId="60" fillId="0" borderId="0" xfId="0" applyNumberFormat="1" applyFont="1" applyAlignment="1">
      <alignment horizontal="center"/>
    </xf>
    <xf numFmtId="208" fontId="63" fillId="0" borderId="0" xfId="0" applyNumberFormat="1" applyFont="1" applyAlignment="1">
      <alignment horizontal="center"/>
    </xf>
    <xf numFmtId="2" fontId="60" fillId="0" borderId="0" xfId="0" applyNumberFormat="1" applyFont="1" applyAlignment="1">
      <alignment horizontal="center" shrinkToFit="1"/>
    </xf>
    <xf numFmtId="208" fontId="63" fillId="0" borderId="0" xfId="0" applyNumberFormat="1" applyFont="1" applyAlignment="1">
      <alignment horizontal="right"/>
    </xf>
    <xf numFmtId="181" fontId="63" fillId="0" borderId="0" xfId="0" applyNumberFormat="1" applyFont="1" applyAlignment="1">
      <alignment horizontal="center" wrapText="1"/>
    </xf>
    <xf numFmtId="2" fontId="51" fillId="0" borderId="0" xfId="0" applyNumberFormat="1" applyFont="1" applyAlignment="1">
      <alignment horizontal="center"/>
    </xf>
    <xf numFmtId="2" fontId="51" fillId="0" borderId="0" xfId="0" applyNumberFormat="1" applyFont="1" applyAlignment="1">
      <alignment horizontal="right"/>
    </xf>
    <xf numFmtId="2" fontId="51" fillId="0" borderId="0" xfId="13" applyNumberFormat="1" applyFont="1" applyAlignment="1"/>
    <xf numFmtId="0" fontId="51" fillId="0" borderId="0" xfId="13" applyFont="1" applyAlignment="1">
      <alignment horizontal="center"/>
    </xf>
    <xf numFmtId="0" fontId="51" fillId="0" borderId="0" xfId="11" applyFont="1" applyAlignment="1">
      <alignment horizontal="center"/>
    </xf>
    <xf numFmtId="2" fontId="51" fillId="0" borderId="0" xfId="16" applyNumberFormat="1" applyFont="1" applyAlignment="1">
      <alignment horizontal="center"/>
    </xf>
    <xf numFmtId="2" fontId="61" fillId="0" borderId="0" xfId="13" applyNumberFormat="1" applyFont="1" applyAlignment="1"/>
    <xf numFmtId="0" fontId="57" fillId="0" borderId="0" xfId="11" applyFont="1" applyAlignment="1">
      <alignment horizontal="center"/>
    </xf>
    <xf numFmtId="0" fontId="51" fillId="0" borderId="0" xfId="0" applyFont="1" applyAlignment="1">
      <alignment horizontal="center"/>
    </xf>
    <xf numFmtId="0" fontId="51" fillId="0" borderId="0" xfId="14" applyFont="1" applyAlignment="1">
      <alignment horizontal="center" vertical="center"/>
    </xf>
    <xf numFmtId="0" fontId="74" fillId="0" borderId="0" xfId="0" applyFont="1" applyAlignment="1">
      <alignment vertical="center"/>
    </xf>
    <xf numFmtId="0" fontId="51" fillId="0" borderId="0" xfId="0" applyFont="1" applyAlignment="1">
      <alignment horizontal="center" vertical="center"/>
    </xf>
    <xf numFmtId="0" fontId="51" fillId="0" borderId="0" xfId="0" applyFont="1" applyAlignment="1">
      <alignment horizontal="right"/>
    </xf>
    <xf numFmtId="180" fontId="51" fillId="0" borderId="0" xfId="0" applyNumberFormat="1" applyFont="1" applyAlignment="1">
      <alignment horizontal="right"/>
    </xf>
    <xf numFmtId="2" fontId="57" fillId="0" borderId="0" xfId="0" applyNumberFormat="1" applyFont="1" applyAlignment="1">
      <alignment horizontal="center"/>
    </xf>
    <xf numFmtId="0" fontId="51" fillId="0" borderId="0" xfId="14" applyFont="1" applyAlignment="1">
      <alignment vertical="center"/>
    </xf>
    <xf numFmtId="207" fontId="51" fillId="0" borderId="0" xfId="0" applyNumberFormat="1" applyFont="1" applyAlignment="1">
      <alignment horizontal="right"/>
    </xf>
    <xf numFmtId="177" fontId="60" fillId="0" borderId="45" xfId="0" applyNumberFormat="1" applyFont="1" applyBorder="1" applyAlignment="1">
      <alignment horizontal="right"/>
    </xf>
    <xf numFmtId="177" fontId="51" fillId="0" borderId="114" xfId="0" applyNumberFormat="1" applyFont="1" applyBorder="1" applyAlignment="1">
      <alignment horizontal="right"/>
    </xf>
    <xf numFmtId="181" fontId="60" fillId="0" borderId="45" xfId="0" applyNumberFormat="1" applyFont="1" applyBorder="1" applyAlignment="1">
      <alignment horizontal="center"/>
    </xf>
    <xf numFmtId="201" fontId="57" fillId="0" borderId="0" xfId="0" applyNumberFormat="1" applyFont="1" applyAlignment="1">
      <alignment horizontal="right"/>
    </xf>
    <xf numFmtId="177" fontId="60" fillId="0" borderId="45" xfId="0" applyNumberFormat="1" applyFont="1" applyBorder="1" applyAlignment="1">
      <alignment horizontal="center"/>
    </xf>
    <xf numFmtId="12" fontId="51" fillId="0" borderId="45" xfId="0" applyNumberFormat="1" applyFont="1" applyBorder="1" applyAlignment="1">
      <alignment horizontal="left"/>
    </xf>
    <xf numFmtId="177" fontId="51" fillId="0" borderId="45" xfId="0" applyNumberFormat="1" applyFont="1" applyBorder="1" applyAlignment="1">
      <alignment horizontal="right"/>
    </xf>
    <xf numFmtId="180" fontId="60" fillId="0" borderId="0" xfId="0" applyNumberFormat="1" applyFont="1" applyAlignment="1">
      <alignment horizontal="right"/>
    </xf>
    <xf numFmtId="180" fontId="51" fillId="0" borderId="0" xfId="0" applyNumberFormat="1" applyFont="1" applyAlignment="1">
      <alignment horizontal="right" vertical="center"/>
    </xf>
    <xf numFmtId="177" fontId="51" fillId="0" borderId="0" xfId="0" applyNumberFormat="1" applyFont="1" applyAlignment="1">
      <alignment horizontal="right" vertical="center"/>
    </xf>
    <xf numFmtId="2" fontId="51" fillId="0" borderId="0" xfId="0" applyNumberFormat="1" applyFont="1" applyAlignment="1">
      <alignment horizontal="center" vertical="center"/>
    </xf>
    <xf numFmtId="180" fontId="51" fillId="0" borderId="0" xfId="0" applyNumberFormat="1" applyFont="1" applyAlignment="1">
      <alignment horizontal="center" vertical="center"/>
    </xf>
    <xf numFmtId="2" fontId="62" fillId="0" borderId="0" xfId="0" applyNumberFormat="1" applyFont="1" applyAlignment="1">
      <alignment horizontal="center"/>
    </xf>
    <xf numFmtId="2" fontId="60" fillId="0" borderId="0" xfId="0" applyNumberFormat="1" applyFont="1" applyAlignment="1">
      <alignment horizontal="center" vertical="center"/>
    </xf>
    <xf numFmtId="181" fontId="60" fillId="0" borderId="0" xfId="0" applyNumberFormat="1" applyFont="1" applyAlignment="1">
      <alignment horizontal="center" vertical="center"/>
    </xf>
    <xf numFmtId="2" fontId="51" fillId="0" borderId="0" xfId="0" applyNumberFormat="1" applyFont="1" applyAlignment="1">
      <alignment horizontal="right" vertical="center"/>
    </xf>
    <xf numFmtId="202" fontId="57" fillId="0" borderId="0" xfId="0" applyNumberFormat="1" applyFont="1" applyAlignment="1">
      <alignment horizontal="center"/>
    </xf>
    <xf numFmtId="205" fontId="51" fillId="0" borderId="0" xfId="0" applyNumberFormat="1" applyFont="1" applyAlignment="1">
      <alignment horizontal="center" vertical="center"/>
    </xf>
    <xf numFmtId="205" fontId="51" fillId="0" borderId="0" xfId="0" applyNumberFormat="1" applyFont="1" applyAlignment="1">
      <alignment horizontal="center"/>
    </xf>
    <xf numFmtId="181" fontId="51" fillId="0" borderId="0" xfId="0" applyNumberFormat="1" applyFont="1" applyAlignment="1">
      <alignment horizontal="center" vertical="center"/>
    </xf>
    <xf numFmtId="0" fontId="57" fillId="0" borderId="45" xfId="0" applyFont="1" applyBorder="1" applyAlignment="1">
      <alignment horizontal="right" vertical="center"/>
    </xf>
    <xf numFmtId="0" fontId="57" fillId="0" borderId="0" xfId="0" applyFont="1" applyAlignment="1">
      <alignment horizontal="center" vertical="center"/>
    </xf>
    <xf numFmtId="181" fontId="57" fillId="0" borderId="0" xfId="0" applyNumberFormat="1" applyFont="1" applyAlignment="1">
      <alignment horizontal="center"/>
    </xf>
    <xf numFmtId="2" fontId="57" fillId="0" borderId="0" xfId="0" applyNumberFormat="1" applyFont="1" applyAlignment="1">
      <alignment horizontal="center" vertical="center"/>
    </xf>
    <xf numFmtId="181" fontId="57" fillId="0" borderId="0" xfId="0" applyNumberFormat="1" applyFont="1" applyAlignment="1">
      <alignment horizontal="center" vertical="center"/>
    </xf>
    <xf numFmtId="180" fontId="56" fillId="0" borderId="0" xfId="0" applyNumberFormat="1" applyFont="1" applyAlignment="1">
      <alignment horizontal="center" vertical="center" textRotation="90"/>
    </xf>
    <xf numFmtId="177" fontId="57" fillId="0" borderId="0" xfId="0" applyNumberFormat="1" applyFont="1" applyAlignment="1"/>
    <xf numFmtId="177" fontId="51" fillId="0" borderId="0" xfId="0" applyNumberFormat="1" applyFont="1" applyAlignment="1"/>
    <xf numFmtId="181" fontId="52" fillId="0" borderId="0" xfId="0" applyNumberFormat="1" applyFont="1" applyAlignment="1">
      <alignment horizontal="center" vertical="center" textRotation="90"/>
    </xf>
    <xf numFmtId="0" fontId="69" fillId="0" borderId="0" xfId="0" applyFont="1" applyAlignment="1">
      <alignment horizontal="left"/>
    </xf>
    <xf numFmtId="181" fontId="57" fillId="0" borderId="45" xfId="0" applyNumberFormat="1" applyFont="1" applyBorder="1" applyAlignment="1">
      <alignment horizontal="right"/>
    </xf>
    <xf numFmtId="2" fontId="51" fillId="0" borderId="45" xfId="0" applyNumberFormat="1" applyFont="1" applyBorder="1" applyAlignment="1">
      <alignment horizontal="right"/>
    </xf>
    <xf numFmtId="0" fontId="51" fillId="0" borderId="72" xfId="0" applyFont="1" applyBorder="1" applyAlignment="1">
      <alignment horizontal="center" shrinkToFit="1"/>
    </xf>
    <xf numFmtId="0" fontId="51" fillId="0" borderId="107" xfId="0" applyFont="1" applyBorder="1" applyAlignment="1">
      <alignment horizontal="center" shrinkToFit="1"/>
    </xf>
    <xf numFmtId="0" fontId="51" fillId="0" borderId="76" xfId="0" applyFont="1" applyBorder="1" applyAlignment="1">
      <alignment horizontal="center" vertical="center" wrapText="1"/>
    </xf>
    <xf numFmtId="181" fontId="57" fillId="0" borderId="0" xfId="0" applyNumberFormat="1" applyFont="1" applyAlignment="1">
      <alignment horizontal="right"/>
    </xf>
    <xf numFmtId="212" fontId="57" fillId="0" borderId="104" xfId="17" applyNumberFormat="1" applyFont="1" applyFill="1" applyBorder="1" applyAlignment="1">
      <alignment horizontal="right" vertical="center" shrinkToFit="1"/>
    </xf>
    <xf numFmtId="0" fontId="69" fillId="0" borderId="104" xfId="0" applyFont="1" applyBorder="1" applyAlignment="1">
      <alignment horizontal="center" shrinkToFit="1"/>
    </xf>
    <xf numFmtId="0" fontId="69" fillId="0" borderId="109" xfId="0" applyFont="1" applyBorder="1" applyAlignment="1">
      <alignment horizontal="center" shrinkToFit="1"/>
    </xf>
    <xf numFmtId="0" fontId="51" fillId="0" borderId="106" xfId="0" applyFont="1" applyBorder="1" applyAlignment="1"/>
    <xf numFmtId="0" fontId="51" fillId="0" borderId="108" xfId="0" applyFont="1" applyBorder="1" applyAlignment="1"/>
    <xf numFmtId="0" fontId="69" fillId="0" borderId="108" xfId="0" applyFont="1" applyBorder="1" applyAlignment="1">
      <alignment horizontal="center" vertical="center"/>
    </xf>
    <xf numFmtId="212" fontId="57" fillId="0" borderId="108" xfId="17" applyNumberFormat="1" applyFont="1" applyFill="1" applyBorder="1" applyAlignment="1">
      <alignment horizontal="right" vertical="center" shrinkToFit="1"/>
    </xf>
    <xf numFmtId="0" fontId="91" fillId="0" borderId="108" xfId="18" applyBorder="1" applyAlignment="1">
      <alignment horizontal="center" shrinkToFit="1"/>
    </xf>
    <xf numFmtId="0" fontId="91" fillId="0" borderId="103" xfId="18" applyBorder="1" applyAlignment="1">
      <alignment horizontal="center" shrinkToFit="1"/>
    </xf>
    <xf numFmtId="0" fontId="97" fillId="0" borderId="0" xfId="6" applyFont="1" applyAlignment="1">
      <alignment horizontal="center" vertical="center"/>
    </xf>
    <xf numFmtId="177" fontId="63" fillId="0" borderId="0" xfId="0" applyNumberFormat="1" applyFont="1" applyAlignment="1">
      <alignment horizontal="right"/>
    </xf>
    <xf numFmtId="181" fontId="56" fillId="0" borderId="0" xfId="0" applyNumberFormat="1" applyFont="1" applyAlignment="1">
      <alignment horizontal="center"/>
    </xf>
    <xf numFmtId="181" fontId="52" fillId="0" borderId="0" xfId="0" applyNumberFormat="1" applyFont="1" applyAlignment="1">
      <alignment horizontal="center"/>
    </xf>
    <xf numFmtId="0" fontId="97" fillId="0" borderId="0" xfId="6" applyFont="1" applyAlignment="1">
      <alignment horizontal="center"/>
    </xf>
    <xf numFmtId="180" fontId="52" fillId="0" borderId="0" xfId="0" applyNumberFormat="1" applyFont="1" applyAlignment="1">
      <alignment horizontal="center" vertical="center" textRotation="90"/>
    </xf>
    <xf numFmtId="2" fontId="51" fillId="5" borderId="0" xfId="0" applyNumberFormat="1" applyFont="1" applyFill="1" applyAlignment="1">
      <alignment horizontal="right"/>
    </xf>
    <xf numFmtId="181" fontId="51" fillId="0" borderId="45" xfId="0" applyNumberFormat="1" applyFont="1" applyBorder="1" applyAlignment="1">
      <alignment horizontal="center"/>
    </xf>
    <xf numFmtId="181" fontId="51" fillId="0" borderId="45" xfId="0" applyNumberFormat="1" applyFont="1" applyBorder="1" applyAlignment="1">
      <alignment horizontal="right"/>
    </xf>
    <xf numFmtId="181" fontId="51" fillId="0" borderId="0" xfId="0" applyNumberFormat="1" applyFont="1" applyAlignment="1">
      <alignment horizontal="right"/>
    </xf>
    <xf numFmtId="0" fontId="51" fillId="0" borderId="105" xfId="0" applyFont="1" applyBorder="1" applyAlignment="1"/>
    <xf numFmtId="0" fontId="51" fillId="0" borderId="104" xfId="0" applyFont="1" applyBorder="1" applyAlignment="1"/>
    <xf numFmtId="0" fontId="69" fillId="0" borderId="104" xfId="0" applyFont="1" applyBorder="1" applyAlignment="1">
      <alignment horizontal="center" vertical="center"/>
    </xf>
    <xf numFmtId="177" fontId="51" fillId="0" borderId="82" xfId="13" applyNumberFormat="1" applyFont="1" applyBorder="1" applyAlignment="1">
      <alignment horizontal="right" vertical="center"/>
    </xf>
    <xf numFmtId="181" fontId="56" fillId="0" borderId="0" xfId="0" applyNumberFormat="1" applyFont="1" applyAlignment="1">
      <alignment horizontal="center" vertical="center" textRotation="90"/>
    </xf>
    <xf numFmtId="181" fontId="56" fillId="0" borderId="0" xfId="0" applyNumberFormat="1" applyFont="1" applyAlignment="1">
      <alignment horizontal="center" vertical="center" textRotation="90" shrinkToFit="1"/>
    </xf>
    <xf numFmtId="0" fontId="51" fillId="0" borderId="76" xfId="0" applyFont="1" applyBorder="1" applyAlignment="1">
      <alignment horizontal="center" vertical="center"/>
    </xf>
    <xf numFmtId="0" fontId="51" fillId="0" borderId="82" xfId="0" applyFont="1" applyBorder="1" applyAlignment="1">
      <alignment horizontal="center" vertical="center"/>
    </xf>
    <xf numFmtId="2" fontId="51" fillId="5" borderId="0" xfId="0" applyNumberFormat="1" applyFont="1" applyFill="1" applyAlignment="1">
      <alignment horizontal="center"/>
    </xf>
    <xf numFmtId="181" fontId="60" fillId="5" borderId="0" xfId="0" applyNumberFormat="1" applyFont="1" applyFill="1" applyAlignment="1">
      <alignment horizontal="right"/>
    </xf>
    <xf numFmtId="2" fontId="57" fillId="5" borderId="0" xfId="0" applyNumberFormat="1" applyFont="1" applyFill="1" applyAlignment="1">
      <alignment horizontal="right"/>
    </xf>
    <xf numFmtId="181" fontId="51" fillId="5" borderId="0" xfId="0" applyNumberFormat="1" applyFont="1" applyFill="1" applyAlignment="1">
      <alignment horizontal="right"/>
    </xf>
    <xf numFmtId="177" fontId="51" fillId="0" borderId="95" xfId="0" applyNumberFormat="1" applyFont="1" applyBorder="1" applyAlignment="1">
      <alignment horizontal="right"/>
    </xf>
    <xf numFmtId="0" fontId="51" fillId="0" borderId="112" xfId="0" applyFont="1" applyBorder="1" applyAlignment="1"/>
    <xf numFmtId="0" fontId="51" fillId="0" borderId="72" xfId="0" applyFont="1" applyBorder="1" applyAlignment="1"/>
    <xf numFmtId="0" fontId="69" fillId="0" borderId="72" xfId="0" applyFont="1" applyBorder="1" applyAlignment="1">
      <alignment horizontal="center" vertical="center"/>
    </xf>
    <xf numFmtId="180" fontId="51" fillId="0" borderId="0" xfId="0" applyNumberFormat="1" applyFont="1" applyAlignment="1"/>
    <xf numFmtId="177" fontId="57" fillId="0" borderId="0" xfId="0" applyNumberFormat="1" applyFont="1" applyAlignment="1">
      <alignment horizontal="right"/>
    </xf>
    <xf numFmtId="204" fontId="51" fillId="0" borderId="0" xfId="0" applyNumberFormat="1" applyFont="1" applyAlignment="1"/>
    <xf numFmtId="0" fontId="51" fillId="0" borderId="0" xfId="0" applyFont="1" applyAlignment="1">
      <alignment horizontal="left"/>
    </xf>
    <xf numFmtId="202" fontId="51" fillId="0" borderId="0" xfId="0" applyNumberFormat="1" applyFont="1" applyAlignment="1">
      <alignment horizontal="center"/>
    </xf>
    <xf numFmtId="180" fontId="52" fillId="0" borderId="0" xfId="0" applyNumberFormat="1" applyFont="1" applyAlignment="1">
      <alignment horizontal="center"/>
    </xf>
    <xf numFmtId="0" fontId="60" fillId="0" borderId="0" xfId="0" applyFont="1" applyAlignment="1">
      <alignment horizontal="center"/>
    </xf>
    <xf numFmtId="0" fontId="91" fillId="0" borderId="88" xfId="18" applyBorder="1" applyAlignment="1"/>
    <xf numFmtId="0" fontId="91" fillId="0" borderId="70" xfId="18" applyBorder="1" applyAlignment="1"/>
    <xf numFmtId="0" fontId="91" fillId="0" borderId="90" xfId="18" applyBorder="1" applyAlignment="1"/>
    <xf numFmtId="0" fontId="91" fillId="0" borderId="76" xfId="18" applyBorder="1" applyAlignment="1"/>
    <xf numFmtId="212" fontId="57" fillId="0" borderId="72" xfId="17" applyNumberFormat="1" applyFont="1" applyFill="1" applyBorder="1" applyAlignment="1">
      <alignment horizontal="right" vertical="center" shrinkToFit="1"/>
    </xf>
    <xf numFmtId="0" fontId="51" fillId="5" borderId="0" xfId="0" applyFont="1" applyFill="1" applyAlignment="1">
      <alignment horizontal="center"/>
    </xf>
    <xf numFmtId="2" fontId="57" fillId="5" borderId="0" xfId="0" applyNumberFormat="1" applyFont="1" applyFill="1" applyAlignment="1">
      <alignment horizontal="center"/>
    </xf>
    <xf numFmtId="0" fontId="57" fillId="5" borderId="0" xfId="0" applyFont="1" applyFill="1" applyAlignment="1"/>
    <xf numFmtId="0" fontId="57" fillId="0" borderId="0" xfId="0" applyFont="1" applyAlignment="1"/>
    <xf numFmtId="201" fontId="57" fillId="5" borderId="0" xfId="0" applyNumberFormat="1" applyFont="1" applyFill="1" applyAlignment="1">
      <alignment horizontal="right"/>
    </xf>
    <xf numFmtId="0" fontId="51" fillId="0" borderId="90" xfId="13" applyFont="1" applyBorder="1" applyAlignment="1">
      <alignment horizontal="center" vertical="center" textRotation="255"/>
    </xf>
    <xf numFmtId="0" fontId="51" fillId="0" borderId="76" xfId="13" applyFont="1" applyBorder="1" applyAlignment="1">
      <alignment horizontal="center" vertical="center" textRotation="255"/>
    </xf>
    <xf numFmtId="0" fontId="51" fillId="0" borderId="92" xfId="13" applyFont="1" applyBorder="1" applyAlignment="1">
      <alignment horizontal="center" vertical="center" textRotation="255"/>
    </xf>
    <xf numFmtId="0" fontId="51" fillId="0" borderId="73" xfId="13" applyFont="1" applyBorder="1" applyAlignment="1">
      <alignment horizontal="center" vertical="center" textRotation="255"/>
    </xf>
    <xf numFmtId="177" fontId="51" fillId="0" borderId="84" xfId="13" applyNumberFormat="1" applyFont="1" applyBorder="1" applyAlignment="1">
      <alignment horizontal="right" vertical="center"/>
    </xf>
    <xf numFmtId="0" fontId="69" fillId="0" borderId="0" xfId="0" applyFont="1" applyAlignment="1">
      <alignment horizontal="center"/>
    </xf>
    <xf numFmtId="0" fontId="51" fillId="0" borderId="0" xfId="0" applyFont="1" applyAlignment="1"/>
    <xf numFmtId="181" fontId="52" fillId="0" borderId="0" xfId="6" applyNumberFormat="1" applyFont="1" applyAlignment="1">
      <alignment horizontal="center"/>
    </xf>
    <xf numFmtId="0" fontId="51" fillId="0" borderId="68" xfId="0" applyFont="1" applyBorder="1" applyAlignment="1">
      <alignment horizontal="center" vertical="center"/>
    </xf>
    <xf numFmtId="0" fontId="51" fillId="0" borderId="69" xfId="0" applyFont="1" applyBorder="1" applyAlignment="1">
      <alignment horizontal="center" vertical="center"/>
    </xf>
    <xf numFmtId="0" fontId="51" fillId="0" borderId="71" xfId="0" applyFont="1" applyBorder="1" applyAlignment="1">
      <alignment horizontal="center" vertical="center"/>
    </xf>
    <xf numFmtId="0" fontId="51" fillId="0" borderId="72" xfId="0" applyFont="1" applyBorder="1" applyAlignment="1">
      <alignment horizontal="center" vertical="center"/>
    </xf>
    <xf numFmtId="0" fontId="51" fillId="0" borderId="73" xfId="0" applyFont="1" applyBorder="1" applyAlignment="1">
      <alignment horizontal="center" vertical="center"/>
    </xf>
    <xf numFmtId="0" fontId="51" fillId="0" borderId="86" xfId="0" applyFont="1" applyBorder="1" applyAlignment="1">
      <alignment horizontal="center" vertical="center"/>
    </xf>
    <xf numFmtId="0" fontId="51" fillId="0" borderId="87" xfId="0" applyFont="1" applyBorder="1" applyAlignment="1">
      <alignment horizontal="center" vertical="center"/>
    </xf>
    <xf numFmtId="0" fontId="51" fillId="0" borderId="74" xfId="0" applyFont="1" applyBorder="1" applyAlignment="1">
      <alignment horizontal="center"/>
    </xf>
    <xf numFmtId="0" fontId="51" fillId="0" borderId="70" xfId="0" applyFont="1" applyBorder="1" applyAlignment="1">
      <alignment horizontal="center"/>
    </xf>
    <xf numFmtId="0" fontId="51" fillId="0" borderId="70" xfId="0" applyFont="1" applyBorder="1" applyAlignment="1">
      <alignment shrinkToFit="1"/>
    </xf>
    <xf numFmtId="0" fontId="51" fillId="0" borderId="80" xfId="0" applyFont="1" applyBorder="1" applyAlignment="1">
      <alignment shrinkToFit="1"/>
    </xf>
    <xf numFmtId="0" fontId="51" fillId="0" borderId="81" xfId="0" applyFont="1" applyBorder="1" applyAlignment="1">
      <alignment horizontal="center" shrinkToFit="1"/>
    </xf>
    <xf numFmtId="0" fontId="51" fillId="0" borderId="88" xfId="0" applyFont="1" applyBorder="1" applyAlignment="1">
      <alignment horizontal="center" shrinkToFit="1"/>
    </xf>
    <xf numFmtId="0" fontId="51" fillId="0" borderId="80" xfId="0" applyFont="1" applyBorder="1" applyAlignment="1">
      <alignment horizontal="center"/>
    </xf>
    <xf numFmtId="0" fontId="51" fillId="0" borderId="89" xfId="0" applyFont="1" applyBorder="1" applyAlignment="1">
      <alignment horizontal="center"/>
    </xf>
    <xf numFmtId="0" fontId="51" fillId="0" borderId="75" xfId="0" applyFont="1" applyBorder="1" applyAlignment="1">
      <alignment horizontal="center"/>
    </xf>
    <xf numFmtId="0" fontId="51" fillId="0" borderId="76" xfId="0" applyFont="1" applyBorder="1" applyAlignment="1">
      <alignment horizontal="center"/>
    </xf>
    <xf numFmtId="0" fontId="51" fillId="0" borderId="76" xfId="0" applyFont="1" applyBorder="1" applyAlignment="1">
      <alignment shrinkToFit="1"/>
    </xf>
    <xf numFmtId="0" fontId="51" fillId="0" borderId="82" xfId="0" applyFont="1" applyBorder="1" applyAlignment="1">
      <alignment shrinkToFit="1"/>
    </xf>
    <xf numFmtId="0" fontId="51" fillId="0" borderId="83" xfId="0" applyFont="1" applyBorder="1" applyAlignment="1">
      <alignment horizontal="center" shrinkToFit="1"/>
    </xf>
    <xf numFmtId="0" fontId="51" fillId="0" borderId="90" xfId="0" applyFont="1" applyBorder="1" applyAlignment="1">
      <alignment horizontal="center" shrinkToFit="1"/>
    </xf>
    <xf numFmtId="0" fontId="51" fillId="0" borderId="82" xfId="0" applyFont="1" applyBorder="1" applyAlignment="1">
      <alignment horizontal="center"/>
    </xf>
    <xf numFmtId="0" fontId="51" fillId="0" borderId="91" xfId="0" applyFont="1" applyBorder="1" applyAlignment="1">
      <alignment horizontal="center"/>
    </xf>
    <xf numFmtId="0" fontId="51" fillId="0" borderId="83" xfId="0" applyFont="1" applyBorder="1" applyAlignment="1">
      <alignment shrinkToFit="1"/>
    </xf>
    <xf numFmtId="0" fontId="51" fillId="0" borderId="90" xfId="0" applyFont="1" applyBorder="1" applyAlignment="1">
      <alignment shrinkToFit="1"/>
    </xf>
    <xf numFmtId="0" fontId="51" fillId="0" borderId="77" xfId="0" applyFont="1" applyBorder="1" applyAlignment="1">
      <alignment horizontal="center"/>
    </xf>
    <xf numFmtId="0" fontId="51" fillId="0" borderId="73" xfId="0" applyFont="1" applyBorder="1" applyAlignment="1">
      <alignment horizontal="center"/>
    </xf>
    <xf numFmtId="0" fontId="51" fillId="0" borderId="73" xfId="0" applyFont="1" applyBorder="1" applyAlignment="1">
      <alignment shrinkToFit="1"/>
    </xf>
    <xf numFmtId="0" fontId="51" fillId="0" borderId="84" xfId="0" applyFont="1" applyBorder="1" applyAlignment="1">
      <alignment shrinkToFit="1"/>
    </xf>
    <xf numFmtId="0" fontId="51" fillId="0" borderId="85" xfId="0" applyFont="1" applyBorder="1" applyAlignment="1">
      <alignment shrinkToFit="1"/>
    </xf>
    <xf numFmtId="0" fontId="51" fillId="0" borderId="92" xfId="0" applyFont="1" applyBorder="1" applyAlignment="1">
      <alignment shrinkToFit="1"/>
    </xf>
    <xf numFmtId="0" fontId="51" fillId="0" borderId="84" xfId="0" applyFont="1" applyBorder="1" applyAlignment="1">
      <alignment horizontal="center"/>
    </xf>
    <xf numFmtId="0" fontId="51" fillId="0" borderId="93" xfId="0" applyFont="1" applyBorder="1" applyAlignment="1">
      <alignment horizontal="center"/>
    </xf>
    <xf numFmtId="181" fontId="51" fillId="0" borderId="74" xfId="0" applyNumberFormat="1" applyFont="1" applyBorder="1" applyAlignment="1">
      <alignment horizontal="center" vertical="center"/>
    </xf>
    <xf numFmtId="181" fontId="51" fillId="0" borderId="70" xfId="0" applyNumberFormat="1" applyFont="1" applyBorder="1" applyAlignment="1">
      <alignment horizontal="center" vertical="center"/>
    </xf>
    <xf numFmtId="0" fontId="51" fillId="0" borderId="89" xfId="0" applyFont="1" applyBorder="1" applyAlignment="1">
      <alignment horizontal="center" vertical="center"/>
    </xf>
    <xf numFmtId="0" fontId="51" fillId="0" borderId="93" xfId="0" applyFont="1" applyBorder="1" applyAlignment="1">
      <alignment horizontal="center" vertical="center"/>
    </xf>
    <xf numFmtId="0" fontId="51" fillId="0" borderId="78" xfId="0" applyFont="1" applyBorder="1" applyAlignment="1">
      <alignment horizontal="center" vertical="center"/>
    </xf>
    <xf numFmtId="0" fontId="51" fillId="0" borderId="79" xfId="0" applyFont="1" applyBorder="1" applyAlignment="1">
      <alignment horizontal="center" vertical="center"/>
    </xf>
    <xf numFmtId="188" fontId="51" fillId="0" borderId="79" xfId="0" applyNumberFormat="1" applyFont="1" applyBorder="1" applyAlignment="1">
      <alignment vertical="center"/>
    </xf>
    <xf numFmtId="1" fontId="52" fillId="0" borderId="79" xfId="0" applyNumberFormat="1" applyFont="1" applyBorder="1" applyAlignment="1">
      <alignment horizontal="center" vertical="center"/>
    </xf>
    <xf numFmtId="0" fontId="51" fillId="0" borderId="94" xfId="0" applyFont="1" applyBorder="1" applyAlignment="1">
      <alignment vertical="center" shrinkToFit="1"/>
    </xf>
    <xf numFmtId="0" fontId="51" fillId="0" borderId="95" xfId="0" applyFont="1" applyBorder="1" applyAlignment="1">
      <alignment vertical="center" shrinkToFit="1"/>
    </xf>
    <xf numFmtId="0" fontId="51" fillId="0" borderId="95" xfId="0" applyFont="1" applyBorder="1" applyAlignment="1">
      <alignment horizontal="center" vertical="center" shrinkToFit="1"/>
    </xf>
    <xf numFmtId="0" fontId="51" fillId="0" borderId="96" xfId="0" applyFont="1" applyBorder="1" applyAlignment="1">
      <alignment horizontal="center" vertical="center" shrinkToFit="1"/>
    </xf>
    <xf numFmtId="0" fontId="51" fillId="0" borderId="75" xfId="0" applyFont="1" applyBorder="1" applyAlignment="1">
      <alignment horizontal="center" vertical="center"/>
    </xf>
    <xf numFmtId="188" fontId="51" fillId="0" borderId="76" xfId="0" applyNumberFormat="1" applyFont="1" applyBorder="1" applyAlignment="1">
      <alignment vertical="center"/>
    </xf>
    <xf numFmtId="1" fontId="52" fillId="0" borderId="76" xfId="0" applyNumberFormat="1" applyFont="1" applyBorder="1" applyAlignment="1">
      <alignment horizontal="center" vertical="center"/>
    </xf>
    <xf numFmtId="0" fontId="51" fillId="0" borderId="82" xfId="0" applyFont="1" applyBorder="1" applyAlignment="1">
      <alignment vertical="center" shrinkToFit="1"/>
    </xf>
    <xf numFmtId="0" fontId="51" fillId="0" borderId="83" xfId="0" applyFont="1" applyBorder="1" applyAlignment="1">
      <alignment vertical="center" shrinkToFit="1"/>
    </xf>
    <xf numFmtId="0" fontId="51" fillId="0" borderId="83" xfId="0" applyFont="1" applyBorder="1" applyAlignment="1">
      <alignment horizontal="center" vertical="center" shrinkToFit="1"/>
    </xf>
    <xf numFmtId="0" fontId="51" fillId="0" borderId="97" xfId="0" applyFont="1" applyBorder="1" applyAlignment="1">
      <alignment horizontal="center" vertical="center" shrinkToFit="1"/>
    </xf>
    <xf numFmtId="0" fontId="51" fillId="0" borderId="97" xfId="0" applyFont="1" applyBorder="1" applyAlignment="1">
      <alignment vertical="center" shrinkToFit="1"/>
    </xf>
    <xf numFmtId="0" fontId="51" fillId="0" borderId="85" xfId="0" applyFont="1" applyBorder="1" applyAlignment="1">
      <alignment vertical="center" shrinkToFit="1"/>
    </xf>
    <xf numFmtId="0" fontId="51" fillId="0" borderId="98" xfId="0" applyFont="1" applyBorder="1" applyAlignment="1">
      <alignment vertical="center" shrinkToFit="1"/>
    </xf>
    <xf numFmtId="0" fontId="51" fillId="0" borderId="77" xfId="0" applyFont="1" applyBorder="1" applyAlignment="1">
      <alignment horizontal="center" vertical="center"/>
    </xf>
    <xf numFmtId="188" fontId="51" fillId="0" borderId="73" xfId="0" applyNumberFormat="1" applyFont="1" applyBorder="1" applyAlignment="1">
      <alignment vertical="center"/>
    </xf>
    <xf numFmtId="1" fontId="52" fillId="0" borderId="73" xfId="0" applyNumberFormat="1" applyFont="1" applyBorder="1" applyAlignment="1">
      <alignment horizontal="center" vertical="center"/>
    </xf>
    <xf numFmtId="0" fontId="51" fillId="0" borderId="84" xfId="0" applyFont="1" applyBorder="1" applyAlignment="1">
      <alignment vertical="center" shrinkToFit="1"/>
    </xf>
    <xf numFmtId="0" fontId="51" fillId="0" borderId="90" xfId="13" applyFont="1" applyBorder="1" applyAlignment="1">
      <alignment vertical="center" textRotation="255"/>
    </xf>
    <xf numFmtId="2" fontId="60" fillId="0" borderId="0" xfId="0" applyNumberFormat="1" applyFont="1" applyAlignment="1">
      <alignment horizontal="center"/>
    </xf>
    <xf numFmtId="180" fontId="51" fillId="0" borderId="80" xfId="13" applyNumberFormat="1" applyFont="1" applyBorder="1" applyAlignment="1">
      <alignment horizontal="center" vertical="center" wrapText="1"/>
    </xf>
    <xf numFmtId="180" fontId="51" fillId="0" borderId="82" xfId="13" applyNumberFormat="1" applyFont="1" applyBorder="1" applyAlignment="1">
      <alignment horizontal="center" vertical="center" wrapText="1"/>
    </xf>
    <xf numFmtId="0" fontId="51" fillId="0" borderId="0" xfId="6" applyFont="1" applyAlignment="1">
      <alignment horizontal="center"/>
    </xf>
    <xf numFmtId="180" fontId="51" fillId="0" borderId="88" xfId="13" applyNumberFormat="1" applyFont="1" applyBorder="1" applyAlignment="1">
      <alignment horizontal="center" vertical="center" wrapText="1"/>
    </xf>
    <xf numFmtId="180" fontId="51" fillId="0" borderId="90" xfId="13" applyNumberFormat="1" applyFont="1" applyBorder="1" applyAlignment="1">
      <alignment horizontal="center" vertical="center" wrapText="1"/>
    </xf>
    <xf numFmtId="0" fontId="51" fillId="0" borderId="70" xfId="2" applyBorder="1" applyAlignment="1">
      <alignment horizontal="center" vertical="center"/>
    </xf>
    <xf numFmtId="0" fontId="51" fillId="0" borderId="76" xfId="2" applyBorder="1" applyAlignment="1">
      <alignment horizontal="center" vertical="center"/>
    </xf>
    <xf numFmtId="0" fontId="51" fillId="0" borderId="76" xfId="2" applyBorder="1" applyAlignment="1">
      <alignment horizontal="center" vertical="center" wrapText="1"/>
    </xf>
    <xf numFmtId="0" fontId="51" fillId="0" borderId="89" xfId="2" applyBorder="1" applyAlignment="1">
      <alignment horizontal="center" vertical="center"/>
    </xf>
    <xf numFmtId="1" fontId="52" fillId="0" borderId="76" xfId="20" applyNumberFormat="1" applyFont="1" applyBorder="1" applyAlignment="1">
      <alignment horizontal="center" vertical="center" wrapText="1" shrinkToFit="1"/>
    </xf>
    <xf numFmtId="1" fontId="52" fillId="0" borderId="76" xfId="20" applyNumberFormat="1" applyFont="1" applyBorder="1" applyAlignment="1">
      <alignment horizontal="center" vertical="center" shrinkToFit="1"/>
    </xf>
    <xf numFmtId="1" fontId="52" fillId="0" borderId="73" xfId="20" applyNumberFormat="1" applyFont="1" applyBorder="1" applyAlignment="1">
      <alignment horizontal="center" vertical="center" shrinkToFit="1"/>
    </xf>
    <xf numFmtId="1" fontId="52" fillId="0" borderId="91" xfId="20" applyNumberFormat="1" applyFont="1" applyBorder="1" applyAlignment="1">
      <alignment horizontal="center" vertical="center" shrinkToFit="1"/>
    </xf>
    <xf numFmtId="1" fontId="52" fillId="0" borderId="93" xfId="20" applyNumberFormat="1" applyFont="1" applyBorder="1" applyAlignment="1">
      <alignment horizontal="center" vertical="center" shrinkToFit="1"/>
    </xf>
    <xf numFmtId="0" fontId="51" fillId="0" borderId="91" xfId="2" applyBorder="1" applyAlignment="1">
      <alignment horizontal="center" vertical="center"/>
    </xf>
    <xf numFmtId="0" fontId="53" fillId="0" borderId="76" xfId="2" applyFont="1" applyBorder="1" applyAlignment="1">
      <alignment horizontal="center" vertical="center" shrinkToFit="1"/>
    </xf>
    <xf numFmtId="1" fontId="51" fillId="0" borderId="73" xfId="20" applyNumberFormat="1" applyFont="1" applyBorder="1" applyAlignment="1">
      <alignment horizontal="center" vertical="center"/>
    </xf>
    <xf numFmtId="188" fontId="51" fillId="0" borderId="78" xfId="2" applyNumberFormat="1" applyBorder="1" applyAlignment="1">
      <alignment vertical="center"/>
    </xf>
    <xf numFmtId="188" fontId="51" fillId="0" borderId="79" xfId="2" applyNumberFormat="1" applyBorder="1" applyAlignment="1">
      <alignment vertical="center"/>
    </xf>
    <xf numFmtId="0" fontId="51" fillId="0" borderId="79" xfId="2" applyBorder="1" applyAlignment="1">
      <alignment horizontal="center" vertical="center" textRotation="255"/>
    </xf>
    <xf numFmtId="0" fontId="51" fillId="0" borderId="76" xfId="2" applyBorder="1" applyAlignment="1">
      <alignment horizontal="center" vertical="center" textRotation="255"/>
    </xf>
    <xf numFmtId="0" fontId="51" fillId="0" borderId="104" xfId="2" applyBorder="1" applyAlignment="1">
      <alignment horizontal="center" vertical="center" textRotation="255"/>
    </xf>
    <xf numFmtId="0" fontId="51" fillId="0" borderId="94" xfId="2" applyBorder="1" applyAlignment="1">
      <alignment horizontal="center" vertical="center" textRotation="255"/>
    </xf>
    <xf numFmtId="0" fontId="51" fillId="0" borderId="82" xfId="2" applyBorder="1" applyAlignment="1">
      <alignment horizontal="center" vertical="center" textRotation="255"/>
    </xf>
    <xf numFmtId="0" fontId="51" fillId="0" borderId="109" xfId="2" applyBorder="1" applyAlignment="1">
      <alignment horizontal="center" vertical="center" textRotation="255"/>
    </xf>
    <xf numFmtId="202" fontId="51" fillId="0" borderId="78" xfId="2" applyNumberFormat="1" applyBorder="1" applyAlignment="1">
      <alignment horizontal="center" vertical="center"/>
    </xf>
    <xf numFmtId="202" fontId="51" fillId="0" borderId="79" xfId="2" applyNumberFormat="1" applyBorder="1" applyAlignment="1">
      <alignment horizontal="center" vertical="center"/>
    </xf>
    <xf numFmtId="181" fontId="51" fillId="0" borderId="74" xfId="2" applyNumberFormat="1" applyBorder="1" applyAlignment="1">
      <alignment horizontal="center" vertical="center" wrapText="1" shrinkToFit="1"/>
    </xf>
    <xf numFmtId="181" fontId="51" fillId="0" borderId="70" xfId="2" applyNumberFormat="1" applyBorder="1" applyAlignment="1">
      <alignment horizontal="center" vertical="center" shrinkToFit="1"/>
    </xf>
    <xf numFmtId="181" fontId="51" fillId="0" borderId="75" xfId="2" applyNumberFormat="1" applyBorder="1" applyAlignment="1">
      <alignment horizontal="center" vertical="center" wrapText="1" shrinkToFit="1"/>
    </xf>
    <xf numFmtId="181" fontId="51" fillId="0" borderId="76" xfId="2" applyNumberFormat="1" applyBorder="1" applyAlignment="1">
      <alignment horizontal="center" vertical="center" shrinkToFit="1"/>
    </xf>
    <xf numFmtId="181" fontId="51" fillId="0" borderId="77" xfId="2" applyNumberFormat="1" applyBorder="1" applyAlignment="1">
      <alignment horizontal="center" vertical="center" shrinkToFit="1"/>
    </xf>
    <xf numFmtId="181" fontId="51" fillId="0" borderId="73" xfId="2" applyNumberFormat="1" applyBorder="1" applyAlignment="1">
      <alignment horizontal="center" vertical="center" shrinkToFit="1"/>
    </xf>
    <xf numFmtId="0" fontId="51" fillId="0" borderId="70" xfId="2" applyBorder="1" applyAlignment="1">
      <alignment horizontal="center" vertical="center" textRotation="255"/>
    </xf>
    <xf numFmtId="0" fontId="51" fillId="0" borderId="73" xfId="2" applyBorder="1" applyAlignment="1">
      <alignment horizontal="center" vertical="center" textRotation="255"/>
    </xf>
    <xf numFmtId="0" fontId="51" fillId="0" borderId="80" xfId="2" applyBorder="1" applyAlignment="1">
      <alignment horizontal="center" vertical="center" textRotation="255"/>
    </xf>
    <xf numFmtId="0" fontId="51" fillId="0" borderId="84" xfId="2" applyBorder="1" applyAlignment="1">
      <alignment horizontal="center" vertical="center" textRotation="255"/>
    </xf>
    <xf numFmtId="0" fontId="51" fillId="0" borderId="74" xfId="2" applyBorder="1" applyAlignment="1">
      <alignment horizontal="center" vertical="center"/>
    </xf>
    <xf numFmtId="1" fontId="51" fillId="0" borderId="77" xfId="20" applyNumberFormat="1" applyFont="1" applyBorder="1" applyAlignment="1">
      <alignment horizontal="center" vertical="center"/>
    </xf>
    <xf numFmtId="0" fontId="51" fillId="0" borderId="75" xfId="2" applyBorder="1" applyAlignment="1">
      <alignment horizontal="center" vertical="center"/>
    </xf>
    <xf numFmtId="202" fontId="51" fillId="0" borderId="76" xfId="2" applyNumberFormat="1" applyBorder="1" applyAlignment="1">
      <alignment horizontal="center" vertical="center"/>
    </xf>
    <xf numFmtId="202" fontId="51" fillId="0" borderId="91" xfId="2" applyNumberFormat="1" applyBorder="1" applyAlignment="1">
      <alignment horizontal="center" vertical="center"/>
    </xf>
    <xf numFmtId="0" fontId="51" fillId="0" borderId="90" xfId="2" applyBorder="1" applyAlignment="1">
      <alignment horizontal="center" vertical="center"/>
    </xf>
    <xf numFmtId="0" fontId="51" fillId="0" borderId="111" xfId="2" applyBorder="1" applyAlignment="1">
      <alignment horizontal="center" vertical="center"/>
    </xf>
    <xf numFmtId="0" fontId="51" fillId="0" borderId="79" xfId="2" applyBorder="1" applyAlignment="1">
      <alignment horizontal="center" vertical="center"/>
    </xf>
    <xf numFmtId="0" fontId="51" fillId="0" borderId="115" xfId="2" applyBorder="1" applyAlignment="1">
      <alignment horizontal="center" vertical="center"/>
    </xf>
    <xf numFmtId="2" fontId="51" fillId="0" borderId="79" xfId="2" applyNumberFormat="1" applyBorder="1" applyAlignment="1">
      <alignment horizontal="center" vertical="center"/>
    </xf>
    <xf numFmtId="202" fontId="51" fillId="0" borderId="115" xfId="2" applyNumberFormat="1" applyBorder="1" applyAlignment="1">
      <alignment horizontal="center" vertical="center"/>
    </xf>
    <xf numFmtId="0" fontId="51" fillId="0" borderId="88" xfId="2" applyBorder="1" applyAlignment="1">
      <alignment horizontal="center" vertical="center"/>
    </xf>
    <xf numFmtId="0" fontId="51" fillId="0" borderId="92" xfId="2" applyBorder="1" applyAlignment="1">
      <alignment horizontal="center" vertical="center"/>
    </xf>
    <xf numFmtId="0" fontId="51" fillId="0" borderId="73" xfId="2" applyBorder="1" applyAlignment="1">
      <alignment horizontal="center" vertical="center"/>
    </xf>
    <xf numFmtId="0" fontId="51" fillId="0" borderId="93" xfId="2" applyBorder="1" applyAlignment="1">
      <alignment horizontal="center" vertical="center"/>
    </xf>
    <xf numFmtId="188" fontId="51" fillId="0" borderId="75" xfId="2" applyNumberFormat="1" applyBorder="1" applyAlignment="1">
      <alignment vertical="center"/>
    </xf>
    <xf numFmtId="188" fontId="51" fillId="0" borderId="76" xfId="2" applyNumberFormat="1" applyBorder="1" applyAlignment="1">
      <alignment vertical="center"/>
    </xf>
    <xf numFmtId="202" fontId="51" fillId="0" borderId="75" xfId="2" applyNumberFormat="1" applyBorder="1" applyAlignment="1">
      <alignment horizontal="center" vertical="center"/>
    </xf>
    <xf numFmtId="2" fontId="51" fillId="0" borderId="76" xfId="2" applyNumberFormat="1" applyBorder="1" applyAlignment="1">
      <alignment horizontal="center" vertical="center"/>
    </xf>
    <xf numFmtId="188" fontId="51" fillId="0" borderId="100" xfId="2" applyNumberFormat="1" applyBorder="1" applyAlignment="1">
      <alignment vertical="center"/>
    </xf>
    <xf numFmtId="188" fontId="51" fillId="0" borderId="104" xfId="2" applyNumberFormat="1" applyBorder="1" applyAlignment="1">
      <alignment vertical="center"/>
    </xf>
    <xf numFmtId="202" fontId="51" fillId="0" borderId="100" xfId="2" applyNumberFormat="1" applyBorder="1" applyAlignment="1">
      <alignment horizontal="center" vertical="center"/>
    </xf>
    <xf numFmtId="202" fontId="51" fillId="0" borderId="104" xfId="2" applyNumberFormat="1" applyBorder="1" applyAlignment="1">
      <alignment horizontal="center" vertical="center"/>
    </xf>
    <xf numFmtId="188" fontId="51" fillId="0" borderId="74" xfId="2" applyNumberFormat="1" applyBorder="1" applyAlignment="1">
      <alignment vertical="center"/>
    </xf>
    <xf numFmtId="188" fontId="51" fillId="0" borderId="70" xfId="2" applyNumberFormat="1" applyBorder="1" applyAlignment="1">
      <alignment vertical="center"/>
    </xf>
    <xf numFmtId="0" fontId="51" fillId="0" borderId="70" xfId="2" applyBorder="1" applyAlignment="1">
      <alignment horizontal="center" vertical="center" textRotation="255" wrapText="1"/>
    </xf>
    <xf numFmtId="202" fontId="51" fillId="0" borderId="74" xfId="2" applyNumberFormat="1" applyBorder="1" applyAlignment="1">
      <alignment horizontal="center" vertical="center"/>
    </xf>
    <xf numFmtId="202" fontId="51" fillId="0" borderId="70" xfId="2" applyNumberFormat="1" applyBorder="1" applyAlignment="1">
      <alignment horizontal="center" vertical="center"/>
    </xf>
    <xf numFmtId="2" fontId="51" fillId="0" borderId="70" xfId="2" applyNumberFormat="1" applyBorder="1" applyAlignment="1">
      <alignment horizontal="center" vertical="center"/>
    </xf>
    <xf numFmtId="202" fontId="51" fillId="0" borderId="113" xfId="2" applyNumberFormat="1" applyBorder="1" applyAlignment="1">
      <alignment horizontal="center" vertical="center"/>
    </xf>
    <xf numFmtId="0" fontId="51" fillId="0" borderId="105" xfId="2" applyBorder="1" applyAlignment="1">
      <alignment horizontal="center" vertical="center"/>
    </xf>
    <xf numFmtId="0" fontId="51" fillId="0" borderId="104" xfId="2" applyBorder="1" applyAlignment="1">
      <alignment horizontal="center" vertical="center"/>
    </xf>
    <xf numFmtId="0" fontId="51" fillId="0" borderId="113" xfId="2" applyBorder="1" applyAlignment="1">
      <alignment horizontal="center" vertical="center"/>
    </xf>
    <xf numFmtId="202" fontId="51" fillId="0" borderId="89" xfId="2" applyNumberFormat="1" applyBorder="1" applyAlignment="1">
      <alignment horizontal="center" vertical="center"/>
    </xf>
    <xf numFmtId="188" fontId="51" fillId="0" borderId="77" xfId="2" applyNumberFormat="1" applyBorder="1" applyAlignment="1">
      <alignment vertical="center"/>
    </xf>
    <xf numFmtId="188" fontId="51" fillId="0" borderId="73" xfId="2" applyNumberFormat="1" applyBorder="1" applyAlignment="1">
      <alignment vertical="center"/>
    </xf>
    <xf numFmtId="202" fontId="51" fillId="0" borderId="77" xfId="2" applyNumberFormat="1" applyBorder="1" applyAlignment="1">
      <alignment horizontal="center" vertical="center"/>
    </xf>
    <xf numFmtId="202" fontId="51" fillId="0" borderId="73" xfId="2" applyNumberFormat="1" applyBorder="1" applyAlignment="1">
      <alignment horizontal="center" vertical="center"/>
    </xf>
    <xf numFmtId="202" fontId="51" fillId="0" borderId="93" xfId="2" applyNumberFormat="1" applyBorder="1" applyAlignment="1">
      <alignment horizontal="center" vertical="center"/>
    </xf>
    <xf numFmtId="0" fontId="51" fillId="0" borderId="79" xfId="2" applyBorder="1" applyAlignment="1">
      <alignment horizontal="center" vertical="center" textRotation="255" wrapText="1"/>
    </xf>
    <xf numFmtId="2" fontId="51" fillId="0" borderId="73" xfId="2" applyNumberFormat="1" applyBorder="1" applyAlignment="1">
      <alignment horizontal="center" vertical="center"/>
    </xf>
    <xf numFmtId="0" fontId="51" fillId="0" borderId="77" xfId="2" applyBorder="1" applyAlignment="1">
      <alignment horizontal="center" vertical="center"/>
    </xf>
    <xf numFmtId="202" fontId="51" fillId="0" borderId="82" xfId="2" applyNumberFormat="1" applyBorder="1" applyAlignment="1">
      <alignment horizontal="center" vertical="center"/>
    </xf>
    <xf numFmtId="202" fontId="51" fillId="0" borderId="84" xfId="2" applyNumberFormat="1" applyBorder="1" applyAlignment="1">
      <alignment horizontal="center" vertical="center"/>
    </xf>
    <xf numFmtId="202" fontId="51" fillId="0" borderId="94" xfId="2" applyNumberFormat="1" applyBorder="1" applyAlignment="1">
      <alignment horizontal="center" vertical="center"/>
    </xf>
    <xf numFmtId="181" fontId="51" fillId="0" borderId="70" xfId="20" applyNumberFormat="1" applyFont="1" applyBorder="1" applyAlignment="1">
      <alignment horizontal="center" vertical="center"/>
    </xf>
    <xf numFmtId="181" fontId="51" fillId="0" borderId="104" xfId="20" applyNumberFormat="1" applyFont="1" applyBorder="1" applyAlignment="1">
      <alignment horizontal="center" vertical="center"/>
    </xf>
    <xf numFmtId="181" fontId="51" fillId="0" borderId="89" xfId="20" applyNumberFormat="1" applyFont="1" applyBorder="1" applyAlignment="1">
      <alignment horizontal="center" vertical="center"/>
    </xf>
    <xf numFmtId="181" fontId="51" fillId="0" borderId="113" xfId="20" applyNumberFormat="1" applyFont="1" applyBorder="1" applyAlignment="1">
      <alignment horizontal="center" vertical="center"/>
    </xf>
    <xf numFmtId="188" fontId="51" fillId="0" borderId="74" xfId="20" applyNumberFormat="1" applyFont="1" applyBorder="1" applyAlignment="1">
      <alignment vertical="center"/>
    </xf>
    <xf numFmtId="188" fontId="51" fillId="0" borderId="80" xfId="20" applyNumberFormat="1" applyFont="1" applyBorder="1" applyAlignment="1">
      <alignment vertical="center"/>
    </xf>
    <xf numFmtId="0" fontId="51" fillId="0" borderId="74" xfId="20" applyFont="1" applyBorder="1" applyAlignment="1">
      <alignment horizontal="left" vertical="center"/>
    </xf>
    <xf numFmtId="0" fontId="51" fillId="0" borderId="70" xfId="20" applyFont="1" applyBorder="1" applyAlignment="1">
      <alignment horizontal="left" vertical="center"/>
    </xf>
    <xf numFmtId="188" fontId="51" fillId="0" borderId="70" xfId="20" applyNumberFormat="1" applyFont="1" applyBorder="1" applyAlignment="1">
      <alignment vertical="center"/>
    </xf>
    <xf numFmtId="181" fontId="51" fillId="0" borderId="74" xfId="20" applyNumberFormat="1" applyFont="1" applyBorder="1" applyAlignment="1">
      <alignment horizontal="center" vertical="center"/>
    </xf>
    <xf numFmtId="181" fontId="51" fillId="0" borderId="80" xfId="20" applyNumberFormat="1" applyFont="1" applyBorder="1" applyAlignment="1">
      <alignment horizontal="center" vertical="center"/>
    </xf>
    <xf numFmtId="181" fontId="51" fillId="0" borderId="100" xfId="20" applyNumberFormat="1" applyFont="1" applyBorder="1" applyAlignment="1">
      <alignment horizontal="center" vertical="center"/>
    </xf>
    <xf numFmtId="181" fontId="51" fillId="0" borderId="109" xfId="20" applyNumberFormat="1" applyFont="1" applyBorder="1" applyAlignment="1">
      <alignment horizontal="center" vertical="center"/>
    </xf>
    <xf numFmtId="0" fontId="51" fillId="0" borderId="74" xfId="20" applyFont="1" applyBorder="1" applyAlignment="1">
      <alignment horizontal="center" vertical="center"/>
    </xf>
    <xf numFmtId="0" fontId="51" fillId="0" borderId="70" xfId="20" applyFont="1" applyBorder="1" applyAlignment="1">
      <alignment horizontal="center" vertical="center"/>
    </xf>
    <xf numFmtId="0" fontId="51" fillId="0" borderId="100" xfId="20" applyFont="1" applyBorder="1" applyAlignment="1">
      <alignment horizontal="center" vertical="center"/>
    </xf>
    <xf numFmtId="0" fontId="51" fillId="0" borderId="104" xfId="20" applyFont="1" applyBorder="1" applyAlignment="1">
      <alignment horizontal="center" vertical="center"/>
    </xf>
    <xf numFmtId="188" fontId="51" fillId="0" borderId="89" xfId="20" applyNumberFormat="1" applyFont="1" applyBorder="1" applyAlignment="1">
      <alignment vertical="center"/>
    </xf>
    <xf numFmtId="188" fontId="51" fillId="0" borderId="75" xfId="20" applyNumberFormat="1" applyFont="1" applyBorder="1" applyAlignment="1">
      <alignment vertical="center"/>
    </xf>
    <xf numFmtId="188" fontId="51" fillId="0" borderId="82" xfId="20" applyNumberFormat="1" applyFont="1" applyBorder="1" applyAlignment="1">
      <alignment vertical="center"/>
    </xf>
    <xf numFmtId="0" fontId="51" fillId="0" borderId="75" xfId="20" applyFont="1" applyBorder="1" applyAlignment="1">
      <alignment horizontal="left" vertical="center"/>
    </xf>
    <xf numFmtId="0" fontId="51" fillId="0" borderId="76" xfId="20" applyFont="1" applyBorder="1" applyAlignment="1">
      <alignment horizontal="left" vertical="center"/>
    </xf>
    <xf numFmtId="188" fontId="51" fillId="0" borderId="76" xfId="20" applyNumberFormat="1" applyFont="1" applyBorder="1" applyAlignment="1">
      <alignment vertical="center"/>
    </xf>
    <xf numFmtId="188" fontId="51" fillId="0" borderId="91" xfId="20" applyNumberFormat="1" applyFont="1" applyBorder="1" applyAlignment="1">
      <alignment vertical="center"/>
    </xf>
    <xf numFmtId="188" fontId="51" fillId="0" borderId="73" xfId="20" applyNumberFormat="1" applyFont="1" applyBorder="1" applyAlignment="1">
      <alignment vertical="center"/>
    </xf>
    <xf numFmtId="188" fontId="51" fillId="0" borderId="93" xfId="20" applyNumberFormat="1" applyFont="1" applyBorder="1" applyAlignment="1">
      <alignment vertical="center"/>
    </xf>
    <xf numFmtId="188" fontId="51" fillId="0" borderId="77" xfId="20" applyNumberFormat="1" applyFont="1" applyBorder="1" applyAlignment="1">
      <alignment vertical="center"/>
    </xf>
    <xf numFmtId="188" fontId="51" fillId="0" borderId="84" xfId="20" applyNumberFormat="1" applyFont="1" applyBorder="1" applyAlignment="1">
      <alignment vertical="center"/>
    </xf>
    <xf numFmtId="0" fontId="51" fillId="0" borderId="77" xfId="20" applyFont="1" applyBorder="1" applyAlignment="1">
      <alignment horizontal="left" vertical="center"/>
    </xf>
    <xf numFmtId="0" fontId="51" fillId="0" borderId="73" xfId="20" applyFont="1" applyBorder="1" applyAlignment="1">
      <alignment horizontal="left" vertical="center"/>
    </xf>
    <xf numFmtId="181" fontId="112" fillId="0" borderId="0" xfId="0" applyNumberFormat="1" applyFont="1" applyAlignment="1">
      <alignment horizontal="center"/>
    </xf>
    <xf numFmtId="0" fontId="51" fillId="0" borderId="45" xfId="0" applyFont="1" applyBorder="1" applyAlignment="1">
      <alignment horizontal="center"/>
    </xf>
    <xf numFmtId="177" fontId="52" fillId="0" borderId="0" xfId="0" applyNumberFormat="1" applyFont="1" applyAlignment="1">
      <alignment horizontal="right"/>
    </xf>
    <xf numFmtId="0" fontId="52" fillId="0" borderId="0" xfId="0" applyFont="1" applyAlignment="1">
      <alignment horizontal="center" vertical="top"/>
    </xf>
    <xf numFmtId="191" fontId="51" fillId="0" borderId="0" xfId="0" applyNumberFormat="1" applyFont="1" applyAlignment="1">
      <alignment horizontal="center" vertical="center"/>
    </xf>
    <xf numFmtId="181" fontId="52" fillId="0" borderId="0" xfId="0" applyNumberFormat="1" applyFont="1" applyAlignment="1">
      <alignment horizontal="right"/>
    </xf>
    <xf numFmtId="177" fontId="52" fillId="0" borderId="0" xfId="0" applyNumberFormat="1" applyFont="1" applyAlignment="1">
      <alignment horizontal="center"/>
    </xf>
    <xf numFmtId="0" fontId="52" fillId="0" borderId="0" xfId="0" applyFont="1" applyAlignment="1">
      <alignment horizontal="center"/>
    </xf>
    <xf numFmtId="181" fontId="56" fillId="0" borderId="0" xfId="6" applyNumberFormat="1" applyFont="1" applyAlignment="1">
      <alignment horizontal="center" textRotation="90"/>
    </xf>
    <xf numFmtId="181" fontId="56" fillId="0" borderId="0" xfId="6" applyNumberFormat="1" applyFont="1" applyAlignment="1">
      <alignment horizontal="center" vertical="center" textRotation="90"/>
    </xf>
    <xf numFmtId="177" fontId="52" fillId="0" borderId="45" xfId="0" applyNumberFormat="1" applyFont="1" applyBorder="1" applyAlignment="1">
      <alignment horizontal="right"/>
    </xf>
    <xf numFmtId="2" fontId="51" fillId="0" borderId="0" xfId="15" applyNumberFormat="1" applyFont="1" applyAlignment="1">
      <alignment horizontal="center"/>
    </xf>
    <xf numFmtId="177" fontId="113" fillId="0" borderId="0" xfId="0" applyNumberFormat="1" applyFont="1" applyAlignment="1">
      <alignment horizontal="right"/>
    </xf>
    <xf numFmtId="2" fontId="52" fillId="0" borderId="0" xfId="0" applyNumberFormat="1" applyFont="1" applyAlignment="1">
      <alignment horizontal="right"/>
    </xf>
    <xf numFmtId="180" fontId="63" fillId="0" borderId="0" xfId="0" applyNumberFormat="1" applyFont="1" applyAlignment="1">
      <alignment horizontal="right"/>
    </xf>
    <xf numFmtId="0" fontId="56" fillId="0" borderId="0" xfId="0" applyFont="1" applyAlignment="1">
      <alignment horizontal="center" vertical="center" textRotation="90"/>
    </xf>
    <xf numFmtId="202" fontId="60" fillId="0" borderId="0" xfId="0" applyNumberFormat="1" applyFont="1" applyAlignment="1">
      <alignment horizontal="center"/>
    </xf>
    <xf numFmtId="181" fontId="52" fillId="0" borderId="0" xfId="0" applyNumberFormat="1" applyFont="1" applyAlignment="1">
      <alignment horizontal="center" textRotation="90"/>
    </xf>
    <xf numFmtId="181" fontId="52" fillId="0" borderId="0" xfId="0" applyNumberFormat="1" applyFont="1" applyAlignment="1">
      <alignment horizontal="center" vertical="top" textRotation="90"/>
    </xf>
    <xf numFmtId="177" fontId="70" fillId="0" borderId="0" xfId="0" applyNumberFormat="1" applyFont="1" applyAlignment="1">
      <alignment horizontal="right"/>
    </xf>
    <xf numFmtId="181" fontId="52" fillId="0" borderId="45" xfId="0" applyNumberFormat="1" applyFont="1" applyBorder="1" applyAlignment="1">
      <alignment horizontal="right"/>
    </xf>
    <xf numFmtId="2" fontId="52" fillId="0" borderId="45" xfId="0" applyNumberFormat="1" applyFont="1" applyBorder="1" applyAlignment="1">
      <alignment horizontal="right"/>
    </xf>
    <xf numFmtId="181" fontId="52" fillId="0" borderId="0" xfId="0" applyNumberFormat="1" applyFont="1" applyAlignment="1">
      <alignment horizontal="center" vertical="center"/>
    </xf>
    <xf numFmtId="2" fontId="52" fillId="0" borderId="0" xfId="0" applyNumberFormat="1" applyFont="1" applyAlignment="1">
      <alignment horizontal="center"/>
    </xf>
    <xf numFmtId="181" fontId="56" fillId="0" borderId="0" xfId="0" applyNumberFormat="1" applyFont="1" applyAlignment="1">
      <alignment horizontal="right"/>
    </xf>
    <xf numFmtId="181" fontId="60" fillId="0" borderId="0" xfId="0" applyNumberFormat="1" applyFont="1" applyAlignment="1">
      <alignment horizontal="center" vertical="center" textRotation="90"/>
    </xf>
    <xf numFmtId="181" fontId="51" fillId="0" borderId="0" xfId="0" applyNumberFormat="1" applyFont="1" applyAlignment="1">
      <alignment horizontal="center" vertical="center" textRotation="90"/>
    </xf>
    <xf numFmtId="181" fontId="52" fillId="0" borderId="0" xfId="0" applyNumberFormat="1" applyFont="1" applyAlignment="1">
      <alignment horizontal="left"/>
    </xf>
    <xf numFmtId="181" fontId="52" fillId="0" borderId="0" xfId="0" applyNumberFormat="1" applyFont="1" applyAlignment="1">
      <alignment horizontal="right" vertical="center" textRotation="90"/>
    </xf>
    <xf numFmtId="0" fontId="51" fillId="0" borderId="85" xfId="0" applyFont="1" applyBorder="1" applyAlignment="1">
      <alignment horizontal="left" shrinkToFit="1"/>
    </xf>
    <xf numFmtId="0" fontId="51" fillId="0" borderId="92" xfId="0" applyFont="1" applyBorder="1" applyAlignment="1">
      <alignment horizontal="left" shrinkToFit="1"/>
    </xf>
    <xf numFmtId="0" fontId="51" fillId="0" borderId="83" xfId="0" applyFont="1" applyBorder="1" applyAlignment="1">
      <alignment horizontal="left" shrinkToFit="1"/>
    </xf>
    <xf numFmtId="0" fontId="51" fillId="0" borderId="90" xfId="0" applyFont="1" applyBorder="1" applyAlignment="1">
      <alignment horizontal="left" shrinkToFit="1"/>
    </xf>
    <xf numFmtId="0" fontId="51" fillId="0" borderId="97" xfId="0" applyFont="1" applyBorder="1" applyAlignment="1">
      <alignment shrinkToFit="1"/>
    </xf>
    <xf numFmtId="1" fontId="51" fillId="0" borderId="76" xfId="0" applyNumberFormat="1" applyFont="1" applyBorder="1" applyAlignment="1">
      <alignment horizontal="center" vertical="center"/>
    </xf>
    <xf numFmtId="0" fontId="51" fillId="0" borderId="97" xfId="0" applyFont="1" applyBorder="1" applyAlignment="1">
      <alignment horizontal="center" shrinkToFit="1"/>
    </xf>
    <xf numFmtId="1" fontId="51" fillId="0" borderId="79" xfId="0" applyNumberFormat="1" applyFont="1" applyBorder="1" applyAlignment="1">
      <alignment horizontal="center" vertical="center"/>
    </xf>
    <xf numFmtId="0" fontId="51" fillId="0" borderId="79" xfId="0" applyFont="1" applyBorder="1" applyAlignment="1">
      <alignment shrinkToFit="1"/>
    </xf>
    <xf numFmtId="0" fontId="51" fillId="0" borderId="94" xfId="0" applyFont="1" applyBorder="1" applyAlignment="1">
      <alignment shrinkToFit="1"/>
    </xf>
    <xf numFmtId="0" fontId="51" fillId="0" borderId="95" xfId="0" applyFont="1" applyBorder="1" applyAlignment="1">
      <alignment horizontal="center" shrinkToFit="1"/>
    </xf>
    <xf numFmtId="0" fontId="51" fillId="0" borderId="96" xfId="0" applyFont="1" applyBorder="1" applyAlignment="1">
      <alignment horizontal="center" shrinkToFit="1"/>
    </xf>
    <xf numFmtId="0" fontId="51" fillId="0" borderId="97" xfId="0" applyFont="1" applyBorder="1" applyAlignment="1">
      <alignment horizontal="left" shrinkToFit="1"/>
    </xf>
    <xf numFmtId="0" fontId="51" fillId="0" borderId="98" xfId="0" applyFont="1" applyBorder="1" applyAlignment="1">
      <alignment horizontal="left" shrinkToFit="1"/>
    </xf>
    <xf numFmtId="1" fontId="51" fillId="0" borderId="73" xfId="0" applyNumberFormat="1" applyFont="1" applyBorder="1" applyAlignment="1">
      <alignment horizontal="center" vertical="center"/>
    </xf>
    <xf numFmtId="181" fontId="60" fillId="0" borderId="0" xfId="0" applyNumberFormat="1" applyFont="1" applyAlignment="1">
      <alignment horizontal="center" vertical="center" textRotation="90" shrinkToFit="1"/>
    </xf>
    <xf numFmtId="202" fontId="51" fillId="0" borderId="90" xfId="2" applyNumberFormat="1" applyBorder="1" applyAlignment="1">
      <alignment horizontal="center" vertical="center"/>
    </xf>
    <xf numFmtId="202" fontId="51" fillId="0" borderId="92" xfId="2" applyNumberFormat="1" applyBorder="1" applyAlignment="1">
      <alignment horizontal="center" vertical="center"/>
    </xf>
    <xf numFmtId="0" fontId="51" fillId="0" borderId="82" xfId="2" applyBorder="1" applyAlignment="1">
      <alignment horizontal="center" vertical="center"/>
    </xf>
    <xf numFmtId="0" fontId="51" fillId="0" borderId="83" xfId="2" applyBorder="1" applyAlignment="1">
      <alignment horizontal="center" vertical="center"/>
    </xf>
    <xf numFmtId="0" fontId="51" fillId="0" borderId="97" xfId="2" applyBorder="1" applyAlignment="1">
      <alignment horizontal="center" vertical="center"/>
    </xf>
    <xf numFmtId="0" fontId="51" fillId="0" borderId="84" xfId="2" applyBorder="1" applyAlignment="1">
      <alignment horizontal="center" vertical="center"/>
    </xf>
    <xf numFmtId="0" fontId="51" fillId="0" borderId="85" xfId="2" applyBorder="1" applyAlignment="1">
      <alignment horizontal="center" vertical="center"/>
    </xf>
    <xf numFmtId="0" fontId="51" fillId="0" borderId="98" xfId="2" applyBorder="1" applyAlignment="1">
      <alignment horizontal="center" vertical="center"/>
    </xf>
    <xf numFmtId="0" fontId="51" fillId="0" borderId="110" xfId="2" applyBorder="1" applyAlignment="1">
      <alignment horizontal="center" vertical="center" textRotation="255"/>
    </xf>
    <xf numFmtId="0" fontId="51" fillId="0" borderId="97" xfId="2" applyBorder="1" applyAlignment="1">
      <alignment horizontal="center" vertical="center" textRotation="255"/>
    </xf>
    <xf numFmtId="0" fontId="51" fillId="0" borderId="98" xfId="2" applyBorder="1" applyAlignment="1">
      <alignment horizontal="center" vertical="center" textRotation="255"/>
    </xf>
    <xf numFmtId="0" fontId="51" fillId="0" borderId="88" xfId="2" applyBorder="1" applyAlignment="1">
      <alignment horizontal="center" vertical="center" textRotation="255"/>
    </xf>
    <xf numFmtId="0" fontId="51" fillId="0" borderId="90" xfId="2" applyBorder="1" applyAlignment="1">
      <alignment horizontal="center" vertical="center" textRotation="255"/>
    </xf>
    <xf numFmtId="0" fontId="51" fillId="0" borderId="92" xfId="2" applyBorder="1" applyAlignment="1">
      <alignment horizontal="center" vertical="center" textRotation="255"/>
    </xf>
    <xf numFmtId="0" fontId="51" fillId="0" borderId="80" xfId="2" applyBorder="1" applyAlignment="1">
      <alignment horizontal="center" vertical="center"/>
    </xf>
    <xf numFmtId="0" fontId="51" fillId="0" borderId="81" xfId="2" applyBorder="1" applyAlignment="1">
      <alignment horizontal="center" vertical="center"/>
    </xf>
    <xf numFmtId="0" fontId="51" fillId="0" borderId="110" xfId="2" applyBorder="1" applyAlignment="1">
      <alignment horizontal="center" vertical="center"/>
    </xf>
    <xf numFmtId="0" fontId="51" fillId="0" borderId="101" xfId="2" applyBorder="1" applyAlignment="1">
      <alignment horizontal="center" vertical="center"/>
    </xf>
    <xf numFmtId="0" fontId="51" fillId="0" borderId="114" xfId="2" applyBorder="1" applyAlignment="1">
      <alignment horizontal="center" vertical="center"/>
    </xf>
    <xf numFmtId="0" fontId="51" fillId="0" borderId="102" xfId="2" applyBorder="1" applyAlignment="1">
      <alignment horizontal="center" vertical="center"/>
    </xf>
    <xf numFmtId="0" fontId="51" fillId="0" borderId="101" xfId="2" applyBorder="1" applyAlignment="1">
      <alignment horizontal="center" vertical="center" textRotation="255"/>
    </xf>
    <xf numFmtId="0" fontId="51" fillId="0" borderId="102" xfId="2" applyBorder="1" applyAlignment="1">
      <alignment horizontal="center" vertical="center" textRotation="255"/>
    </xf>
    <xf numFmtId="0" fontId="51" fillId="0" borderId="103" xfId="2" applyBorder="1" applyAlignment="1">
      <alignment horizontal="center" vertical="center" textRotation="255"/>
    </xf>
    <xf numFmtId="0" fontId="51" fillId="0" borderId="14" xfId="2" applyBorder="1" applyAlignment="1">
      <alignment horizontal="center" vertical="center" textRotation="255"/>
    </xf>
    <xf numFmtId="0" fontId="51" fillId="0" borderId="96" xfId="2" applyBorder="1" applyAlignment="1">
      <alignment horizontal="center" vertical="center" textRotation="255"/>
    </xf>
    <xf numFmtId="0" fontId="51" fillId="0" borderId="118" xfId="2" applyBorder="1" applyAlignment="1">
      <alignment horizontal="center" vertical="center" textRotation="255"/>
    </xf>
    <xf numFmtId="0" fontId="51" fillId="0" borderId="106" xfId="2" applyBorder="1" applyAlignment="1">
      <alignment horizontal="center" vertical="center" textRotation="255"/>
    </xf>
    <xf numFmtId="0" fontId="51" fillId="0" borderId="109" xfId="2" applyBorder="1" applyAlignment="1">
      <alignment horizontal="center" vertical="center" wrapText="1"/>
    </xf>
    <xf numFmtId="0" fontId="51" fillId="0" borderId="105" xfId="2" applyBorder="1" applyAlignment="1">
      <alignment horizontal="center" vertical="center" wrapText="1"/>
    </xf>
    <xf numFmtId="0" fontId="51" fillId="0" borderId="103" xfId="2" applyBorder="1" applyAlignment="1">
      <alignment horizontal="center" vertical="center" wrapText="1"/>
    </xf>
    <xf numFmtId="0" fontId="51" fillId="0" borderId="106" xfId="2" applyBorder="1" applyAlignment="1">
      <alignment horizontal="center" vertical="center" wrapText="1"/>
    </xf>
    <xf numFmtId="0" fontId="51" fillId="0" borderId="94" xfId="2" applyBorder="1" applyAlignment="1">
      <alignment horizontal="center" vertical="center" wrapText="1"/>
    </xf>
    <xf numFmtId="0" fontId="51" fillId="0" borderId="111" xfId="2" applyBorder="1" applyAlignment="1">
      <alignment horizontal="center" vertical="center" wrapText="1"/>
    </xf>
    <xf numFmtId="188" fontId="51" fillId="0" borderId="123" xfId="20" applyNumberFormat="1" applyFont="1" applyBorder="1" applyAlignment="1">
      <alignment vertical="center"/>
    </xf>
    <xf numFmtId="188" fontId="51" fillId="0" borderId="110" xfId="20" applyNumberFormat="1" applyFont="1" applyBorder="1" applyAlignment="1">
      <alignment vertical="center"/>
    </xf>
    <xf numFmtId="188" fontId="51" fillId="0" borderId="124" xfId="20" applyNumberFormat="1" applyFont="1" applyBorder="1" applyAlignment="1">
      <alignment vertical="center"/>
    </xf>
    <xf numFmtId="188" fontId="51" fillId="0" borderId="97" xfId="20" applyNumberFormat="1" applyFont="1" applyBorder="1" applyAlignment="1">
      <alignment vertical="center"/>
    </xf>
    <xf numFmtId="188" fontId="51" fillId="0" borderId="128" xfId="20" applyNumberFormat="1" applyFont="1" applyBorder="1" applyAlignment="1">
      <alignment vertical="center"/>
    </xf>
    <xf numFmtId="188" fontId="51" fillId="0" borderId="98" xfId="20" applyNumberFormat="1" applyFont="1" applyBorder="1" applyAlignment="1">
      <alignment vertical="center"/>
    </xf>
    <xf numFmtId="216" fontId="52" fillId="0" borderId="114" xfId="22" applyNumberFormat="1" applyFont="1" applyBorder="1" applyAlignment="1">
      <alignment horizontal="center" vertical="center" wrapText="1"/>
    </xf>
    <xf numFmtId="216" fontId="52" fillId="0" borderId="114" xfId="22" applyNumberFormat="1" applyFont="1" applyBorder="1" applyAlignment="1">
      <alignment horizontal="center" vertical="center"/>
    </xf>
    <xf numFmtId="216" fontId="52" fillId="0" borderId="7" xfId="22" applyNumberFormat="1" applyFont="1" applyBorder="1" applyAlignment="1">
      <alignment horizontal="center" vertical="center"/>
    </xf>
    <xf numFmtId="181" fontId="102" fillId="0" borderId="57" xfId="22" applyNumberFormat="1" applyFont="1" applyBorder="1" applyAlignment="1">
      <alignment horizontal="center" vertical="center"/>
    </xf>
    <xf numFmtId="181" fontId="102" fillId="0" borderId="114" xfId="22" applyNumberFormat="1" applyFont="1" applyBorder="1" applyAlignment="1">
      <alignment horizontal="center" vertical="center"/>
    </xf>
    <xf numFmtId="181" fontId="102" fillId="0" borderId="102" xfId="22" applyNumberFormat="1" applyFont="1" applyBorder="1" applyAlignment="1">
      <alignment horizontal="center" vertical="center"/>
    </xf>
    <xf numFmtId="181" fontId="102" fillId="0" borderId="154" xfId="22" applyNumberFormat="1" applyFont="1" applyBorder="1" applyAlignment="1">
      <alignment horizontal="center" vertical="center"/>
    </xf>
    <xf numFmtId="181" fontId="102" fillId="0" borderId="7" xfId="22" applyNumberFormat="1" applyFont="1" applyBorder="1" applyAlignment="1">
      <alignment horizontal="center" vertical="center"/>
    </xf>
    <xf numFmtId="181" fontId="102" fillId="0" borderId="144" xfId="22" applyNumberFormat="1" applyFont="1" applyBorder="1" applyAlignment="1">
      <alignment horizontal="center" vertical="center"/>
    </xf>
    <xf numFmtId="181" fontId="62" fillId="0" borderId="114" xfId="22" applyNumberFormat="1" applyFont="1" applyBorder="1" applyAlignment="1">
      <alignment horizontal="center" vertical="center"/>
    </xf>
    <xf numFmtId="181" fontId="62" fillId="0" borderId="7" xfId="22" applyNumberFormat="1" applyFont="1" applyBorder="1" applyAlignment="1">
      <alignment horizontal="center" vertical="center"/>
    </xf>
    <xf numFmtId="0" fontId="56" fillId="0" borderId="57" xfId="0" quotePrefix="1" applyFont="1" applyBorder="1" applyAlignment="1">
      <alignment horizontal="center" vertical="center"/>
    </xf>
    <xf numFmtId="0" fontId="56" fillId="0" borderId="114" xfId="0" quotePrefix="1" applyFont="1" applyBorder="1" applyAlignment="1">
      <alignment horizontal="center" vertical="center"/>
    </xf>
    <xf numFmtId="0" fontId="56" fillId="0" borderId="102" xfId="0" quotePrefix="1" applyFont="1" applyBorder="1" applyAlignment="1">
      <alignment horizontal="center" vertical="center"/>
    </xf>
    <xf numFmtId="181" fontId="52" fillId="0" borderId="114" xfId="22" applyNumberFormat="1" applyFont="1" applyBorder="1" applyAlignment="1">
      <alignment horizontal="center" vertical="center"/>
    </xf>
    <xf numFmtId="181" fontId="52" fillId="0" borderId="7" xfId="22" applyNumberFormat="1" applyFont="1" applyBorder="1" applyAlignment="1">
      <alignment horizontal="center" vertical="center"/>
    </xf>
    <xf numFmtId="0" fontId="109" fillId="0" borderId="57" xfId="22" applyFont="1" applyBorder="1" applyAlignment="1">
      <alignment horizontal="center" vertical="center"/>
    </xf>
    <xf numFmtId="0" fontId="109" fillId="0" borderId="114" xfId="22" applyFont="1" applyBorder="1" applyAlignment="1">
      <alignment horizontal="center" vertical="center"/>
    </xf>
    <xf numFmtId="0" fontId="109" fillId="0" borderId="154" xfId="22" applyFont="1" applyBorder="1" applyAlignment="1">
      <alignment horizontal="center" vertical="center"/>
    </xf>
    <xf numFmtId="0" fontId="109" fillId="0" borderId="7" xfId="22" applyFont="1" applyBorder="1" applyAlignment="1">
      <alignment horizontal="center" vertical="center"/>
    </xf>
    <xf numFmtId="217" fontId="56" fillId="0" borderId="154" xfId="0" quotePrefix="1" applyNumberFormat="1" applyFont="1" applyBorder="1" applyAlignment="1">
      <alignment horizontal="center" vertical="center"/>
    </xf>
    <xf numFmtId="217" fontId="56" fillId="0" borderId="7" xfId="0" quotePrefix="1" applyNumberFormat="1" applyFont="1" applyBorder="1" applyAlignment="1">
      <alignment horizontal="center" vertical="center"/>
    </xf>
    <xf numFmtId="217" fontId="56" fillId="0" borderId="144" xfId="0" quotePrefix="1" applyNumberFormat="1" applyFont="1" applyBorder="1" applyAlignment="1">
      <alignment horizontal="center" vertical="center"/>
    </xf>
    <xf numFmtId="2" fontId="57" fillId="0" borderId="0" xfId="22" applyNumberFormat="1" applyFont="1" applyAlignment="1">
      <alignment horizontal="center"/>
    </xf>
    <xf numFmtId="0" fontId="104" fillId="0" borderId="7" xfId="22" applyFont="1" applyBorder="1" applyAlignment="1">
      <alignment horizontal="center"/>
    </xf>
    <xf numFmtId="0" fontId="52" fillId="0" borderId="9" xfId="22" applyFont="1" applyBorder="1" applyAlignment="1">
      <alignment horizontal="center" vertical="center" wrapText="1"/>
    </xf>
    <xf numFmtId="0" fontId="52" fillId="0" borderId="143" xfId="22" applyFont="1" applyBorder="1" applyAlignment="1">
      <alignment horizontal="center" vertical="center" wrapText="1"/>
    </xf>
    <xf numFmtId="0" fontId="52" fillId="0" borderId="45" xfId="22" applyFont="1" applyBorder="1" applyAlignment="1">
      <alignment horizontal="center" vertical="center" wrapText="1"/>
    </xf>
    <xf numFmtId="0" fontId="52" fillId="0" borderId="3" xfId="22" applyFont="1" applyBorder="1" applyAlignment="1">
      <alignment horizontal="center" vertical="center" wrapText="1"/>
    </xf>
    <xf numFmtId="0" fontId="52" fillId="0" borderId="155" xfId="22" applyFont="1" applyBorder="1" applyAlignment="1">
      <alignment horizontal="center"/>
    </xf>
    <xf numFmtId="0" fontId="52" fillId="0" borderId="146" xfId="22" applyFont="1" applyBorder="1" applyAlignment="1">
      <alignment horizontal="center"/>
    </xf>
    <xf numFmtId="0" fontId="52" fillId="0" borderId="9" xfId="22" applyFont="1" applyBorder="1" applyAlignment="1">
      <alignment horizontal="center"/>
    </xf>
    <xf numFmtId="0" fontId="52" fillId="0" borderId="143" xfId="22" applyFont="1" applyBorder="1" applyAlignment="1">
      <alignment horizontal="center"/>
    </xf>
    <xf numFmtId="0" fontId="52" fillId="0" borderId="156" xfId="22" applyFont="1" applyBorder="1" applyAlignment="1">
      <alignment horizontal="center" vertical="center"/>
    </xf>
    <xf numFmtId="0" fontId="52" fillId="0" borderId="126" xfId="22" applyFont="1" applyBorder="1" applyAlignment="1">
      <alignment horizontal="center" vertical="center"/>
    </xf>
    <xf numFmtId="0" fontId="52" fillId="0" borderId="156" xfId="22" applyFont="1" applyBorder="1" applyAlignment="1">
      <alignment horizontal="center" vertical="center" wrapText="1"/>
    </xf>
    <xf numFmtId="0" fontId="52" fillId="0" borderId="157" xfId="22" applyFont="1" applyBorder="1" applyAlignment="1">
      <alignment horizontal="center" vertical="center"/>
    </xf>
    <xf numFmtId="0" fontId="52" fillId="0" borderId="128" xfId="22" applyFont="1" applyBorder="1" applyAlignment="1">
      <alignment horizontal="center" vertical="center"/>
    </xf>
    <xf numFmtId="0" fontId="52" fillId="0" borderId="120" xfId="22" applyFont="1" applyBorder="1" applyAlignment="1">
      <alignment horizontal="center" vertical="top"/>
    </xf>
    <xf numFmtId="0" fontId="52" fillId="0" borderId="2" xfId="22" applyFont="1" applyBorder="1" applyAlignment="1">
      <alignment horizontal="center" vertical="top"/>
    </xf>
    <xf numFmtId="0" fontId="52" fillId="0" borderId="45" xfId="22" applyFont="1" applyBorder="1" applyAlignment="1">
      <alignment horizontal="center" vertical="top"/>
    </xf>
    <xf numFmtId="0" fontId="52" fillId="0" borderId="3" xfId="22" applyFont="1" applyBorder="1" applyAlignment="1">
      <alignment horizontal="center" vertical="top"/>
    </xf>
    <xf numFmtId="181" fontId="60" fillId="0" borderId="145" xfId="22" applyNumberFormat="1" applyFont="1" applyBorder="1" applyAlignment="1">
      <alignment horizontal="center" vertical="center"/>
    </xf>
    <xf numFmtId="181" fontId="60" fillId="0" borderId="148" xfId="22" applyNumberFormat="1" applyFont="1" applyBorder="1" applyAlignment="1">
      <alignment horizontal="center" vertical="center"/>
    </xf>
    <xf numFmtId="1" fontId="60" fillId="0" borderId="150" xfId="22" applyNumberFormat="1" applyFont="1" applyBorder="1" applyAlignment="1">
      <alignment horizontal="center" vertical="center"/>
    </xf>
    <xf numFmtId="1" fontId="60" fillId="0" borderId="148" xfId="22" applyNumberFormat="1" applyFont="1" applyBorder="1" applyAlignment="1">
      <alignment horizontal="center" vertical="center"/>
    </xf>
    <xf numFmtId="0" fontId="52" fillId="0" borderId="151" xfId="0" applyFont="1" applyBorder="1" applyAlignment="1">
      <alignment horizontal="center" vertical="center"/>
    </xf>
    <xf numFmtId="0" fontId="52" fillId="0" borderId="152" xfId="0" applyFont="1" applyBorder="1" applyAlignment="1">
      <alignment horizontal="center" vertical="center"/>
    </xf>
    <xf numFmtId="0" fontId="52" fillId="0" borderId="153" xfId="0" applyFont="1" applyBorder="1" applyAlignment="1">
      <alignment horizontal="center" vertical="center"/>
    </xf>
    <xf numFmtId="0" fontId="52" fillId="0" borderId="12" xfId="0" quotePrefix="1" applyFont="1" applyBorder="1" applyAlignment="1">
      <alignment horizontal="center" vertical="center"/>
    </xf>
    <xf numFmtId="0" fontId="52" fillId="0" borderId="66" xfId="0" quotePrefix="1" applyFont="1" applyBorder="1" applyAlignment="1">
      <alignment horizontal="center" vertical="center"/>
    </xf>
    <xf numFmtId="0" fontId="52" fillId="0" borderId="0" xfId="0" quotePrefix="1" applyFont="1" applyAlignment="1">
      <alignment horizontal="center" vertical="center"/>
    </xf>
    <xf numFmtId="0" fontId="52" fillId="0" borderId="14" xfId="0" quotePrefix="1" applyFont="1" applyBorder="1" applyAlignment="1">
      <alignment horizontal="center" vertical="center"/>
    </xf>
    <xf numFmtId="0" fontId="52" fillId="0" borderId="7" xfId="0" quotePrefix="1" applyFont="1" applyBorder="1" applyAlignment="1">
      <alignment horizontal="center" vertical="center"/>
    </xf>
    <xf numFmtId="0" fontId="52" fillId="0" borderId="144" xfId="0" quotePrefix="1" applyFont="1" applyBorder="1" applyAlignment="1">
      <alignment horizontal="center" vertical="center"/>
    </xf>
    <xf numFmtId="2" fontId="52" fillId="0" borderId="12" xfId="0" applyNumberFormat="1" applyFont="1" applyBorder="1" applyAlignment="1">
      <alignment horizontal="left" vertical="center"/>
    </xf>
    <xf numFmtId="2" fontId="52" fillId="0" borderId="66" xfId="0" applyNumberFormat="1" applyFont="1" applyBorder="1" applyAlignment="1">
      <alignment horizontal="left" vertical="center"/>
    </xf>
    <xf numFmtId="0" fontId="52" fillId="0" borderId="11" xfId="0" applyFont="1" applyBorder="1" applyAlignment="1">
      <alignment horizontal="center" vertical="center"/>
    </xf>
    <xf numFmtId="0" fontId="52" fillId="0" borderId="0" xfId="0" applyFont="1" applyAlignment="1">
      <alignment horizontal="center" vertical="center"/>
    </xf>
    <xf numFmtId="0" fontId="52" fillId="0" borderId="14" xfId="0" applyFont="1" applyBorder="1" applyAlignment="1">
      <alignment horizontal="center" vertical="center"/>
    </xf>
    <xf numFmtId="0" fontId="52" fillId="0" borderId="11" xfId="0" applyFont="1" applyBorder="1" applyAlignment="1">
      <alignment horizontal="right" vertical="center"/>
    </xf>
    <xf numFmtId="0" fontId="52" fillId="0" borderId="0" xfId="0" applyFont="1" applyAlignment="1">
      <alignment horizontal="right" vertical="center"/>
    </xf>
    <xf numFmtId="2" fontId="52" fillId="0" borderId="0" xfId="0" applyNumberFormat="1" applyFont="1" applyAlignment="1">
      <alignment horizontal="left" vertical="center"/>
    </xf>
    <xf numFmtId="2" fontId="52" fillId="0" borderId="14" xfId="0" applyNumberFormat="1" applyFont="1" applyBorder="1" applyAlignment="1">
      <alignment horizontal="left" vertical="center"/>
    </xf>
    <xf numFmtId="2" fontId="52" fillId="0" borderId="7" xfId="0" applyNumberFormat="1" applyFont="1" applyBorder="1" applyAlignment="1">
      <alignment horizontal="left" vertical="center"/>
    </xf>
    <xf numFmtId="2" fontId="52" fillId="0" borderId="144" xfId="0" applyNumberFormat="1" applyFont="1" applyBorder="1" applyAlignment="1">
      <alignment horizontal="left" vertical="center"/>
    </xf>
    <xf numFmtId="215" fontId="51" fillId="0" borderId="148" xfId="22" applyNumberFormat="1" applyFont="1" applyBorder="1" applyAlignment="1">
      <alignment horizontal="center" vertical="center" wrapText="1"/>
    </xf>
    <xf numFmtId="181" fontId="51" fillId="0" borderId="145" xfId="22" applyNumberFormat="1" applyFont="1" applyBorder="1" applyAlignment="1">
      <alignment horizontal="center" vertical="center"/>
    </xf>
    <xf numFmtId="181" fontId="51" fillId="0" borderId="148" xfId="22" applyNumberFormat="1" applyFont="1" applyBorder="1" applyAlignment="1">
      <alignment horizontal="center" vertical="center"/>
    </xf>
    <xf numFmtId="181" fontId="51" fillId="0" borderId="149" xfId="22" applyNumberFormat="1" applyFont="1" applyBorder="1" applyAlignment="1">
      <alignment horizontal="center" vertical="center"/>
    </xf>
    <xf numFmtId="202" fontId="51" fillId="0" borderId="145" xfId="22" applyNumberFormat="1" applyFont="1" applyBorder="1" applyAlignment="1">
      <alignment horizontal="center" vertical="center"/>
    </xf>
    <xf numFmtId="202" fontId="51" fillId="0" borderId="148" xfId="22" applyNumberFormat="1" applyFont="1" applyBorder="1" applyAlignment="1">
      <alignment horizontal="center" vertical="center"/>
    </xf>
    <xf numFmtId="202" fontId="51" fillId="0" borderId="149" xfId="22" applyNumberFormat="1" applyFont="1" applyBorder="1" applyAlignment="1">
      <alignment horizontal="center" vertical="center"/>
    </xf>
    <xf numFmtId="0" fontId="51" fillId="0" borderId="148" xfId="22" applyFont="1" applyBorder="1" applyAlignment="1">
      <alignment horizontal="center" vertical="center"/>
    </xf>
    <xf numFmtId="0" fontId="51" fillId="0" borderId="148" xfId="22" quotePrefix="1" applyFont="1" applyBorder="1" applyAlignment="1">
      <alignment horizontal="center" vertical="center"/>
    </xf>
    <xf numFmtId="2" fontId="60" fillId="0" borderId="145" xfId="22" applyNumberFormat="1" applyFont="1" applyBorder="1" applyAlignment="1">
      <alignment horizontal="center" vertical="center"/>
    </xf>
    <xf numFmtId="2" fontId="60" fillId="0" borderId="148" xfId="22" applyNumberFormat="1" applyFont="1" applyBorder="1" applyAlignment="1">
      <alignment horizontal="center" vertical="center"/>
    </xf>
    <xf numFmtId="0" fontId="104" fillId="0" borderId="9" xfId="22" applyFont="1" applyBorder="1" applyAlignment="1">
      <alignment horizontal="center" vertical="center" wrapText="1"/>
    </xf>
    <xf numFmtId="0" fontId="104" fillId="0" borderId="143" xfId="22" applyFont="1" applyBorder="1" applyAlignment="1">
      <alignment horizontal="center" vertical="center" wrapText="1"/>
    </xf>
    <xf numFmtId="0" fontId="104" fillId="0" borderId="0" xfId="22" applyFont="1" applyAlignment="1">
      <alignment horizontal="center" vertical="center" wrapText="1"/>
    </xf>
    <xf numFmtId="0" fontId="104" fillId="0" borderId="14" xfId="22" applyFont="1" applyBorder="1" applyAlignment="1">
      <alignment horizontal="center" vertical="center" wrapText="1"/>
    </xf>
    <xf numFmtId="0" fontId="104" fillId="0" borderId="45" xfId="22" applyFont="1" applyBorder="1" applyAlignment="1">
      <alignment horizontal="center" vertical="center" wrapText="1"/>
    </xf>
    <xf numFmtId="0" fontId="104" fillId="0" borderId="3" xfId="22" applyFont="1" applyBorder="1" applyAlignment="1">
      <alignment horizontal="center" vertical="center" wrapText="1"/>
    </xf>
    <xf numFmtId="0" fontId="105" fillId="0" borderId="146" xfId="22" applyFont="1" applyBorder="1" applyAlignment="1">
      <alignment horizontal="center" vertical="center" wrapText="1"/>
    </xf>
    <xf numFmtId="0" fontId="105" fillId="0" borderId="9" xfId="22" applyFont="1" applyBorder="1" applyAlignment="1">
      <alignment horizontal="center" vertical="center" wrapText="1"/>
    </xf>
    <xf numFmtId="0" fontId="105" fillId="0" borderId="143" xfId="22" applyFont="1" applyBorder="1" applyAlignment="1">
      <alignment horizontal="center" vertical="center" wrapText="1"/>
    </xf>
    <xf numFmtId="0" fontId="105" fillId="0" borderId="2" xfId="22" applyFont="1" applyBorder="1" applyAlignment="1">
      <alignment horizontal="center" vertical="center" wrapText="1"/>
    </xf>
    <xf numFmtId="0" fontId="105" fillId="0" borderId="45" xfId="22" applyFont="1" applyBorder="1" applyAlignment="1">
      <alignment horizontal="center" vertical="center" wrapText="1"/>
    </xf>
    <xf numFmtId="0" fontId="105" fillId="0" borderId="3" xfId="22" applyFont="1" applyBorder="1" applyAlignment="1">
      <alignment horizontal="center" vertical="center" wrapText="1"/>
    </xf>
    <xf numFmtId="0" fontId="105" fillId="0" borderId="146" xfId="22" quotePrefix="1" applyFont="1" applyBorder="1" applyAlignment="1">
      <alignment horizontal="center" vertical="center" wrapText="1"/>
    </xf>
    <xf numFmtId="0" fontId="105" fillId="0" borderId="9" xfId="22" quotePrefix="1" applyFont="1" applyBorder="1" applyAlignment="1">
      <alignment horizontal="center" vertical="center" wrapText="1"/>
    </xf>
    <xf numFmtId="0" fontId="105" fillId="0" borderId="11" xfId="22" quotePrefix="1" applyFont="1" applyBorder="1" applyAlignment="1">
      <alignment horizontal="center" vertical="center" wrapText="1"/>
    </xf>
    <xf numFmtId="0" fontId="105" fillId="0" borderId="0" xfId="22" quotePrefix="1" applyFont="1" applyAlignment="1">
      <alignment horizontal="center" vertical="center" wrapText="1"/>
    </xf>
    <xf numFmtId="0" fontId="105" fillId="0" borderId="2" xfId="22" quotePrefix="1" applyFont="1" applyBorder="1" applyAlignment="1">
      <alignment horizontal="center" vertical="center" wrapText="1"/>
    </xf>
    <xf numFmtId="0" fontId="105" fillId="0" borderId="45" xfId="22" quotePrefix="1" applyFont="1" applyBorder="1" applyAlignment="1">
      <alignment horizontal="center" vertical="center" wrapText="1"/>
    </xf>
    <xf numFmtId="0" fontId="105" fillId="0" borderId="11" xfId="22" applyFont="1" applyBorder="1" applyAlignment="1">
      <alignment horizontal="center" vertical="center" wrapText="1"/>
    </xf>
    <xf numFmtId="0" fontId="105" fillId="0" borderId="147" xfId="22" quotePrefix="1" applyFont="1" applyBorder="1" applyAlignment="1">
      <alignment horizontal="center" vertical="center" wrapText="1"/>
    </xf>
    <xf numFmtId="0" fontId="105" fillId="0" borderId="103" xfId="22" quotePrefix="1" applyFont="1" applyBorder="1" applyAlignment="1">
      <alignment horizontal="center" vertical="center" wrapText="1"/>
    </xf>
    <xf numFmtId="0" fontId="105" fillId="0" borderId="107" xfId="22" quotePrefix="1" applyFont="1" applyBorder="1" applyAlignment="1">
      <alignment horizontal="center" vertical="center" wrapText="1"/>
    </xf>
    <xf numFmtId="0" fontId="105" fillId="0" borderId="57" xfId="22" quotePrefix="1" applyFont="1" applyBorder="1" applyAlignment="1">
      <alignment horizontal="center" vertical="center" wrapText="1"/>
    </xf>
    <xf numFmtId="0" fontId="105" fillId="0" borderId="114" xfId="22" quotePrefix="1" applyFont="1" applyBorder="1" applyAlignment="1">
      <alignment horizontal="center" vertical="center" wrapText="1"/>
    </xf>
    <xf numFmtId="0" fontId="105" fillId="0" borderId="102" xfId="22" quotePrefix="1" applyFont="1" applyBorder="1" applyAlignment="1">
      <alignment horizontal="center" vertical="center" wrapText="1"/>
    </xf>
    <xf numFmtId="0" fontId="105" fillId="0" borderId="14" xfId="22" quotePrefix="1" applyFont="1" applyBorder="1" applyAlignment="1">
      <alignment horizontal="center" vertical="center" wrapText="1"/>
    </xf>
    <xf numFmtId="0" fontId="105" fillId="0" borderId="3" xfId="22" quotePrefix="1" applyFont="1" applyBorder="1" applyAlignment="1">
      <alignment horizontal="center" vertical="center" wrapText="1"/>
    </xf>
    <xf numFmtId="0" fontId="105" fillId="0" borderId="0" xfId="22" applyFont="1" applyAlignment="1">
      <alignment horizontal="center" vertical="center" wrapText="1"/>
    </xf>
    <xf numFmtId="0" fontId="105" fillId="0" borderId="0" xfId="22" applyFont="1" applyAlignment="1">
      <alignment horizontal="center" vertical="center"/>
    </xf>
    <xf numFmtId="0" fontId="105" fillId="0" borderId="14" xfId="22" applyFont="1" applyBorder="1" applyAlignment="1">
      <alignment horizontal="center" vertical="center"/>
    </xf>
    <xf numFmtId="0" fontId="105" fillId="0" borderId="45" xfId="22" applyFont="1" applyBorder="1" applyAlignment="1">
      <alignment horizontal="center" vertical="center"/>
    </xf>
    <xf numFmtId="0" fontId="105" fillId="0" borderId="3" xfId="22" applyFont="1" applyBorder="1" applyAlignment="1">
      <alignment horizontal="center" vertical="center"/>
    </xf>
    <xf numFmtId="181" fontId="60" fillId="0" borderId="149" xfId="22" applyNumberFormat="1" applyFont="1" applyBorder="1" applyAlignment="1">
      <alignment horizontal="center" vertical="center"/>
    </xf>
    <xf numFmtId="202" fontId="60" fillId="0" borderId="145" xfId="22" applyNumberFormat="1" applyFont="1" applyBorder="1" applyAlignment="1">
      <alignment horizontal="center" vertical="center"/>
    </xf>
    <xf numFmtId="202" fontId="60" fillId="0" borderId="148" xfId="22" applyNumberFormat="1" applyFont="1" applyBorder="1" applyAlignment="1">
      <alignment horizontal="center" vertical="center"/>
    </xf>
    <xf numFmtId="202" fontId="60" fillId="0" borderId="149" xfId="22" applyNumberFormat="1" applyFont="1" applyBorder="1" applyAlignment="1">
      <alignment horizontal="center" vertical="center"/>
    </xf>
    <xf numFmtId="0" fontId="51" fillId="0" borderId="0" xfId="22" applyFont="1" applyAlignment="1">
      <alignment horizontal="center" vertical="center"/>
    </xf>
    <xf numFmtId="202" fontId="51" fillId="0" borderId="0" xfId="22" applyNumberFormat="1" applyFont="1" applyAlignment="1">
      <alignment horizontal="center" vertical="center"/>
    </xf>
    <xf numFmtId="0" fontId="51" fillId="0" borderId="95" xfId="22" applyFont="1" applyBorder="1" applyAlignment="1">
      <alignment horizontal="center"/>
    </xf>
    <xf numFmtId="0" fontId="51" fillId="0" borderId="0" xfId="22" applyFont="1" applyAlignment="1">
      <alignment horizontal="center"/>
    </xf>
    <xf numFmtId="0" fontId="81" fillId="0" borderId="0" xfId="22" applyFont="1" applyAlignment="1">
      <alignment horizontal="center" vertical="center"/>
    </xf>
    <xf numFmtId="2" fontId="81" fillId="0" borderId="0" xfId="22" applyNumberFormat="1" applyFont="1" applyAlignment="1">
      <alignment horizontal="center" vertical="center"/>
    </xf>
    <xf numFmtId="0" fontId="51" fillId="0" borderId="57" xfId="0" applyFont="1" applyBorder="1" applyAlignment="1">
      <alignment horizontal="center" vertical="center"/>
    </xf>
    <xf numFmtId="0" fontId="51" fillId="0" borderId="102" xfId="0" applyFont="1" applyBorder="1" applyAlignment="1">
      <alignment horizontal="center" vertical="center"/>
    </xf>
    <xf numFmtId="0" fontId="51" fillId="0" borderId="2" xfId="0" applyFont="1" applyBorder="1" applyAlignment="1">
      <alignment horizontal="center" vertical="center"/>
    </xf>
    <xf numFmtId="0" fontId="51" fillId="0" borderId="45" xfId="0" applyFont="1" applyBorder="1" applyAlignment="1">
      <alignment horizontal="center" vertical="center"/>
    </xf>
    <xf numFmtId="0" fontId="51" fillId="0" borderId="3" xfId="0" applyFont="1" applyBorder="1" applyAlignment="1">
      <alignment horizontal="center" vertical="center"/>
    </xf>
    <xf numFmtId="181" fontId="51" fillId="0" borderId="114" xfId="0" applyNumberFormat="1" applyFont="1" applyBorder="1" applyAlignment="1">
      <alignment horizontal="center" vertical="center"/>
    </xf>
    <xf numFmtId="181" fontId="51" fillId="0" borderId="102" xfId="0" applyNumberFormat="1" applyFont="1" applyBorder="1" applyAlignment="1">
      <alignment horizontal="center" vertical="center"/>
    </xf>
    <xf numFmtId="181" fontId="51" fillId="0" borderId="45" xfId="0" applyNumberFormat="1" applyFont="1" applyBorder="1" applyAlignment="1">
      <alignment horizontal="center" vertical="center"/>
    </xf>
    <xf numFmtId="181" fontId="51" fillId="0" borderId="3" xfId="0" applyNumberFormat="1" applyFont="1" applyBorder="1" applyAlignment="1">
      <alignment horizontal="center" vertical="center"/>
    </xf>
    <xf numFmtId="181" fontId="51" fillId="0" borderId="2" xfId="0" applyNumberFormat="1" applyFont="1" applyBorder="1" applyAlignment="1">
      <alignment horizontal="center"/>
    </xf>
    <xf numFmtId="181" fontId="51" fillId="0" borderId="3" xfId="0" applyNumberFormat="1" applyFont="1" applyBorder="1" applyAlignment="1">
      <alignment horizontal="center"/>
    </xf>
    <xf numFmtId="201" fontId="51" fillId="0" borderId="57" xfId="0" applyNumberFormat="1" applyFont="1" applyBorder="1" applyAlignment="1">
      <alignment horizontal="center" vertical="center"/>
    </xf>
    <xf numFmtId="201" fontId="51" fillId="0" borderId="114" xfId="0" applyNumberFormat="1" applyFont="1" applyBorder="1" applyAlignment="1">
      <alignment horizontal="center" vertical="center"/>
    </xf>
    <xf numFmtId="201" fontId="51" fillId="0" borderId="2" xfId="0" applyNumberFormat="1" applyFont="1" applyBorder="1" applyAlignment="1">
      <alignment horizontal="center" vertical="center"/>
    </xf>
    <xf numFmtId="201" fontId="51" fillId="0" borderId="45" xfId="0" applyNumberFormat="1" applyFont="1" applyBorder="1" applyAlignment="1">
      <alignment horizontal="center" vertical="center"/>
    </xf>
    <xf numFmtId="0" fontId="51" fillId="0" borderId="122" xfId="0" applyFont="1" applyBorder="1" applyAlignment="1"/>
    <xf numFmtId="0" fontId="0" fillId="0" borderId="122" xfId="0" applyBorder="1" applyAlignment="1"/>
    <xf numFmtId="0" fontId="0" fillId="0" borderId="124" xfId="0" applyBorder="1" applyAlignment="1"/>
    <xf numFmtId="0" fontId="51" fillId="0" borderId="83" xfId="0" applyFont="1" applyBorder="1" applyAlignment="1">
      <alignment horizontal="center"/>
    </xf>
    <xf numFmtId="0" fontId="51" fillId="0" borderId="97" xfId="0" applyFont="1" applyBorder="1" applyAlignment="1">
      <alignment horizontal="center"/>
    </xf>
    <xf numFmtId="1" fontId="51" fillId="0" borderId="122" xfId="0" applyNumberFormat="1" applyFont="1" applyBorder="1" applyAlignment="1">
      <alignment horizontal="center"/>
    </xf>
    <xf numFmtId="1" fontId="0" fillId="0" borderId="122" xfId="0" applyNumberFormat="1" applyBorder="1" applyAlignment="1">
      <alignment horizontal="center"/>
    </xf>
    <xf numFmtId="0" fontId="51" fillId="0" borderId="124" xfId="0" applyFont="1" applyBorder="1" applyAlignment="1">
      <alignment horizontal="center" vertical="center"/>
    </xf>
    <xf numFmtId="0" fontId="51" fillId="0" borderId="83" xfId="0" applyFont="1" applyBorder="1" applyAlignment="1">
      <alignment horizontal="center" vertical="center"/>
    </xf>
    <xf numFmtId="0" fontId="51" fillId="0" borderId="97" xfId="0" applyFont="1" applyBorder="1" applyAlignment="1">
      <alignment horizontal="center" vertical="center"/>
    </xf>
    <xf numFmtId="1" fontId="51" fillId="0" borderId="57" xfId="0" applyNumberFormat="1" applyFont="1" applyBorder="1" applyAlignment="1">
      <alignment horizontal="center" vertical="center"/>
    </xf>
    <xf numFmtId="1" fontId="51" fillId="0" borderId="114" xfId="0" applyNumberFormat="1" applyFont="1" applyBorder="1" applyAlignment="1">
      <alignment horizontal="center" vertical="center"/>
    </xf>
    <xf numFmtId="0" fontId="0" fillId="0" borderId="2" xfId="0" applyBorder="1" applyAlignment="1">
      <alignment vertical="center"/>
    </xf>
    <xf numFmtId="0" fontId="0" fillId="0" borderId="45" xfId="0" applyBorder="1" applyAlignment="1">
      <alignment vertical="center"/>
    </xf>
    <xf numFmtId="1" fontId="51" fillId="0" borderId="2" xfId="0" applyNumberFormat="1" applyFont="1" applyBorder="1" applyAlignment="1">
      <alignment horizontal="center" vertical="center"/>
    </xf>
    <xf numFmtId="1" fontId="51" fillId="0" borderId="45" xfId="0" applyNumberFormat="1" applyFont="1" applyBorder="1" applyAlignment="1">
      <alignment horizontal="center" vertical="center"/>
    </xf>
    <xf numFmtId="0" fontId="51" fillId="0" borderId="85" xfId="0" applyFont="1" applyBorder="1" applyAlignment="1">
      <alignment horizontal="center"/>
    </xf>
    <xf numFmtId="0" fontId="51" fillId="0" borderId="98" xfId="0" applyFont="1" applyBorder="1" applyAlignment="1">
      <alignment horizontal="center"/>
    </xf>
    <xf numFmtId="1" fontId="51" fillId="0" borderId="126" xfId="0" applyNumberFormat="1" applyFont="1" applyBorder="1" applyAlignment="1">
      <alignment horizontal="center"/>
    </xf>
    <xf numFmtId="1" fontId="0" fillId="0" borderId="126" xfId="0" applyNumberFormat="1" applyBorder="1" applyAlignment="1">
      <alignment horizontal="center"/>
    </xf>
    <xf numFmtId="0" fontId="51" fillId="0" borderId="98" xfId="0" applyFont="1" applyBorder="1" applyAlignment="1">
      <alignment horizontal="center" vertical="center"/>
    </xf>
    <xf numFmtId="0" fontId="51" fillId="0" borderId="126" xfId="0" applyFont="1" applyBorder="1" applyAlignment="1"/>
    <xf numFmtId="0" fontId="0" fillId="0" borderId="126" xfId="0" applyBorder="1" applyAlignment="1"/>
    <xf numFmtId="0" fontId="0" fillId="0" borderId="128" xfId="0" applyBorder="1" applyAlignment="1"/>
    <xf numFmtId="181" fontId="51" fillId="0" borderId="57" xfId="0" applyNumberFormat="1" applyFont="1" applyBorder="1" applyAlignment="1">
      <alignment horizontal="center"/>
    </xf>
    <xf numFmtId="181" fontId="51" fillId="0" borderId="114" xfId="0" applyNumberFormat="1" applyFont="1" applyBorder="1" applyAlignment="1">
      <alignment horizontal="center"/>
    </xf>
    <xf numFmtId="181" fontId="51" fillId="0" borderId="102" xfId="0" applyNumberFormat="1" applyFont="1" applyBorder="1" applyAlignment="1">
      <alignment horizontal="center"/>
    </xf>
    <xf numFmtId="181" fontId="51" fillId="0" borderId="57" xfId="0" applyNumberFormat="1" applyFont="1" applyBorder="1" applyAlignment="1">
      <alignment horizontal="center" shrinkToFit="1"/>
    </xf>
    <xf numFmtId="181" fontId="51" fillId="0" borderId="114" xfId="0" applyNumberFormat="1" applyFont="1" applyBorder="1" applyAlignment="1">
      <alignment horizontal="center" shrinkToFit="1"/>
    </xf>
    <xf numFmtId="181" fontId="51" fillId="0" borderId="120" xfId="0" applyNumberFormat="1" applyFont="1" applyBorder="1" applyAlignment="1">
      <alignment horizontal="center"/>
    </xf>
    <xf numFmtId="0" fontId="51" fillId="0" borderId="120" xfId="0" applyFont="1" applyBorder="1" applyAlignment="1">
      <alignment horizontal="center"/>
    </xf>
    <xf numFmtId="0" fontId="0" fillId="0" borderId="120" xfId="0" applyBorder="1" applyAlignment="1">
      <alignment horizontal="center"/>
    </xf>
    <xf numFmtId="0" fontId="0" fillId="0" borderId="2" xfId="0" applyBorder="1" applyAlignment="1">
      <alignment horizontal="center"/>
    </xf>
    <xf numFmtId="1" fontId="51" fillId="0" borderId="121" xfId="0" applyNumberFormat="1" applyFont="1" applyBorder="1" applyAlignment="1">
      <alignment horizontal="center"/>
    </xf>
    <xf numFmtId="1" fontId="0" fillId="0" borderId="121" xfId="0" applyNumberFormat="1" applyBorder="1" applyAlignment="1">
      <alignment horizontal="center"/>
    </xf>
    <xf numFmtId="0" fontId="51" fillId="0" borderId="121" xfId="0" applyFont="1" applyBorder="1" applyAlignment="1"/>
    <xf numFmtId="0" fontId="0" fillId="0" borderId="121" xfId="0" applyBorder="1" applyAlignment="1"/>
    <xf numFmtId="0" fontId="0" fillId="0" borderId="123" xfId="0" applyBorder="1" applyAlignment="1"/>
    <xf numFmtId="177" fontId="51" fillId="0" borderId="0" xfId="6" applyNumberFormat="1" applyFont="1" applyAlignment="1">
      <alignment horizontal="right"/>
    </xf>
    <xf numFmtId="177" fontId="51" fillId="0" borderId="0" xfId="6" applyNumberFormat="1" applyFont="1" applyAlignment="1">
      <alignment horizontal="center"/>
    </xf>
    <xf numFmtId="181" fontId="51" fillId="0" borderId="15" xfId="0" applyNumberFormat="1" applyFont="1" applyBorder="1" applyAlignment="1">
      <alignment horizontal="center"/>
    </xf>
    <xf numFmtId="0" fontId="51" fillId="0" borderId="15" xfId="0" applyFont="1" applyBorder="1" applyAlignment="1">
      <alignment horizontal="center"/>
    </xf>
    <xf numFmtId="0" fontId="0" fillId="0" borderId="15" xfId="0" applyBorder="1" applyAlignment="1">
      <alignment horizontal="center"/>
    </xf>
    <xf numFmtId="0" fontId="0" fillId="0" borderId="57" xfId="0" applyBorder="1" applyAlignment="1">
      <alignment horizontal="center"/>
    </xf>
    <xf numFmtId="191" fontId="61" fillId="0" borderId="0" xfId="6" applyNumberFormat="1" applyFont="1" applyAlignment="1">
      <alignment horizontal="center"/>
    </xf>
    <xf numFmtId="2" fontId="63" fillId="0" borderId="0" xfId="0" applyNumberFormat="1" applyFont="1" applyAlignment="1">
      <alignment horizontal="center"/>
    </xf>
    <xf numFmtId="202" fontId="63" fillId="0" borderId="0" xfId="6" applyNumberFormat="1" applyFont="1" applyAlignment="1">
      <alignment horizontal="right"/>
    </xf>
    <xf numFmtId="177" fontId="51" fillId="0" borderId="0" xfId="6" applyNumberFormat="1" applyFont="1" applyAlignment="1">
      <alignment horizontal="right" vertical="center"/>
    </xf>
    <xf numFmtId="177" fontId="51" fillId="34" borderId="0" xfId="6" applyNumberFormat="1" applyFont="1" applyFill="1" applyAlignment="1">
      <alignment horizontal="right"/>
    </xf>
    <xf numFmtId="177" fontId="51" fillId="0" borderId="0" xfId="6" applyNumberFormat="1" applyFont="1" applyAlignment="1">
      <alignment horizontal="center" vertical="center"/>
    </xf>
    <xf numFmtId="0" fontId="97" fillId="0" borderId="0" xfId="0" applyFont="1" applyAlignment="1">
      <alignment horizontal="center" vertical="top"/>
    </xf>
    <xf numFmtId="191" fontId="97" fillId="0" borderId="0" xfId="0" applyNumberFormat="1" applyFont="1" applyAlignment="1">
      <alignment horizontal="center" vertical="center"/>
    </xf>
    <xf numFmtId="181" fontId="63" fillId="0" borderId="0" xfId="0" applyNumberFormat="1" applyFont="1" applyAlignment="1">
      <alignment horizontal="right"/>
    </xf>
    <xf numFmtId="218" fontId="56" fillId="0" borderId="154" xfId="0" quotePrefix="1" applyNumberFormat="1" applyFont="1" applyBorder="1" applyAlignment="1">
      <alignment horizontal="center" vertical="center"/>
    </xf>
    <xf numFmtId="218" fontId="56" fillId="0" borderId="7" xfId="0" quotePrefix="1" applyNumberFormat="1" applyFont="1" applyBorder="1" applyAlignment="1">
      <alignment horizontal="center" vertical="center"/>
    </xf>
    <xf numFmtId="218" fontId="56" fillId="0" borderId="144" xfId="0" quotePrefix="1" applyNumberFormat="1" applyFont="1" applyBorder="1" applyAlignment="1">
      <alignment horizontal="center" vertical="center"/>
    </xf>
    <xf numFmtId="2" fontId="52" fillId="5" borderId="0" xfId="0" applyNumberFormat="1" applyFont="1" applyFill="1" applyAlignment="1">
      <alignment horizontal="center"/>
    </xf>
    <xf numFmtId="0" fontId="69" fillId="5" borderId="0" xfId="0" applyFont="1" applyFill="1" applyAlignment="1">
      <alignment horizontal="left"/>
    </xf>
    <xf numFmtId="2" fontId="52" fillId="0" borderId="45" xfId="0" applyNumberFormat="1" applyFont="1" applyBorder="1" applyAlignment="1">
      <alignment horizontal="center"/>
    </xf>
    <xf numFmtId="2" fontId="51" fillId="0" borderId="0" xfId="0" applyNumberFormat="1" applyFont="1" applyAlignment="1"/>
    <xf numFmtId="205" fontId="51" fillId="0" borderId="0" xfId="0" applyNumberFormat="1" applyFont="1" applyAlignment="1"/>
    <xf numFmtId="12" fontId="51" fillId="0" borderId="0" xfId="0" applyNumberFormat="1" applyFont="1" applyAlignment="1">
      <alignment horizontal="left"/>
    </xf>
    <xf numFmtId="180" fontId="63" fillId="0" borderId="0" xfId="0" applyNumberFormat="1" applyFont="1" applyAlignment="1">
      <alignment horizontal="right" vertical="center"/>
    </xf>
    <xf numFmtId="2" fontId="64" fillId="0" borderId="0" xfId="26" applyNumberFormat="1" applyFont="1" applyAlignment="1">
      <alignment horizontal="center" vertical="center"/>
    </xf>
    <xf numFmtId="181" fontId="64" fillId="0" borderId="0" xfId="26" applyNumberFormat="1" applyFont="1" applyAlignment="1">
      <alignment horizontal="center" vertical="center"/>
    </xf>
    <xf numFmtId="181" fontId="64" fillId="0" borderId="0" xfId="26" applyNumberFormat="1" applyFont="1" applyAlignment="1">
      <alignment horizontal="center"/>
    </xf>
    <xf numFmtId="220" fontId="64" fillId="0" borderId="0" xfId="26" applyNumberFormat="1" applyFont="1" applyAlignment="1">
      <alignment horizontal="center" vertical="center"/>
    </xf>
    <xf numFmtId="181" fontId="63" fillId="0" borderId="0" xfId="0" applyNumberFormat="1" applyFont="1" applyAlignment="1">
      <alignment horizontal="center"/>
    </xf>
    <xf numFmtId="177" fontId="63" fillId="0" borderId="0" xfId="0" applyNumberFormat="1" applyFont="1" applyAlignment="1">
      <alignment horizontal="right" vertical="center"/>
    </xf>
    <xf numFmtId="222" fontId="51" fillId="0" borderId="0" xfId="0" applyNumberFormat="1" applyFont="1" applyAlignment="1">
      <alignment horizontal="right"/>
    </xf>
    <xf numFmtId="210" fontId="51" fillId="0" borderId="0" xfId="0" applyNumberFormat="1" applyFont="1" applyAlignment="1">
      <alignment horizontal="left" wrapText="1"/>
    </xf>
    <xf numFmtId="177" fontId="60" fillId="0" borderId="0" xfId="0" applyNumberFormat="1" applyFont="1" applyAlignment="1">
      <alignment horizontal="right" vertical="center"/>
    </xf>
    <xf numFmtId="201" fontId="63" fillId="0" borderId="73" xfId="26" applyNumberFormat="1" applyFont="1" applyBorder="1" applyAlignment="1">
      <alignment horizontal="right" vertical="center"/>
    </xf>
    <xf numFmtId="201" fontId="64" fillId="0" borderId="73" xfId="26" applyNumberFormat="1" applyFont="1" applyBorder="1" applyAlignment="1">
      <alignment horizontal="right" vertical="center"/>
    </xf>
    <xf numFmtId="201" fontId="64" fillId="0" borderId="84" xfId="26" applyNumberFormat="1" applyFont="1" applyBorder="1" applyAlignment="1">
      <alignment horizontal="right" vertical="center"/>
    </xf>
    <xf numFmtId="201" fontId="63" fillId="0" borderId="76" xfId="26" applyNumberFormat="1" applyFont="1" applyBorder="1" applyAlignment="1">
      <alignment horizontal="right" vertical="center"/>
    </xf>
    <xf numFmtId="201" fontId="64" fillId="0" borderId="76" xfId="26" applyNumberFormat="1" applyFont="1" applyBorder="1" applyAlignment="1">
      <alignment horizontal="right" vertical="center"/>
    </xf>
    <xf numFmtId="201" fontId="64" fillId="0" borderId="82" xfId="26" applyNumberFormat="1" applyFont="1" applyBorder="1" applyAlignment="1">
      <alignment horizontal="right" vertical="center"/>
    </xf>
    <xf numFmtId="201" fontId="63" fillId="0" borderId="75" xfId="26" applyNumberFormat="1" applyFont="1" applyBorder="1" applyAlignment="1">
      <alignment horizontal="right" vertical="center"/>
    </xf>
    <xf numFmtId="201" fontId="63" fillId="0" borderId="77" xfId="26" applyNumberFormat="1" applyFont="1" applyBorder="1" applyAlignment="1">
      <alignment horizontal="right" vertical="center"/>
    </xf>
    <xf numFmtId="0" fontId="51" fillId="0" borderId="4" xfId="0" applyFont="1" applyBorder="1" applyAlignment="1">
      <alignment horizontal="center" vertical="center"/>
    </xf>
    <xf numFmtId="0" fontId="51" fillId="0" borderId="158" xfId="0" applyFont="1" applyBorder="1" applyAlignment="1">
      <alignment horizontal="center" vertical="center"/>
    </xf>
    <xf numFmtId="181" fontId="60" fillId="0" borderId="0" xfId="26" applyNumberFormat="1" applyFont="1" applyAlignment="1">
      <alignment horizontal="center" vertical="center"/>
    </xf>
    <xf numFmtId="0" fontId="64" fillId="0" borderId="88" xfId="26" applyFont="1" applyBorder="1" applyAlignment="1">
      <alignment horizontal="center" vertical="center"/>
    </xf>
    <xf numFmtId="0" fontId="64" fillId="0" borderId="70" xfId="26" applyFont="1" applyBorder="1" applyAlignment="1">
      <alignment horizontal="center" vertical="center"/>
    </xf>
    <xf numFmtId="0" fontId="64" fillId="0" borderId="90" xfId="26" applyFont="1" applyBorder="1" applyAlignment="1">
      <alignment horizontal="center" vertical="center"/>
    </xf>
    <xf numFmtId="0" fontId="64" fillId="0" borderId="76" xfId="26" applyFont="1" applyBorder="1" applyAlignment="1">
      <alignment horizontal="center" vertical="center"/>
    </xf>
    <xf numFmtId="0" fontId="64" fillId="0" borderId="105" xfId="26" applyFont="1" applyBorder="1" applyAlignment="1">
      <alignment horizontal="center" vertical="center"/>
    </xf>
    <xf numFmtId="0" fontId="64" fillId="0" borderId="104" xfId="26" applyFont="1" applyBorder="1" applyAlignment="1">
      <alignment horizontal="center" vertical="center"/>
    </xf>
    <xf numFmtId="0" fontId="64" fillId="0" borderId="92" xfId="26" applyFont="1" applyBorder="1" applyAlignment="1">
      <alignment horizontal="center" vertical="center"/>
    </xf>
    <xf numFmtId="0" fontId="64" fillId="0" borderId="73" xfId="26" applyFont="1" applyBorder="1" applyAlignment="1">
      <alignment horizontal="center" vertical="center"/>
    </xf>
    <xf numFmtId="0" fontId="64" fillId="0" borderId="80" xfId="26" applyFont="1" applyBorder="1" applyAlignment="1">
      <alignment horizontal="center" vertical="center"/>
    </xf>
    <xf numFmtId="201" fontId="63" fillId="0" borderId="74" xfId="26" applyNumberFormat="1" applyFont="1" applyBorder="1" applyAlignment="1">
      <alignment horizontal="right" vertical="center"/>
    </xf>
    <xf numFmtId="201" fontId="63" fillId="0" borderId="70" xfId="26" applyNumberFormat="1" applyFont="1" applyBorder="1" applyAlignment="1">
      <alignment horizontal="right" vertical="center"/>
    </xf>
    <xf numFmtId="0" fontId="64" fillId="0" borderId="82" xfId="26" applyFont="1" applyBorder="1" applyAlignment="1">
      <alignment horizontal="center" vertical="center"/>
    </xf>
    <xf numFmtId="201" fontId="64" fillId="0" borderId="70" xfId="26" applyNumberFormat="1" applyFont="1" applyBorder="1" applyAlignment="1">
      <alignment horizontal="right" vertical="center"/>
    </xf>
    <xf numFmtId="201" fontId="64" fillId="0" borderId="80" xfId="26" applyNumberFormat="1" applyFont="1" applyBorder="1" applyAlignment="1">
      <alignment horizontal="right" vertical="center"/>
    </xf>
    <xf numFmtId="0" fontId="64" fillId="0" borderId="109" xfId="26" applyFont="1" applyBorder="1" applyAlignment="1">
      <alignment horizontal="center" vertical="center"/>
    </xf>
    <xf numFmtId="201" fontId="63" fillId="0" borderId="100" xfId="26" applyNumberFormat="1" applyFont="1" applyBorder="1" applyAlignment="1">
      <alignment horizontal="right" vertical="center"/>
    </xf>
    <xf numFmtId="201" fontId="63" fillId="0" borderId="104" xfId="26" applyNumberFormat="1" applyFont="1" applyBorder="1" applyAlignment="1">
      <alignment horizontal="right" vertical="center"/>
    </xf>
    <xf numFmtId="201" fontId="64" fillId="0" borderId="104" xfId="26" applyNumberFormat="1" applyFont="1" applyBorder="1" applyAlignment="1">
      <alignment horizontal="right" vertical="center"/>
    </xf>
    <xf numFmtId="201" fontId="64" fillId="0" borderId="109" xfId="26" applyNumberFormat="1" applyFont="1" applyBorder="1" applyAlignment="1">
      <alignment horizontal="right" vertical="center"/>
    </xf>
    <xf numFmtId="0" fontId="64" fillId="0" borderId="118" xfId="26" applyFont="1" applyBorder="1" applyAlignment="1">
      <alignment horizontal="center" vertical="center"/>
    </xf>
    <xf numFmtId="0" fontId="64" fillId="0" borderId="69" xfId="26" applyFont="1" applyBorder="1" applyAlignment="1">
      <alignment horizontal="center" vertical="center"/>
    </xf>
    <xf numFmtId="0" fontId="64" fillId="0" borderId="101" xfId="26" applyFont="1" applyBorder="1" applyAlignment="1">
      <alignment horizontal="center" vertical="center"/>
    </xf>
    <xf numFmtId="0" fontId="64" fillId="0" borderId="141" xfId="26" applyFont="1" applyBorder="1" applyAlignment="1">
      <alignment horizontal="center" vertical="center"/>
    </xf>
    <xf numFmtId="0" fontId="64" fillId="0" borderId="142" xfId="26" applyFont="1" applyBorder="1" applyAlignment="1">
      <alignment horizontal="center" vertical="center"/>
    </xf>
    <xf numFmtId="0" fontId="51" fillId="0" borderId="142" xfId="0" applyFont="1" applyBorder="1" applyAlignment="1">
      <alignment horizontal="center" vertical="center"/>
    </xf>
    <xf numFmtId="208" fontId="60" fillId="0" borderId="0" xfId="13" applyNumberFormat="1" applyFont="1" applyAlignment="1">
      <alignment horizontal="right"/>
    </xf>
    <xf numFmtId="2" fontId="64" fillId="0" borderId="0" xfId="27" applyNumberFormat="1" applyFont="1" applyAlignment="1">
      <alignment horizontal="right" vertical="center"/>
    </xf>
    <xf numFmtId="208" fontId="51" fillId="0" borderId="0" xfId="13" applyNumberFormat="1" applyFont="1" applyAlignment="1"/>
    <xf numFmtId="181" fontId="64" fillId="0" borderId="0" xfId="27" applyNumberFormat="1" applyFont="1" applyAlignment="1">
      <alignment horizontal="center" vertical="center"/>
    </xf>
    <xf numFmtId="0" fontId="63" fillId="0" borderId="0" xfId="11" applyFont="1" applyAlignment="1">
      <alignment horizontal="center"/>
    </xf>
    <xf numFmtId="2" fontId="64" fillId="0" borderId="0" xfId="27" applyNumberFormat="1" applyFont="1" applyAlignment="1">
      <alignment horizontal="center" vertical="center"/>
    </xf>
    <xf numFmtId="181" fontId="60" fillId="0" borderId="0" xfId="27" applyNumberFormat="1" applyFont="1" applyAlignment="1">
      <alignment horizontal="center" vertical="center"/>
    </xf>
    <xf numFmtId="177" fontId="51" fillId="0" borderId="0" xfId="29" applyNumberFormat="1" applyFont="1" applyAlignment="1">
      <alignment horizontal="right"/>
    </xf>
    <xf numFmtId="0" fontId="64" fillId="0" borderId="0" xfId="27" applyFont="1" applyAlignment="1">
      <alignment horizontal="center" vertical="center"/>
    </xf>
    <xf numFmtId="180" fontId="51" fillId="0" borderId="0" xfId="29" applyNumberFormat="1" applyFont="1" applyAlignment="1">
      <alignment horizontal="center"/>
    </xf>
    <xf numFmtId="2" fontId="64" fillId="0" borderId="0" xfId="27" applyNumberFormat="1" applyFont="1" applyAlignment="1">
      <alignment horizontal="center"/>
    </xf>
    <xf numFmtId="0" fontId="64" fillId="0" borderId="0" xfId="27" applyFont="1" applyAlignment="1">
      <alignment horizontal="center"/>
    </xf>
    <xf numFmtId="12" fontId="64" fillId="0" borderId="0" xfId="27" applyNumberFormat="1" applyFont="1" applyAlignment="1">
      <alignment horizontal="center"/>
    </xf>
    <xf numFmtId="180" fontId="51" fillId="0" borderId="0" xfId="29" applyNumberFormat="1" applyFont="1" applyAlignment="1">
      <alignment horizontal="right"/>
    </xf>
    <xf numFmtId="0" fontId="51" fillId="0" borderId="0" xfId="29" applyFont="1" applyAlignment="1">
      <alignment horizontal="center" vertical="center" wrapText="1"/>
    </xf>
    <xf numFmtId="0" fontId="51" fillId="0" borderId="0" xfId="29" applyFont="1" applyAlignment="1">
      <alignment horizontal="center" vertical="center"/>
    </xf>
    <xf numFmtId="1" fontId="60" fillId="0" borderId="0" xfId="27" applyNumberFormat="1" applyFont="1" applyAlignment="1">
      <alignment horizontal="center" vertical="center"/>
    </xf>
    <xf numFmtId="0" fontId="64" fillId="0" borderId="0" xfId="27" applyFont="1" applyAlignment="1">
      <alignment horizontal="center" vertical="center" textRotation="255"/>
    </xf>
    <xf numFmtId="0" fontId="60" fillId="0" borderId="0" xfId="27" applyFont="1" applyAlignment="1">
      <alignment horizontal="right" vertical="center" textRotation="90"/>
    </xf>
    <xf numFmtId="0" fontId="64" fillId="0" borderId="0" xfId="27" applyFont="1" applyAlignment="1">
      <alignment horizontal="right" vertical="center" textRotation="90"/>
    </xf>
    <xf numFmtId="0" fontId="64" fillId="0" borderId="0" xfId="27" applyFont="1" applyAlignment="1">
      <alignment horizontal="center" vertical="center" shrinkToFit="1"/>
    </xf>
    <xf numFmtId="0" fontId="64" fillId="0" borderId="0" xfId="27" applyFont="1" applyAlignment="1">
      <alignment horizontal="center" vertical="center" textRotation="90"/>
    </xf>
    <xf numFmtId="0" fontId="60" fillId="0" borderId="0" xfId="27" applyFont="1" applyAlignment="1">
      <alignment horizontal="center" vertical="center" textRotation="90"/>
    </xf>
    <xf numFmtId="2" fontId="64" fillId="35" borderId="103" xfId="27" applyNumberFormat="1" applyFont="1" applyFill="1" applyBorder="1" applyAlignment="1">
      <alignment horizontal="right" vertical="center" shrinkToFit="1"/>
    </xf>
    <xf numFmtId="2" fontId="64" fillId="35" borderId="0" xfId="27" applyNumberFormat="1" applyFont="1" applyFill="1" applyAlignment="1">
      <alignment horizontal="right" vertical="center" shrinkToFit="1"/>
    </xf>
    <xf numFmtId="180" fontId="64" fillId="35" borderId="0" xfId="27" applyNumberFormat="1" applyFont="1" applyFill="1" applyAlignment="1">
      <alignment horizontal="right" vertical="center"/>
    </xf>
    <xf numFmtId="177" fontId="64" fillId="35" borderId="0" xfId="27" applyNumberFormat="1" applyFont="1" applyFill="1" applyAlignment="1">
      <alignment horizontal="right" vertical="center"/>
    </xf>
    <xf numFmtId="2" fontId="64" fillId="35" borderId="107" xfId="27" applyNumberFormat="1" applyFont="1" applyFill="1" applyBorder="1" applyAlignment="1">
      <alignment horizontal="right" vertical="center" shrinkToFit="1"/>
    </xf>
    <xf numFmtId="2" fontId="64" fillId="35" borderId="45" xfId="27" applyNumberFormat="1" applyFont="1" applyFill="1" applyBorder="1" applyAlignment="1">
      <alignment horizontal="right" vertical="center" shrinkToFit="1"/>
    </xf>
    <xf numFmtId="177" fontId="64" fillId="35" borderId="45" xfId="27" quotePrefix="1" applyNumberFormat="1" applyFont="1" applyFill="1" applyBorder="1" applyAlignment="1">
      <alignment horizontal="center" vertical="center"/>
    </xf>
    <xf numFmtId="177" fontId="64" fillId="35" borderId="45" xfId="27" applyNumberFormat="1" applyFont="1" applyFill="1" applyBorder="1" applyAlignment="1">
      <alignment horizontal="center" vertical="center"/>
    </xf>
    <xf numFmtId="0" fontId="64" fillId="35" borderId="114" xfId="27" applyFont="1" applyFill="1" applyBorder="1" applyAlignment="1">
      <alignment horizontal="center" vertical="center"/>
    </xf>
    <xf numFmtId="0" fontId="64" fillId="35" borderId="95" xfId="27" applyFont="1" applyFill="1" applyBorder="1" applyAlignment="1">
      <alignment horizontal="center" vertical="center"/>
    </xf>
    <xf numFmtId="0" fontId="64" fillId="35" borderId="101" xfId="27" applyFont="1" applyFill="1" applyBorder="1" applyAlignment="1">
      <alignment horizontal="center" vertical="center" wrapText="1"/>
    </xf>
    <xf numFmtId="0" fontId="64" fillId="35" borderId="114" xfId="27" applyFont="1" applyFill="1" applyBorder="1" applyAlignment="1">
      <alignment horizontal="center" vertical="center" wrapText="1"/>
    </xf>
    <xf numFmtId="0" fontId="64" fillId="35" borderId="94" xfId="27" applyFont="1" applyFill="1" applyBorder="1" applyAlignment="1">
      <alignment horizontal="center" vertical="center" wrapText="1"/>
    </xf>
    <xf numFmtId="0" fontId="64" fillId="35" borderId="95" xfId="27" applyFont="1" applyFill="1" applyBorder="1" applyAlignment="1">
      <alignment horizontal="center" vertical="center" wrapText="1"/>
    </xf>
    <xf numFmtId="2" fontId="64" fillId="35" borderId="107" xfId="27" applyNumberFormat="1" applyFont="1" applyFill="1" applyBorder="1" applyAlignment="1">
      <alignment horizontal="center" vertical="center" shrinkToFit="1"/>
    </xf>
    <xf numFmtId="2" fontId="64" fillId="35" borderId="45" xfId="27" applyNumberFormat="1" applyFont="1" applyFill="1" applyBorder="1" applyAlignment="1">
      <alignment horizontal="center" vertical="center" shrinkToFit="1"/>
    </xf>
    <xf numFmtId="2" fontId="64" fillId="35" borderId="0" xfId="27" applyNumberFormat="1" applyFont="1" applyFill="1" applyAlignment="1">
      <alignment horizontal="center" vertical="center" shrinkToFit="1"/>
    </xf>
    <xf numFmtId="2" fontId="60" fillId="35" borderId="103" xfId="27" applyNumberFormat="1" applyFont="1" applyFill="1" applyBorder="1" applyAlignment="1">
      <alignment horizontal="right" vertical="center" shrinkToFit="1"/>
    </xf>
    <xf numFmtId="2" fontId="60" fillId="35" borderId="0" xfId="27" applyNumberFormat="1" applyFont="1" applyFill="1" applyAlignment="1">
      <alignment horizontal="right" vertical="center" shrinkToFit="1"/>
    </xf>
    <xf numFmtId="0" fontId="64" fillId="35" borderId="81" xfId="27" applyFont="1" applyFill="1" applyBorder="1" applyAlignment="1">
      <alignment horizontal="center" vertical="center" wrapText="1"/>
    </xf>
    <xf numFmtId="0" fontId="64" fillId="35" borderId="81" xfId="27" applyFont="1" applyFill="1" applyBorder="1" applyAlignment="1">
      <alignment horizontal="center" vertical="center"/>
    </xf>
    <xf numFmtId="0" fontId="64" fillId="35" borderId="83" xfId="27" applyFont="1" applyFill="1" applyBorder="1" applyAlignment="1">
      <alignment horizontal="center" vertical="center"/>
    </xf>
    <xf numFmtId="0" fontId="64" fillId="35" borderId="88" xfId="27" applyFont="1" applyFill="1" applyBorder="1" applyAlignment="1">
      <alignment horizontal="center" vertical="center"/>
    </xf>
    <xf numFmtId="0" fontId="64" fillId="35" borderId="70" xfId="27" applyFont="1" applyFill="1" applyBorder="1" applyAlignment="1">
      <alignment horizontal="center" vertical="center"/>
    </xf>
    <xf numFmtId="0" fontId="64" fillId="35" borderId="80" xfId="27" applyFont="1" applyFill="1" applyBorder="1" applyAlignment="1">
      <alignment horizontal="center" vertical="center"/>
    </xf>
    <xf numFmtId="0" fontId="64" fillId="35" borderId="90" xfId="27" applyFont="1" applyFill="1" applyBorder="1" applyAlignment="1">
      <alignment horizontal="center" vertical="center"/>
    </xf>
    <xf numFmtId="0" fontId="64" fillId="35" borderId="76" xfId="27" applyFont="1" applyFill="1" applyBorder="1" applyAlignment="1">
      <alignment horizontal="center" vertical="center"/>
    </xf>
    <xf numFmtId="0" fontId="64" fillId="35" borderId="82" xfId="27" applyFont="1" applyFill="1" applyBorder="1" applyAlignment="1">
      <alignment horizontal="center" vertical="center"/>
    </xf>
    <xf numFmtId="0" fontId="64" fillId="35" borderId="80" xfId="27" applyFont="1" applyFill="1" applyBorder="1" applyAlignment="1">
      <alignment horizontal="center" vertical="center" wrapText="1"/>
    </xf>
    <xf numFmtId="0" fontId="64" fillId="35" borderId="82" xfId="27" applyFont="1" applyFill="1" applyBorder="1" applyAlignment="1">
      <alignment horizontal="center" vertical="center" wrapText="1"/>
    </xf>
    <xf numFmtId="0" fontId="64" fillId="35" borderId="83" xfId="27" applyFont="1" applyFill="1" applyBorder="1" applyAlignment="1">
      <alignment horizontal="center" vertical="center" wrapText="1"/>
    </xf>
    <xf numFmtId="180" fontId="51" fillId="35" borderId="0" xfId="27" applyNumberFormat="1" applyFont="1" applyFill="1" applyAlignment="1">
      <alignment horizontal="right" vertical="center"/>
    </xf>
    <xf numFmtId="0" fontId="64" fillId="35" borderId="0" xfId="27" applyFont="1" applyFill="1" applyAlignment="1">
      <alignment horizontal="center" vertical="center"/>
    </xf>
    <xf numFmtId="2" fontId="64" fillId="35" borderId="119" xfId="27" applyNumberFormat="1" applyFont="1" applyFill="1" applyBorder="1" applyAlignment="1">
      <alignment horizontal="left" vertical="center"/>
    </xf>
    <xf numFmtId="2" fontId="64" fillId="35" borderId="109" xfId="27" applyNumberFormat="1" applyFont="1" applyFill="1" applyBorder="1" applyAlignment="1">
      <alignment horizontal="right" vertical="center" shrinkToFit="1"/>
    </xf>
    <xf numFmtId="2" fontId="64" fillId="35" borderId="119" xfId="27" applyNumberFormat="1" applyFont="1" applyFill="1" applyBorder="1" applyAlignment="1">
      <alignment horizontal="right" vertical="center" shrinkToFit="1"/>
    </xf>
    <xf numFmtId="180" fontId="64" fillId="35" borderId="119" xfId="27" applyNumberFormat="1" applyFont="1" applyFill="1" applyBorder="1" applyAlignment="1">
      <alignment horizontal="right" vertical="center"/>
    </xf>
    <xf numFmtId="177" fontId="64" fillId="35" borderId="119" xfId="27" applyNumberFormat="1" applyFont="1" applyFill="1" applyBorder="1" applyAlignment="1">
      <alignment horizontal="right" vertical="center"/>
    </xf>
    <xf numFmtId="0" fontId="64" fillId="35" borderId="103" xfId="27" applyFont="1" applyFill="1" applyBorder="1" applyAlignment="1">
      <alignment horizontal="center" vertical="center" wrapText="1"/>
    </xf>
    <xf numFmtId="0" fontId="64" fillId="35" borderId="0" xfId="27" applyFont="1" applyFill="1" applyAlignment="1">
      <alignment horizontal="center" vertical="center" wrapText="1"/>
    </xf>
    <xf numFmtId="1" fontId="51" fillId="0" borderId="0" xfId="27" applyNumberFormat="1" applyFont="1" applyAlignment="1">
      <alignment horizontal="center" vertical="center"/>
    </xf>
    <xf numFmtId="1" fontId="60" fillId="0" borderId="0" xfId="27" applyNumberFormat="1" applyFont="1" applyAlignment="1">
      <alignment horizontal="left" vertical="center"/>
    </xf>
    <xf numFmtId="0" fontId="63" fillId="0" borderId="0" xfId="27" applyFont="1" applyAlignment="1">
      <alignment horizontal="center" vertical="center" textRotation="90"/>
    </xf>
    <xf numFmtId="0" fontId="63" fillId="0" borderId="0" xfId="27" applyFont="1" applyAlignment="1">
      <alignment horizontal="right" vertical="center" textRotation="90"/>
    </xf>
    <xf numFmtId="1" fontId="63" fillId="0" borderId="0" xfId="27" applyNumberFormat="1" applyFont="1" applyAlignment="1">
      <alignment horizontal="center" vertical="center"/>
    </xf>
    <xf numFmtId="202" fontId="64" fillId="0" borderId="109" xfId="27" applyNumberFormat="1" applyFont="1" applyBorder="1" applyAlignment="1">
      <alignment horizontal="center" vertical="center"/>
    </xf>
    <xf numFmtId="202" fontId="64" fillId="0" borderId="105" xfId="27" applyNumberFormat="1" applyFont="1" applyBorder="1" applyAlignment="1">
      <alignment horizontal="center" vertical="center"/>
    </xf>
    <xf numFmtId="202" fontId="64" fillId="0" borderId="107" xfId="27" applyNumberFormat="1" applyFont="1" applyBorder="1" applyAlignment="1">
      <alignment horizontal="center" vertical="center"/>
    </xf>
    <xf numFmtId="202" fontId="64" fillId="0" borderId="112" xfId="27" applyNumberFormat="1" applyFont="1" applyBorder="1" applyAlignment="1">
      <alignment horizontal="center" vertical="center"/>
    </xf>
    <xf numFmtId="202" fontId="64" fillId="0" borderId="109" xfId="27" applyNumberFormat="1" applyFont="1" applyBorder="1" applyAlignment="1">
      <alignment horizontal="center" vertical="center" shrinkToFit="1"/>
    </xf>
    <xf numFmtId="202" fontId="64" fillId="0" borderId="119" xfId="27" applyNumberFormat="1" applyFont="1" applyBorder="1" applyAlignment="1">
      <alignment horizontal="center" vertical="center" shrinkToFit="1"/>
    </xf>
    <xf numFmtId="202" fontId="64" fillId="0" borderId="105" xfId="27" applyNumberFormat="1" applyFont="1" applyBorder="1" applyAlignment="1">
      <alignment horizontal="center" vertical="center" shrinkToFit="1"/>
    </xf>
    <xf numFmtId="202" fontId="64" fillId="0" borderId="107" xfId="27" applyNumberFormat="1" applyFont="1" applyBorder="1" applyAlignment="1">
      <alignment horizontal="center" vertical="center" shrinkToFit="1"/>
    </xf>
    <xf numFmtId="202" fontId="64" fillId="0" borderId="45" xfId="27" applyNumberFormat="1" applyFont="1" applyBorder="1" applyAlignment="1">
      <alignment horizontal="center" vertical="center" shrinkToFit="1"/>
    </xf>
    <xf numFmtId="202" fontId="64" fillId="0" borderId="112" xfId="27" applyNumberFormat="1" applyFont="1" applyBorder="1" applyAlignment="1">
      <alignment horizontal="center" vertical="center" shrinkToFit="1"/>
    </xf>
    <xf numFmtId="0" fontId="64" fillId="0" borderId="74" xfId="27" applyFont="1" applyBorder="1" applyAlignment="1">
      <alignment horizontal="center" wrapText="1"/>
    </xf>
    <xf numFmtId="0" fontId="64" fillId="0" borderId="70" xfId="27" applyFont="1" applyBorder="1" applyAlignment="1">
      <alignment horizontal="center" wrapText="1"/>
    </xf>
    <xf numFmtId="0" fontId="64" fillId="0" borderId="75" xfId="27" applyFont="1" applyBorder="1" applyAlignment="1">
      <alignment horizontal="center" wrapText="1"/>
    </xf>
    <xf numFmtId="0" fontId="64" fillId="0" borderId="76" xfId="27" applyFont="1" applyBorder="1" applyAlignment="1">
      <alignment horizontal="center" wrapText="1"/>
    </xf>
    <xf numFmtId="0" fontId="64" fillId="0" borderId="80" xfId="27" applyFont="1" applyBorder="1" applyAlignment="1">
      <alignment horizontal="center" vertical="center"/>
    </xf>
    <xf numFmtId="0" fontId="64" fillId="0" borderId="81" xfId="27" applyFont="1" applyBorder="1" applyAlignment="1">
      <alignment horizontal="center" vertical="center"/>
    </xf>
    <xf numFmtId="0" fontId="64" fillId="0" borderId="88" xfId="27" applyFont="1" applyBorder="1" applyAlignment="1">
      <alignment horizontal="center" vertical="center"/>
    </xf>
    <xf numFmtId="0" fontId="64" fillId="0" borderId="70" xfId="27" applyFont="1" applyBorder="1" applyAlignment="1">
      <alignment horizontal="center" vertical="center"/>
    </xf>
    <xf numFmtId="0" fontId="64" fillId="0" borderId="101" xfId="27" applyFont="1" applyBorder="1" applyAlignment="1">
      <alignment horizontal="center" vertical="center"/>
    </xf>
    <xf numFmtId="0" fontId="64" fillId="0" borderId="114" xfId="27" applyFont="1" applyBorder="1" applyAlignment="1">
      <alignment horizontal="center" vertical="center"/>
    </xf>
    <xf numFmtId="0" fontId="64" fillId="0" borderId="118" xfId="27" applyFont="1" applyBorder="1" applyAlignment="1">
      <alignment horizontal="center" vertical="center"/>
    </xf>
    <xf numFmtId="0" fontId="64" fillId="0" borderId="103" xfId="27" applyFont="1" applyBorder="1" applyAlignment="1">
      <alignment horizontal="center" vertical="center"/>
    </xf>
    <xf numFmtId="0" fontId="64" fillId="0" borderId="106" xfId="27" applyFont="1" applyBorder="1" applyAlignment="1">
      <alignment horizontal="center" vertical="center"/>
    </xf>
    <xf numFmtId="0" fontId="64" fillId="0" borderId="94" xfId="27" applyFont="1" applyBorder="1" applyAlignment="1">
      <alignment horizontal="center" vertical="center"/>
    </xf>
    <xf numFmtId="0" fontId="64" fillId="0" borderId="95" xfId="27" applyFont="1" applyBorder="1" applyAlignment="1">
      <alignment horizontal="center" vertical="center"/>
    </xf>
    <xf numFmtId="0" fontId="64" fillId="0" borderId="111" xfId="27" applyFont="1" applyBorder="1" applyAlignment="1">
      <alignment horizontal="center" vertical="center"/>
    </xf>
    <xf numFmtId="0" fontId="64" fillId="0" borderId="102" xfId="27" applyFont="1" applyBorder="1" applyAlignment="1">
      <alignment horizontal="center" vertical="center"/>
    </xf>
    <xf numFmtId="0" fontId="64" fillId="0" borderId="14" xfId="27" applyFont="1" applyBorder="1" applyAlignment="1">
      <alignment horizontal="center" vertical="center"/>
    </xf>
    <xf numFmtId="0" fontId="64" fillId="0" borderId="76" xfId="27" applyFont="1" applyBorder="1" applyAlignment="1">
      <alignment horizontal="center" vertical="center"/>
    </xf>
    <xf numFmtId="0" fontId="64" fillId="0" borderId="76" xfId="27" applyFont="1" applyBorder="1" applyAlignment="1">
      <alignment horizontal="center" vertical="center" wrapText="1"/>
    </xf>
    <xf numFmtId="202" fontId="64" fillId="0" borderId="94" xfId="27" applyNumberFormat="1" applyFont="1" applyBorder="1" applyAlignment="1">
      <alignment horizontal="center" vertical="center"/>
    </xf>
    <xf numFmtId="202" fontId="64" fillId="0" borderId="111" xfId="27" applyNumberFormat="1" applyFont="1" applyBorder="1" applyAlignment="1">
      <alignment horizontal="center" vertical="center"/>
    </xf>
    <xf numFmtId="202" fontId="64" fillId="0" borderId="94" xfId="27" applyNumberFormat="1" applyFont="1" applyBorder="1" applyAlignment="1">
      <alignment horizontal="center" vertical="center" shrinkToFit="1"/>
    </xf>
    <xf numFmtId="202" fontId="64" fillId="0" borderId="95" xfId="27" applyNumberFormat="1" applyFont="1" applyBorder="1" applyAlignment="1">
      <alignment horizontal="center" vertical="center" shrinkToFit="1"/>
    </xf>
    <xf numFmtId="202" fontId="64" fillId="0" borderId="111" xfId="27" applyNumberFormat="1" applyFont="1" applyBorder="1" applyAlignment="1">
      <alignment horizontal="center" vertical="center" shrinkToFit="1"/>
    </xf>
    <xf numFmtId="0" fontId="64" fillId="0" borderId="109" xfId="27" applyFont="1" applyBorder="1" applyAlignment="1">
      <alignment horizontal="center" vertical="center"/>
    </xf>
    <xf numFmtId="0" fontId="64" fillId="0" borderId="105" xfId="27" applyFont="1" applyBorder="1" applyAlignment="1">
      <alignment horizontal="center" vertical="center"/>
    </xf>
    <xf numFmtId="0" fontId="64" fillId="0" borderId="107" xfId="27" applyFont="1" applyBorder="1" applyAlignment="1">
      <alignment horizontal="center" vertical="center"/>
    </xf>
    <xf numFmtId="0" fontId="64" fillId="0" borderId="112" xfId="27" applyFont="1" applyBorder="1" applyAlignment="1">
      <alignment horizontal="center" vertical="center"/>
    </xf>
    <xf numFmtId="177" fontId="64" fillId="0" borderId="109" xfId="27" applyNumberFormat="1" applyFont="1" applyBorder="1" applyAlignment="1">
      <alignment horizontal="right" vertical="center"/>
    </xf>
    <xf numFmtId="177" fontId="64" fillId="0" borderId="119" xfId="27" applyNumberFormat="1" applyFont="1" applyBorder="1" applyAlignment="1">
      <alignment horizontal="right" vertical="center"/>
    </xf>
    <xf numFmtId="177" fontId="64" fillId="0" borderId="105" xfId="27" applyNumberFormat="1" applyFont="1" applyBorder="1" applyAlignment="1">
      <alignment horizontal="right" vertical="center"/>
    </xf>
    <xf numFmtId="177" fontId="64" fillId="0" borderId="94" xfId="27" applyNumberFormat="1" applyFont="1" applyBorder="1" applyAlignment="1">
      <alignment horizontal="right" vertical="center"/>
    </xf>
    <xf numFmtId="177" fontId="64" fillId="0" borderId="95" xfId="27" applyNumberFormat="1" applyFont="1" applyBorder="1" applyAlignment="1">
      <alignment horizontal="right" vertical="center"/>
    </xf>
    <xf numFmtId="177" fontId="64" fillId="0" borderId="111" xfId="27" applyNumberFormat="1" applyFont="1" applyBorder="1" applyAlignment="1">
      <alignment horizontal="right" vertical="center"/>
    </xf>
    <xf numFmtId="177" fontId="64" fillId="0" borderId="107" xfId="27" applyNumberFormat="1" applyFont="1" applyBorder="1" applyAlignment="1">
      <alignment horizontal="right" vertical="center"/>
    </xf>
    <xf numFmtId="177" fontId="64" fillId="0" borderId="45" xfId="27" applyNumberFormat="1" applyFont="1" applyBorder="1" applyAlignment="1">
      <alignment horizontal="right" vertical="center"/>
    </xf>
    <xf numFmtId="177" fontId="64" fillId="0" borderId="112" xfId="27" applyNumberFormat="1" applyFont="1" applyBorder="1" applyAlignment="1">
      <alignment horizontal="right" vertical="center"/>
    </xf>
    <xf numFmtId="0" fontId="64" fillId="0" borderId="76" xfId="27" applyFont="1" applyBorder="1" applyAlignment="1">
      <alignment horizontal="center" vertical="center" shrinkToFit="1"/>
    </xf>
    <xf numFmtId="0" fontId="64" fillId="0" borderId="104" xfId="27" applyFont="1" applyBorder="1" applyAlignment="1">
      <alignment horizontal="center" vertical="center"/>
    </xf>
    <xf numFmtId="0" fontId="64" fillId="0" borderId="91" xfId="27" applyFont="1" applyBorder="1" applyAlignment="1">
      <alignment horizontal="center" vertical="center"/>
    </xf>
    <xf numFmtId="0" fontId="64" fillId="0" borderId="73" xfId="27" applyFont="1" applyBorder="1" applyAlignment="1">
      <alignment horizontal="center" vertical="center"/>
    </xf>
    <xf numFmtId="0" fontId="64" fillId="0" borderId="93" xfId="27" applyFont="1" applyBorder="1" applyAlignment="1">
      <alignment horizontal="center" vertical="center"/>
    </xf>
    <xf numFmtId="0" fontId="64" fillId="0" borderId="76" xfId="27" applyFont="1" applyBorder="1" applyAlignment="1">
      <alignment horizontal="center" vertical="center" wrapText="1" shrinkToFit="1"/>
    </xf>
    <xf numFmtId="0" fontId="64" fillId="0" borderId="99" xfId="27" applyFont="1" applyBorder="1" applyAlignment="1">
      <alignment horizontal="center" vertical="center"/>
    </xf>
    <xf numFmtId="0" fontId="64" fillId="0" borderId="125" xfId="27" applyFont="1" applyBorder="1" applyAlignment="1">
      <alignment horizontal="center" vertical="center"/>
    </xf>
    <xf numFmtId="0" fontId="64" fillId="0" borderId="2" xfId="27" applyFont="1" applyBorder="1" applyAlignment="1">
      <alignment horizontal="center" vertical="center"/>
    </xf>
    <xf numFmtId="0" fontId="64" fillId="0" borderId="75" xfId="27" applyFont="1" applyBorder="1" applyAlignment="1">
      <alignment horizontal="center" vertical="center"/>
    </xf>
    <xf numFmtId="0" fontId="64" fillId="0" borderId="77" xfId="27" applyFont="1" applyBorder="1" applyAlignment="1">
      <alignment horizontal="center" vertical="center"/>
    </xf>
    <xf numFmtId="202" fontId="64" fillId="0" borderId="104" xfId="27" applyNumberFormat="1" applyFont="1" applyBorder="1" applyAlignment="1">
      <alignment horizontal="center" vertical="center"/>
    </xf>
    <xf numFmtId="2" fontId="64" fillId="0" borderId="76" xfId="27" applyNumberFormat="1" applyFont="1" applyBorder="1" applyAlignment="1">
      <alignment horizontal="right" vertical="center" shrinkToFit="1"/>
    </xf>
    <xf numFmtId="2" fontId="64" fillId="0" borderId="73" xfId="27" applyNumberFormat="1" applyFont="1" applyBorder="1" applyAlignment="1">
      <alignment horizontal="right" vertical="center" shrinkToFit="1"/>
    </xf>
    <xf numFmtId="2" fontId="64" fillId="0" borderId="72" xfId="27" applyNumberFormat="1" applyFont="1" applyBorder="1" applyAlignment="1">
      <alignment horizontal="center" vertical="center" shrinkToFit="1"/>
    </xf>
    <xf numFmtId="0" fontId="64" fillId="0" borderId="72" xfId="27" applyFont="1" applyBorder="1" applyAlignment="1">
      <alignment horizontal="center" vertical="center"/>
    </xf>
    <xf numFmtId="2" fontId="64" fillId="0" borderId="79" xfId="27" applyNumberFormat="1" applyFont="1" applyBorder="1" applyAlignment="1">
      <alignment horizontal="center" vertical="center" shrinkToFit="1"/>
    </xf>
    <xf numFmtId="0" fontId="64" fillId="0" borderId="79" xfId="27" applyFont="1" applyBorder="1" applyAlignment="1">
      <alignment horizontal="center" vertical="center"/>
    </xf>
    <xf numFmtId="0" fontId="64" fillId="0" borderId="70" xfId="27" applyFont="1" applyBorder="1" applyAlignment="1">
      <alignment horizontal="center"/>
    </xf>
    <xf numFmtId="0" fontId="64" fillId="0" borderId="75" xfId="27" applyFont="1" applyBorder="1" applyAlignment="1">
      <alignment horizontal="center"/>
    </xf>
    <xf numFmtId="0" fontId="64" fillId="0" borderId="76" xfId="27" applyFont="1" applyBorder="1" applyAlignment="1">
      <alignment horizontal="center"/>
    </xf>
    <xf numFmtId="0" fontId="64" fillId="0" borderId="70" xfId="27" applyFont="1" applyBorder="1" applyAlignment="1">
      <alignment horizontal="center" vertical="center" wrapText="1"/>
    </xf>
    <xf numFmtId="0" fontId="64" fillId="0" borderId="89" xfId="27" applyFont="1" applyBorder="1" applyAlignment="1">
      <alignment horizontal="center" vertical="center"/>
    </xf>
    <xf numFmtId="2" fontId="64" fillId="0" borderId="72" xfId="27" applyNumberFormat="1" applyFont="1" applyBorder="1" applyAlignment="1">
      <alignment horizontal="center" vertical="center"/>
    </xf>
    <xf numFmtId="0" fontId="64" fillId="0" borderId="100" xfId="27" applyFont="1" applyBorder="1" applyAlignment="1">
      <alignment horizontal="center" vertical="center"/>
    </xf>
    <xf numFmtId="0" fontId="64" fillId="0" borderId="104" xfId="27" applyFont="1" applyBorder="1" applyAlignment="1">
      <alignment horizontal="center" vertical="center" shrinkToFit="1"/>
    </xf>
    <xf numFmtId="2" fontId="64" fillId="0" borderId="104" xfId="27" applyNumberFormat="1" applyFont="1" applyBorder="1" applyAlignment="1">
      <alignment horizontal="right" vertical="center" shrinkToFit="1"/>
    </xf>
    <xf numFmtId="2" fontId="64" fillId="0" borderId="108" xfId="27" applyNumberFormat="1" applyFont="1" applyBorder="1" applyAlignment="1">
      <alignment horizontal="right" vertical="center" shrinkToFit="1"/>
    </xf>
    <xf numFmtId="0" fontId="64" fillId="0" borderId="113" xfId="27" applyFont="1" applyBorder="1" applyAlignment="1">
      <alignment horizontal="center" vertical="center"/>
    </xf>
    <xf numFmtId="2" fontId="64" fillId="0" borderId="108" xfId="27" applyNumberFormat="1" applyFont="1" applyBorder="1" applyAlignment="1">
      <alignment horizontal="center" vertical="center" shrinkToFit="1"/>
    </xf>
    <xf numFmtId="2" fontId="64" fillId="0" borderId="108" xfId="27" applyNumberFormat="1" applyFont="1" applyBorder="1" applyAlignment="1">
      <alignment horizontal="center" vertical="center"/>
    </xf>
    <xf numFmtId="0" fontId="64" fillId="0" borderId="108" xfId="27" applyFont="1" applyBorder="1" applyAlignment="1">
      <alignment horizontal="center" vertical="center"/>
    </xf>
    <xf numFmtId="2" fontId="64" fillId="0" borderId="79" xfId="27" applyNumberFormat="1" applyFont="1" applyBorder="1" applyAlignment="1">
      <alignment horizontal="center" vertical="center"/>
    </xf>
    <xf numFmtId="0" fontId="116" fillId="0" borderId="0" xfId="27" applyFont="1" applyAlignment="1">
      <alignment horizontal="center" vertical="top" textRotation="180"/>
    </xf>
    <xf numFmtId="0" fontId="2" fillId="0" borderId="29" xfId="9" applyBorder="1" applyAlignment="1">
      <alignment horizontal="center" vertical="center"/>
    </xf>
    <xf numFmtId="0" fontId="2" fillId="0" borderId="31" xfId="9" applyBorder="1" applyAlignment="1">
      <alignment horizontal="center" vertical="center"/>
    </xf>
    <xf numFmtId="0" fontId="21" fillId="0" borderId="46" xfId="9" applyFont="1" applyBorder="1" applyAlignment="1">
      <alignment horizontal="center" vertical="center"/>
    </xf>
    <xf numFmtId="0" fontId="21" fillId="0" borderId="47" xfId="9" applyFont="1" applyBorder="1" applyAlignment="1">
      <alignment horizontal="center" vertical="center"/>
    </xf>
    <xf numFmtId="0" fontId="2" fillId="0" borderId="0" xfId="9" applyAlignment="1">
      <alignment horizontal="center"/>
    </xf>
    <xf numFmtId="0" fontId="2" fillId="0" borderId="61" xfId="9" applyBorder="1" applyAlignment="1">
      <alignment horizontal="center"/>
    </xf>
    <xf numFmtId="0" fontId="19" fillId="3" borderId="0" xfId="9" applyFont="1" applyFill="1" applyAlignment="1">
      <alignment horizontal="center" vertical="center"/>
    </xf>
    <xf numFmtId="0" fontId="3" fillId="3" borderId="25" xfId="9" applyFont="1" applyFill="1" applyBorder="1" applyAlignment="1">
      <alignment horizontal="center" vertical="center"/>
    </xf>
    <xf numFmtId="0" fontId="49" fillId="5" borderId="27" xfId="9" applyFont="1" applyFill="1" applyBorder="1" applyAlignment="1">
      <alignment horizontal="left" vertical="center" wrapText="1" shrinkToFit="1"/>
    </xf>
    <xf numFmtId="0" fontId="49" fillId="5" borderId="28" xfId="9" applyFont="1" applyFill="1" applyBorder="1" applyAlignment="1">
      <alignment horizontal="left" vertical="center" wrapText="1" shrinkToFit="1"/>
    </xf>
    <xf numFmtId="0" fontId="49" fillId="5" borderId="32" xfId="9" applyFont="1" applyFill="1" applyBorder="1" applyAlignment="1">
      <alignment horizontal="left" vertical="center" wrapText="1" shrinkToFit="1"/>
    </xf>
    <xf numFmtId="0" fontId="27" fillId="0" borderId="62" xfId="9" applyFont="1" applyBorder="1" applyAlignment="1">
      <alignment horizontal="center" vertical="center"/>
    </xf>
    <xf numFmtId="0" fontId="27" fillId="0" borderId="63" xfId="9" applyFont="1" applyBorder="1" applyAlignment="1">
      <alignment horizontal="center" vertical="center"/>
    </xf>
    <xf numFmtId="0" fontId="27" fillId="0" borderId="64" xfId="9" applyFont="1" applyBorder="1" applyAlignment="1">
      <alignment horizontal="center" vertical="center"/>
    </xf>
    <xf numFmtId="0" fontId="20" fillId="0" borderId="1" xfId="9" applyFont="1" applyBorder="1" applyAlignment="1">
      <alignment horizontal="center" vertical="center" wrapText="1"/>
    </xf>
    <xf numFmtId="0" fontId="20" fillId="0" borderId="11" xfId="9" applyFont="1" applyBorder="1" applyAlignment="1">
      <alignment horizontal="center" vertical="center" wrapText="1"/>
    </xf>
    <xf numFmtId="0" fontId="20" fillId="0" borderId="0" xfId="9" applyFont="1" applyAlignment="1">
      <alignment horizontal="center" vertical="center" wrapText="1"/>
    </xf>
    <xf numFmtId="0" fontId="4" fillId="5" borderId="27" xfId="9" applyFont="1" applyFill="1" applyBorder="1" applyAlignment="1">
      <alignment horizontal="left" vertical="center" wrapText="1" shrinkToFit="1"/>
    </xf>
    <xf numFmtId="0" fontId="4" fillId="5" borderId="28" xfId="9" applyFont="1" applyFill="1" applyBorder="1" applyAlignment="1">
      <alignment horizontal="left" vertical="center" wrapText="1" shrinkToFit="1"/>
    </xf>
    <xf numFmtId="0" fontId="4" fillId="5" borderId="32" xfId="9" applyFont="1" applyFill="1" applyBorder="1" applyAlignment="1">
      <alignment horizontal="left" vertical="center" wrapText="1" shrinkToFit="1"/>
    </xf>
    <xf numFmtId="0" fontId="27" fillId="0" borderId="27" xfId="9" applyFont="1" applyBorder="1" applyAlignment="1">
      <alignment horizontal="center" vertical="center"/>
    </xf>
    <xf numFmtId="0" fontId="27" fillId="0" borderId="28" xfId="9" applyFont="1" applyBorder="1" applyAlignment="1">
      <alignment horizontal="center" vertical="center"/>
    </xf>
    <xf numFmtId="0" fontId="27" fillId="0" borderId="32" xfId="9" applyFont="1" applyBorder="1" applyAlignment="1">
      <alignment horizontal="center" vertical="center"/>
    </xf>
    <xf numFmtId="0" fontId="36" fillId="29" borderId="4" xfId="9" applyFont="1" applyFill="1" applyBorder="1" applyAlignment="1">
      <alignment horizontal="center" vertical="center" wrapText="1"/>
    </xf>
    <xf numFmtId="0" fontId="36" fillId="29" borderId="5" xfId="9" applyFont="1" applyFill="1" applyBorder="1" applyAlignment="1">
      <alignment horizontal="center" vertical="center" wrapText="1"/>
    </xf>
    <xf numFmtId="0" fontId="36" fillId="29" borderId="6" xfId="9" applyFont="1" applyFill="1" applyBorder="1" applyAlignment="1">
      <alignment horizontal="center" vertical="center" wrapText="1"/>
    </xf>
    <xf numFmtId="0" fontId="36" fillId="29" borderId="4" xfId="9" applyFont="1" applyFill="1" applyBorder="1" applyAlignment="1">
      <alignment horizontal="center" vertical="center"/>
    </xf>
    <xf numFmtId="0" fontId="36" fillId="29" borderId="5" xfId="9" applyFont="1" applyFill="1" applyBorder="1" applyAlignment="1">
      <alignment horizontal="center" vertical="center"/>
    </xf>
    <xf numFmtId="0" fontId="36" fillId="29" borderId="6" xfId="9" applyFont="1" applyFill="1" applyBorder="1" applyAlignment="1">
      <alignment horizontal="center" vertical="center"/>
    </xf>
    <xf numFmtId="0" fontId="2" fillId="14" borderId="4" xfId="9" applyFill="1" applyBorder="1" applyAlignment="1">
      <alignment horizontal="center" vertical="center" wrapText="1"/>
    </xf>
    <xf numFmtId="0" fontId="2" fillId="14" borderId="6" xfId="9" applyFill="1" applyBorder="1" applyAlignment="1">
      <alignment horizontal="center" vertical="center" wrapText="1"/>
    </xf>
    <xf numFmtId="0" fontId="27" fillId="0" borderId="65" xfId="9" applyFont="1" applyBorder="1" applyAlignment="1">
      <alignment horizontal="center" vertical="center"/>
    </xf>
    <xf numFmtId="0" fontId="27" fillId="0" borderId="12" xfId="9" applyFont="1" applyBorder="1" applyAlignment="1">
      <alignment horizontal="center" vertical="center"/>
    </xf>
    <xf numFmtId="0" fontId="27" fillId="0" borderId="66" xfId="9" applyFont="1" applyBorder="1" applyAlignment="1">
      <alignment horizontal="center" vertical="center"/>
    </xf>
    <xf numFmtId="0" fontId="3" fillId="19" borderId="0" xfId="9" applyFont="1" applyFill="1" applyAlignment="1">
      <alignment horizontal="center" vertical="center" wrapText="1"/>
    </xf>
    <xf numFmtId="0" fontId="3" fillId="19" borderId="45" xfId="9" applyFont="1" applyFill="1" applyBorder="1" applyAlignment="1">
      <alignment horizontal="center" vertical="center" wrapText="1"/>
    </xf>
    <xf numFmtId="0" fontId="3" fillId="11" borderId="25" xfId="9" applyFont="1" applyFill="1" applyBorder="1" applyAlignment="1">
      <alignment horizontal="center" vertical="center"/>
    </xf>
    <xf numFmtId="0" fontId="8" fillId="0" borderId="4" xfId="9" applyFont="1" applyBorder="1" applyAlignment="1">
      <alignment horizontal="center" vertical="center" wrapText="1"/>
    </xf>
    <xf numFmtId="0" fontId="8" fillId="0" borderId="6" xfId="9" applyFont="1" applyBorder="1" applyAlignment="1">
      <alignment horizontal="center" vertical="center" wrapText="1"/>
    </xf>
    <xf numFmtId="0" fontId="3" fillId="3" borderId="0" xfId="9" applyFont="1" applyFill="1" applyAlignment="1">
      <alignment horizontal="center" vertical="center"/>
    </xf>
    <xf numFmtId="0" fontId="2" fillId="0" borderId="7" xfId="9" applyBorder="1" applyAlignment="1">
      <alignment horizontal="center" vertical="center" wrapText="1"/>
    </xf>
    <xf numFmtId="0" fontId="9" fillId="10" borderId="12" xfId="9" applyFont="1" applyFill="1" applyBorder="1" applyAlignment="1">
      <alignment horizontal="left" vertical="center"/>
    </xf>
    <xf numFmtId="0" fontId="19" fillId="17" borderId="4" xfId="9" applyFont="1" applyFill="1" applyBorder="1" applyAlignment="1">
      <alignment horizontal="center" vertical="center" wrapText="1"/>
    </xf>
    <xf numFmtId="0" fontId="23" fillId="25" borderId="36" xfId="9" applyFont="1" applyFill="1" applyBorder="1" applyAlignment="1">
      <alignment horizontal="center" vertical="center" wrapText="1"/>
    </xf>
    <xf numFmtId="0" fontId="23" fillId="25" borderId="0" xfId="9" applyFont="1" applyFill="1" applyAlignment="1">
      <alignment horizontal="center" vertical="center" wrapText="1"/>
    </xf>
    <xf numFmtId="0" fontId="4" fillId="0" borderId="0" xfId="9" applyFont="1" applyAlignment="1">
      <alignment horizontal="left" vertical="center"/>
    </xf>
    <xf numFmtId="0" fontId="2" fillId="0" borderId="1" xfId="9" applyBorder="1" applyAlignment="1">
      <alignment horizontal="center" vertical="center"/>
    </xf>
    <xf numFmtId="0" fontId="4" fillId="0" borderId="4" xfId="9" applyFont="1" applyBorder="1" applyAlignment="1">
      <alignment horizontal="left" vertical="center"/>
    </xf>
    <xf numFmtId="0" fontId="2" fillId="4" borderId="2" xfId="9" applyFill="1" applyBorder="1" applyAlignment="1">
      <alignment horizontal="center" vertical="center"/>
    </xf>
    <xf numFmtId="0" fontId="2" fillId="4" borderId="3" xfId="9" applyFill="1" applyBorder="1" applyAlignment="1">
      <alignment horizontal="center" vertical="center"/>
    </xf>
    <xf numFmtId="0" fontId="2" fillId="0" borderId="4" xfId="9" applyBorder="1" applyAlignment="1">
      <alignment horizontal="center" vertical="center"/>
    </xf>
    <xf numFmtId="0" fontId="2" fillId="0" borderId="6" xfId="9" applyBorder="1" applyAlignment="1">
      <alignment horizontal="center" vertical="center"/>
    </xf>
    <xf numFmtId="0" fontId="4" fillId="0" borderId="4" xfId="9" applyFont="1" applyBorder="1" applyAlignment="1">
      <alignment horizontal="left" vertical="center" wrapText="1"/>
    </xf>
    <xf numFmtId="0" fontId="4" fillId="0" borderId="11" xfId="9" applyFont="1" applyBorder="1" applyAlignment="1">
      <alignment horizontal="left" vertical="center"/>
    </xf>
    <xf numFmtId="0" fontId="4" fillId="0" borderId="14" xfId="9" applyFont="1" applyBorder="1" applyAlignment="1">
      <alignment horizontal="left" vertical="center"/>
    </xf>
    <xf numFmtId="0" fontId="4" fillId="0" borderId="2" xfId="9" applyFont="1" applyBorder="1" applyAlignment="1">
      <alignment horizontal="left" vertical="center"/>
    </xf>
    <xf numFmtId="0" fontId="2" fillId="3" borderId="1" xfId="9" applyFill="1" applyBorder="1" applyAlignment="1">
      <alignment horizontal="left"/>
    </xf>
    <xf numFmtId="0" fontId="7" fillId="3" borderId="0" xfId="9" applyFont="1" applyFill="1" applyAlignment="1">
      <alignment horizontal="center" vertical="center"/>
    </xf>
    <xf numFmtId="177" fontId="63" fillId="0" borderId="0" xfId="27" applyNumberFormat="1" applyFont="1" applyAlignment="1">
      <alignment horizontal="right" vertical="center"/>
    </xf>
    <xf numFmtId="2" fontId="63" fillId="0" borderId="0" xfId="27" applyNumberFormat="1" applyFont="1" applyAlignment="1">
      <alignment horizontal="center" vertical="center"/>
    </xf>
  </cellXfs>
  <cellStyles count="30">
    <cellStyle name="桁区切り" xfId="17" builtinId="6"/>
    <cellStyle name="常规 2" xfId="6" xr:uid="{00000000-0005-0000-0000-000001000000}"/>
    <cellStyle name="常规 3" xfId="8" xr:uid="{00000000-0005-0000-0000-000002000000}"/>
    <cellStyle name="常规 4" xfId="9" xr:uid="{00000000-0005-0000-0000-000003000000}"/>
    <cellStyle name="標準" xfId="0" builtinId="0"/>
    <cellStyle name="標準 10" xfId="28" xr:uid="{8CFF8885-F425-4BA4-BE1E-BC2FE6A73955}"/>
    <cellStyle name="標準 2" xfId="5" xr:uid="{00000000-0005-0000-0000-000005000000}"/>
    <cellStyle name="標準 2 2" xfId="25" xr:uid="{00000000-0005-0000-0000-000006000000}"/>
    <cellStyle name="標準 3" xfId="2" xr:uid="{00000000-0005-0000-0000-000007000000}"/>
    <cellStyle name="標準 3 2" xfId="27" xr:uid="{547CBBBB-BC00-482F-885F-B4182D13C1F7}"/>
    <cellStyle name="標準 4" xfId="20" xr:uid="{00000000-0005-0000-0000-000008000000}"/>
    <cellStyle name="標準 5" xfId="24" xr:uid="{00000000-0005-0000-0000-000009000000}"/>
    <cellStyle name="標準 6" xfId="26" xr:uid="{80B8F5AD-1B21-488A-A18A-53ABDC3D4682}"/>
    <cellStyle name="標準 6 2" xfId="29" xr:uid="{17BE877B-2B6A-4235-A38C-9CE46A177039}"/>
    <cellStyle name="標準_(3)" xfId="23" xr:uid="{00000000-0005-0000-0000-00000A000000}"/>
    <cellStyle name="標準_§5-基本計算" xfId="11" xr:uid="{00000000-0005-0000-0000-00000B000000}"/>
    <cellStyle name="標準_§5-基本計算_Book1" xfId="4" xr:uid="{00000000-0005-0000-0000-00000C000000}"/>
    <cellStyle name="標準_03-荷重計算（完成時）_改" xfId="10" xr:uid="{00000000-0005-0000-0000-00000E000000}"/>
    <cellStyle name="標準_Ａ１土圧の計算(地震時)_躯体用" xfId="3" xr:uid="{00000000-0005-0000-0000-00000F000000}"/>
    <cellStyle name="標準_Book1" xfId="12" xr:uid="{00000000-0005-0000-0000-000010000000}"/>
    <cellStyle name="標準_Book2" xfId="13" xr:uid="{00000000-0005-0000-0000-000011000000}"/>
    <cellStyle name="標準_R1_L1部材のモデル化" xfId="19" xr:uid="{00000000-0005-0000-0000-000012000000}"/>
    <cellStyle name="標準_Sheet3" xfId="21" xr:uid="{00000000-0005-0000-0000-000013000000}"/>
    <cellStyle name="標準_ねじりの計算-縦梁（上層）" xfId="14" xr:uid="{00000000-0005-0000-0000-000014000000}"/>
    <cellStyle name="標準_計算書シート（原）" xfId="18" xr:uid="{00000000-0005-0000-0000-000016000000}"/>
    <cellStyle name="標準_神田Bv（§3～9）" xfId="7" xr:uid="{00000000-0005-0000-0000-000017000000}"/>
    <cellStyle name="標準_折尾反力集計" xfId="1" xr:uid="{00000000-0005-0000-0000-000018000000}"/>
    <cellStyle name="標準_総括表" xfId="22" xr:uid="{00000000-0005-0000-0000-000019000000}"/>
    <cellStyle name="標準_中間ｽﾗﾌﾞＣ P17（一方向）" xfId="15" xr:uid="{00000000-0005-0000-0000-00001A000000}"/>
    <cellStyle name="標準_椿町1.28" xfId="16" xr:uid="{00000000-0005-0000-0000-00001B000000}"/>
  </cellStyles>
  <dxfs count="41">
    <dxf>
      <font>
        <color theme="7" tint="0.79967650379955446"/>
      </font>
      <fill>
        <patternFill patternType="solid">
          <bgColor rgb="FFFF0000"/>
        </patternFill>
      </fill>
    </dxf>
    <dxf>
      <font>
        <color theme="7" tint="0.79967650379955446"/>
      </font>
      <fill>
        <patternFill patternType="solid">
          <bgColor rgb="FFFF0000"/>
        </patternFill>
      </fill>
    </dxf>
    <dxf>
      <font>
        <color theme="7" tint="0.79967650379955446"/>
      </font>
      <fill>
        <patternFill patternType="solid">
          <bgColor rgb="FFFF0000"/>
        </patternFill>
      </fill>
    </dxf>
    <dxf>
      <font>
        <color theme="7" tint="0.79967650379955446"/>
      </font>
      <fill>
        <patternFill patternType="solid">
          <bgColor rgb="FFFF0000"/>
        </patternFill>
      </fill>
    </dxf>
    <dxf>
      <fill>
        <patternFill patternType="solid">
          <bgColor rgb="FFFFC7CE"/>
        </patternFill>
      </fill>
    </dxf>
    <dxf>
      <font>
        <color theme="7" tint="0.79967650379955446"/>
      </font>
      <fill>
        <patternFill patternType="solid">
          <bgColor rgb="FFFF0000"/>
        </patternFill>
      </fill>
    </dxf>
    <dxf>
      <font>
        <color theme="7" tint="0.79967650379955446"/>
      </font>
      <fill>
        <patternFill patternType="solid">
          <bgColor rgb="FFFF0000"/>
        </patternFill>
      </fill>
    </dxf>
    <dxf>
      <font>
        <color theme="7" tint="0.79967650379955446"/>
      </font>
      <fill>
        <patternFill patternType="solid">
          <bgColor rgb="FFFF0000"/>
        </patternFill>
      </fill>
    </dxf>
    <dxf>
      <fill>
        <patternFill patternType="solid">
          <bgColor rgb="FFFFC7CE"/>
        </patternFill>
      </fill>
    </dxf>
    <dxf>
      <font>
        <color theme="7" tint="0.79967650379955446"/>
      </font>
      <fill>
        <patternFill patternType="solid">
          <bgColor rgb="FFFF0000"/>
        </patternFill>
      </fill>
    </dxf>
    <dxf>
      <fill>
        <patternFill patternType="solid">
          <bgColor rgb="FFFFC7CE"/>
        </patternFill>
      </fill>
    </dxf>
    <dxf>
      <font>
        <color theme="7" tint="0.79967650379955446"/>
      </font>
      <fill>
        <patternFill patternType="solid">
          <bgColor rgb="FFFF0000"/>
        </patternFill>
      </fill>
    </dxf>
    <dxf>
      <font>
        <color theme="7" tint="0.79967650379955446"/>
      </font>
      <fill>
        <patternFill patternType="solid">
          <bgColor rgb="FFFF0000"/>
        </patternFill>
      </fill>
    </dxf>
    <dxf>
      <font>
        <color theme="7" tint="0.79967650379955446"/>
      </font>
      <fill>
        <patternFill patternType="solid">
          <bgColor rgb="FFFF0000"/>
        </patternFill>
      </fill>
    </dxf>
    <dxf>
      <font>
        <color theme="7" tint="0.79967650379955446"/>
      </font>
      <fill>
        <patternFill patternType="solid">
          <bgColor rgb="FFFF0000"/>
        </patternFill>
      </fill>
    </dxf>
    <dxf>
      <font>
        <color theme="7" tint="0.79967650379955446"/>
      </font>
      <fill>
        <patternFill patternType="solid">
          <bgColor rgb="FFFF0000"/>
        </patternFill>
      </fill>
    </dxf>
    <dxf>
      <font>
        <color theme="7" tint="0.79967650379955446"/>
      </font>
      <fill>
        <patternFill patternType="solid">
          <bgColor rgb="FFFF0000"/>
        </patternFill>
      </fill>
    </dxf>
    <dxf>
      <font>
        <color theme="7" tint="0.79967650379955446"/>
      </font>
      <fill>
        <patternFill patternType="solid">
          <bgColor rgb="FFFF0000"/>
        </patternFill>
      </fill>
    </dxf>
    <dxf>
      <font>
        <color theme="7" tint="0.79967650379955446"/>
      </font>
      <fill>
        <patternFill patternType="solid">
          <bgColor rgb="FFFF0000"/>
        </patternFill>
      </fill>
    </dxf>
    <dxf>
      <fill>
        <patternFill patternType="solid">
          <bgColor rgb="FFFFC7CE"/>
        </patternFill>
      </fill>
    </dxf>
    <dxf>
      <font>
        <color theme="7" tint="0.79967650379955446"/>
      </font>
      <fill>
        <patternFill patternType="solid">
          <bgColor rgb="FFFF0000"/>
        </patternFill>
      </fill>
    </dxf>
    <dxf>
      <font>
        <color theme="7" tint="0.79967650379955446"/>
      </font>
      <fill>
        <patternFill patternType="solid">
          <bgColor rgb="FFFF0000"/>
        </patternFill>
      </fill>
    </dxf>
    <dxf>
      <font>
        <color theme="7" tint="0.79967650379955446"/>
      </font>
      <fill>
        <patternFill patternType="solid">
          <bgColor rgb="FFFF0000"/>
        </patternFill>
      </fill>
    </dxf>
    <dxf>
      <font>
        <color theme="7" tint="0.79967650379955446"/>
      </font>
      <fill>
        <patternFill patternType="solid">
          <bgColor rgb="FFFF0000"/>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ont>
        <color theme="7" tint="0.79967650379955446"/>
      </font>
      <fill>
        <patternFill patternType="solid">
          <bgColor rgb="FFFF0000"/>
        </patternFill>
      </fill>
    </dxf>
    <dxf>
      <font>
        <color theme="7" tint="0.79967650379955446"/>
      </font>
      <fill>
        <patternFill patternType="solid">
          <bgColor rgb="FFFF0000"/>
        </patternFill>
      </fill>
    </dxf>
    <dxf>
      <font>
        <color theme="7" tint="0.79967650379955446"/>
      </font>
      <fill>
        <patternFill patternType="solid">
          <bgColor rgb="FFFF0000"/>
        </patternFill>
      </fill>
    </dxf>
    <dxf>
      <font>
        <color theme="7" tint="0.79967650379955446"/>
      </font>
      <fill>
        <patternFill patternType="solid">
          <bgColor rgb="FFFF0000"/>
        </patternFill>
      </fill>
    </dxf>
    <dxf>
      <font>
        <color theme="7" tint="0.79967650379955446"/>
      </font>
      <fill>
        <patternFill patternType="solid">
          <bgColor rgb="FFFF0000"/>
        </patternFill>
      </fill>
    </dxf>
    <dxf>
      <font>
        <color theme="7" tint="0.79967650379955446"/>
      </font>
      <fill>
        <patternFill patternType="solid">
          <bgColor rgb="FFFF0000"/>
        </patternFill>
      </fill>
    </dxf>
    <dxf>
      <font>
        <color theme="7" tint="0.79967650379955446"/>
      </font>
      <fill>
        <patternFill patternType="solid">
          <bgColor rgb="FFFF0000"/>
        </patternFill>
      </fill>
    </dxf>
    <dxf>
      <font>
        <color theme="7" tint="0.79967650379955446"/>
      </font>
      <fill>
        <patternFill patternType="solid">
          <bgColor rgb="FFFF0000"/>
        </patternFill>
      </fill>
    </dxf>
    <dxf>
      <font>
        <color theme="7" tint="0.79967650379955446"/>
      </font>
      <fill>
        <patternFill patternType="solid">
          <bgColor rgb="FFFF0000"/>
        </patternFill>
      </fill>
    </dxf>
    <dxf>
      <font>
        <color theme="7" tint="0.79967650379955446"/>
      </font>
      <fill>
        <patternFill patternType="solid">
          <bgColor rgb="FFFF0000"/>
        </patternFill>
      </fill>
    </dxf>
    <dxf>
      <font>
        <color theme="7" tint="0.79967650379955446"/>
      </font>
      <fill>
        <patternFill patternType="solid">
          <bgColor rgb="FFFF0000"/>
        </patternFill>
      </fill>
    </dxf>
    <dxf>
      <font>
        <color theme="7" tint="0.79967650379955446"/>
      </font>
      <fill>
        <patternFill patternType="solid">
          <bgColor rgb="FFFF0000"/>
        </patternFill>
      </fill>
    </dxf>
  </dxfs>
  <tableStyles count="0" defaultTableStyle="TableStyleMedium2"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externalLink" Target="externalLinks/externalLink1.xml"/><Relationship Id="rId26" Type="http://schemas.openxmlformats.org/officeDocument/2006/relationships/externalLink" Target="externalLinks/externalLink9.xml"/><Relationship Id="rId39" Type="http://schemas.openxmlformats.org/officeDocument/2006/relationships/customXml" Target="../customXml/item2.xml"/><Relationship Id="rId21" Type="http://schemas.openxmlformats.org/officeDocument/2006/relationships/externalLink" Target="externalLinks/externalLink4.xml"/><Relationship Id="rId34" Type="http://schemas.openxmlformats.org/officeDocument/2006/relationships/theme" Target="theme/theme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3.xml"/><Relationship Id="rId29" Type="http://schemas.openxmlformats.org/officeDocument/2006/relationships/externalLink" Target="externalLinks/externalLink12.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7.xml"/><Relationship Id="rId32" Type="http://schemas.openxmlformats.org/officeDocument/2006/relationships/externalLink" Target="externalLinks/externalLink15.xml"/><Relationship Id="rId37" Type="http://schemas.openxmlformats.org/officeDocument/2006/relationships/calcChain" Target="calcChain.xml"/><Relationship Id="rId40"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6.xml"/><Relationship Id="rId28" Type="http://schemas.openxmlformats.org/officeDocument/2006/relationships/externalLink" Target="externalLinks/externalLink11.xml"/><Relationship Id="rId36"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externalLink" Target="externalLinks/externalLink2.xml"/><Relationship Id="rId31" Type="http://schemas.openxmlformats.org/officeDocument/2006/relationships/externalLink" Target="externalLinks/externalLink1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5.xml"/><Relationship Id="rId27" Type="http://schemas.openxmlformats.org/officeDocument/2006/relationships/externalLink" Target="externalLinks/externalLink10.xml"/><Relationship Id="rId30" Type="http://schemas.openxmlformats.org/officeDocument/2006/relationships/externalLink" Target="externalLinks/externalLink13.xml"/><Relationship Id="rId35" Type="http://schemas.openxmlformats.org/officeDocument/2006/relationships/styles" Target="style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8.xml"/><Relationship Id="rId33" Type="http://schemas.openxmlformats.org/officeDocument/2006/relationships/externalLink" Target="externalLinks/externalLink16.xml"/><Relationship Id="rId38" Type="http://schemas.openxmlformats.org/officeDocument/2006/relationships/customXml" Target="../customXml/item1.xml"/></Relationships>
</file>

<file path=xl/ctrlProps/ctrlProp1.xml><?xml version="1.0" encoding="utf-8"?>
<formControlPr xmlns="http://schemas.microsoft.com/office/spreadsheetml/2009/9/main" objectType="Button"/>
</file>

<file path=xl/ctrlProps/ctrlProp2.xml><?xml version="1.0" encoding="utf-8"?>
<formControlPr xmlns="http://schemas.microsoft.com/office/spreadsheetml/2009/9/main" objectType="Button"/>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3.emf"/></Relationships>
</file>

<file path=xl/drawings/_rels/drawing12.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png"/><Relationship Id="rId1" Type="http://schemas.openxmlformats.org/officeDocument/2006/relationships/image" Target="../media/image5.png"/><Relationship Id="rId5" Type="http://schemas.openxmlformats.org/officeDocument/2006/relationships/image" Target="../media/image9.png"/><Relationship Id="rId4" Type="http://schemas.openxmlformats.org/officeDocument/2006/relationships/image" Target="../media/image8.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21</xdr:col>
          <xdr:colOff>47625</xdr:colOff>
          <xdr:row>5</xdr:row>
          <xdr:rowOff>152400</xdr:rowOff>
        </xdr:from>
        <xdr:to>
          <xdr:col>28</xdr:col>
          <xdr:colOff>104775</xdr:colOff>
          <xdr:row>8</xdr:row>
          <xdr:rowOff>47625</xdr:rowOff>
        </xdr:to>
        <xdr:sp macro="" textlink="">
          <xdr:nvSpPr>
            <xdr:cNvPr id="88517" name="Button 4549" hidden="1">
              <a:extLst>
                <a:ext uri="{63B3BB69-23CF-44E3-9099-C40C66FF867C}">
                  <a14:compatExt spid="_x0000_s88517"/>
                </a:ext>
                <a:ext uri="{FF2B5EF4-FFF2-40B4-BE49-F238E27FC236}">
                  <a16:creationId xmlns:a16="http://schemas.microsoft.com/office/drawing/2014/main" id="{00000000-0008-0000-0000-0000C559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MS PGothic"/>
                  <a:ea typeface="MS PGothic"/>
                </a:rPr>
                <a:t>test</a:t>
              </a:r>
            </a:p>
          </xdr:txBody>
        </xdr:sp>
        <xdr:clientData fPrintsWithSheet="0"/>
      </xdr:twoCellAnchor>
    </mc:Choice>
    <mc:Fallback/>
  </mc:AlternateContent>
  <xdr:twoCellAnchor>
    <xdr:from>
      <xdr:col>6</xdr:col>
      <xdr:colOff>138393</xdr:colOff>
      <xdr:row>38</xdr:row>
      <xdr:rowOff>135694</xdr:rowOff>
    </xdr:from>
    <xdr:to>
      <xdr:col>34</xdr:col>
      <xdr:colOff>139211</xdr:colOff>
      <xdr:row>47</xdr:row>
      <xdr:rowOff>19050</xdr:rowOff>
    </xdr:to>
    <xdr:grpSp>
      <xdr:nvGrpSpPr>
        <xdr:cNvPr id="118" name="グループ化 117">
          <a:extLst>
            <a:ext uri="{FF2B5EF4-FFF2-40B4-BE49-F238E27FC236}">
              <a16:creationId xmlns:a16="http://schemas.microsoft.com/office/drawing/2014/main" id="{00000000-0008-0000-0000-000076000000}"/>
            </a:ext>
          </a:extLst>
        </xdr:cNvPr>
        <xdr:cNvGrpSpPr/>
      </xdr:nvGrpSpPr>
      <xdr:grpSpPr>
        <a:xfrm>
          <a:off x="1167093" y="8050969"/>
          <a:ext cx="4801418" cy="1674056"/>
          <a:chOff x="841778" y="19068464"/>
          <a:chExt cx="4719357" cy="1656471"/>
        </a:xfrm>
      </xdr:grpSpPr>
      <xdr:cxnSp macro="">
        <xdr:nvCxnSpPr>
          <xdr:cNvPr id="119" name="直線コネクタ 118">
            <a:extLst>
              <a:ext uri="{FF2B5EF4-FFF2-40B4-BE49-F238E27FC236}">
                <a16:creationId xmlns:a16="http://schemas.microsoft.com/office/drawing/2014/main" id="{00000000-0008-0000-0000-000077000000}"/>
              </a:ext>
            </a:extLst>
          </xdr:cNvPr>
          <xdr:cNvCxnSpPr/>
        </xdr:nvCxnSpPr>
        <xdr:spPr bwMode="auto">
          <a:xfrm>
            <a:off x="1030165" y="19960737"/>
            <a:ext cx="4346331" cy="0"/>
          </a:xfrm>
          <a:prstGeom prst="line">
            <a:avLst/>
          </a:prstGeom>
          <a:solidFill>
            <a:srgbClr xmlns:mc="http://schemas.openxmlformats.org/markup-compatibility/2006" xmlns:a14="http://schemas.microsoft.com/office/drawing/2010/main" val="FFFFFF" mc:Ignorable="a14" a14:legacySpreadsheetColorIndex="9"/>
          </a:solidFill>
          <a:ln w="19050"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xdr:spPr>
      </xdr:cxnSp>
      <xdr:sp macro="" textlink="">
        <xdr:nvSpPr>
          <xdr:cNvPr id="120" name="二等辺三角形 119">
            <a:extLst>
              <a:ext uri="{FF2B5EF4-FFF2-40B4-BE49-F238E27FC236}">
                <a16:creationId xmlns:a16="http://schemas.microsoft.com/office/drawing/2014/main" id="{00000000-0008-0000-0000-000078000000}"/>
              </a:ext>
            </a:extLst>
          </xdr:cNvPr>
          <xdr:cNvSpPr/>
        </xdr:nvSpPr>
        <xdr:spPr bwMode="auto">
          <a:xfrm>
            <a:off x="1070424" y="19960737"/>
            <a:ext cx="88900" cy="88900"/>
          </a:xfrm>
          <a:prstGeom prst="triangle">
            <a:avLst/>
          </a:prstGeom>
          <a:no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txBody>
          <a:bodyPr vertOverflow="clip" wrap="square" lIns="18288" tIns="0" rIns="0" bIns="0" rtlCol="0" anchor="ctr" upright="1"/>
          <a:lstStyle/>
          <a:p>
            <a:pPr algn="l"/>
            <a:endParaRPr kumimoji="1" lang="ja-JP" altLang="en-US" sz="1100"/>
          </a:p>
        </xdr:txBody>
      </xdr:sp>
      <xdr:sp macro="" textlink="">
        <xdr:nvSpPr>
          <xdr:cNvPr id="121" name="二等辺三角形 120">
            <a:extLst>
              <a:ext uri="{FF2B5EF4-FFF2-40B4-BE49-F238E27FC236}">
                <a16:creationId xmlns:a16="http://schemas.microsoft.com/office/drawing/2014/main" id="{00000000-0008-0000-0000-000079000000}"/>
              </a:ext>
            </a:extLst>
          </xdr:cNvPr>
          <xdr:cNvSpPr/>
        </xdr:nvSpPr>
        <xdr:spPr bwMode="auto">
          <a:xfrm>
            <a:off x="3800514" y="19960737"/>
            <a:ext cx="85969" cy="88900"/>
          </a:xfrm>
          <a:prstGeom prst="triangle">
            <a:avLst/>
          </a:prstGeom>
          <a:no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txBody>
          <a:bodyPr vertOverflow="clip" wrap="square" lIns="18288" tIns="0" rIns="0" bIns="0" rtlCol="0" anchor="ctr" upright="1"/>
          <a:lstStyle/>
          <a:p>
            <a:pPr algn="l"/>
            <a:endParaRPr kumimoji="1" lang="ja-JP" altLang="en-US" sz="1100"/>
          </a:p>
        </xdr:txBody>
      </xdr:sp>
      <xdr:sp macro="" textlink="">
        <xdr:nvSpPr>
          <xdr:cNvPr id="122" name="二等辺三角形 121">
            <a:extLst>
              <a:ext uri="{FF2B5EF4-FFF2-40B4-BE49-F238E27FC236}">
                <a16:creationId xmlns:a16="http://schemas.microsoft.com/office/drawing/2014/main" id="{00000000-0008-0000-0000-00007A000000}"/>
              </a:ext>
            </a:extLst>
          </xdr:cNvPr>
          <xdr:cNvSpPr/>
        </xdr:nvSpPr>
        <xdr:spPr bwMode="auto">
          <a:xfrm>
            <a:off x="3937537" y="19960737"/>
            <a:ext cx="88900" cy="88900"/>
          </a:xfrm>
          <a:prstGeom prst="triangle">
            <a:avLst/>
          </a:prstGeom>
          <a:no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txBody>
          <a:bodyPr vertOverflow="clip" wrap="square" lIns="18288" tIns="0" rIns="0" bIns="0" rtlCol="0" anchor="ctr" upright="1"/>
          <a:lstStyle/>
          <a:p>
            <a:pPr algn="l"/>
            <a:endParaRPr kumimoji="1" lang="ja-JP" altLang="en-US" sz="1100"/>
          </a:p>
        </xdr:txBody>
      </xdr:sp>
      <xdr:sp macro="" textlink="">
        <xdr:nvSpPr>
          <xdr:cNvPr id="123" name="二等辺三角形 122">
            <a:extLst>
              <a:ext uri="{FF2B5EF4-FFF2-40B4-BE49-F238E27FC236}">
                <a16:creationId xmlns:a16="http://schemas.microsoft.com/office/drawing/2014/main" id="{00000000-0008-0000-0000-00007B000000}"/>
              </a:ext>
            </a:extLst>
          </xdr:cNvPr>
          <xdr:cNvSpPr/>
        </xdr:nvSpPr>
        <xdr:spPr bwMode="auto">
          <a:xfrm>
            <a:off x="5276801" y="19960737"/>
            <a:ext cx="88900" cy="88900"/>
          </a:xfrm>
          <a:prstGeom prst="triangle">
            <a:avLst/>
          </a:prstGeom>
          <a:no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txBody>
          <a:bodyPr vertOverflow="clip" wrap="square" lIns="18288" tIns="0" rIns="0" bIns="0" rtlCol="0" anchor="ctr" upright="1"/>
          <a:lstStyle/>
          <a:p>
            <a:pPr algn="l"/>
            <a:endParaRPr kumimoji="1" lang="ja-JP" altLang="en-US" sz="1100"/>
          </a:p>
        </xdr:txBody>
      </xdr:sp>
      <xdr:cxnSp macro="">
        <xdr:nvCxnSpPr>
          <xdr:cNvPr id="124" name="直線コネクタ 123">
            <a:extLst>
              <a:ext uri="{FF2B5EF4-FFF2-40B4-BE49-F238E27FC236}">
                <a16:creationId xmlns:a16="http://schemas.microsoft.com/office/drawing/2014/main" id="{00000000-0008-0000-0000-00007C000000}"/>
              </a:ext>
            </a:extLst>
          </xdr:cNvPr>
          <xdr:cNvCxnSpPr/>
        </xdr:nvCxnSpPr>
        <xdr:spPr bwMode="auto">
          <a:xfrm>
            <a:off x="1030165" y="20049637"/>
            <a:ext cx="0" cy="675298"/>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xdr:spPr>
      </xdr:cxnSp>
      <xdr:cxnSp macro="">
        <xdr:nvCxnSpPr>
          <xdr:cNvPr id="125" name="直線コネクタ 124">
            <a:extLst>
              <a:ext uri="{FF2B5EF4-FFF2-40B4-BE49-F238E27FC236}">
                <a16:creationId xmlns:a16="http://schemas.microsoft.com/office/drawing/2014/main" id="{00000000-0008-0000-0000-00007D000000}"/>
              </a:ext>
            </a:extLst>
          </xdr:cNvPr>
          <xdr:cNvCxnSpPr/>
        </xdr:nvCxnSpPr>
        <xdr:spPr bwMode="auto">
          <a:xfrm>
            <a:off x="3926742" y="20049637"/>
            <a:ext cx="0" cy="675298"/>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xdr:spPr>
      </xdr:cxnSp>
      <xdr:cxnSp macro="">
        <xdr:nvCxnSpPr>
          <xdr:cNvPr id="126" name="直線コネクタ 125">
            <a:extLst>
              <a:ext uri="{FF2B5EF4-FFF2-40B4-BE49-F238E27FC236}">
                <a16:creationId xmlns:a16="http://schemas.microsoft.com/office/drawing/2014/main" id="{00000000-0008-0000-0000-00007E000000}"/>
              </a:ext>
            </a:extLst>
          </xdr:cNvPr>
          <xdr:cNvCxnSpPr/>
        </xdr:nvCxnSpPr>
        <xdr:spPr bwMode="auto">
          <a:xfrm>
            <a:off x="5376496" y="20049637"/>
            <a:ext cx="0" cy="675298"/>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xdr:spPr>
      </xdr:cxnSp>
      <xdr:cxnSp macro="">
        <xdr:nvCxnSpPr>
          <xdr:cNvPr id="127" name="直線コネクタ 126">
            <a:extLst>
              <a:ext uri="{FF2B5EF4-FFF2-40B4-BE49-F238E27FC236}">
                <a16:creationId xmlns:a16="http://schemas.microsoft.com/office/drawing/2014/main" id="{00000000-0008-0000-0000-00007F000000}"/>
              </a:ext>
            </a:extLst>
          </xdr:cNvPr>
          <xdr:cNvCxnSpPr/>
        </xdr:nvCxnSpPr>
        <xdr:spPr bwMode="auto">
          <a:xfrm>
            <a:off x="1030165" y="20724935"/>
            <a:ext cx="2896577" cy="0"/>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arrow" w="sm" len="sm"/>
            <a:tailEnd type="arrow" w="sm" len="sm"/>
          </a:ln>
        </xdr:spPr>
      </xdr:cxnSp>
      <xdr:cxnSp macro="">
        <xdr:nvCxnSpPr>
          <xdr:cNvPr id="128" name="直線コネクタ 127">
            <a:extLst>
              <a:ext uri="{FF2B5EF4-FFF2-40B4-BE49-F238E27FC236}">
                <a16:creationId xmlns:a16="http://schemas.microsoft.com/office/drawing/2014/main" id="{00000000-0008-0000-0000-000080000000}"/>
              </a:ext>
            </a:extLst>
          </xdr:cNvPr>
          <xdr:cNvCxnSpPr/>
        </xdr:nvCxnSpPr>
        <xdr:spPr bwMode="auto">
          <a:xfrm>
            <a:off x="3926742" y="20724935"/>
            <a:ext cx="1449754" cy="0"/>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arrow" w="sm" len="sm"/>
            <a:tailEnd type="arrow" w="sm" len="sm"/>
          </a:ln>
        </xdr:spPr>
      </xdr:cxnSp>
      <xdr:sp macro="" textlink="">
        <xdr:nvSpPr>
          <xdr:cNvPr id="129" name="テキスト ボックス 128">
            <a:extLst>
              <a:ext uri="{FF2B5EF4-FFF2-40B4-BE49-F238E27FC236}">
                <a16:creationId xmlns:a16="http://schemas.microsoft.com/office/drawing/2014/main" id="{00000000-0008-0000-0000-000081000000}"/>
              </a:ext>
            </a:extLst>
          </xdr:cNvPr>
          <xdr:cNvSpPr txBox="1"/>
        </xdr:nvSpPr>
        <xdr:spPr>
          <a:xfrm>
            <a:off x="2217393" y="20476699"/>
            <a:ext cx="522123" cy="248236"/>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b">
            <a:spAutoFit/>
          </a:bodyPr>
          <a:lstStyle/>
          <a:p>
            <a:r>
              <a:rPr kumimoji="1" lang="en-US" altLang="ja-JP" sz="900">
                <a:latin typeface="ＭＳ 明朝" panose="02020609040205080304" pitchFamily="17" charset="-128"/>
              </a:rPr>
              <a:t>20.000</a:t>
            </a:r>
            <a:endParaRPr kumimoji="1" lang="ja-JP" altLang="en-US" sz="900">
              <a:latin typeface="ＭＳ 明朝" panose="02020609040205080304" pitchFamily="17" charset="-128"/>
            </a:endParaRPr>
          </a:p>
        </xdr:txBody>
      </xdr:sp>
      <xdr:sp macro="" textlink="">
        <xdr:nvSpPr>
          <xdr:cNvPr id="130" name="テキスト ボックス 129">
            <a:extLst>
              <a:ext uri="{FF2B5EF4-FFF2-40B4-BE49-F238E27FC236}">
                <a16:creationId xmlns:a16="http://schemas.microsoft.com/office/drawing/2014/main" id="{00000000-0008-0000-0000-000082000000}"/>
              </a:ext>
            </a:extLst>
          </xdr:cNvPr>
          <xdr:cNvSpPr txBox="1"/>
        </xdr:nvSpPr>
        <xdr:spPr>
          <a:xfrm>
            <a:off x="4389093" y="20476699"/>
            <a:ext cx="522123" cy="248236"/>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b">
            <a:spAutoFit/>
          </a:bodyPr>
          <a:lstStyle/>
          <a:p>
            <a:r>
              <a:rPr kumimoji="1" lang="en-US" altLang="ja-JP" sz="900">
                <a:latin typeface="ＭＳ 明朝" panose="02020609040205080304" pitchFamily="17" charset="-128"/>
              </a:rPr>
              <a:t>10.000</a:t>
            </a:r>
            <a:endParaRPr kumimoji="1" lang="ja-JP" altLang="en-US" sz="900">
              <a:latin typeface="ＭＳ 明朝" panose="02020609040205080304" pitchFamily="17" charset="-128"/>
            </a:endParaRPr>
          </a:p>
        </xdr:txBody>
      </xdr:sp>
      <xdr:cxnSp macro="">
        <xdr:nvCxnSpPr>
          <xdr:cNvPr id="131" name="直線コネクタ 130">
            <a:extLst>
              <a:ext uri="{FF2B5EF4-FFF2-40B4-BE49-F238E27FC236}">
                <a16:creationId xmlns:a16="http://schemas.microsoft.com/office/drawing/2014/main" id="{00000000-0008-0000-0000-000083000000}"/>
              </a:ext>
            </a:extLst>
          </xdr:cNvPr>
          <xdr:cNvCxnSpPr/>
        </xdr:nvCxnSpPr>
        <xdr:spPr bwMode="auto">
          <a:xfrm>
            <a:off x="1114874" y="20049637"/>
            <a:ext cx="0" cy="427062"/>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xdr:spPr>
      </xdr:cxnSp>
      <xdr:cxnSp macro="">
        <xdr:nvCxnSpPr>
          <xdr:cNvPr id="132" name="直線コネクタ 131">
            <a:extLst>
              <a:ext uri="{FF2B5EF4-FFF2-40B4-BE49-F238E27FC236}">
                <a16:creationId xmlns:a16="http://schemas.microsoft.com/office/drawing/2014/main" id="{00000000-0008-0000-0000-000084000000}"/>
              </a:ext>
            </a:extLst>
          </xdr:cNvPr>
          <xdr:cNvCxnSpPr/>
        </xdr:nvCxnSpPr>
        <xdr:spPr bwMode="auto">
          <a:xfrm>
            <a:off x="3844964" y="20049637"/>
            <a:ext cx="0" cy="427062"/>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xdr:spPr>
      </xdr:cxnSp>
      <xdr:cxnSp macro="">
        <xdr:nvCxnSpPr>
          <xdr:cNvPr id="133" name="直線コネクタ 132">
            <a:extLst>
              <a:ext uri="{FF2B5EF4-FFF2-40B4-BE49-F238E27FC236}">
                <a16:creationId xmlns:a16="http://schemas.microsoft.com/office/drawing/2014/main" id="{00000000-0008-0000-0000-000085000000}"/>
              </a:ext>
            </a:extLst>
          </xdr:cNvPr>
          <xdr:cNvCxnSpPr/>
        </xdr:nvCxnSpPr>
        <xdr:spPr bwMode="auto">
          <a:xfrm>
            <a:off x="3981987" y="20049637"/>
            <a:ext cx="0" cy="427062"/>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xdr:spPr>
      </xdr:cxnSp>
      <xdr:cxnSp macro="">
        <xdr:nvCxnSpPr>
          <xdr:cNvPr id="134" name="直線コネクタ 133">
            <a:extLst>
              <a:ext uri="{FF2B5EF4-FFF2-40B4-BE49-F238E27FC236}">
                <a16:creationId xmlns:a16="http://schemas.microsoft.com/office/drawing/2014/main" id="{00000000-0008-0000-0000-000086000000}"/>
              </a:ext>
            </a:extLst>
          </xdr:cNvPr>
          <xdr:cNvCxnSpPr/>
        </xdr:nvCxnSpPr>
        <xdr:spPr bwMode="auto">
          <a:xfrm>
            <a:off x="5321251" y="20049637"/>
            <a:ext cx="0" cy="427062"/>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xdr:spPr>
      </xdr:cxnSp>
      <xdr:cxnSp macro="">
        <xdr:nvCxnSpPr>
          <xdr:cNvPr id="135" name="直線コネクタ 134">
            <a:extLst>
              <a:ext uri="{FF2B5EF4-FFF2-40B4-BE49-F238E27FC236}">
                <a16:creationId xmlns:a16="http://schemas.microsoft.com/office/drawing/2014/main" id="{00000000-0008-0000-0000-000087000000}"/>
              </a:ext>
            </a:extLst>
          </xdr:cNvPr>
          <xdr:cNvCxnSpPr/>
        </xdr:nvCxnSpPr>
        <xdr:spPr bwMode="auto">
          <a:xfrm>
            <a:off x="842596" y="20476699"/>
            <a:ext cx="187569" cy="0"/>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arrow" w="sm" len="sm"/>
          </a:ln>
        </xdr:spPr>
      </xdr:cxnSp>
      <xdr:cxnSp macro="">
        <xdr:nvCxnSpPr>
          <xdr:cNvPr id="136" name="直線コネクタ 135">
            <a:extLst>
              <a:ext uri="{FF2B5EF4-FFF2-40B4-BE49-F238E27FC236}">
                <a16:creationId xmlns:a16="http://schemas.microsoft.com/office/drawing/2014/main" id="{00000000-0008-0000-0000-000088000000}"/>
              </a:ext>
            </a:extLst>
          </xdr:cNvPr>
          <xdr:cNvCxnSpPr/>
        </xdr:nvCxnSpPr>
        <xdr:spPr bwMode="auto">
          <a:xfrm>
            <a:off x="1030165" y="20476699"/>
            <a:ext cx="84709" cy="0"/>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xdr:spPr>
      </xdr:cxnSp>
      <xdr:cxnSp macro="">
        <xdr:nvCxnSpPr>
          <xdr:cNvPr id="137" name="直線コネクタ 136">
            <a:extLst>
              <a:ext uri="{FF2B5EF4-FFF2-40B4-BE49-F238E27FC236}">
                <a16:creationId xmlns:a16="http://schemas.microsoft.com/office/drawing/2014/main" id="{00000000-0008-0000-0000-000089000000}"/>
              </a:ext>
            </a:extLst>
          </xdr:cNvPr>
          <xdr:cNvCxnSpPr/>
        </xdr:nvCxnSpPr>
        <xdr:spPr bwMode="auto">
          <a:xfrm>
            <a:off x="1114874" y="20476699"/>
            <a:ext cx="2730090" cy="0"/>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arrow" w="sm" len="sm"/>
            <a:tailEnd type="arrow" w="sm" len="sm"/>
          </a:ln>
        </xdr:spPr>
      </xdr:cxnSp>
      <xdr:cxnSp macro="">
        <xdr:nvCxnSpPr>
          <xdr:cNvPr id="138" name="直線コネクタ 137">
            <a:extLst>
              <a:ext uri="{FF2B5EF4-FFF2-40B4-BE49-F238E27FC236}">
                <a16:creationId xmlns:a16="http://schemas.microsoft.com/office/drawing/2014/main" id="{00000000-0008-0000-0000-00008A000000}"/>
              </a:ext>
            </a:extLst>
          </xdr:cNvPr>
          <xdr:cNvCxnSpPr/>
        </xdr:nvCxnSpPr>
        <xdr:spPr bwMode="auto">
          <a:xfrm>
            <a:off x="3844964" y="20476699"/>
            <a:ext cx="137023" cy="0"/>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xdr:spPr>
      </xdr:cxnSp>
      <xdr:cxnSp macro="">
        <xdr:nvCxnSpPr>
          <xdr:cNvPr id="139" name="直線コネクタ 138">
            <a:extLst>
              <a:ext uri="{FF2B5EF4-FFF2-40B4-BE49-F238E27FC236}">
                <a16:creationId xmlns:a16="http://schemas.microsoft.com/office/drawing/2014/main" id="{00000000-0008-0000-0000-00008B000000}"/>
              </a:ext>
            </a:extLst>
          </xdr:cNvPr>
          <xdr:cNvCxnSpPr/>
        </xdr:nvCxnSpPr>
        <xdr:spPr bwMode="auto">
          <a:xfrm>
            <a:off x="3981987" y="20476699"/>
            <a:ext cx="1339264" cy="0"/>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arrow" w="sm" len="sm"/>
            <a:tailEnd type="arrow" w="sm" len="sm"/>
          </a:ln>
        </xdr:spPr>
      </xdr:cxnSp>
      <xdr:cxnSp macro="">
        <xdr:nvCxnSpPr>
          <xdr:cNvPr id="140" name="直線コネクタ 139">
            <a:extLst>
              <a:ext uri="{FF2B5EF4-FFF2-40B4-BE49-F238E27FC236}">
                <a16:creationId xmlns:a16="http://schemas.microsoft.com/office/drawing/2014/main" id="{00000000-0008-0000-0000-00008C000000}"/>
              </a:ext>
            </a:extLst>
          </xdr:cNvPr>
          <xdr:cNvCxnSpPr/>
        </xdr:nvCxnSpPr>
        <xdr:spPr bwMode="auto">
          <a:xfrm>
            <a:off x="5321251" y="20476699"/>
            <a:ext cx="55245" cy="0"/>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xdr:spPr>
      </xdr:cxnSp>
      <xdr:cxnSp macro="">
        <xdr:nvCxnSpPr>
          <xdr:cNvPr id="141" name="直線コネクタ 140">
            <a:extLst>
              <a:ext uri="{FF2B5EF4-FFF2-40B4-BE49-F238E27FC236}">
                <a16:creationId xmlns:a16="http://schemas.microsoft.com/office/drawing/2014/main" id="{00000000-0008-0000-0000-00008D000000}"/>
              </a:ext>
            </a:extLst>
          </xdr:cNvPr>
          <xdr:cNvCxnSpPr/>
        </xdr:nvCxnSpPr>
        <xdr:spPr bwMode="auto">
          <a:xfrm>
            <a:off x="5376496" y="20476699"/>
            <a:ext cx="184639" cy="0"/>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arrow" w="sm" len="sm"/>
            <a:tailEnd type="none" w="med" len="med"/>
          </a:ln>
        </xdr:spPr>
      </xdr:cxnSp>
      <xdr:sp macro="" textlink="">
        <xdr:nvSpPr>
          <xdr:cNvPr id="142" name="テキスト ボックス 141">
            <a:extLst>
              <a:ext uri="{FF2B5EF4-FFF2-40B4-BE49-F238E27FC236}">
                <a16:creationId xmlns:a16="http://schemas.microsoft.com/office/drawing/2014/main" id="{00000000-0008-0000-0000-00008E000000}"/>
              </a:ext>
            </a:extLst>
          </xdr:cNvPr>
          <xdr:cNvSpPr txBox="1"/>
        </xdr:nvSpPr>
        <xdr:spPr>
          <a:xfrm>
            <a:off x="842596" y="20231393"/>
            <a:ext cx="467345" cy="245305"/>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b">
            <a:spAutoFit/>
          </a:bodyPr>
          <a:lstStyle/>
          <a:p>
            <a:r>
              <a:rPr kumimoji="1" lang="en-US" altLang="ja-JP" sz="900">
                <a:latin typeface="ＭＳ 明朝" panose="02020609040205080304" pitchFamily="17" charset="-128"/>
              </a:rPr>
              <a:t>0.575</a:t>
            </a:r>
            <a:endParaRPr kumimoji="1" lang="ja-JP" altLang="en-US" sz="900">
              <a:latin typeface="ＭＳ 明朝" panose="02020609040205080304" pitchFamily="17" charset="-128"/>
            </a:endParaRPr>
          </a:p>
        </xdr:txBody>
      </xdr:sp>
      <xdr:sp macro="" textlink="">
        <xdr:nvSpPr>
          <xdr:cNvPr id="143" name="テキスト ボックス 142">
            <a:extLst>
              <a:ext uri="{FF2B5EF4-FFF2-40B4-BE49-F238E27FC236}">
                <a16:creationId xmlns:a16="http://schemas.microsoft.com/office/drawing/2014/main" id="{00000000-0008-0000-0000-00008F000000}"/>
              </a:ext>
            </a:extLst>
          </xdr:cNvPr>
          <xdr:cNvSpPr txBox="1"/>
        </xdr:nvSpPr>
        <xdr:spPr>
          <a:xfrm>
            <a:off x="2217393" y="20231393"/>
            <a:ext cx="522123" cy="245305"/>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b">
            <a:spAutoFit/>
          </a:bodyPr>
          <a:lstStyle/>
          <a:p>
            <a:r>
              <a:rPr kumimoji="1" lang="en-US" altLang="ja-JP" sz="900">
                <a:latin typeface="ＭＳ 明朝" panose="02020609040205080304" pitchFamily="17" charset="-128"/>
              </a:rPr>
              <a:t>18.850</a:t>
            </a:r>
            <a:endParaRPr kumimoji="1" lang="ja-JP" altLang="en-US" sz="900">
              <a:latin typeface="ＭＳ 明朝" panose="02020609040205080304" pitchFamily="17" charset="-128"/>
            </a:endParaRPr>
          </a:p>
        </xdr:txBody>
      </xdr:sp>
      <xdr:sp macro="" textlink="">
        <xdr:nvSpPr>
          <xdr:cNvPr id="144" name="テキスト ボックス 143">
            <a:extLst>
              <a:ext uri="{FF2B5EF4-FFF2-40B4-BE49-F238E27FC236}">
                <a16:creationId xmlns:a16="http://schemas.microsoft.com/office/drawing/2014/main" id="{00000000-0008-0000-0000-000090000000}"/>
              </a:ext>
            </a:extLst>
          </xdr:cNvPr>
          <xdr:cNvSpPr txBox="1"/>
        </xdr:nvSpPr>
        <xdr:spPr>
          <a:xfrm>
            <a:off x="3462329" y="20231393"/>
            <a:ext cx="464413" cy="245305"/>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b">
            <a:spAutoFit/>
          </a:bodyPr>
          <a:lstStyle/>
          <a:p>
            <a:r>
              <a:rPr kumimoji="1" lang="en-US" altLang="ja-JP" sz="900">
                <a:latin typeface="ＭＳ 明朝" panose="02020609040205080304" pitchFamily="17" charset="-128"/>
              </a:rPr>
              <a:t>0.575</a:t>
            </a:r>
            <a:endParaRPr kumimoji="1" lang="ja-JP" altLang="en-US" sz="900">
              <a:latin typeface="ＭＳ 明朝" panose="02020609040205080304" pitchFamily="17" charset="-128"/>
            </a:endParaRPr>
          </a:p>
        </xdr:txBody>
      </xdr:sp>
      <xdr:sp macro="" textlink="">
        <xdr:nvSpPr>
          <xdr:cNvPr id="145" name="テキスト ボックス 144">
            <a:extLst>
              <a:ext uri="{FF2B5EF4-FFF2-40B4-BE49-F238E27FC236}">
                <a16:creationId xmlns:a16="http://schemas.microsoft.com/office/drawing/2014/main" id="{00000000-0008-0000-0000-000091000000}"/>
              </a:ext>
            </a:extLst>
          </xdr:cNvPr>
          <xdr:cNvSpPr txBox="1"/>
        </xdr:nvSpPr>
        <xdr:spPr>
          <a:xfrm>
            <a:off x="3926742" y="20231393"/>
            <a:ext cx="464414" cy="245305"/>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b">
            <a:spAutoFit/>
          </a:bodyPr>
          <a:lstStyle/>
          <a:p>
            <a:r>
              <a:rPr kumimoji="1" lang="en-US" altLang="ja-JP" sz="900">
                <a:latin typeface="ＭＳ 明朝" panose="02020609040205080304" pitchFamily="17" charset="-128"/>
              </a:rPr>
              <a:t>0.375</a:t>
            </a:r>
            <a:endParaRPr kumimoji="1" lang="ja-JP" altLang="en-US" sz="900">
              <a:latin typeface="ＭＳ 明朝" panose="02020609040205080304" pitchFamily="17" charset="-128"/>
            </a:endParaRPr>
          </a:p>
        </xdr:txBody>
      </xdr:sp>
      <xdr:sp macro="" textlink="">
        <xdr:nvSpPr>
          <xdr:cNvPr id="146" name="テキスト ボックス 145">
            <a:extLst>
              <a:ext uri="{FF2B5EF4-FFF2-40B4-BE49-F238E27FC236}">
                <a16:creationId xmlns:a16="http://schemas.microsoft.com/office/drawing/2014/main" id="{00000000-0008-0000-0000-000092000000}"/>
              </a:ext>
            </a:extLst>
          </xdr:cNvPr>
          <xdr:cNvSpPr txBox="1"/>
        </xdr:nvSpPr>
        <xdr:spPr>
          <a:xfrm>
            <a:off x="4417947" y="20231393"/>
            <a:ext cx="467344" cy="245305"/>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b">
            <a:spAutoFit/>
          </a:bodyPr>
          <a:lstStyle/>
          <a:p>
            <a:r>
              <a:rPr kumimoji="1" lang="en-US" altLang="ja-JP" sz="900">
                <a:latin typeface="ＭＳ 明朝" panose="02020609040205080304" pitchFamily="17" charset="-128"/>
              </a:rPr>
              <a:t>9.250</a:t>
            </a:r>
            <a:endParaRPr kumimoji="1" lang="ja-JP" altLang="en-US" sz="900">
              <a:latin typeface="ＭＳ 明朝" panose="02020609040205080304" pitchFamily="17" charset="-128"/>
            </a:endParaRPr>
          </a:p>
        </xdr:txBody>
      </xdr:sp>
      <xdr:sp macro="" textlink="">
        <xdr:nvSpPr>
          <xdr:cNvPr id="147" name="テキスト ボックス 146">
            <a:extLst>
              <a:ext uri="{FF2B5EF4-FFF2-40B4-BE49-F238E27FC236}">
                <a16:creationId xmlns:a16="http://schemas.microsoft.com/office/drawing/2014/main" id="{00000000-0008-0000-0000-000093000000}"/>
              </a:ext>
            </a:extLst>
          </xdr:cNvPr>
          <xdr:cNvSpPr txBox="1"/>
        </xdr:nvSpPr>
        <xdr:spPr>
          <a:xfrm>
            <a:off x="5096721" y="20231393"/>
            <a:ext cx="464414" cy="245305"/>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b">
            <a:spAutoFit/>
          </a:bodyPr>
          <a:lstStyle/>
          <a:p>
            <a:r>
              <a:rPr kumimoji="1" lang="en-US" altLang="ja-JP" sz="900">
                <a:latin typeface="ＭＳ 明朝" panose="02020609040205080304" pitchFamily="17" charset="-128"/>
              </a:rPr>
              <a:t>0.375</a:t>
            </a:r>
            <a:endParaRPr kumimoji="1" lang="ja-JP" altLang="en-US" sz="900">
              <a:latin typeface="ＭＳ 明朝" panose="02020609040205080304" pitchFamily="17" charset="-128"/>
            </a:endParaRPr>
          </a:p>
        </xdr:txBody>
      </xdr:sp>
      <xdr:cxnSp macro="">
        <xdr:nvCxnSpPr>
          <xdr:cNvPr id="148" name="直線コネクタ 147">
            <a:extLst>
              <a:ext uri="{FF2B5EF4-FFF2-40B4-BE49-F238E27FC236}">
                <a16:creationId xmlns:a16="http://schemas.microsoft.com/office/drawing/2014/main" id="{00000000-0008-0000-0000-000094000000}"/>
              </a:ext>
            </a:extLst>
          </xdr:cNvPr>
          <xdr:cNvCxnSpPr/>
        </xdr:nvCxnSpPr>
        <xdr:spPr bwMode="auto">
          <a:xfrm flipV="1">
            <a:off x="4244985" y="19573875"/>
            <a:ext cx="0" cy="386862"/>
          </a:xfrm>
          <a:prstGeom prst="line">
            <a:avLst/>
          </a:prstGeom>
          <a:solidFill>
            <a:srgbClr xmlns:mc="http://schemas.openxmlformats.org/markup-compatibility/2006" xmlns:a14="http://schemas.microsoft.com/office/drawing/2010/main" val="FFFFFF" mc:Ignorable="a14" a14:legacySpreadsheetColorIndex="9"/>
          </a:solidFill>
          <a:ln w="12700" cap="flat" cmpd="sng" algn="ctr">
            <a:solidFill>
              <a:srgbClr xmlns:mc="http://schemas.openxmlformats.org/markup-compatibility/2006" xmlns:a14="http://schemas.microsoft.com/office/drawing/2010/main" val="000000" mc:Ignorable="a14" a14:legacySpreadsheetColorIndex="64"/>
            </a:solidFill>
            <a:prstDash val="solid"/>
            <a:round/>
            <a:headEnd type="triangle" w="sm" len="med"/>
            <a:tailEnd type="none" w="med" len="med"/>
          </a:ln>
        </xdr:spPr>
      </xdr:cxnSp>
      <xdr:cxnSp macro="">
        <xdr:nvCxnSpPr>
          <xdr:cNvPr id="149" name="直線コネクタ 148">
            <a:extLst>
              <a:ext uri="{FF2B5EF4-FFF2-40B4-BE49-F238E27FC236}">
                <a16:creationId xmlns:a16="http://schemas.microsoft.com/office/drawing/2014/main" id="{00000000-0008-0000-0000-000095000000}"/>
              </a:ext>
            </a:extLst>
          </xdr:cNvPr>
          <xdr:cNvCxnSpPr/>
        </xdr:nvCxnSpPr>
        <xdr:spPr bwMode="auto">
          <a:xfrm>
            <a:off x="4244985" y="19313769"/>
            <a:ext cx="0" cy="234706"/>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xdr:spPr>
      </xdr:cxnSp>
      <xdr:cxnSp macro="">
        <xdr:nvCxnSpPr>
          <xdr:cNvPr id="150" name="直線コネクタ 149">
            <a:extLst>
              <a:ext uri="{FF2B5EF4-FFF2-40B4-BE49-F238E27FC236}">
                <a16:creationId xmlns:a16="http://schemas.microsoft.com/office/drawing/2014/main" id="{00000000-0008-0000-0000-000096000000}"/>
              </a:ext>
            </a:extLst>
          </xdr:cNvPr>
          <xdr:cNvCxnSpPr/>
        </xdr:nvCxnSpPr>
        <xdr:spPr bwMode="auto">
          <a:xfrm flipV="1">
            <a:off x="3926742" y="19573875"/>
            <a:ext cx="0" cy="386862"/>
          </a:xfrm>
          <a:prstGeom prst="line">
            <a:avLst/>
          </a:prstGeom>
          <a:solidFill>
            <a:srgbClr xmlns:mc="http://schemas.openxmlformats.org/markup-compatibility/2006" xmlns:a14="http://schemas.microsoft.com/office/drawing/2010/main" val="FFFFFF" mc:Ignorable="a14" a14:legacySpreadsheetColorIndex="9"/>
          </a:solidFill>
          <a:ln w="12700" cap="flat" cmpd="sng" algn="ctr">
            <a:solidFill>
              <a:srgbClr xmlns:mc="http://schemas.openxmlformats.org/markup-compatibility/2006" xmlns:a14="http://schemas.microsoft.com/office/drawing/2010/main" val="000000" mc:Ignorable="a14" a14:legacySpreadsheetColorIndex="64"/>
            </a:solidFill>
            <a:prstDash val="solid"/>
            <a:round/>
            <a:headEnd type="triangle" w="sm" len="med"/>
            <a:tailEnd type="none" w="med" len="med"/>
          </a:ln>
        </xdr:spPr>
      </xdr:cxnSp>
      <xdr:cxnSp macro="">
        <xdr:nvCxnSpPr>
          <xdr:cNvPr id="151" name="直線コネクタ 150">
            <a:extLst>
              <a:ext uri="{FF2B5EF4-FFF2-40B4-BE49-F238E27FC236}">
                <a16:creationId xmlns:a16="http://schemas.microsoft.com/office/drawing/2014/main" id="{00000000-0008-0000-0000-000097000000}"/>
              </a:ext>
            </a:extLst>
          </xdr:cNvPr>
          <xdr:cNvCxnSpPr/>
        </xdr:nvCxnSpPr>
        <xdr:spPr bwMode="auto">
          <a:xfrm>
            <a:off x="3926742" y="19313769"/>
            <a:ext cx="0" cy="234706"/>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xdr:spPr>
      </xdr:cxnSp>
      <xdr:cxnSp macro="">
        <xdr:nvCxnSpPr>
          <xdr:cNvPr id="152" name="直線コネクタ 151">
            <a:extLst>
              <a:ext uri="{FF2B5EF4-FFF2-40B4-BE49-F238E27FC236}">
                <a16:creationId xmlns:a16="http://schemas.microsoft.com/office/drawing/2014/main" id="{00000000-0008-0000-0000-000098000000}"/>
              </a:ext>
            </a:extLst>
          </xdr:cNvPr>
          <xdr:cNvCxnSpPr/>
        </xdr:nvCxnSpPr>
        <xdr:spPr bwMode="auto">
          <a:xfrm flipV="1">
            <a:off x="3523039" y="19573875"/>
            <a:ext cx="0" cy="386862"/>
          </a:xfrm>
          <a:prstGeom prst="line">
            <a:avLst/>
          </a:prstGeom>
          <a:solidFill>
            <a:srgbClr xmlns:mc="http://schemas.openxmlformats.org/markup-compatibility/2006" xmlns:a14="http://schemas.microsoft.com/office/drawing/2010/main" val="FFFFFF" mc:Ignorable="a14" a14:legacySpreadsheetColorIndex="9"/>
          </a:solidFill>
          <a:ln w="12700" cap="flat" cmpd="sng" algn="ctr">
            <a:solidFill>
              <a:srgbClr xmlns:mc="http://schemas.openxmlformats.org/markup-compatibility/2006" xmlns:a14="http://schemas.microsoft.com/office/drawing/2010/main" val="000000" mc:Ignorable="a14" a14:legacySpreadsheetColorIndex="64"/>
            </a:solidFill>
            <a:prstDash val="solid"/>
            <a:round/>
            <a:headEnd type="triangle" w="sm" len="med"/>
            <a:tailEnd type="none" w="med" len="med"/>
          </a:ln>
        </xdr:spPr>
      </xdr:cxnSp>
      <xdr:cxnSp macro="">
        <xdr:nvCxnSpPr>
          <xdr:cNvPr id="153" name="直線コネクタ 152">
            <a:extLst>
              <a:ext uri="{FF2B5EF4-FFF2-40B4-BE49-F238E27FC236}">
                <a16:creationId xmlns:a16="http://schemas.microsoft.com/office/drawing/2014/main" id="{00000000-0008-0000-0000-000099000000}"/>
              </a:ext>
            </a:extLst>
          </xdr:cNvPr>
          <xdr:cNvCxnSpPr/>
        </xdr:nvCxnSpPr>
        <xdr:spPr bwMode="auto">
          <a:xfrm>
            <a:off x="3523039" y="19313769"/>
            <a:ext cx="0" cy="234706"/>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xdr:spPr>
      </xdr:cxnSp>
      <xdr:cxnSp macro="">
        <xdr:nvCxnSpPr>
          <xdr:cNvPr id="154" name="直線コネクタ 153">
            <a:extLst>
              <a:ext uri="{FF2B5EF4-FFF2-40B4-BE49-F238E27FC236}">
                <a16:creationId xmlns:a16="http://schemas.microsoft.com/office/drawing/2014/main" id="{00000000-0008-0000-0000-00009A000000}"/>
              </a:ext>
            </a:extLst>
          </xdr:cNvPr>
          <xdr:cNvCxnSpPr/>
        </xdr:nvCxnSpPr>
        <xdr:spPr bwMode="auto">
          <a:xfrm flipV="1">
            <a:off x="3201865" y="19573875"/>
            <a:ext cx="0" cy="386862"/>
          </a:xfrm>
          <a:prstGeom prst="line">
            <a:avLst/>
          </a:prstGeom>
          <a:solidFill>
            <a:srgbClr xmlns:mc="http://schemas.openxmlformats.org/markup-compatibility/2006" xmlns:a14="http://schemas.microsoft.com/office/drawing/2010/main" val="FFFFFF" mc:Ignorable="a14" a14:legacySpreadsheetColorIndex="9"/>
          </a:solidFill>
          <a:ln w="12700" cap="flat" cmpd="sng" algn="ctr">
            <a:solidFill>
              <a:srgbClr xmlns:mc="http://schemas.openxmlformats.org/markup-compatibility/2006" xmlns:a14="http://schemas.microsoft.com/office/drawing/2010/main" val="000000" mc:Ignorable="a14" a14:legacySpreadsheetColorIndex="64"/>
            </a:solidFill>
            <a:prstDash val="solid"/>
            <a:round/>
            <a:headEnd type="triangle" w="sm" len="med"/>
            <a:tailEnd type="none" w="med" len="med"/>
          </a:ln>
        </xdr:spPr>
      </xdr:cxnSp>
      <xdr:cxnSp macro="">
        <xdr:nvCxnSpPr>
          <xdr:cNvPr id="155" name="直線コネクタ 154">
            <a:extLst>
              <a:ext uri="{FF2B5EF4-FFF2-40B4-BE49-F238E27FC236}">
                <a16:creationId xmlns:a16="http://schemas.microsoft.com/office/drawing/2014/main" id="{00000000-0008-0000-0000-00009B000000}"/>
              </a:ext>
            </a:extLst>
          </xdr:cNvPr>
          <xdr:cNvCxnSpPr/>
        </xdr:nvCxnSpPr>
        <xdr:spPr bwMode="auto">
          <a:xfrm>
            <a:off x="3201865" y="19313769"/>
            <a:ext cx="0" cy="234706"/>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xdr:spPr>
      </xdr:cxnSp>
      <xdr:cxnSp macro="">
        <xdr:nvCxnSpPr>
          <xdr:cNvPr id="156" name="直線コネクタ 155">
            <a:extLst>
              <a:ext uri="{FF2B5EF4-FFF2-40B4-BE49-F238E27FC236}">
                <a16:creationId xmlns:a16="http://schemas.microsoft.com/office/drawing/2014/main" id="{00000000-0008-0000-0000-00009C000000}"/>
              </a:ext>
            </a:extLst>
          </xdr:cNvPr>
          <xdr:cNvCxnSpPr/>
        </xdr:nvCxnSpPr>
        <xdr:spPr bwMode="auto">
          <a:xfrm flipV="1">
            <a:off x="1348408" y="19573875"/>
            <a:ext cx="0" cy="386862"/>
          </a:xfrm>
          <a:prstGeom prst="line">
            <a:avLst/>
          </a:prstGeom>
          <a:solidFill>
            <a:srgbClr xmlns:mc="http://schemas.openxmlformats.org/markup-compatibility/2006" xmlns:a14="http://schemas.microsoft.com/office/drawing/2010/main" val="FFFFFF" mc:Ignorable="a14" a14:legacySpreadsheetColorIndex="9"/>
          </a:solidFill>
          <a:ln w="12700" cap="flat" cmpd="sng" algn="ctr">
            <a:solidFill>
              <a:srgbClr xmlns:mc="http://schemas.openxmlformats.org/markup-compatibility/2006" xmlns:a14="http://schemas.microsoft.com/office/drawing/2010/main" val="000000" mc:Ignorable="a14" a14:legacySpreadsheetColorIndex="64"/>
            </a:solidFill>
            <a:prstDash val="solid"/>
            <a:round/>
            <a:headEnd type="triangle" w="sm" len="med"/>
            <a:tailEnd type="none" w="med" len="med"/>
          </a:ln>
        </xdr:spPr>
      </xdr:cxnSp>
      <xdr:cxnSp macro="">
        <xdr:nvCxnSpPr>
          <xdr:cNvPr id="157" name="直線コネクタ 156">
            <a:extLst>
              <a:ext uri="{FF2B5EF4-FFF2-40B4-BE49-F238E27FC236}">
                <a16:creationId xmlns:a16="http://schemas.microsoft.com/office/drawing/2014/main" id="{00000000-0008-0000-0000-00009D000000}"/>
              </a:ext>
            </a:extLst>
          </xdr:cNvPr>
          <xdr:cNvCxnSpPr/>
        </xdr:nvCxnSpPr>
        <xdr:spPr bwMode="auto">
          <a:xfrm>
            <a:off x="1348408" y="19313769"/>
            <a:ext cx="0" cy="234706"/>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xdr:spPr>
      </xdr:cxnSp>
      <xdr:cxnSp macro="">
        <xdr:nvCxnSpPr>
          <xdr:cNvPr id="158" name="直線コネクタ 157">
            <a:extLst>
              <a:ext uri="{FF2B5EF4-FFF2-40B4-BE49-F238E27FC236}">
                <a16:creationId xmlns:a16="http://schemas.microsoft.com/office/drawing/2014/main" id="{00000000-0008-0000-0000-00009E000000}"/>
              </a:ext>
            </a:extLst>
          </xdr:cNvPr>
          <xdr:cNvCxnSpPr/>
        </xdr:nvCxnSpPr>
        <xdr:spPr bwMode="auto">
          <a:xfrm flipV="1">
            <a:off x="1030165" y="19573875"/>
            <a:ext cx="0" cy="386862"/>
          </a:xfrm>
          <a:prstGeom prst="line">
            <a:avLst/>
          </a:prstGeom>
          <a:solidFill>
            <a:srgbClr xmlns:mc="http://schemas.openxmlformats.org/markup-compatibility/2006" xmlns:a14="http://schemas.microsoft.com/office/drawing/2010/main" val="FFFFFF" mc:Ignorable="a14" a14:legacySpreadsheetColorIndex="9"/>
          </a:solidFill>
          <a:ln w="12700" cap="flat" cmpd="sng" algn="ctr">
            <a:solidFill>
              <a:srgbClr xmlns:mc="http://schemas.openxmlformats.org/markup-compatibility/2006" xmlns:a14="http://schemas.microsoft.com/office/drawing/2010/main" val="000000" mc:Ignorable="a14" a14:legacySpreadsheetColorIndex="64"/>
            </a:solidFill>
            <a:prstDash val="solid"/>
            <a:round/>
            <a:headEnd type="triangle" w="sm" len="med"/>
            <a:tailEnd type="none" w="med" len="med"/>
          </a:ln>
        </xdr:spPr>
      </xdr:cxnSp>
      <xdr:cxnSp macro="">
        <xdr:nvCxnSpPr>
          <xdr:cNvPr id="159" name="直線コネクタ 158">
            <a:extLst>
              <a:ext uri="{FF2B5EF4-FFF2-40B4-BE49-F238E27FC236}">
                <a16:creationId xmlns:a16="http://schemas.microsoft.com/office/drawing/2014/main" id="{00000000-0008-0000-0000-00009F000000}"/>
              </a:ext>
            </a:extLst>
          </xdr:cNvPr>
          <xdr:cNvCxnSpPr/>
        </xdr:nvCxnSpPr>
        <xdr:spPr bwMode="auto">
          <a:xfrm>
            <a:off x="1030165" y="19313769"/>
            <a:ext cx="0" cy="234706"/>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xdr:spPr>
      </xdr:cxnSp>
      <xdr:cxnSp macro="">
        <xdr:nvCxnSpPr>
          <xdr:cNvPr id="160" name="直線コネクタ 159">
            <a:extLst>
              <a:ext uri="{FF2B5EF4-FFF2-40B4-BE49-F238E27FC236}">
                <a16:creationId xmlns:a16="http://schemas.microsoft.com/office/drawing/2014/main" id="{00000000-0008-0000-0000-0000A0000000}"/>
              </a:ext>
            </a:extLst>
          </xdr:cNvPr>
          <xdr:cNvCxnSpPr/>
        </xdr:nvCxnSpPr>
        <xdr:spPr bwMode="auto">
          <a:xfrm>
            <a:off x="1114874" y="19313769"/>
            <a:ext cx="0" cy="621568"/>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xdr:spPr>
      </xdr:cxnSp>
      <xdr:cxnSp macro="">
        <xdr:nvCxnSpPr>
          <xdr:cNvPr id="161" name="直線コネクタ 160">
            <a:extLst>
              <a:ext uri="{FF2B5EF4-FFF2-40B4-BE49-F238E27FC236}">
                <a16:creationId xmlns:a16="http://schemas.microsoft.com/office/drawing/2014/main" id="{00000000-0008-0000-0000-0000A1000000}"/>
              </a:ext>
            </a:extLst>
          </xdr:cNvPr>
          <xdr:cNvCxnSpPr/>
        </xdr:nvCxnSpPr>
        <xdr:spPr bwMode="auto">
          <a:xfrm>
            <a:off x="5321251" y="19313769"/>
            <a:ext cx="0" cy="621568"/>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xdr:spPr>
      </xdr:cxnSp>
      <xdr:cxnSp macro="">
        <xdr:nvCxnSpPr>
          <xdr:cNvPr id="162" name="直線コネクタ 161">
            <a:extLst>
              <a:ext uri="{FF2B5EF4-FFF2-40B4-BE49-F238E27FC236}">
                <a16:creationId xmlns:a16="http://schemas.microsoft.com/office/drawing/2014/main" id="{00000000-0008-0000-0000-0000A2000000}"/>
              </a:ext>
            </a:extLst>
          </xdr:cNvPr>
          <xdr:cNvCxnSpPr/>
        </xdr:nvCxnSpPr>
        <xdr:spPr bwMode="auto">
          <a:xfrm>
            <a:off x="4244985" y="19313769"/>
            <a:ext cx="1076266" cy="0"/>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arrow" w="sm" len="sm"/>
            <a:tailEnd type="arrow" w="sm" len="sm"/>
          </a:ln>
        </xdr:spPr>
      </xdr:cxnSp>
      <xdr:sp macro="" textlink="">
        <xdr:nvSpPr>
          <xdr:cNvPr id="163" name="テキスト ボックス 162">
            <a:extLst>
              <a:ext uri="{FF2B5EF4-FFF2-40B4-BE49-F238E27FC236}">
                <a16:creationId xmlns:a16="http://schemas.microsoft.com/office/drawing/2014/main" id="{00000000-0008-0000-0000-0000A3000000}"/>
              </a:ext>
            </a:extLst>
          </xdr:cNvPr>
          <xdr:cNvSpPr txBox="1"/>
        </xdr:nvSpPr>
        <xdr:spPr>
          <a:xfrm>
            <a:off x="4552376" y="19068464"/>
            <a:ext cx="464414" cy="245305"/>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b">
            <a:spAutoFit/>
          </a:bodyPr>
          <a:lstStyle/>
          <a:p>
            <a:r>
              <a:rPr kumimoji="1" lang="en-US" altLang="ja-JP" sz="900">
                <a:latin typeface="ＭＳ 明朝" panose="02020609040205080304" pitchFamily="17" charset="-128"/>
              </a:rPr>
              <a:t>7.425</a:t>
            </a:r>
            <a:endParaRPr kumimoji="1" lang="ja-JP" altLang="en-US" sz="900">
              <a:latin typeface="ＭＳ 明朝" panose="02020609040205080304" pitchFamily="17" charset="-128"/>
            </a:endParaRPr>
          </a:p>
        </xdr:txBody>
      </xdr:sp>
      <xdr:cxnSp macro="">
        <xdr:nvCxnSpPr>
          <xdr:cNvPr id="164" name="直線コネクタ 163">
            <a:extLst>
              <a:ext uri="{FF2B5EF4-FFF2-40B4-BE49-F238E27FC236}">
                <a16:creationId xmlns:a16="http://schemas.microsoft.com/office/drawing/2014/main" id="{00000000-0008-0000-0000-0000A4000000}"/>
              </a:ext>
            </a:extLst>
          </xdr:cNvPr>
          <xdr:cNvCxnSpPr/>
        </xdr:nvCxnSpPr>
        <xdr:spPr bwMode="auto">
          <a:xfrm>
            <a:off x="3926742" y="19313769"/>
            <a:ext cx="318243" cy="0"/>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arrow" w="sm" len="sm"/>
            <a:tailEnd type="arrow" w="sm" len="sm"/>
          </a:ln>
        </xdr:spPr>
      </xdr:cxnSp>
      <xdr:sp macro="" textlink="">
        <xdr:nvSpPr>
          <xdr:cNvPr id="165" name="テキスト ボックス 164">
            <a:extLst>
              <a:ext uri="{FF2B5EF4-FFF2-40B4-BE49-F238E27FC236}">
                <a16:creationId xmlns:a16="http://schemas.microsoft.com/office/drawing/2014/main" id="{00000000-0008-0000-0000-0000A5000000}"/>
              </a:ext>
            </a:extLst>
          </xdr:cNvPr>
          <xdr:cNvSpPr txBox="1"/>
        </xdr:nvSpPr>
        <xdr:spPr>
          <a:xfrm>
            <a:off x="3855122" y="19068464"/>
            <a:ext cx="464414" cy="245305"/>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b">
            <a:spAutoFit/>
          </a:bodyPr>
          <a:lstStyle/>
          <a:p>
            <a:r>
              <a:rPr kumimoji="1" lang="en-US" altLang="ja-JP" sz="900">
                <a:latin typeface="ＭＳ 明朝" panose="02020609040205080304" pitchFamily="17" charset="-128"/>
              </a:rPr>
              <a:t>2.200</a:t>
            </a:r>
            <a:endParaRPr kumimoji="1" lang="ja-JP" altLang="en-US" sz="900">
              <a:latin typeface="ＭＳ 明朝" panose="02020609040205080304" pitchFamily="17" charset="-128"/>
            </a:endParaRPr>
          </a:p>
        </xdr:txBody>
      </xdr:sp>
      <xdr:cxnSp macro="">
        <xdr:nvCxnSpPr>
          <xdr:cNvPr id="166" name="直線コネクタ 165">
            <a:extLst>
              <a:ext uri="{FF2B5EF4-FFF2-40B4-BE49-F238E27FC236}">
                <a16:creationId xmlns:a16="http://schemas.microsoft.com/office/drawing/2014/main" id="{00000000-0008-0000-0000-0000A6000000}"/>
              </a:ext>
            </a:extLst>
          </xdr:cNvPr>
          <xdr:cNvCxnSpPr/>
        </xdr:nvCxnSpPr>
        <xdr:spPr bwMode="auto">
          <a:xfrm>
            <a:off x="3523039" y="19313769"/>
            <a:ext cx="403703" cy="0"/>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arrow" w="sm" len="sm"/>
            <a:tailEnd type="arrow" w="sm" len="sm"/>
          </a:ln>
        </xdr:spPr>
      </xdr:cxnSp>
      <xdr:sp macro="" textlink="">
        <xdr:nvSpPr>
          <xdr:cNvPr id="167" name="テキスト ボックス 166">
            <a:extLst>
              <a:ext uri="{FF2B5EF4-FFF2-40B4-BE49-F238E27FC236}">
                <a16:creationId xmlns:a16="http://schemas.microsoft.com/office/drawing/2014/main" id="{00000000-0008-0000-0000-0000A7000000}"/>
              </a:ext>
            </a:extLst>
          </xdr:cNvPr>
          <xdr:cNvSpPr txBox="1"/>
        </xdr:nvSpPr>
        <xdr:spPr>
          <a:xfrm>
            <a:off x="3492684" y="19313769"/>
            <a:ext cx="464413" cy="245305"/>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b">
            <a:spAutoFit/>
          </a:bodyPr>
          <a:lstStyle/>
          <a:p>
            <a:r>
              <a:rPr kumimoji="1" lang="en-US" altLang="ja-JP" sz="900">
                <a:latin typeface="ＭＳ 明朝" panose="02020609040205080304" pitchFamily="17" charset="-128"/>
              </a:rPr>
              <a:t>2.800</a:t>
            </a:r>
            <a:endParaRPr kumimoji="1" lang="ja-JP" altLang="en-US" sz="900">
              <a:latin typeface="ＭＳ 明朝" panose="02020609040205080304" pitchFamily="17" charset="-128"/>
            </a:endParaRPr>
          </a:p>
        </xdr:txBody>
      </xdr:sp>
      <xdr:cxnSp macro="">
        <xdr:nvCxnSpPr>
          <xdr:cNvPr id="168" name="直線コネクタ 167">
            <a:extLst>
              <a:ext uri="{FF2B5EF4-FFF2-40B4-BE49-F238E27FC236}">
                <a16:creationId xmlns:a16="http://schemas.microsoft.com/office/drawing/2014/main" id="{00000000-0008-0000-0000-0000A8000000}"/>
              </a:ext>
            </a:extLst>
          </xdr:cNvPr>
          <xdr:cNvCxnSpPr/>
        </xdr:nvCxnSpPr>
        <xdr:spPr bwMode="auto">
          <a:xfrm>
            <a:off x="3201865" y="19313769"/>
            <a:ext cx="321174" cy="0"/>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arrow" w="sm" len="sm"/>
            <a:tailEnd type="arrow" w="sm" len="sm"/>
          </a:ln>
        </xdr:spPr>
      </xdr:cxnSp>
      <xdr:sp macro="" textlink="">
        <xdr:nvSpPr>
          <xdr:cNvPr id="169" name="テキスト ボックス 168">
            <a:extLst>
              <a:ext uri="{FF2B5EF4-FFF2-40B4-BE49-F238E27FC236}">
                <a16:creationId xmlns:a16="http://schemas.microsoft.com/office/drawing/2014/main" id="{00000000-0008-0000-0000-0000A9000000}"/>
              </a:ext>
            </a:extLst>
          </xdr:cNvPr>
          <xdr:cNvSpPr txBox="1"/>
        </xdr:nvSpPr>
        <xdr:spPr>
          <a:xfrm>
            <a:off x="3130245" y="19068464"/>
            <a:ext cx="464414" cy="245305"/>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b">
            <a:spAutoFit/>
          </a:bodyPr>
          <a:lstStyle/>
          <a:p>
            <a:r>
              <a:rPr kumimoji="1" lang="en-US" altLang="ja-JP" sz="900">
                <a:latin typeface="ＭＳ 明朝" panose="02020609040205080304" pitchFamily="17" charset="-128"/>
              </a:rPr>
              <a:t>2.200</a:t>
            </a:r>
            <a:endParaRPr kumimoji="1" lang="ja-JP" altLang="en-US" sz="900">
              <a:latin typeface="ＭＳ 明朝" panose="02020609040205080304" pitchFamily="17" charset="-128"/>
            </a:endParaRPr>
          </a:p>
        </xdr:txBody>
      </xdr:sp>
      <xdr:cxnSp macro="">
        <xdr:nvCxnSpPr>
          <xdr:cNvPr id="170" name="直線コネクタ 169">
            <a:extLst>
              <a:ext uri="{FF2B5EF4-FFF2-40B4-BE49-F238E27FC236}">
                <a16:creationId xmlns:a16="http://schemas.microsoft.com/office/drawing/2014/main" id="{00000000-0008-0000-0000-0000AA000000}"/>
              </a:ext>
            </a:extLst>
          </xdr:cNvPr>
          <xdr:cNvCxnSpPr/>
        </xdr:nvCxnSpPr>
        <xdr:spPr bwMode="auto">
          <a:xfrm>
            <a:off x="1348408" y="19313769"/>
            <a:ext cx="1853457" cy="0"/>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arrow" w="sm" len="sm"/>
            <a:tailEnd type="arrow" w="sm" len="sm"/>
          </a:ln>
        </xdr:spPr>
      </xdr:cxnSp>
      <xdr:sp macro="" textlink="">
        <xdr:nvSpPr>
          <xdr:cNvPr id="171" name="テキスト ボックス 170">
            <a:extLst>
              <a:ext uri="{FF2B5EF4-FFF2-40B4-BE49-F238E27FC236}">
                <a16:creationId xmlns:a16="http://schemas.microsoft.com/office/drawing/2014/main" id="{00000000-0008-0000-0000-0000AB000000}"/>
              </a:ext>
            </a:extLst>
          </xdr:cNvPr>
          <xdr:cNvSpPr txBox="1"/>
        </xdr:nvSpPr>
        <xdr:spPr>
          <a:xfrm>
            <a:off x="2017006" y="19068464"/>
            <a:ext cx="519191" cy="245305"/>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b">
            <a:spAutoFit/>
          </a:bodyPr>
          <a:lstStyle/>
          <a:p>
            <a:r>
              <a:rPr kumimoji="1" lang="en-US" altLang="ja-JP" sz="900">
                <a:latin typeface="ＭＳ 明朝" panose="02020609040205080304" pitchFamily="17" charset="-128"/>
              </a:rPr>
              <a:t>12.800</a:t>
            </a:r>
            <a:endParaRPr kumimoji="1" lang="ja-JP" altLang="en-US" sz="900">
              <a:latin typeface="ＭＳ 明朝" panose="02020609040205080304" pitchFamily="17" charset="-128"/>
            </a:endParaRPr>
          </a:p>
        </xdr:txBody>
      </xdr:sp>
      <xdr:cxnSp macro="">
        <xdr:nvCxnSpPr>
          <xdr:cNvPr id="172" name="直線コネクタ 171">
            <a:extLst>
              <a:ext uri="{FF2B5EF4-FFF2-40B4-BE49-F238E27FC236}">
                <a16:creationId xmlns:a16="http://schemas.microsoft.com/office/drawing/2014/main" id="{00000000-0008-0000-0000-0000AC000000}"/>
              </a:ext>
            </a:extLst>
          </xdr:cNvPr>
          <xdr:cNvCxnSpPr/>
        </xdr:nvCxnSpPr>
        <xdr:spPr bwMode="auto">
          <a:xfrm>
            <a:off x="1114874" y="19313769"/>
            <a:ext cx="233534" cy="0"/>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arrow" w="sm" len="sm"/>
            <a:tailEnd type="arrow" w="sm" len="sm"/>
          </a:ln>
        </xdr:spPr>
      </xdr:cxnSp>
      <xdr:sp macro="" textlink="">
        <xdr:nvSpPr>
          <xdr:cNvPr id="173" name="テキスト ボックス 172">
            <a:extLst>
              <a:ext uri="{FF2B5EF4-FFF2-40B4-BE49-F238E27FC236}">
                <a16:creationId xmlns:a16="http://schemas.microsoft.com/office/drawing/2014/main" id="{00000000-0008-0000-0000-0000AD000000}"/>
              </a:ext>
            </a:extLst>
          </xdr:cNvPr>
          <xdr:cNvSpPr txBox="1"/>
        </xdr:nvSpPr>
        <xdr:spPr>
          <a:xfrm>
            <a:off x="1000900" y="19068464"/>
            <a:ext cx="464414" cy="245305"/>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b">
            <a:spAutoFit/>
          </a:bodyPr>
          <a:lstStyle/>
          <a:p>
            <a:r>
              <a:rPr kumimoji="1" lang="en-US" altLang="ja-JP" sz="900">
                <a:latin typeface="ＭＳ 明朝" panose="02020609040205080304" pitchFamily="17" charset="-128"/>
              </a:rPr>
              <a:t>1.625</a:t>
            </a:r>
            <a:endParaRPr kumimoji="1" lang="ja-JP" altLang="en-US" sz="900">
              <a:latin typeface="ＭＳ 明朝" panose="02020609040205080304" pitchFamily="17" charset="-128"/>
            </a:endParaRPr>
          </a:p>
        </xdr:txBody>
      </xdr:sp>
      <xdr:cxnSp macro="">
        <xdr:nvCxnSpPr>
          <xdr:cNvPr id="174" name="直線コネクタ 173">
            <a:extLst>
              <a:ext uri="{FF2B5EF4-FFF2-40B4-BE49-F238E27FC236}">
                <a16:creationId xmlns:a16="http://schemas.microsoft.com/office/drawing/2014/main" id="{00000000-0008-0000-0000-0000AE000000}"/>
              </a:ext>
            </a:extLst>
          </xdr:cNvPr>
          <xdr:cNvCxnSpPr/>
        </xdr:nvCxnSpPr>
        <xdr:spPr bwMode="auto">
          <a:xfrm>
            <a:off x="1030165" y="19313769"/>
            <a:ext cx="84709" cy="0"/>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arrow" w="sm" len="sm"/>
            <a:tailEnd type="arrow" w="sm" len="sm"/>
          </a:ln>
        </xdr:spPr>
      </xdr:cxnSp>
      <xdr:sp macro="" textlink="">
        <xdr:nvSpPr>
          <xdr:cNvPr id="175" name="テキスト ボックス 174">
            <a:extLst>
              <a:ext uri="{FF2B5EF4-FFF2-40B4-BE49-F238E27FC236}">
                <a16:creationId xmlns:a16="http://schemas.microsoft.com/office/drawing/2014/main" id="{00000000-0008-0000-0000-0000AF000000}"/>
              </a:ext>
            </a:extLst>
          </xdr:cNvPr>
          <xdr:cNvSpPr txBox="1"/>
        </xdr:nvSpPr>
        <xdr:spPr>
          <a:xfrm>
            <a:off x="841778" y="19313769"/>
            <a:ext cx="464414" cy="245305"/>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b">
            <a:spAutoFit/>
          </a:bodyPr>
          <a:lstStyle/>
          <a:p>
            <a:r>
              <a:rPr kumimoji="1" lang="en-US" altLang="ja-JP" sz="900">
                <a:latin typeface="ＭＳ 明朝" panose="02020609040205080304" pitchFamily="17" charset="-128"/>
              </a:rPr>
              <a:t>0.575</a:t>
            </a:r>
            <a:endParaRPr kumimoji="1" lang="ja-JP" altLang="en-US" sz="900">
              <a:latin typeface="ＭＳ 明朝" panose="02020609040205080304" pitchFamily="17" charset="-128"/>
            </a:endParaRPr>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95250</xdr:colOff>
      <xdr:row>105</xdr:row>
      <xdr:rowOff>95250</xdr:rowOff>
    </xdr:from>
    <xdr:to>
      <xdr:col>4</xdr:col>
      <xdr:colOff>95250</xdr:colOff>
      <xdr:row>116</xdr:row>
      <xdr:rowOff>142875</xdr:rowOff>
    </xdr:to>
    <xdr:sp macro="" textlink="">
      <xdr:nvSpPr>
        <xdr:cNvPr id="2" name="Line 1">
          <a:extLst>
            <a:ext uri="{FF2B5EF4-FFF2-40B4-BE49-F238E27FC236}">
              <a16:creationId xmlns:a16="http://schemas.microsoft.com/office/drawing/2014/main" id="{00000000-0008-0000-0100-000002000000}"/>
            </a:ext>
          </a:extLst>
        </xdr:cNvPr>
        <xdr:cNvSpPr>
          <a:spLocks noChangeShapeType="1"/>
        </xdr:cNvSpPr>
      </xdr:nvSpPr>
      <xdr:spPr bwMode="auto">
        <a:xfrm flipV="1">
          <a:off x="1066800" y="19040475"/>
          <a:ext cx="0" cy="21431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95250</xdr:colOff>
      <xdr:row>121</xdr:row>
      <xdr:rowOff>85725</xdr:rowOff>
    </xdr:from>
    <xdr:to>
      <xdr:col>4</xdr:col>
      <xdr:colOff>95250</xdr:colOff>
      <xdr:row>131</xdr:row>
      <xdr:rowOff>133350</xdr:rowOff>
    </xdr:to>
    <xdr:sp macro="" textlink="">
      <xdr:nvSpPr>
        <xdr:cNvPr id="3" name="Line 2">
          <a:extLst>
            <a:ext uri="{FF2B5EF4-FFF2-40B4-BE49-F238E27FC236}">
              <a16:creationId xmlns:a16="http://schemas.microsoft.com/office/drawing/2014/main" id="{00000000-0008-0000-0100-000003000000}"/>
            </a:ext>
          </a:extLst>
        </xdr:cNvPr>
        <xdr:cNvSpPr>
          <a:spLocks noChangeShapeType="1"/>
        </xdr:cNvSpPr>
      </xdr:nvSpPr>
      <xdr:spPr bwMode="auto">
        <a:xfrm flipV="1">
          <a:off x="819150" y="23974425"/>
          <a:ext cx="0" cy="21431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95250</xdr:colOff>
      <xdr:row>74</xdr:row>
      <xdr:rowOff>28574</xdr:rowOff>
    </xdr:from>
    <xdr:to>
      <xdr:col>4</xdr:col>
      <xdr:colOff>95250</xdr:colOff>
      <xdr:row>83</xdr:row>
      <xdr:rowOff>190499</xdr:rowOff>
    </xdr:to>
    <xdr:sp macro="" textlink="">
      <xdr:nvSpPr>
        <xdr:cNvPr id="4" name="Line 1">
          <a:extLst>
            <a:ext uri="{FF2B5EF4-FFF2-40B4-BE49-F238E27FC236}">
              <a16:creationId xmlns:a16="http://schemas.microsoft.com/office/drawing/2014/main" id="{00000000-0008-0000-0100-000004000000}"/>
            </a:ext>
          </a:extLst>
        </xdr:cNvPr>
        <xdr:cNvSpPr>
          <a:spLocks noChangeShapeType="1"/>
        </xdr:cNvSpPr>
      </xdr:nvSpPr>
      <xdr:spPr bwMode="auto">
        <a:xfrm flipV="1">
          <a:off x="1181100" y="12868274"/>
          <a:ext cx="0" cy="18764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95250</xdr:colOff>
      <xdr:row>88</xdr:row>
      <xdr:rowOff>47623</xdr:rowOff>
    </xdr:from>
    <xdr:to>
      <xdr:col>4</xdr:col>
      <xdr:colOff>95250</xdr:colOff>
      <xdr:row>96</xdr:row>
      <xdr:rowOff>142874</xdr:rowOff>
    </xdr:to>
    <xdr:sp macro="" textlink="">
      <xdr:nvSpPr>
        <xdr:cNvPr id="5" name="Line 1">
          <a:extLst>
            <a:ext uri="{FF2B5EF4-FFF2-40B4-BE49-F238E27FC236}">
              <a16:creationId xmlns:a16="http://schemas.microsoft.com/office/drawing/2014/main" id="{00000000-0008-0000-0100-000005000000}"/>
            </a:ext>
          </a:extLst>
        </xdr:cNvPr>
        <xdr:cNvSpPr>
          <a:spLocks noChangeShapeType="1"/>
        </xdr:cNvSpPr>
      </xdr:nvSpPr>
      <xdr:spPr bwMode="auto">
        <a:xfrm flipV="1">
          <a:off x="1181100" y="15554323"/>
          <a:ext cx="0" cy="180975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95250</xdr:colOff>
      <xdr:row>244</xdr:row>
      <xdr:rowOff>95250</xdr:rowOff>
    </xdr:from>
    <xdr:to>
      <xdr:col>4</xdr:col>
      <xdr:colOff>95250</xdr:colOff>
      <xdr:row>254</xdr:row>
      <xdr:rowOff>0</xdr:rowOff>
    </xdr:to>
    <xdr:sp macro="" textlink="">
      <xdr:nvSpPr>
        <xdr:cNvPr id="6" name="Line 239">
          <a:extLst>
            <a:ext uri="{FF2B5EF4-FFF2-40B4-BE49-F238E27FC236}">
              <a16:creationId xmlns:a16="http://schemas.microsoft.com/office/drawing/2014/main" id="{00000000-0008-0000-0100-000006000000}"/>
            </a:ext>
          </a:extLst>
        </xdr:cNvPr>
        <xdr:cNvSpPr>
          <a:spLocks noChangeShapeType="1"/>
        </xdr:cNvSpPr>
      </xdr:nvSpPr>
      <xdr:spPr bwMode="auto">
        <a:xfrm flipV="1">
          <a:off x="1066800" y="46482000"/>
          <a:ext cx="0" cy="17621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95250</xdr:colOff>
      <xdr:row>259</xdr:row>
      <xdr:rowOff>95250</xdr:rowOff>
    </xdr:from>
    <xdr:to>
      <xdr:col>4</xdr:col>
      <xdr:colOff>95250</xdr:colOff>
      <xdr:row>269</xdr:row>
      <xdr:rowOff>0</xdr:rowOff>
    </xdr:to>
    <xdr:sp macro="" textlink="">
      <xdr:nvSpPr>
        <xdr:cNvPr id="7" name="Line 240">
          <a:extLst>
            <a:ext uri="{FF2B5EF4-FFF2-40B4-BE49-F238E27FC236}">
              <a16:creationId xmlns:a16="http://schemas.microsoft.com/office/drawing/2014/main" id="{00000000-0008-0000-0100-000007000000}"/>
            </a:ext>
          </a:extLst>
        </xdr:cNvPr>
        <xdr:cNvSpPr>
          <a:spLocks noChangeShapeType="1"/>
        </xdr:cNvSpPr>
      </xdr:nvSpPr>
      <xdr:spPr bwMode="auto">
        <a:xfrm flipV="1">
          <a:off x="1066800" y="49339500"/>
          <a:ext cx="0" cy="18097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95250</xdr:colOff>
      <xdr:row>244</xdr:row>
      <xdr:rowOff>123824</xdr:rowOff>
    </xdr:from>
    <xdr:to>
      <xdr:col>4</xdr:col>
      <xdr:colOff>95250</xdr:colOff>
      <xdr:row>254</xdr:row>
      <xdr:rowOff>171449</xdr:rowOff>
    </xdr:to>
    <xdr:sp macro="" textlink="">
      <xdr:nvSpPr>
        <xdr:cNvPr id="8" name="Line 260">
          <a:extLst>
            <a:ext uri="{FF2B5EF4-FFF2-40B4-BE49-F238E27FC236}">
              <a16:creationId xmlns:a16="http://schemas.microsoft.com/office/drawing/2014/main" id="{00000000-0008-0000-0100-000008000000}"/>
            </a:ext>
          </a:extLst>
        </xdr:cNvPr>
        <xdr:cNvSpPr>
          <a:spLocks noChangeShapeType="1"/>
        </xdr:cNvSpPr>
      </xdr:nvSpPr>
      <xdr:spPr bwMode="auto">
        <a:xfrm flipV="1">
          <a:off x="819150" y="46120049"/>
          <a:ext cx="0" cy="19526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95250</xdr:colOff>
      <xdr:row>259</xdr:row>
      <xdr:rowOff>95250</xdr:rowOff>
    </xdr:from>
    <xdr:to>
      <xdr:col>4</xdr:col>
      <xdr:colOff>95250</xdr:colOff>
      <xdr:row>269</xdr:row>
      <xdr:rowOff>0</xdr:rowOff>
    </xdr:to>
    <xdr:sp macro="" textlink="">
      <xdr:nvSpPr>
        <xdr:cNvPr id="9" name="Line 271">
          <a:extLst>
            <a:ext uri="{FF2B5EF4-FFF2-40B4-BE49-F238E27FC236}">
              <a16:creationId xmlns:a16="http://schemas.microsoft.com/office/drawing/2014/main" id="{00000000-0008-0000-0100-000009000000}"/>
            </a:ext>
          </a:extLst>
        </xdr:cNvPr>
        <xdr:cNvSpPr>
          <a:spLocks noChangeShapeType="1"/>
        </xdr:cNvSpPr>
      </xdr:nvSpPr>
      <xdr:spPr bwMode="auto">
        <a:xfrm flipV="1">
          <a:off x="1066800" y="49339500"/>
          <a:ext cx="0" cy="18097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95250</xdr:colOff>
      <xdr:row>310</xdr:row>
      <xdr:rowOff>95250</xdr:rowOff>
    </xdr:from>
    <xdr:to>
      <xdr:col>4</xdr:col>
      <xdr:colOff>95250</xdr:colOff>
      <xdr:row>320</xdr:row>
      <xdr:rowOff>161925</xdr:rowOff>
    </xdr:to>
    <xdr:sp macro="" textlink="">
      <xdr:nvSpPr>
        <xdr:cNvPr id="13" name="Line 239">
          <a:extLst>
            <a:ext uri="{FF2B5EF4-FFF2-40B4-BE49-F238E27FC236}">
              <a16:creationId xmlns:a16="http://schemas.microsoft.com/office/drawing/2014/main" id="{00000000-0008-0000-0100-00000D000000}"/>
            </a:ext>
          </a:extLst>
        </xdr:cNvPr>
        <xdr:cNvSpPr>
          <a:spLocks noChangeShapeType="1"/>
        </xdr:cNvSpPr>
      </xdr:nvSpPr>
      <xdr:spPr bwMode="auto">
        <a:xfrm flipV="1">
          <a:off x="1066800" y="59055000"/>
          <a:ext cx="0" cy="1971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95250</xdr:colOff>
      <xdr:row>325</xdr:row>
      <xdr:rowOff>95250</xdr:rowOff>
    </xdr:from>
    <xdr:to>
      <xdr:col>4</xdr:col>
      <xdr:colOff>95250</xdr:colOff>
      <xdr:row>335</xdr:row>
      <xdr:rowOff>0</xdr:rowOff>
    </xdr:to>
    <xdr:sp macro="" textlink="">
      <xdr:nvSpPr>
        <xdr:cNvPr id="14" name="Line 240">
          <a:extLst>
            <a:ext uri="{FF2B5EF4-FFF2-40B4-BE49-F238E27FC236}">
              <a16:creationId xmlns:a16="http://schemas.microsoft.com/office/drawing/2014/main" id="{00000000-0008-0000-0100-00000E000000}"/>
            </a:ext>
          </a:extLst>
        </xdr:cNvPr>
        <xdr:cNvSpPr>
          <a:spLocks noChangeShapeType="1"/>
        </xdr:cNvSpPr>
      </xdr:nvSpPr>
      <xdr:spPr bwMode="auto">
        <a:xfrm flipV="1">
          <a:off x="1066800" y="61912500"/>
          <a:ext cx="0" cy="18097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95250</xdr:colOff>
      <xdr:row>325</xdr:row>
      <xdr:rowOff>95250</xdr:rowOff>
    </xdr:from>
    <xdr:to>
      <xdr:col>4</xdr:col>
      <xdr:colOff>95250</xdr:colOff>
      <xdr:row>335</xdr:row>
      <xdr:rowOff>0</xdr:rowOff>
    </xdr:to>
    <xdr:sp macro="" textlink="">
      <xdr:nvSpPr>
        <xdr:cNvPr id="15" name="Line 271">
          <a:extLst>
            <a:ext uri="{FF2B5EF4-FFF2-40B4-BE49-F238E27FC236}">
              <a16:creationId xmlns:a16="http://schemas.microsoft.com/office/drawing/2014/main" id="{00000000-0008-0000-0100-00000F000000}"/>
            </a:ext>
          </a:extLst>
        </xdr:cNvPr>
        <xdr:cNvSpPr>
          <a:spLocks noChangeShapeType="1"/>
        </xdr:cNvSpPr>
      </xdr:nvSpPr>
      <xdr:spPr bwMode="auto">
        <a:xfrm flipV="1">
          <a:off x="1066800" y="61912500"/>
          <a:ext cx="0" cy="18097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95250</xdr:colOff>
      <xdr:row>144</xdr:row>
      <xdr:rowOff>57148</xdr:rowOff>
    </xdr:from>
    <xdr:to>
      <xdr:col>4</xdr:col>
      <xdr:colOff>95250</xdr:colOff>
      <xdr:row>155</xdr:row>
      <xdr:rowOff>123824</xdr:rowOff>
    </xdr:to>
    <xdr:sp macro="" textlink="">
      <xdr:nvSpPr>
        <xdr:cNvPr id="16" name="Line 1">
          <a:extLst>
            <a:ext uri="{FF2B5EF4-FFF2-40B4-BE49-F238E27FC236}">
              <a16:creationId xmlns:a16="http://schemas.microsoft.com/office/drawing/2014/main" id="{00000000-0008-0000-0100-000010000000}"/>
            </a:ext>
          </a:extLst>
        </xdr:cNvPr>
        <xdr:cNvSpPr>
          <a:spLocks noChangeShapeType="1"/>
        </xdr:cNvSpPr>
      </xdr:nvSpPr>
      <xdr:spPr bwMode="auto">
        <a:xfrm flipV="1">
          <a:off x="1181100" y="26431873"/>
          <a:ext cx="0" cy="2162176"/>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85725</xdr:colOff>
      <xdr:row>160</xdr:row>
      <xdr:rowOff>76198</xdr:rowOff>
    </xdr:from>
    <xdr:to>
      <xdr:col>4</xdr:col>
      <xdr:colOff>85725</xdr:colOff>
      <xdr:row>170</xdr:row>
      <xdr:rowOff>142874</xdr:rowOff>
    </xdr:to>
    <xdr:sp macro="" textlink="">
      <xdr:nvSpPr>
        <xdr:cNvPr id="17" name="Line 1">
          <a:extLst>
            <a:ext uri="{FF2B5EF4-FFF2-40B4-BE49-F238E27FC236}">
              <a16:creationId xmlns:a16="http://schemas.microsoft.com/office/drawing/2014/main" id="{00000000-0008-0000-0100-000011000000}"/>
            </a:ext>
          </a:extLst>
        </xdr:cNvPr>
        <xdr:cNvSpPr>
          <a:spLocks noChangeShapeType="1"/>
        </xdr:cNvSpPr>
      </xdr:nvSpPr>
      <xdr:spPr bwMode="auto">
        <a:xfrm flipV="1">
          <a:off x="1171575" y="29498923"/>
          <a:ext cx="0" cy="2162176"/>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95250</xdr:colOff>
      <xdr:row>178</xdr:row>
      <xdr:rowOff>76198</xdr:rowOff>
    </xdr:from>
    <xdr:to>
      <xdr:col>4</xdr:col>
      <xdr:colOff>95250</xdr:colOff>
      <xdr:row>189</xdr:row>
      <xdr:rowOff>142874</xdr:rowOff>
    </xdr:to>
    <xdr:sp macro="" textlink="">
      <xdr:nvSpPr>
        <xdr:cNvPr id="18" name="Line 1">
          <a:extLst>
            <a:ext uri="{FF2B5EF4-FFF2-40B4-BE49-F238E27FC236}">
              <a16:creationId xmlns:a16="http://schemas.microsoft.com/office/drawing/2014/main" id="{00000000-0008-0000-0100-000012000000}"/>
            </a:ext>
          </a:extLst>
        </xdr:cNvPr>
        <xdr:cNvSpPr>
          <a:spLocks noChangeShapeType="1"/>
        </xdr:cNvSpPr>
      </xdr:nvSpPr>
      <xdr:spPr bwMode="auto">
        <a:xfrm flipV="1">
          <a:off x="1181100" y="33308923"/>
          <a:ext cx="0" cy="2162176"/>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95250</xdr:colOff>
      <xdr:row>194</xdr:row>
      <xdr:rowOff>66673</xdr:rowOff>
    </xdr:from>
    <xdr:to>
      <xdr:col>4</xdr:col>
      <xdr:colOff>95250</xdr:colOff>
      <xdr:row>204</xdr:row>
      <xdr:rowOff>133349</xdr:rowOff>
    </xdr:to>
    <xdr:sp macro="" textlink="">
      <xdr:nvSpPr>
        <xdr:cNvPr id="19" name="Line 1">
          <a:extLst>
            <a:ext uri="{FF2B5EF4-FFF2-40B4-BE49-F238E27FC236}">
              <a16:creationId xmlns:a16="http://schemas.microsoft.com/office/drawing/2014/main" id="{00000000-0008-0000-0100-000013000000}"/>
            </a:ext>
          </a:extLst>
        </xdr:cNvPr>
        <xdr:cNvSpPr>
          <a:spLocks noChangeShapeType="1"/>
        </xdr:cNvSpPr>
      </xdr:nvSpPr>
      <xdr:spPr bwMode="auto">
        <a:xfrm flipV="1">
          <a:off x="1181100" y="36347398"/>
          <a:ext cx="0" cy="2162176"/>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76200</xdr:colOff>
      <xdr:row>211</xdr:row>
      <xdr:rowOff>57148</xdr:rowOff>
    </xdr:from>
    <xdr:to>
      <xdr:col>4</xdr:col>
      <xdr:colOff>76200</xdr:colOff>
      <xdr:row>222</xdr:row>
      <xdr:rowOff>123824</xdr:rowOff>
    </xdr:to>
    <xdr:sp macro="" textlink="">
      <xdr:nvSpPr>
        <xdr:cNvPr id="20" name="Line 1">
          <a:extLst>
            <a:ext uri="{FF2B5EF4-FFF2-40B4-BE49-F238E27FC236}">
              <a16:creationId xmlns:a16="http://schemas.microsoft.com/office/drawing/2014/main" id="{00000000-0008-0000-0100-000014000000}"/>
            </a:ext>
          </a:extLst>
        </xdr:cNvPr>
        <xdr:cNvSpPr>
          <a:spLocks noChangeShapeType="1"/>
        </xdr:cNvSpPr>
      </xdr:nvSpPr>
      <xdr:spPr bwMode="auto">
        <a:xfrm flipV="1">
          <a:off x="1162050" y="39957373"/>
          <a:ext cx="0" cy="2162176"/>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85725</xdr:colOff>
      <xdr:row>227</xdr:row>
      <xdr:rowOff>57148</xdr:rowOff>
    </xdr:from>
    <xdr:to>
      <xdr:col>4</xdr:col>
      <xdr:colOff>85725</xdr:colOff>
      <xdr:row>237</xdr:row>
      <xdr:rowOff>133350</xdr:rowOff>
    </xdr:to>
    <xdr:sp macro="" textlink="">
      <xdr:nvSpPr>
        <xdr:cNvPr id="21" name="Line 1">
          <a:extLst>
            <a:ext uri="{FF2B5EF4-FFF2-40B4-BE49-F238E27FC236}">
              <a16:creationId xmlns:a16="http://schemas.microsoft.com/office/drawing/2014/main" id="{00000000-0008-0000-0100-000015000000}"/>
            </a:ext>
          </a:extLst>
        </xdr:cNvPr>
        <xdr:cNvSpPr>
          <a:spLocks noChangeShapeType="1"/>
        </xdr:cNvSpPr>
      </xdr:nvSpPr>
      <xdr:spPr bwMode="auto">
        <a:xfrm flipV="1">
          <a:off x="1171575" y="43005373"/>
          <a:ext cx="0" cy="198120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85725</xdr:colOff>
      <xdr:row>227</xdr:row>
      <xdr:rowOff>57148</xdr:rowOff>
    </xdr:from>
    <xdr:to>
      <xdr:col>4</xdr:col>
      <xdr:colOff>85725</xdr:colOff>
      <xdr:row>237</xdr:row>
      <xdr:rowOff>152400</xdr:rowOff>
    </xdr:to>
    <xdr:sp macro="" textlink="">
      <xdr:nvSpPr>
        <xdr:cNvPr id="22" name="Line 1">
          <a:extLst>
            <a:ext uri="{FF2B5EF4-FFF2-40B4-BE49-F238E27FC236}">
              <a16:creationId xmlns:a16="http://schemas.microsoft.com/office/drawing/2014/main" id="{00000000-0008-0000-0100-000016000000}"/>
            </a:ext>
          </a:extLst>
        </xdr:cNvPr>
        <xdr:cNvSpPr>
          <a:spLocks noChangeShapeType="1"/>
        </xdr:cNvSpPr>
      </xdr:nvSpPr>
      <xdr:spPr bwMode="auto">
        <a:xfrm flipV="1">
          <a:off x="809625" y="42052873"/>
          <a:ext cx="0" cy="200025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95250</xdr:colOff>
      <xdr:row>277</xdr:row>
      <xdr:rowOff>76198</xdr:rowOff>
    </xdr:from>
    <xdr:to>
      <xdr:col>4</xdr:col>
      <xdr:colOff>95250</xdr:colOff>
      <xdr:row>288</xdr:row>
      <xdr:rowOff>142874</xdr:rowOff>
    </xdr:to>
    <xdr:sp macro="" textlink="">
      <xdr:nvSpPr>
        <xdr:cNvPr id="23" name="Line 1">
          <a:extLst>
            <a:ext uri="{FF2B5EF4-FFF2-40B4-BE49-F238E27FC236}">
              <a16:creationId xmlns:a16="http://schemas.microsoft.com/office/drawing/2014/main" id="{00000000-0008-0000-0100-000017000000}"/>
            </a:ext>
          </a:extLst>
        </xdr:cNvPr>
        <xdr:cNvSpPr>
          <a:spLocks noChangeShapeType="1"/>
        </xdr:cNvSpPr>
      </xdr:nvSpPr>
      <xdr:spPr bwMode="auto">
        <a:xfrm flipV="1">
          <a:off x="1181100" y="52549423"/>
          <a:ext cx="0" cy="2162176"/>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76200</xdr:colOff>
      <xdr:row>293</xdr:row>
      <xdr:rowOff>95249</xdr:rowOff>
    </xdr:from>
    <xdr:to>
      <xdr:col>4</xdr:col>
      <xdr:colOff>76200</xdr:colOff>
      <xdr:row>303</xdr:row>
      <xdr:rowOff>142873</xdr:rowOff>
    </xdr:to>
    <xdr:sp macro="" textlink="">
      <xdr:nvSpPr>
        <xdr:cNvPr id="24" name="Line 1">
          <a:extLst>
            <a:ext uri="{FF2B5EF4-FFF2-40B4-BE49-F238E27FC236}">
              <a16:creationId xmlns:a16="http://schemas.microsoft.com/office/drawing/2014/main" id="{00000000-0008-0000-0100-000018000000}"/>
            </a:ext>
          </a:extLst>
        </xdr:cNvPr>
        <xdr:cNvSpPr>
          <a:spLocks noChangeShapeType="1"/>
        </xdr:cNvSpPr>
      </xdr:nvSpPr>
      <xdr:spPr bwMode="auto">
        <a:xfrm flipV="1">
          <a:off x="1162050" y="55625999"/>
          <a:ext cx="0" cy="1962149"/>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85725</xdr:colOff>
      <xdr:row>342</xdr:row>
      <xdr:rowOff>28574</xdr:rowOff>
    </xdr:from>
    <xdr:to>
      <xdr:col>4</xdr:col>
      <xdr:colOff>85725</xdr:colOff>
      <xdr:row>345</xdr:row>
      <xdr:rowOff>180975</xdr:rowOff>
    </xdr:to>
    <xdr:sp macro="" textlink="">
      <xdr:nvSpPr>
        <xdr:cNvPr id="25" name="Line 1">
          <a:extLst>
            <a:ext uri="{FF2B5EF4-FFF2-40B4-BE49-F238E27FC236}">
              <a16:creationId xmlns:a16="http://schemas.microsoft.com/office/drawing/2014/main" id="{00000000-0008-0000-0100-000019000000}"/>
            </a:ext>
          </a:extLst>
        </xdr:cNvPr>
        <xdr:cNvSpPr>
          <a:spLocks noChangeShapeType="1"/>
        </xdr:cNvSpPr>
      </xdr:nvSpPr>
      <xdr:spPr bwMode="auto">
        <a:xfrm flipV="1">
          <a:off x="1171575" y="64560449"/>
          <a:ext cx="0" cy="72390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95250</xdr:colOff>
      <xdr:row>349</xdr:row>
      <xdr:rowOff>28574</xdr:rowOff>
    </xdr:from>
    <xdr:to>
      <xdr:col>4</xdr:col>
      <xdr:colOff>95250</xdr:colOff>
      <xdr:row>352</xdr:row>
      <xdr:rowOff>180975</xdr:rowOff>
    </xdr:to>
    <xdr:sp macro="" textlink="">
      <xdr:nvSpPr>
        <xdr:cNvPr id="26" name="Line 1">
          <a:extLst>
            <a:ext uri="{FF2B5EF4-FFF2-40B4-BE49-F238E27FC236}">
              <a16:creationId xmlns:a16="http://schemas.microsoft.com/office/drawing/2014/main" id="{00000000-0008-0000-0100-00001A000000}"/>
            </a:ext>
          </a:extLst>
        </xdr:cNvPr>
        <xdr:cNvSpPr>
          <a:spLocks noChangeShapeType="1"/>
        </xdr:cNvSpPr>
      </xdr:nvSpPr>
      <xdr:spPr bwMode="auto">
        <a:xfrm flipV="1">
          <a:off x="1181100" y="65893949"/>
          <a:ext cx="0" cy="72390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85725</xdr:colOff>
      <xdr:row>358</xdr:row>
      <xdr:rowOff>19049</xdr:rowOff>
    </xdr:from>
    <xdr:to>
      <xdr:col>4</xdr:col>
      <xdr:colOff>85725</xdr:colOff>
      <xdr:row>361</xdr:row>
      <xdr:rowOff>171450</xdr:rowOff>
    </xdr:to>
    <xdr:sp macro="" textlink="">
      <xdr:nvSpPr>
        <xdr:cNvPr id="27" name="Line 1">
          <a:extLst>
            <a:ext uri="{FF2B5EF4-FFF2-40B4-BE49-F238E27FC236}">
              <a16:creationId xmlns:a16="http://schemas.microsoft.com/office/drawing/2014/main" id="{00000000-0008-0000-0100-00001B000000}"/>
            </a:ext>
          </a:extLst>
        </xdr:cNvPr>
        <xdr:cNvSpPr>
          <a:spLocks noChangeShapeType="1"/>
        </xdr:cNvSpPr>
      </xdr:nvSpPr>
      <xdr:spPr bwMode="auto">
        <a:xfrm flipV="1">
          <a:off x="1171575" y="67789424"/>
          <a:ext cx="0" cy="72390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95250</xdr:colOff>
      <xdr:row>365</xdr:row>
      <xdr:rowOff>38099</xdr:rowOff>
    </xdr:from>
    <xdr:to>
      <xdr:col>4</xdr:col>
      <xdr:colOff>95250</xdr:colOff>
      <xdr:row>369</xdr:row>
      <xdr:rowOff>0</xdr:rowOff>
    </xdr:to>
    <xdr:sp macro="" textlink="">
      <xdr:nvSpPr>
        <xdr:cNvPr id="28" name="Line 1">
          <a:extLst>
            <a:ext uri="{FF2B5EF4-FFF2-40B4-BE49-F238E27FC236}">
              <a16:creationId xmlns:a16="http://schemas.microsoft.com/office/drawing/2014/main" id="{00000000-0008-0000-0100-00001C000000}"/>
            </a:ext>
          </a:extLst>
        </xdr:cNvPr>
        <xdr:cNvSpPr>
          <a:spLocks noChangeShapeType="1"/>
        </xdr:cNvSpPr>
      </xdr:nvSpPr>
      <xdr:spPr bwMode="auto">
        <a:xfrm flipV="1">
          <a:off x="1181100" y="69141974"/>
          <a:ext cx="0" cy="72390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24</xdr:col>
      <xdr:colOff>9525</xdr:colOff>
      <xdr:row>1</xdr:row>
      <xdr:rowOff>0</xdr:rowOff>
    </xdr:from>
    <xdr:to>
      <xdr:col>24</xdr:col>
      <xdr:colOff>47625</xdr:colOff>
      <xdr:row>2</xdr:row>
      <xdr:rowOff>0</xdr:rowOff>
    </xdr:to>
    <xdr:sp macro="" textlink="">
      <xdr:nvSpPr>
        <xdr:cNvPr id="2" name="Text Box 27">
          <a:extLst>
            <a:ext uri="{FF2B5EF4-FFF2-40B4-BE49-F238E27FC236}">
              <a16:creationId xmlns:a16="http://schemas.microsoft.com/office/drawing/2014/main" id="{00000000-0008-0000-0200-000002000000}"/>
            </a:ext>
          </a:extLst>
        </xdr:cNvPr>
        <xdr:cNvSpPr txBox="1">
          <a:spLocks noChangeArrowheads="1"/>
        </xdr:cNvSpPr>
      </xdr:nvSpPr>
      <xdr:spPr>
        <a:xfrm>
          <a:off x="3924300" y="190500"/>
          <a:ext cx="38100" cy="219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11</xdr:col>
      <xdr:colOff>133350</xdr:colOff>
      <xdr:row>8</xdr:row>
      <xdr:rowOff>0</xdr:rowOff>
    </xdr:from>
    <xdr:to>
      <xdr:col>14</xdr:col>
      <xdr:colOff>28575</xdr:colOff>
      <xdr:row>8</xdr:row>
      <xdr:rowOff>0</xdr:rowOff>
    </xdr:to>
    <xdr:sp macro="" textlink="">
      <xdr:nvSpPr>
        <xdr:cNvPr id="3" name="Line 1385">
          <a:extLst>
            <a:ext uri="{FF2B5EF4-FFF2-40B4-BE49-F238E27FC236}">
              <a16:creationId xmlns:a16="http://schemas.microsoft.com/office/drawing/2014/main" id="{00000000-0008-0000-0200-000003000000}"/>
            </a:ext>
          </a:extLst>
        </xdr:cNvPr>
        <xdr:cNvSpPr>
          <a:spLocks noChangeShapeType="1"/>
        </xdr:cNvSpPr>
      </xdr:nvSpPr>
      <xdr:spPr>
        <a:xfrm>
          <a:off x="1914525" y="1466850"/>
          <a:ext cx="381000" cy="0"/>
        </a:xfrm>
        <a:prstGeom prst="line">
          <a:avLst/>
        </a:prstGeom>
        <a:noFill/>
        <a:ln w="9525">
          <a:solidFill>
            <a:srgbClr xmlns:mc="http://schemas.openxmlformats.org/markup-compatibility/2006" xmlns:a14="http://schemas.microsoft.com/office/drawing/2010/main" val="000000" mc:Ignorable="a14" a14:legacySpreadsheetColorIndex="64"/>
          </a:solidFill>
          <a:round/>
        </a:ln>
        <a:extLst>
          <a:ext uri="{909E8E84-426E-40DD-AFC4-6F175D3DCCD1}">
            <a14:hiddenFill xmlns:a14="http://schemas.microsoft.com/office/drawing/2010/main">
              <a:noFill/>
            </a14:hiddenFill>
          </a:ext>
        </a:extLst>
      </xdr:spPr>
    </xdr:sp>
    <xdr:clientData/>
  </xdr:twoCellAnchor>
  <xdr:twoCellAnchor>
    <xdr:from>
      <xdr:col>31</xdr:col>
      <xdr:colOff>0</xdr:colOff>
      <xdr:row>68</xdr:row>
      <xdr:rowOff>190500</xdr:rowOff>
    </xdr:from>
    <xdr:to>
      <xdr:col>31</xdr:col>
      <xdr:colOff>0</xdr:colOff>
      <xdr:row>70</xdr:row>
      <xdr:rowOff>190500</xdr:rowOff>
    </xdr:to>
    <xdr:sp macro="" textlink="">
      <xdr:nvSpPr>
        <xdr:cNvPr id="46" name="Line 1013">
          <a:extLst>
            <a:ext uri="{FF2B5EF4-FFF2-40B4-BE49-F238E27FC236}">
              <a16:creationId xmlns:a16="http://schemas.microsoft.com/office/drawing/2014/main" id="{00000000-0008-0000-0200-00002E000000}"/>
            </a:ext>
          </a:extLst>
        </xdr:cNvPr>
        <xdr:cNvSpPr>
          <a:spLocks noChangeShapeType="1"/>
        </xdr:cNvSpPr>
      </xdr:nvSpPr>
      <xdr:spPr>
        <a:xfrm flipV="1">
          <a:off x="5067300" y="6619875"/>
          <a:ext cx="0" cy="381000"/>
        </a:xfrm>
        <a:prstGeom prst="line">
          <a:avLst/>
        </a:prstGeom>
        <a:noFill/>
        <a:ln w="15875">
          <a:solidFill>
            <a:srgbClr xmlns:mc="http://schemas.openxmlformats.org/markup-compatibility/2006" xmlns:a14="http://schemas.microsoft.com/office/drawing/2010/main" val="000000" mc:Ignorable="a14" a14:legacySpreadsheetColorIndex="64"/>
          </a:solidFill>
          <a:round/>
          <a:headEnd type="triangle" w="sm" len="med"/>
        </a:ln>
        <a:extLst>
          <a:ext uri="{909E8E84-426E-40DD-AFC4-6F175D3DCCD1}">
            <a14:hiddenFill xmlns:a14="http://schemas.microsoft.com/office/drawing/2010/main">
              <a:noFill/>
            </a14:hiddenFill>
          </a:ext>
        </a:extLst>
      </xdr:spPr>
    </xdr:sp>
    <xdr:clientData/>
  </xdr:twoCellAnchor>
  <xdr:twoCellAnchor>
    <xdr:from>
      <xdr:col>13</xdr:col>
      <xdr:colOff>0</xdr:colOff>
      <xdr:row>69</xdr:row>
      <xdr:rowOff>0</xdr:rowOff>
    </xdr:from>
    <xdr:to>
      <xdr:col>13</xdr:col>
      <xdr:colOff>0</xdr:colOff>
      <xdr:row>71</xdr:row>
      <xdr:rowOff>0</xdr:rowOff>
    </xdr:to>
    <xdr:sp macro="" textlink="">
      <xdr:nvSpPr>
        <xdr:cNvPr id="47" name="Line 1019">
          <a:extLst>
            <a:ext uri="{FF2B5EF4-FFF2-40B4-BE49-F238E27FC236}">
              <a16:creationId xmlns:a16="http://schemas.microsoft.com/office/drawing/2014/main" id="{00000000-0008-0000-0200-00002F000000}"/>
            </a:ext>
          </a:extLst>
        </xdr:cNvPr>
        <xdr:cNvSpPr>
          <a:spLocks noChangeShapeType="1"/>
        </xdr:cNvSpPr>
      </xdr:nvSpPr>
      <xdr:spPr>
        <a:xfrm>
          <a:off x="2105025" y="6619875"/>
          <a:ext cx="0" cy="381000"/>
        </a:xfrm>
        <a:prstGeom prst="line">
          <a:avLst/>
        </a:prstGeom>
        <a:noFill/>
        <a:ln w="15875">
          <a:solidFill>
            <a:srgbClr xmlns:mc="http://schemas.openxmlformats.org/markup-compatibility/2006" xmlns:a14="http://schemas.microsoft.com/office/drawing/2010/main" val="000000" mc:Ignorable="a14" a14:legacySpreadsheetColorIndex="64"/>
          </a:solidFill>
          <a:round/>
          <a:headEnd type="triangle" w="sm" len="med"/>
        </a:ln>
        <a:extLst>
          <a:ext uri="{909E8E84-426E-40DD-AFC4-6F175D3DCCD1}">
            <a14:hiddenFill xmlns:a14="http://schemas.microsoft.com/office/drawing/2010/main">
              <a:noFill/>
            </a14:hiddenFill>
          </a:ext>
        </a:extLst>
      </xdr:spPr>
    </xdr:sp>
    <xdr:clientData/>
  </xdr:twoCellAnchor>
  <xdr:twoCellAnchor>
    <xdr:from>
      <xdr:col>13</xdr:col>
      <xdr:colOff>16579</xdr:colOff>
      <xdr:row>69</xdr:row>
      <xdr:rowOff>0</xdr:rowOff>
    </xdr:from>
    <xdr:to>
      <xdr:col>14</xdr:col>
      <xdr:colOff>0</xdr:colOff>
      <xdr:row>69</xdr:row>
      <xdr:rowOff>185179</xdr:rowOff>
    </xdr:to>
    <xdr:sp macro="" textlink="">
      <xdr:nvSpPr>
        <xdr:cNvPr id="48" name="Text Box 403">
          <a:extLst>
            <a:ext uri="{FF2B5EF4-FFF2-40B4-BE49-F238E27FC236}">
              <a16:creationId xmlns:a16="http://schemas.microsoft.com/office/drawing/2014/main" id="{00000000-0008-0000-0200-000030000000}"/>
            </a:ext>
          </a:extLst>
        </xdr:cNvPr>
        <xdr:cNvSpPr txBox="1">
          <a:spLocks noChangeArrowheads="1"/>
        </xdr:cNvSpPr>
      </xdr:nvSpPr>
      <xdr:spPr>
        <a:xfrm>
          <a:off x="2121535" y="6619875"/>
          <a:ext cx="145415" cy="184785"/>
        </a:xfrm>
        <a:prstGeom prst="rect">
          <a:avLst/>
        </a:prstGeom>
        <a:noFill/>
        <a:ln>
          <a:noFill/>
        </a:ln>
      </xdr:spPr>
      <xdr:txBody>
        <a:bodyPr wrap="none" lIns="18288" tIns="18288" rIns="0" bIns="0" anchor="t" upright="1">
          <a:noAutofit/>
        </a:bodyPr>
        <a:lstStyle/>
        <a:p>
          <a:pPr algn="l" rtl="0">
            <a:defRPr sz="1000"/>
          </a:pPr>
          <a:r>
            <a:rPr lang="ja-JP" altLang="en-US" sz="1000" b="0" i="0" u="none" strike="noStrike" baseline="0">
              <a:solidFill>
                <a:srgbClr val="000000"/>
              </a:solidFill>
              <a:latin typeface="MS Mincho" panose="02020609040205080304" charset="-128"/>
              <a:ea typeface="MS Mincho" panose="02020609040205080304" charset="-128"/>
            </a:rPr>
            <a:t>G1</a:t>
          </a:r>
        </a:p>
      </xdr:txBody>
    </xdr:sp>
    <xdr:clientData/>
  </xdr:twoCellAnchor>
  <xdr:twoCellAnchor>
    <xdr:from>
      <xdr:col>31</xdr:col>
      <xdr:colOff>16578</xdr:colOff>
      <xdr:row>69</xdr:row>
      <xdr:rowOff>0</xdr:rowOff>
    </xdr:from>
    <xdr:to>
      <xdr:col>32</xdr:col>
      <xdr:colOff>0</xdr:colOff>
      <xdr:row>69</xdr:row>
      <xdr:rowOff>185179</xdr:rowOff>
    </xdr:to>
    <xdr:sp macro="" textlink="">
      <xdr:nvSpPr>
        <xdr:cNvPr id="49" name="Text Box 417">
          <a:extLst>
            <a:ext uri="{FF2B5EF4-FFF2-40B4-BE49-F238E27FC236}">
              <a16:creationId xmlns:a16="http://schemas.microsoft.com/office/drawing/2014/main" id="{00000000-0008-0000-0200-000031000000}"/>
            </a:ext>
          </a:extLst>
        </xdr:cNvPr>
        <xdr:cNvSpPr txBox="1">
          <a:spLocks noChangeArrowheads="1"/>
        </xdr:cNvSpPr>
      </xdr:nvSpPr>
      <xdr:spPr>
        <a:xfrm>
          <a:off x="5083810" y="6619875"/>
          <a:ext cx="145415" cy="184785"/>
        </a:xfrm>
        <a:prstGeom prst="rect">
          <a:avLst/>
        </a:prstGeom>
        <a:noFill/>
        <a:ln>
          <a:noFill/>
        </a:ln>
      </xdr:spPr>
      <xdr:txBody>
        <a:bodyPr wrap="none" lIns="18288" tIns="18288" rIns="0" bIns="0" anchor="t" upright="1">
          <a:noAutofit/>
        </a:bodyPr>
        <a:lstStyle/>
        <a:p>
          <a:pPr algn="l" rtl="0">
            <a:defRPr sz="1000"/>
          </a:pPr>
          <a:r>
            <a:rPr lang="ja-JP" altLang="en-US" sz="1000" b="0" i="0" u="none" strike="noStrike" baseline="0">
              <a:solidFill>
                <a:srgbClr val="000000"/>
              </a:solidFill>
              <a:latin typeface="MS Mincho" panose="02020609040205080304" charset="-128"/>
              <a:ea typeface="MS Mincho" panose="02020609040205080304" charset="-128"/>
            </a:rPr>
            <a:t>G</a:t>
          </a:r>
          <a:r>
            <a:rPr lang="en-US" altLang="ja-JP" sz="1000" b="0" i="0" u="none" strike="noStrike" baseline="0">
              <a:solidFill>
                <a:srgbClr val="000000"/>
              </a:solidFill>
              <a:latin typeface="MS Mincho" panose="02020609040205080304" charset="-128"/>
              <a:ea typeface="MS Mincho" panose="02020609040205080304" charset="-128"/>
            </a:rPr>
            <a:t>2</a:t>
          </a:r>
          <a:endParaRPr lang="ja-JP" altLang="en-US" sz="1000" b="0" i="0" u="none" strike="noStrike" baseline="0">
            <a:solidFill>
              <a:srgbClr val="000000"/>
            </a:solidFill>
            <a:latin typeface="MS Mincho" panose="02020609040205080304" charset="-128"/>
            <a:ea typeface="MS Mincho" panose="02020609040205080304" charset="-128"/>
          </a:endParaRPr>
        </a:p>
      </xdr:txBody>
    </xdr:sp>
    <xdr:clientData/>
  </xdr:twoCellAnchor>
  <xdr:twoCellAnchor>
    <xdr:from>
      <xdr:col>12</xdr:col>
      <xdr:colOff>161925</xdr:colOff>
      <xdr:row>69</xdr:row>
      <xdr:rowOff>0</xdr:rowOff>
    </xdr:from>
    <xdr:to>
      <xdr:col>30</xdr:col>
      <xdr:colOff>142875</xdr:colOff>
      <xdr:row>69</xdr:row>
      <xdr:rowOff>0</xdr:rowOff>
    </xdr:to>
    <xdr:sp macro="" textlink="">
      <xdr:nvSpPr>
        <xdr:cNvPr id="53" name="Line 458">
          <a:extLst>
            <a:ext uri="{FF2B5EF4-FFF2-40B4-BE49-F238E27FC236}">
              <a16:creationId xmlns:a16="http://schemas.microsoft.com/office/drawing/2014/main" id="{00000000-0008-0000-0200-000035000000}"/>
            </a:ext>
          </a:extLst>
        </xdr:cNvPr>
        <xdr:cNvSpPr>
          <a:spLocks noChangeShapeType="1"/>
        </xdr:cNvSpPr>
      </xdr:nvSpPr>
      <xdr:spPr>
        <a:xfrm flipH="1" flipV="1">
          <a:off x="2105025" y="6619875"/>
          <a:ext cx="2943225"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arrow" w="sm" len="sm"/>
          <a:tailEnd type="arrow" w="sm" len="sm"/>
        </a:ln>
        <a:extLst>
          <a:ext uri="{909E8E84-426E-40DD-AFC4-6F175D3DCCD1}">
            <a14:hiddenFill xmlns:a14="http://schemas.microsoft.com/office/drawing/2010/main">
              <a:noFill/>
            </a14:hiddenFill>
          </a:ext>
        </a:extLst>
      </xdr:spPr>
    </xdr:sp>
    <xdr:clientData/>
  </xdr:twoCellAnchor>
  <xdr:twoCellAnchor>
    <xdr:from>
      <xdr:col>12</xdr:col>
      <xdr:colOff>19050</xdr:colOff>
      <xdr:row>56</xdr:row>
      <xdr:rowOff>9525</xdr:rowOff>
    </xdr:from>
    <xdr:to>
      <xdr:col>31</xdr:col>
      <xdr:colOff>19050</xdr:colOff>
      <xdr:row>58</xdr:row>
      <xdr:rowOff>9525</xdr:rowOff>
    </xdr:to>
    <xdr:grpSp>
      <xdr:nvGrpSpPr>
        <xdr:cNvPr id="54" name="组合 2">
          <a:extLst>
            <a:ext uri="{FF2B5EF4-FFF2-40B4-BE49-F238E27FC236}">
              <a16:creationId xmlns:a16="http://schemas.microsoft.com/office/drawing/2014/main" id="{00000000-0008-0000-0200-000036000000}"/>
            </a:ext>
          </a:extLst>
        </xdr:cNvPr>
        <xdr:cNvGrpSpPr/>
      </xdr:nvGrpSpPr>
      <xdr:grpSpPr>
        <a:xfrm>
          <a:off x="1962150" y="4067175"/>
          <a:ext cx="3124200" cy="381000"/>
          <a:chOff x="2105025" y="2533650"/>
          <a:chExt cx="3147392" cy="381000"/>
        </a:xfrm>
      </xdr:grpSpPr>
      <xdr:sp macro="" textlink="">
        <xdr:nvSpPr>
          <xdr:cNvPr id="55" name="Line 1013">
            <a:extLst>
              <a:ext uri="{FF2B5EF4-FFF2-40B4-BE49-F238E27FC236}">
                <a16:creationId xmlns:a16="http://schemas.microsoft.com/office/drawing/2014/main" id="{00000000-0008-0000-0200-000037000000}"/>
              </a:ext>
            </a:extLst>
          </xdr:cNvPr>
          <xdr:cNvSpPr>
            <a:spLocks noChangeShapeType="1"/>
          </xdr:cNvSpPr>
        </xdr:nvSpPr>
        <xdr:spPr>
          <a:xfrm flipV="1">
            <a:off x="5086764" y="2533650"/>
            <a:ext cx="0" cy="381000"/>
          </a:xfrm>
          <a:prstGeom prst="line">
            <a:avLst/>
          </a:prstGeom>
          <a:noFill/>
          <a:ln w="15875">
            <a:solidFill>
              <a:srgbClr xmlns:mc="http://schemas.openxmlformats.org/markup-compatibility/2006" xmlns:a14="http://schemas.microsoft.com/office/drawing/2010/main" val="000000" mc:Ignorable="a14" a14:legacySpreadsheetColorIndex="64"/>
            </a:solidFill>
            <a:round/>
            <a:headEnd type="triangle" w="sm" len="med"/>
          </a:ln>
          <a:extLst>
            <a:ext uri="{909E8E84-426E-40DD-AFC4-6F175D3DCCD1}">
              <a14:hiddenFill xmlns:a14="http://schemas.microsoft.com/office/drawing/2010/main">
                <a:noFill/>
              </a14:hiddenFill>
            </a:ext>
          </a:extLst>
        </xdr:spPr>
      </xdr:sp>
      <xdr:sp macro="" textlink="">
        <xdr:nvSpPr>
          <xdr:cNvPr id="56" name="Line 1015">
            <a:extLst>
              <a:ext uri="{FF2B5EF4-FFF2-40B4-BE49-F238E27FC236}">
                <a16:creationId xmlns:a16="http://schemas.microsoft.com/office/drawing/2014/main" id="{00000000-0008-0000-0200-000038000000}"/>
              </a:ext>
            </a:extLst>
          </xdr:cNvPr>
          <xdr:cNvSpPr>
            <a:spLocks noChangeShapeType="1"/>
          </xdr:cNvSpPr>
        </xdr:nvSpPr>
        <xdr:spPr>
          <a:xfrm flipV="1">
            <a:off x="4092851" y="2533650"/>
            <a:ext cx="0" cy="381000"/>
          </a:xfrm>
          <a:prstGeom prst="line">
            <a:avLst/>
          </a:prstGeom>
          <a:noFill/>
          <a:ln w="15875">
            <a:solidFill>
              <a:srgbClr xmlns:mc="http://schemas.openxmlformats.org/markup-compatibility/2006" xmlns:a14="http://schemas.microsoft.com/office/drawing/2010/main" val="000000" mc:Ignorable="a14" a14:legacySpreadsheetColorIndex="64"/>
            </a:solidFill>
            <a:round/>
            <a:headEnd type="triangle" w="sm" len="med"/>
          </a:ln>
          <a:extLst>
            <a:ext uri="{909E8E84-426E-40DD-AFC4-6F175D3DCCD1}">
              <a14:hiddenFill xmlns:a14="http://schemas.microsoft.com/office/drawing/2010/main">
                <a:noFill/>
              </a14:hiddenFill>
            </a:ext>
          </a:extLst>
        </xdr:spPr>
      </xdr:sp>
      <xdr:sp macro="" textlink="">
        <xdr:nvSpPr>
          <xdr:cNvPr id="57" name="Line 1017">
            <a:extLst>
              <a:ext uri="{FF2B5EF4-FFF2-40B4-BE49-F238E27FC236}">
                <a16:creationId xmlns:a16="http://schemas.microsoft.com/office/drawing/2014/main" id="{00000000-0008-0000-0200-000039000000}"/>
              </a:ext>
            </a:extLst>
          </xdr:cNvPr>
          <xdr:cNvSpPr>
            <a:spLocks noChangeShapeType="1"/>
          </xdr:cNvSpPr>
        </xdr:nvSpPr>
        <xdr:spPr>
          <a:xfrm>
            <a:off x="3085686" y="2533650"/>
            <a:ext cx="0" cy="381000"/>
          </a:xfrm>
          <a:prstGeom prst="line">
            <a:avLst/>
          </a:prstGeom>
          <a:noFill/>
          <a:ln w="15875">
            <a:solidFill>
              <a:srgbClr xmlns:mc="http://schemas.openxmlformats.org/markup-compatibility/2006" xmlns:a14="http://schemas.microsoft.com/office/drawing/2010/main" val="000000" mc:Ignorable="a14" a14:legacySpreadsheetColorIndex="64"/>
            </a:solidFill>
            <a:round/>
            <a:headEnd type="triangle" w="sm" len="med"/>
          </a:ln>
          <a:extLst>
            <a:ext uri="{909E8E84-426E-40DD-AFC4-6F175D3DCCD1}">
              <a14:hiddenFill xmlns:a14="http://schemas.microsoft.com/office/drawing/2010/main">
                <a:noFill/>
              </a14:hiddenFill>
            </a:ext>
          </a:extLst>
        </xdr:spPr>
      </xdr:sp>
      <xdr:sp macro="" textlink="">
        <xdr:nvSpPr>
          <xdr:cNvPr id="58" name="Line 1019">
            <a:extLst>
              <a:ext uri="{FF2B5EF4-FFF2-40B4-BE49-F238E27FC236}">
                <a16:creationId xmlns:a16="http://schemas.microsoft.com/office/drawing/2014/main" id="{00000000-0008-0000-0200-00003A000000}"/>
              </a:ext>
            </a:extLst>
          </xdr:cNvPr>
          <xdr:cNvSpPr>
            <a:spLocks noChangeShapeType="1"/>
          </xdr:cNvSpPr>
        </xdr:nvSpPr>
        <xdr:spPr>
          <a:xfrm>
            <a:off x="2105025" y="2533650"/>
            <a:ext cx="0" cy="381000"/>
          </a:xfrm>
          <a:prstGeom prst="line">
            <a:avLst/>
          </a:prstGeom>
          <a:noFill/>
          <a:ln w="15875">
            <a:solidFill>
              <a:srgbClr xmlns:mc="http://schemas.openxmlformats.org/markup-compatibility/2006" xmlns:a14="http://schemas.microsoft.com/office/drawing/2010/main" val="000000" mc:Ignorable="a14" a14:legacySpreadsheetColorIndex="64"/>
            </a:solidFill>
            <a:round/>
            <a:headEnd type="triangle" w="sm" len="med"/>
          </a:ln>
          <a:extLst>
            <a:ext uri="{909E8E84-426E-40DD-AFC4-6F175D3DCCD1}">
              <a14:hiddenFill xmlns:a14="http://schemas.microsoft.com/office/drawing/2010/main">
                <a:noFill/>
              </a14:hiddenFill>
            </a:ext>
          </a:extLst>
        </xdr:spPr>
      </xdr:sp>
      <xdr:sp macro="" textlink="">
        <xdr:nvSpPr>
          <xdr:cNvPr id="59" name="Text Box 403">
            <a:extLst>
              <a:ext uri="{FF2B5EF4-FFF2-40B4-BE49-F238E27FC236}">
                <a16:creationId xmlns:a16="http://schemas.microsoft.com/office/drawing/2014/main" id="{00000000-0008-0000-0200-00003B000000}"/>
              </a:ext>
            </a:extLst>
          </xdr:cNvPr>
          <xdr:cNvSpPr txBox="1">
            <a:spLocks noChangeArrowheads="1"/>
          </xdr:cNvSpPr>
        </xdr:nvSpPr>
        <xdr:spPr>
          <a:xfrm>
            <a:off x="2124513" y="2533650"/>
            <a:ext cx="146164" cy="180975"/>
          </a:xfrm>
          <a:prstGeom prst="rect">
            <a:avLst/>
          </a:prstGeom>
          <a:noFill/>
          <a:ln>
            <a:noFill/>
          </a:ln>
        </xdr:spPr>
        <xdr:txBody>
          <a:bodyPr wrap="none" lIns="18288" tIns="18288" rIns="0" bIns="0" anchor="t" upright="1">
            <a:noAutofit/>
          </a:bodyPr>
          <a:lstStyle/>
          <a:p>
            <a:pPr algn="l" rtl="0">
              <a:defRPr sz="1000"/>
            </a:pPr>
            <a:r>
              <a:rPr lang="ja-JP" altLang="en-US" sz="1000" b="0" i="0" u="none" strike="noStrike" baseline="0">
                <a:solidFill>
                  <a:srgbClr val="000000"/>
                </a:solidFill>
                <a:latin typeface="MS Mincho" panose="02020609040205080304" charset="-128"/>
                <a:ea typeface="MS Mincho" panose="02020609040205080304" charset="-128"/>
              </a:rPr>
              <a:t>G1</a:t>
            </a:r>
          </a:p>
        </xdr:txBody>
      </xdr:sp>
      <xdr:sp macro="" textlink="">
        <xdr:nvSpPr>
          <xdr:cNvPr id="60" name="Text Box 415">
            <a:extLst>
              <a:ext uri="{FF2B5EF4-FFF2-40B4-BE49-F238E27FC236}">
                <a16:creationId xmlns:a16="http://schemas.microsoft.com/office/drawing/2014/main" id="{00000000-0008-0000-0200-00003C000000}"/>
              </a:ext>
            </a:extLst>
          </xdr:cNvPr>
          <xdr:cNvSpPr txBox="1">
            <a:spLocks noChangeArrowheads="1"/>
          </xdr:cNvSpPr>
        </xdr:nvSpPr>
        <xdr:spPr>
          <a:xfrm>
            <a:off x="3098938" y="2543175"/>
            <a:ext cx="146164" cy="180975"/>
          </a:xfrm>
          <a:prstGeom prst="rect">
            <a:avLst/>
          </a:prstGeom>
          <a:noFill/>
          <a:ln>
            <a:noFill/>
          </a:ln>
        </xdr:spPr>
        <xdr:txBody>
          <a:bodyPr wrap="none" lIns="18288" tIns="18288" rIns="0" bIns="0" anchor="t" upright="1">
            <a:noAutofit/>
          </a:bodyPr>
          <a:lstStyle/>
          <a:p>
            <a:pPr algn="l" rtl="0">
              <a:defRPr sz="1000"/>
            </a:pPr>
            <a:r>
              <a:rPr lang="ja-JP" altLang="en-US" sz="1000" b="0" i="0" u="none" strike="noStrike" baseline="0">
                <a:solidFill>
                  <a:srgbClr val="000000"/>
                </a:solidFill>
                <a:latin typeface="MS Mincho" panose="02020609040205080304" charset="-128"/>
                <a:ea typeface="MS Mincho" panose="02020609040205080304" charset="-128"/>
              </a:rPr>
              <a:t>G2</a:t>
            </a:r>
          </a:p>
        </xdr:txBody>
      </xdr:sp>
      <xdr:sp macro="" textlink="">
        <xdr:nvSpPr>
          <xdr:cNvPr id="61" name="Text Box 417">
            <a:extLst>
              <a:ext uri="{FF2B5EF4-FFF2-40B4-BE49-F238E27FC236}">
                <a16:creationId xmlns:a16="http://schemas.microsoft.com/office/drawing/2014/main" id="{00000000-0008-0000-0200-00003D000000}"/>
              </a:ext>
            </a:extLst>
          </xdr:cNvPr>
          <xdr:cNvSpPr txBox="1">
            <a:spLocks noChangeArrowheads="1"/>
          </xdr:cNvSpPr>
        </xdr:nvSpPr>
        <xdr:spPr>
          <a:xfrm>
            <a:off x="5106253" y="2533650"/>
            <a:ext cx="146164" cy="180975"/>
          </a:xfrm>
          <a:prstGeom prst="rect">
            <a:avLst/>
          </a:prstGeom>
          <a:noFill/>
          <a:ln>
            <a:noFill/>
          </a:ln>
        </xdr:spPr>
        <xdr:txBody>
          <a:bodyPr wrap="none" lIns="18288" tIns="18288" rIns="0" bIns="0" anchor="t" upright="1">
            <a:noAutofit/>
          </a:bodyPr>
          <a:lstStyle/>
          <a:p>
            <a:pPr algn="l" rtl="0">
              <a:defRPr sz="1000"/>
            </a:pPr>
            <a:r>
              <a:rPr lang="ja-JP" altLang="en-US" sz="1000" b="0" i="0" u="none" strike="noStrike" baseline="0">
                <a:solidFill>
                  <a:srgbClr val="000000"/>
                </a:solidFill>
                <a:latin typeface="MS Mincho" panose="02020609040205080304" charset="-128"/>
                <a:ea typeface="MS Mincho" panose="02020609040205080304" charset="-128"/>
              </a:rPr>
              <a:t>G4</a:t>
            </a:r>
          </a:p>
        </xdr:txBody>
      </xdr:sp>
      <xdr:sp macro="" textlink="">
        <xdr:nvSpPr>
          <xdr:cNvPr id="62" name="Text Box 985">
            <a:extLst>
              <a:ext uri="{FF2B5EF4-FFF2-40B4-BE49-F238E27FC236}">
                <a16:creationId xmlns:a16="http://schemas.microsoft.com/office/drawing/2014/main" id="{00000000-0008-0000-0200-00003E000000}"/>
              </a:ext>
            </a:extLst>
          </xdr:cNvPr>
          <xdr:cNvSpPr txBox="1">
            <a:spLocks noChangeArrowheads="1"/>
          </xdr:cNvSpPr>
        </xdr:nvSpPr>
        <xdr:spPr>
          <a:xfrm>
            <a:off x="4112340" y="2533650"/>
            <a:ext cx="136419" cy="180975"/>
          </a:xfrm>
          <a:prstGeom prst="rect">
            <a:avLst/>
          </a:prstGeom>
          <a:noFill/>
          <a:ln>
            <a:noFill/>
          </a:ln>
        </xdr:spPr>
        <xdr:txBody>
          <a:bodyPr wrap="none" lIns="18288" tIns="18288" rIns="0" bIns="0" anchor="t" upright="1">
            <a:noAutofit/>
          </a:bodyPr>
          <a:lstStyle/>
          <a:p>
            <a:pPr algn="l" rtl="0">
              <a:defRPr sz="1000"/>
            </a:pPr>
            <a:r>
              <a:rPr lang="ja-JP" altLang="en-US" sz="1000" b="0" i="0" u="none" strike="noStrike" baseline="0">
                <a:solidFill>
                  <a:srgbClr val="000000"/>
                </a:solidFill>
                <a:latin typeface="MS Mincho" panose="02020609040205080304" charset="-128"/>
                <a:ea typeface="MS Mincho" panose="02020609040205080304" charset="-128"/>
              </a:rPr>
              <a:t>G3</a:t>
            </a:r>
          </a:p>
        </xdr:txBody>
      </xdr:sp>
      <xdr:sp macro="" textlink="">
        <xdr:nvSpPr>
          <xdr:cNvPr id="63" name="Line 458">
            <a:extLst>
              <a:ext uri="{FF2B5EF4-FFF2-40B4-BE49-F238E27FC236}">
                <a16:creationId xmlns:a16="http://schemas.microsoft.com/office/drawing/2014/main" id="{00000000-0008-0000-0200-00003F000000}"/>
              </a:ext>
            </a:extLst>
          </xdr:cNvPr>
          <xdr:cNvSpPr>
            <a:spLocks noChangeShapeType="1"/>
          </xdr:cNvSpPr>
        </xdr:nvSpPr>
        <xdr:spPr>
          <a:xfrm flipH="1" flipV="1">
            <a:off x="2105025" y="2533650"/>
            <a:ext cx="980661"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arrow" w="sm" len="sm"/>
            <a:tailEnd type="arrow" w="sm" len="sm"/>
          </a:ln>
          <a:extLst>
            <a:ext uri="{909E8E84-426E-40DD-AFC4-6F175D3DCCD1}">
              <a14:hiddenFill xmlns:a14="http://schemas.microsoft.com/office/drawing/2010/main">
                <a:noFill/>
              </a14:hiddenFill>
            </a:ext>
          </a:extLst>
        </xdr:spPr>
      </xdr:sp>
      <xdr:sp macro="" textlink="">
        <xdr:nvSpPr>
          <xdr:cNvPr id="64" name="Line 458">
            <a:extLst>
              <a:ext uri="{FF2B5EF4-FFF2-40B4-BE49-F238E27FC236}">
                <a16:creationId xmlns:a16="http://schemas.microsoft.com/office/drawing/2014/main" id="{00000000-0008-0000-0200-000040000000}"/>
              </a:ext>
            </a:extLst>
          </xdr:cNvPr>
          <xdr:cNvSpPr>
            <a:spLocks noChangeShapeType="1"/>
          </xdr:cNvSpPr>
        </xdr:nvSpPr>
        <xdr:spPr>
          <a:xfrm flipH="1" flipV="1">
            <a:off x="3098938" y="2533650"/>
            <a:ext cx="990186"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arrow" w="sm" len="sm"/>
            <a:tailEnd type="arrow" w="sm" len="sm"/>
          </a:ln>
          <a:extLst>
            <a:ext uri="{909E8E84-426E-40DD-AFC4-6F175D3DCCD1}">
              <a14:hiddenFill xmlns:a14="http://schemas.microsoft.com/office/drawing/2010/main">
                <a:noFill/>
              </a14:hiddenFill>
            </a:ext>
          </a:extLst>
        </xdr:spPr>
      </xdr:sp>
      <xdr:sp macro="" textlink="">
        <xdr:nvSpPr>
          <xdr:cNvPr id="65" name="Line 458">
            <a:extLst>
              <a:ext uri="{FF2B5EF4-FFF2-40B4-BE49-F238E27FC236}">
                <a16:creationId xmlns:a16="http://schemas.microsoft.com/office/drawing/2014/main" id="{00000000-0008-0000-0200-000041000000}"/>
              </a:ext>
            </a:extLst>
          </xdr:cNvPr>
          <xdr:cNvSpPr>
            <a:spLocks noChangeShapeType="1"/>
          </xdr:cNvSpPr>
        </xdr:nvSpPr>
        <xdr:spPr>
          <a:xfrm flipH="1" flipV="1">
            <a:off x="4089124" y="2533650"/>
            <a:ext cx="997640"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arrow" w="sm" len="sm"/>
            <a:tailEnd type="arrow" w="sm" len="sm"/>
          </a:ln>
          <a:extLst>
            <a:ext uri="{909E8E84-426E-40DD-AFC4-6F175D3DCCD1}">
              <a14:hiddenFill xmlns:a14="http://schemas.microsoft.com/office/drawing/2010/main">
                <a:noFill/>
              </a14:hiddenFill>
            </a:ext>
          </a:extLst>
        </xdr:spPr>
      </xdr:sp>
    </xdr:grpSp>
    <xdr:clientData/>
  </xdr:twoCellAnchor>
  <xdr:twoCellAnchor>
    <xdr:from>
      <xdr:col>8</xdr:col>
      <xdr:colOff>161925</xdr:colOff>
      <xdr:row>58</xdr:row>
      <xdr:rowOff>190500</xdr:rowOff>
    </xdr:from>
    <xdr:to>
      <xdr:col>35</xdr:col>
      <xdr:colOff>0</xdr:colOff>
      <xdr:row>58</xdr:row>
      <xdr:rowOff>190500</xdr:rowOff>
    </xdr:to>
    <xdr:cxnSp macro="">
      <xdr:nvCxnSpPr>
        <xdr:cNvPr id="104" name="直線コネクタ 3">
          <a:extLst>
            <a:ext uri="{FF2B5EF4-FFF2-40B4-BE49-F238E27FC236}">
              <a16:creationId xmlns:a16="http://schemas.microsoft.com/office/drawing/2014/main" id="{00000000-0008-0000-0200-000068000000}"/>
            </a:ext>
          </a:extLst>
        </xdr:cNvPr>
        <xdr:cNvCxnSpPr>
          <a:cxnSpLocks noChangeShapeType="1"/>
        </xdr:cNvCxnSpPr>
      </xdr:nvCxnSpPr>
      <xdr:spPr bwMode="auto">
        <a:xfrm>
          <a:off x="1457325" y="7105650"/>
          <a:ext cx="4210050" cy="0"/>
        </a:xfrm>
        <a:prstGeom prst="line">
          <a:avLst/>
        </a:prstGeom>
        <a:noFill/>
        <a:ln w="9525" algn="ctr">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cxnSp>
    <xdr:clientData/>
  </xdr:twoCellAnchor>
  <xdr:twoCellAnchor>
    <xdr:from>
      <xdr:col>35</xdr:col>
      <xdr:colOff>0</xdr:colOff>
      <xdr:row>58</xdr:row>
      <xdr:rowOff>190500</xdr:rowOff>
    </xdr:from>
    <xdr:to>
      <xdr:col>35</xdr:col>
      <xdr:colOff>0</xdr:colOff>
      <xdr:row>60</xdr:row>
      <xdr:rowOff>0</xdr:rowOff>
    </xdr:to>
    <xdr:cxnSp macro="">
      <xdr:nvCxnSpPr>
        <xdr:cNvPr id="105" name="直線コネクタ 6">
          <a:extLst>
            <a:ext uri="{FF2B5EF4-FFF2-40B4-BE49-F238E27FC236}">
              <a16:creationId xmlns:a16="http://schemas.microsoft.com/office/drawing/2014/main" id="{00000000-0008-0000-0200-000069000000}"/>
            </a:ext>
          </a:extLst>
        </xdr:cNvPr>
        <xdr:cNvCxnSpPr>
          <a:cxnSpLocks noChangeShapeType="1"/>
        </xdr:cNvCxnSpPr>
      </xdr:nvCxnSpPr>
      <xdr:spPr bwMode="auto">
        <a:xfrm>
          <a:off x="5667375" y="7105650"/>
          <a:ext cx="0" cy="190500"/>
        </a:xfrm>
        <a:prstGeom prst="line">
          <a:avLst/>
        </a:prstGeom>
        <a:noFill/>
        <a:ln w="9525" algn="ctr">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cxnSp>
    <xdr:clientData/>
  </xdr:twoCellAnchor>
  <xdr:twoCellAnchor>
    <xdr:from>
      <xdr:col>8</xdr:col>
      <xdr:colOff>161925</xdr:colOff>
      <xdr:row>58</xdr:row>
      <xdr:rowOff>190500</xdr:rowOff>
    </xdr:from>
    <xdr:to>
      <xdr:col>8</xdr:col>
      <xdr:colOff>161925</xdr:colOff>
      <xdr:row>60</xdr:row>
      <xdr:rowOff>0</xdr:rowOff>
    </xdr:to>
    <xdr:cxnSp macro="">
      <xdr:nvCxnSpPr>
        <xdr:cNvPr id="106" name="直線コネクタ 593">
          <a:extLst>
            <a:ext uri="{FF2B5EF4-FFF2-40B4-BE49-F238E27FC236}">
              <a16:creationId xmlns:a16="http://schemas.microsoft.com/office/drawing/2014/main" id="{00000000-0008-0000-0200-00006A000000}"/>
            </a:ext>
          </a:extLst>
        </xdr:cNvPr>
        <xdr:cNvCxnSpPr>
          <a:cxnSpLocks noChangeShapeType="1"/>
        </xdr:cNvCxnSpPr>
      </xdr:nvCxnSpPr>
      <xdr:spPr bwMode="auto">
        <a:xfrm>
          <a:off x="1457325" y="7105650"/>
          <a:ext cx="0" cy="190500"/>
        </a:xfrm>
        <a:prstGeom prst="line">
          <a:avLst/>
        </a:prstGeom>
        <a:noFill/>
        <a:ln w="9525" algn="ctr">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cxnSp>
    <xdr:clientData/>
  </xdr:twoCellAnchor>
  <xdr:twoCellAnchor>
    <xdr:from>
      <xdr:col>21</xdr:col>
      <xdr:colOff>8282</xdr:colOff>
      <xdr:row>59</xdr:row>
      <xdr:rowOff>0</xdr:rowOff>
    </xdr:from>
    <xdr:to>
      <xdr:col>24</xdr:col>
      <xdr:colOff>0</xdr:colOff>
      <xdr:row>59</xdr:row>
      <xdr:rowOff>0</xdr:rowOff>
    </xdr:to>
    <xdr:sp macro="" textlink="">
      <xdr:nvSpPr>
        <xdr:cNvPr id="110" name="Line 1019">
          <a:extLst>
            <a:ext uri="{FF2B5EF4-FFF2-40B4-BE49-F238E27FC236}">
              <a16:creationId xmlns:a16="http://schemas.microsoft.com/office/drawing/2014/main" id="{00000000-0008-0000-0200-00006E000000}"/>
            </a:ext>
          </a:extLst>
        </xdr:cNvPr>
        <xdr:cNvSpPr>
          <a:spLocks noChangeShapeType="1"/>
        </xdr:cNvSpPr>
      </xdr:nvSpPr>
      <xdr:spPr bwMode="auto">
        <a:xfrm flipH="1">
          <a:off x="3503543" y="14328913"/>
          <a:ext cx="496957" cy="0"/>
        </a:xfrm>
        <a:prstGeom prst="line">
          <a:avLst/>
        </a:prstGeom>
        <a:noFill/>
        <a:ln w="15875">
          <a:solidFill>
            <a:srgbClr xmlns:mc="http://schemas.openxmlformats.org/markup-compatibility/2006" xmlns:a14="http://schemas.microsoft.com/office/drawing/2010/main" val="000000" mc:Ignorable="a14" a14:legacySpreadsheetColorIndex="64"/>
          </a:solidFill>
          <a:round/>
          <a:headEnd type="triangle" w="sm" len="med"/>
          <a:tailEnd/>
        </a:ln>
        <a:extLst>
          <a:ext uri="{909E8E84-426E-40DD-AFC4-6F175D3DCCD1}">
            <a14:hiddenFill xmlns:a14="http://schemas.microsoft.com/office/drawing/2010/main">
              <a:noFill/>
            </a14:hiddenFill>
          </a:ext>
        </a:extLst>
      </xdr:spPr>
    </xdr:sp>
    <xdr:clientData/>
  </xdr:twoCellAnchor>
  <xdr:twoCellAnchor>
    <xdr:from>
      <xdr:col>8</xdr:col>
      <xdr:colOff>161925</xdr:colOff>
      <xdr:row>71</xdr:row>
      <xdr:rowOff>190500</xdr:rowOff>
    </xdr:from>
    <xdr:to>
      <xdr:col>35</xdr:col>
      <xdr:colOff>0</xdr:colOff>
      <xdr:row>71</xdr:row>
      <xdr:rowOff>190500</xdr:rowOff>
    </xdr:to>
    <xdr:cxnSp macro="">
      <xdr:nvCxnSpPr>
        <xdr:cNvPr id="154" name="直線コネクタ 3">
          <a:extLst>
            <a:ext uri="{FF2B5EF4-FFF2-40B4-BE49-F238E27FC236}">
              <a16:creationId xmlns:a16="http://schemas.microsoft.com/office/drawing/2014/main" id="{00000000-0008-0000-0200-00009A000000}"/>
            </a:ext>
          </a:extLst>
        </xdr:cNvPr>
        <xdr:cNvCxnSpPr>
          <a:cxnSpLocks noChangeShapeType="1"/>
        </xdr:cNvCxnSpPr>
      </xdr:nvCxnSpPr>
      <xdr:spPr bwMode="auto">
        <a:xfrm>
          <a:off x="1487142" y="4676775"/>
          <a:ext cx="4352097" cy="0"/>
        </a:xfrm>
        <a:prstGeom prst="line">
          <a:avLst/>
        </a:prstGeom>
        <a:noFill/>
        <a:ln w="9525" algn="ctr">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cxnSp>
    <xdr:clientData/>
  </xdr:twoCellAnchor>
  <xdr:twoCellAnchor>
    <xdr:from>
      <xdr:col>35</xdr:col>
      <xdr:colOff>0</xdr:colOff>
      <xdr:row>71</xdr:row>
      <xdr:rowOff>190500</xdr:rowOff>
    </xdr:from>
    <xdr:to>
      <xdr:col>35</xdr:col>
      <xdr:colOff>0</xdr:colOff>
      <xdr:row>73</xdr:row>
      <xdr:rowOff>0</xdr:rowOff>
    </xdr:to>
    <xdr:cxnSp macro="">
      <xdr:nvCxnSpPr>
        <xdr:cNvPr id="155" name="直線コネクタ 6">
          <a:extLst>
            <a:ext uri="{FF2B5EF4-FFF2-40B4-BE49-F238E27FC236}">
              <a16:creationId xmlns:a16="http://schemas.microsoft.com/office/drawing/2014/main" id="{00000000-0008-0000-0200-00009B000000}"/>
            </a:ext>
          </a:extLst>
        </xdr:cNvPr>
        <xdr:cNvCxnSpPr>
          <a:cxnSpLocks noChangeShapeType="1"/>
        </xdr:cNvCxnSpPr>
      </xdr:nvCxnSpPr>
      <xdr:spPr bwMode="auto">
        <a:xfrm>
          <a:off x="5839239" y="4676775"/>
          <a:ext cx="0" cy="193399"/>
        </a:xfrm>
        <a:prstGeom prst="line">
          <a:avLst/>
        </a:prstGeom>
        <a:noFill/>
        <a:ln w="9525" algn="ctr">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cxnSp>
    <xdr:clientData/>
  </xdr:twoCellAnchor>
  <xdr:twoCellAnchor>
    <xdr:from>
      <xdr:col>8</xdr:col>
      <xdr:colOff>161925</xdr:colOff>
      <xdr:row>71</xdr:row>
      <xdr:rowOff>190500</xdr:rowOff>
    </xdr:from>
    <xdr:to>
      <xdr:col>8</xdr:col>
      <xdr:colOff>161925</xdr:colOff>
      <xdr:row>73</xdr:row>
      <xdr:rowOff>0</xdr:rowOff>
    </xdr:to>
    <xdr:cxnSp macro="">
      <xdr:nvCxnSpPr>
        <xdr:cNvPr id="156" name="直線コネクタ 593">
          <a:extLst>
            <a:ext uri="{FF2B5EF4-FFF2-40B4-BE49-F238E27FC236}">
              <a16:creationId xmlns:a16="http://schemas.microsoft.com/office/drawing/2014/main" id="{00000000-0008-0000-0200-00009C000000}"/>
            </a:ext>
          </a:extLst>
        </xdr:cNvPr>
        <xdr:cNvCxnSpPr>
          <a:cxnSpLocks noChangeShapeType="1"/>
        </xdr:cNvCxnSpPr>
      </xdr:nvCxnSpPr>
      <xdr:spPr bwMode="auto">
        <a:xfrm>
          <a:off x="1487142" y="4676775"/>
          <a:ext cx="0" cy="193399"/>
        </a:xfrm>
        <a:prstGeom prst="line">
          <a:avLst/>
        </a:prstGeom>
        <a:noFill/>
        <a:ln w="9525" algn="ctr">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cxnSp>
    <xdr:clientData/>
  </xdr:twoCellAnchor>
  <xdr:twoCellAnchor>
    <xdr:from>
      <xdr:col>21</xdr:col>
      <xdr:colOff>8282</xdr:colOff>
      <xdr:row>72</xdr:row>
      <xdr:rowOff>0</xdr:rowOff>
    </xdr:from>
    <xdr:to>
      <xdr:col>24</xdr:col>
      <xdr:colOff>0</xdr:colOff>
      <xdr:row>72</xdr:row>
      <xdr:rowOff>0</xdr:rowOff>
    </xdr:to>
    <xdr:sp macro="" textlink="">
      <xdr:nvSpPr>
        <xdr:cNvPr id="160" name="Line 1019">
          <a:extLst>
            <a:ext uri="{FF2B5EF4-FFF2-40B4-BE49-F238E27FC236}">
              <a16:creationId xmlns:a16="http://schemas.microsoft.com/office/drawing/2014/main" id="{00000000-0008-0000-0200-0000A0000000}"/>
            </a:ext>
          </a:extLst>
        </xdr:cNvPr>
        <xdr:cNvSpPr>
          <a:spLocks noChangeShapeType="1"/>
        </xdr:cNvSpPr>
      </xdr:nvSpPr>
      <xdr:spPr bwMode="auto">
        <a:xfrm flipH="1">
          <a:off x="3503543" y="4679674"/>
          <a:ext cx="496957" cy="0"/>
        </a:xfrm>
        <a:prstGeom prst="line">
          <a:avLst/>
        </a:prstGeom>
        <a:noFill/>
        <a:ln w="15875">
          <a:solidFill>
            <a:srgbClr xmlns:mc="http://schemas.openxmlformats.org/markup-compatibility/2006" xmlns:a14="http://schemas.microsoft.com/office/drawing/2010/main" val="000000" mc:Ignorable="a14" a14:legacySpreadsheetColorIndex="64"/>
          </a:solidFill>
          <a:round/>
          <a:headEnd type="triangle" w="sm" len="med"/>
          <a:tailEnd/>
        </a:ln>
        <a:extLst>
          <a:ext uri="{909E8E84-426E-40DD-AFC4-6F175D3DCCD1}">
            <a14:hiddenFill xmlns:a14="http://schemas.microsoft.com/office/drawing/2010/main">
              <a:noFill/>
            </a14:hiddenFill>
          </a:ext>
        </a:extLst>
      </xdr:spPr>
    </xdr:sp>
    <xdr:clientData/>
  </xdr:twoCellAnchor>
  <xdr:twoCellAnchor>
    <xdr:from>
      <xdr:col>6</xdr:col>
      <xdr:colOff>131577</xdr:colOff>
      <xdr:row>48</xdr:row>
      <xdr:rowOff>82072</xdr:rowOff>
    </xdr:from>
    <xdr:to>
      <xdr:col>33</xdr:col>
      <xdr:colOff>57710</xdr:colOff>
      <xdr:row>48</xdr:row>
      <xdr:rowOff>82072</xdr:rowOff>
    </xdr:to>
    <xdr:cxnSp macro="">
      <xdr:nvCxnSpPr>
        <xdr:cNvPr id="98" name="直線コネクタ 97">
          <a:extLst>
            <a:ext uri="{FF2B5EF4-FFF2-40B4-BE49-F238E27FC236}">
              <a16:creationId xmlns:a16="http://schemas.microsoft.com/office/drawing/2014/main" id="{00000000-0008-0000-0200-000062000000}"/>
            </a:ext>
          </a:extLst>
        </xdr:cNvPr>
        <xdr:cNvCxnSpPr/>
      </xdr:nvCxnSpPr>
      <xdr:spPr bwMode="auto">
        <a:xfrm>
          <a:off x="1125490" y="2608268"/>
          <a:ext cx="4440155" cy="0"/>
        </a:xfrm>
        <a:prstGeom prst="line">
          <a:avLst/>
        </a:prstGeom>
        <a:solidFill>
          <a:srgbClr xmlns:mc="http://schemas.openxmlformats.org/markup-compatibility/2006" xmlns:a14="http://schemas.microsoft.com/office/drawing/2010/main" val="FFFFFF" mc:Ignorable="a14" a14:legacySpreadsheetColorIndex="9"/>
        </a:solidFill>
        <a:ln w="19050"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xdr:spPr>
    </xdr:cxnSp>
    <xdr:clientData/>
  </xdr:twoCellAnchor>
  <xdr:twoCellAnchor>
    <xdr:from>
      <xdr:col>7</xdr:col>
      <xdr:colOff>7053</xdr:colOff>
      <xdr:row>48</xdr:row>
      <xdr:rowOff>82072</xdr:rowOff>
    </xdr:from>
    <xdr:to>
      <xdr:col>7</xdr:col>
      <xdr:colOff>97872</xdr:colOff>
      <xdr:row>48</xdr:row>
      <xdr:rowOff>170461</xdr:rowOff>
    </xdr:to>
    <xdr:sp macro="" textlink="">
      <xdr:nvSpPr>
        <xdr:cNvPr id="99" name="二等辺三角形 98">
          <a:extLst>
            <a:ext uri="{FF2B5EF4-FFF2-40B4-BE49-F238E27FC236}">
              <a16:creationId xmlns:a16="http://schemas.microsoft.com/office/drawing/2014/main" id="{00000000-0008-0000-0200-000063000000}"/>
            </a:ext>
          </a:extLst>
        </xdr:cNvPr>
        <xdr:cNvSpPr/>
      </xdr:nvSpPr>
      <xdr:spPr bwMode="auto">
        <a:xfrm>
          <a:off x="1166618" y="2608268"/>
          <a:ext cx="90819" cy="88389"/>
        </a:xfrm>
        <a:prstGeom prst="triangle">
          <a:avLst/>
        </a:prstGeom>
        <a:no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txBody>
        <a:bodyPr vertOverflow="clip" wrap="square" lIns="18288" tIns="0" rIns="0" bIns="0" rtlCol="0" anchor="ctr" upright="1"/>
        <a:lstStyle/>
        <a:p>
          <a:pPr algn="l"/>
          <a:endParaRPr kumimoji="1" lang="ja-JP" altLang="en-US" sz="1100"/>
        </a:p>
      </xdr:txBody>
    </xdr:sp>
    <xdr:clientData/>
  </xdr:twoCellAnchor>
  <xdr:twoCellAnchor>
    <xdr:from>
      <xdr:col>23</xdr:col>
      <xdr:colOff>120794</xdr:colOff>
      <xdr:row>48</xdr:row>
      <xdr:rowOff>82072</xdr:rowOff>
    </xdr:from>
    <xdr:to>
      <xdr:col>24</xdr:col>
      <xdr:colOff>42967</xdr:colOff>
      <xdr:row>48</xdr:row>
      <xdr:rowOff>170461</xdr:rowOff>
    </xdr:to>
    <xdr:sp macro="" textlink="">
      <xdr:nvSpPr>
        <xdr:cNvPr id="100" name="二等辺三角形 99">
          <a:extLst>
            <a:ext uri="{FF2B5EF4-FFF2-40B4-BE49-F238E27FC236}">
              <a16:creationId xmlns:a16="http://schemas.microsoft.com/office/drawing/2014/main" id="{00000000-0008-0000-0200-000064000000}"/>
            </a:ext>
          </a:extLst>
        </xdr:cNvPr>
        <xdr:cNvSpPr/>
      </xdr:nvSpPr>
      <xdr:spPr bwMode="auto">
        <a:xfrm>
          <a:off x="3955642" y="2608268"/>
          <a:ext cx="87825" cy="88389"/>
        </a:xfrm>
        <a:prstGeom prst="triangle">
          <a:avLst/>
        </a:prstGeom>
        <a:no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txBody>
        <a:bodyPr vertOverflow="clip" wrap="square" lIns="18288" tIns="0" rIns="0" bIns="0" rtlCol="0" anchor="ctr" upright="1"/>
        <a:lstStyle/>
        <a:p>
          <a:pPr algn="l"/>
          <a:endParaRPr kumimoji="1" lang="ja-JP" altLang="en-US" sz="1100"/>
        </a:p>
      </xdr:txBody>
    </xdr:sp>
    <xdr:clientData/>
  </xdr:twoCellAnchor>
  <xdr:twoCellAnchor>
    <xdr:from>
      <xdr:col>24</xdr:col>
      <xdr:colOff>95123</xdr:colOff>
      <xdr:row>48</xdr:row>
      <xdr:rowOff>82072</xdr:rowOff>
    </xdr:from>
    <xdr:to>
      <xdr:col>25</xdr:col>
      <xdr:colOff>20290</xdr:colOff>
      <xdr:row>48</xdr:row>
      <xdr:rowOff>170461</xdr:rowOff>
    </xdr:to>
    <xdr:sp macro="" textlink="">
      <xdr:nvSpPr>
        <xdr:cNvPr id="101" name="二等辺三角形 100">
          <a:extLst>
            <a:ext uri="{FF2B5EF4-FFF2-40B4-BE49-F238E27FC236}">
              <a16:creationId xmlns:a16="http://schemas.microsoft.com/office/drawing/2014/main" id="{00000000-0008-0000-0200-000065000000}"/>
            </a:ext>
          </a:extLst>
        </xdr:cNvPr>
        <xdr:cNvSpPr/>
      </xdr:nvSpPr>
      <xdr:spPr bwMode="auto">
        <a:xfrm>
          <a:off x="4095623" y="2608268"/>
          <a:ext cx="90819" cy="88389"/>
        </a:xfrm>
        <a:prstGeom prst="triangle">
          <a:avLst/>
        </a:prstGeom>
        <a:no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txBody>
        <a:bodyPr vertOverflow="clip" wrap="square" lIns="18288" tIns="0" rIns="0" bIns="0" rtlCol="0" anchor="ctr" upright="1"/>
        <a:lstStyle/>
        <a:p>
          <a:pPr algn="l"/>
          <a:endParaRPr kumimoji="1" lang="ja-JP" altLang="en-US" sz="1100"/>
        </a:p>
      </xdr:txBody>
    </xdr:sp>
    <xdr:clientData/>
  </xdr:twoCellAnchor>
  <xdr:twoCellAnchor>
    <xdr:from>
      <xdr:col>32</xdr:col>
      <xdr:colOff>121514</xdr:colOff>
      <xdr:row>48</xdr:row>
      <xdr:rowOff>82072</xdr:rowOff>
    </xdr:from>
    <xdr:to>
      <xdr:col>33</xdr:col>
      <xdr:colOff>46681</xdr:colOff>
      <xdr:row>48</xdr:row>
      <xdr:rowOff>170461</xdr:rowOff>
    </xdr:to>
    <xdr:sp macro="" textlink="">
      <xdr:nvSpPr>
        <xdr:cNvPr id="102" name="二等辺三角形 101">
          <a:extLst>
            <a:ext uri="{FF2B5EF4-FFF2-40B4-BE49-F238E27FC236}">
              <a16:creationId xmlns:a16="http://schemas.microsoft.com/office/drawing/2014/main" id="{00000000-0008-0000-0200-000066000000}"/>
            </a:ext>
          </a:extLst>
        </xdr:cNvPr>
        <xdr:cNvSpPr/>
      </xdr:nvSpPr>
      <xdr:spPr bwMode="auto">
        <a:xfrm>
          <a:off x="5463797" y="2608268"/>
          <a:ext cx="90819" cy="88389"/>
        </a:xfrm>
        <a:prstGeom prst="triangle">
          <a:avLst/>
        </a:prstGeom>
        <a:no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txBody>
        <a:bodyPr vertOverflow="clip" wrap="square" lIns="18288" tIns="0" rIns="0" bIns="0" rtlCol="0" anchor="ctr" upright="1"/>
        <a:lstStyle/>
        <a:p>
          <a:pPr algn="l"/>
          <a:endParaRPr kumimoji="1" lang="ja-JP" altLang="en-US" sz="1100"/>
        </a:p>
      </xdr:txBody>
    </xdr:sp>
    <xdr:clientData/>
  </xdr:twoCellAnchor>
  <xdr:twoCellAnchor>
    <xdr:from>
      <xdr:col>6</xdr:col>
      <xdr:colOff>131577</xdr:colOff>
      <xdr:row>48</xdr:row>
      <xdr:rowOff>170461</xdr:rowOff>
    </xdr:from>
    <xdr:to>
      <xdr:col>6</xdr:col>
      <xdr:colOff>131577</xdr:colOff>
      <xdr:row>52</xdr:row>
      <xdr:rowOff>46746</xdr:rowOff>
    </xdr:to>
    <xdr:cxnSp macro="">
      <xdr:nvCxnSpPr>
        <xdr:cNvPr id="103" name="直線コネクタ 102">
          <a:extLst>
            <a:ext uri="{FF2B5EF4-FFF2-40B4-BE49-F238E27FC236}">
              <a16:creationId xmlns:a16="http://schemas.microsoft.com/office/drawing/2014/main" id="{00000000-0008-0000-0200-000067000000}"/>
            </a:ext>
          </a:extLst>
        </xdr:cNvPr>
        <xdr:cNvCxnSpPr/>
      </xdr:nvCxnSpPr>
      <xdr:spPr bwMode="auto">
        <a:xfrm>
          <a:off x="1125490" y="2696657"/>
          <a:ext cx="0" cy="671415"/>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xdr:spPr>
    </xdr:cxnSp>
    <xdr:clientData/>
  </xdr:twoCellAnchor>
  <xdr:twoCellAnchor>
    <xdr:from>
      <xdr:col>24</xdr:col>
      <xdr:colOff>84095</xdr:colOff>
      <xdr:row>48</xdr:row>
      <xdr:rowOff>170461</xdr:rowOff>
    </xdr:from>
    <xdr:to>
      <xdr:col>24</xdr:col>
      <xdr:colOff>84095</xdr:colOff>
      <xdr:row>52</xdr:row>
      <xdr:rowOff>46746</xdr:rowOff>
    </xdr:to>
    <xdr:cxnSp macro="">
      <xdr:nvCxnSpPr>
        <xdr:cNvPr id="107" name="直線コネクタ 106">
          <a:extLst>
            <a:ext uri="{FF2B5EF4-FFF2-40B4-BE49-F238E27FC236}">
              <a16:creationId xmlns:a16="http://schemas.microsoft.com/office/drawing/2014/main" id="{00000000-0008-0000-0200-00006B000000}"/>
            </a:ext>
          </a:extLst>
        </xdr:cNvPr>
        <xdr:cNvCxnSpPr/>
      </xdr:nvCxnSpPr>
      <xdr:spPr bwMode="auto">
        <a:xfrm>
          <a:off x="4084595" y="2696657"/>
          <a:ext cx="0" cy="671415"/>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xdr:spPr>
    </xdr:cxnSp>
    <xdr:clientData/>
  </xdr:twoCellAnchor>
  <xdr:twoCellAnchor>
    <xdr:from>
      <xdr:col>33</xdr:col>
      <xdr:colOff>57709</xdr:colOff>
      <xdr:row>48</xdr:row>
      <xdr:rowOff>170461</xdr:rowOff>
    </xdr:from>
    <xdr:to>
      <xdr:col>33</xdr:col>
      <xdr:colOff>57709</xdr:colOff>
      <xdr:row>52</xdr:row>
      <xdr:rowOff>46746</xdr:rowOff>
    </xdr:to>
    <xdr:cxnSp macro="">
      <xdr:nvCxnSpPr>
        <xdr:cNvPr id="108" name="直線コネクタ 107">
          <a:extLst>
            <a:ext uri="{FF2B5EF4-FFF2-40B4-BE49-F238E27FC236}">
              <a16:creationId xmlns:a16="http://schemas.microsoft.com/office/drawing/2014/main" id="{00000000-0008-0000-0200-00006C000000}"/>
            </a:ext>
          </a:extLst>
        </xdr:cNvPr>
        <xdr:cNvCxnSpPr/>
      </xdr:nvCxnSpPr>
      <xdr:spPr bwMode="auto">
        <a:xfrm>
          <a:off x="5565644" y="2696657"/>
          <a:ext cx="0" cy="671415"/>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xdr:spPr>
    </xdr:cxnSp>
    <xdr:clientData/>
  </xdr:twoCellAnchor>
  <xdr:twoCellAnchor>
    <xdr:from>
      <xdr:col>6</xdr:col>
      <xdr:colOff>131577</xdr:colOff>
      <xdr:row>52</xdr:row>
      <xdr:rowOff>46746</xdr:rowOff>
    </xdr:from>
    <xdr:to>
      <xdr:col>24</xdr:col>
      <xdr:colOff>84095</xdr:colOff>
      <xdr:row>52</xdr:row>
      <xdr:rowOff>46746</xdr:rowOff>
    </xdr:to>
    <xdr:cxnSp macro="">
      <xdr:nvCxnSpPr>
        <xdr:cNvPr id="109" name="直線コネクタ 108">
          <a:extLst>
            <a:ext uri="{FF2B5EF4-FFF2-40B4-BE49-F238E27FC236}">
              <a16:creationId xmlns:a16="http://schemas.microsoft.com/office/drawing/2014/main" id="{00000000-0008-0000-0200-00006D000000}"/>
            </a:ext>
          </a:extLst>
        </xdr:cNvPr>
        <xdr:cNvCxnSpPr/>
      </xdr:nvCxnSpPr>
      <xdr:spPr bwMode="auto">
        <a:xfrm>
          <a:off x="1125490" y="3368072"/>
          <a:ext cx="2959105" cy="0"/>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arrow" w="sm" len="sm"/>
          <a:tailEnd type="arrow" w="sm" len="sm"/>
        </a:ln>
      </xdr:spPr>
    </xdr:cxnSp>
    <xdr:clientData/>
  </xdr:twoCellAnchor>
  <xdr:twoCellAnchor>
    <xdr:from>
      <xdr:col>24</xdr:col>
      <xdr:colOff>84095</xdr:colOff>
      <xdr:row>52</xdr:row>
      <xdr:rowOff>46746</xdr:rowOff>
    </xdr:from>
    <xdr:to>
      <xdr:col>33</xdr:col>
      <xdr:colOff>57710</xdr:colOff>
      <xdr:row>52</xdr:row>
      <xdr:rowOff>46746</xdr:rowOff>
    </xdr:to>
    <xdr:cxnSp macro="">
      <xdr:nvCxnSpPr>
        <xdr:cNvPr id="111" name="直線コネクタ 110">
          <a:extLst>
            <a:ext uri="{FF2B5EF4-FFF2-40B4-BE49-F238E27FC236}">
              <a16:creationId xmlns:a16="http://schemas.microsoft.com/office/drawing/2014/main" id="{00000000-0008-0000-0200-00006F000000}"/>
            </a:ext>
          </a:extLst>
        </xdr:cNvPr>
        <xdr:cNvCxnSpPr/>
      </xdr:nvCxnSpPr>
      <xdr:spPr bwMode="auto">
        <a:xfrm>
          <a:off x="4084595" y="3368072"/>
          <a:ext cx="1481050" cy="0"/>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arrow" w="sm" len="sm"/>
          <a:tailEnd type="arrow" w="sm" len="sm"/>
        </a:ln>
      </xdr:spPr>
    </xdr:cxnSp>
    <xdr:clientData/>
  </xdr:twoCellAnchor>
  <xdr:twoCellAnchor>
    <xdr:from>
      <xdr:col>14</xdr:col>
      <xdr:colOff>19216</xdr:colOff>
      <xdr:row>50</xdr:row>
      <xdr:rowOff>197502</xdr:rowOff>
    </xdr:from>
    <xdr:to>
      <xdr:col>17</xdr:col>
      <xdr:colOff>55653</xdr:colOff>
      <xdr:row>52</xdr:row>
      <xdr:rowOff>46746</xdr:rowOff>
    </xdr:to>
    <xdr:sp macro="" textlink="">
      <xdr:nvSpPr>
        <xdr:cNvPr id="112" name="テキスト ボックス 111">
          <a:extLst>
            <a:ext uri="{FF2B5EF4-FFF2-40B4-BE49-F238E27FC236}">
              <a16:creationId xmlns:a16="http://schemas.microsoft.com/office/drawing/2014/main" id="{00000000-0008-0000-0200-000070000000}"/>
            </a:ext>
          </a:extLst>
        </xdr:cNvPr>
        <xdr:cNvSpPr txBox="1"/>
      </xdr:nvSpPr>
      <xdr:spPr>
        <a:xfrm>
          <a:off x="2338346" y="3121263"/>
          <a:ext cx="533394" cy="246809"/>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b">
          <a:noAutofit/>
        </a:bodyPr>
        <a:lstStyle/>
        <a:p>
          <a:r>
            <a:rPr kumimoji="1" lang="en-US" altLang="ja-JP" sz="900">
              <a:latin typeface="ＭＳ 明朝" panose="02020609040205080304" pitchFamily="17" charset="-128"/>
            </a:rPr>
            <a:t>20.000</a:t>
          </a:r>
          <a:endParaRPr kumimoji="1" lang="ja-JP" altLang="en-US" sz="900">
            <a:latin typeface="ＭＳ 明朝" panose="02020609040205080304" pitchFamily="17" charset="-128"/>
          </a:endParaRPr>
        </a:p>
      </xdr:txBody>
    </xdr:sp>
    <xdr:clientData/>
  </xdr:twoCellAnchor>
  <xdr:twoCellAnchor>
    <xdr:from>
      <xdr:col>27</xdr:col>
      <xdr:colOff>42904</xdr:colOff>
      <xdr:row>50</xdr:row>
      <xdr:rowOff>197502</xdr:rowOff>
    </xdr:from>
    <xdr:to>
      <xdr:col>30</xdr:col>
      <xdr:colOff>79342</xdr:colOff>
      <xdr:row>52</xdr:row>
      <xdr:rowOff>46746</xdr:rowOff>
    </xdr:to>
    <xdr:sp macro="" textlink="">
      <xdr:nvSpPr>
        <xdr:cNvPr id="113" name="テキスト ボックス 112">
          <a:extLst>
            <a:ext uri="{FF2B5EF4-FFF2-40B4-BE49-F238E27FC236}">
              <a16:creationId xmlns:a16="http://schemas.microsoft.com/office/drawing/2014/main" id="{00000000-0008-0000-0200-000071000000}"/>
            </a:ext>
          </a:extLst>
        </xdr:cNvPr>
        <xdr:cNvSpPr txBox="1"/>
      </xdr:nvSpPr>
      <xdr:spPr>
        <a:xfrm>
          <a:off x="4556926" y="3121263"/>
          <a:ext cx="533394" cy="246809"/>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b">
          <a:noAutofit/>
        </a:bodyPr>
        <a:lstStyle/>
        <a:p>
          <a:r>
            <a:rPr kumimoji="1" lang="en-US" altLang="ja-JP" sz="900">
              <a:latin typeface="ＭＳ 明朝" panose="02020609040205080304" pitchFamily="17" charset="-128"/>
            </a:rPr>
            <a:t>10.000</a:t>
          </a:r>
          <a:endParaRPr kumimoji="1" lang="ja-JP" altLang="en-US" sz="900">
            <a:latin typeface="ＭＳ 明朝" panose="02020609040205080304" pitchFamily="17" charset="-128"/>
          </a:endParaRPr>
        </a:p>
      </xdr:txBody>
    </xdr:sp>
    <xdr:clientData/>
  </xdr:twoCellAnchor>
  <xdr:twoCellAnchor>
    <xdr:from>
      <xdr:col>7</xdr:col>
      <xdr:colOff>52462</xdr:colOff>
      <xdr:row>48</xdr:row>
      <xdr:rowOff>170461</xdr:rowOff>
    </xdr:from>
    <xdr:to>
      <xdr:col>7</xdr:col>
      <xdr:colOff>52462</xdr:colOff>
      <xdr:row>50</xdr:row>
      <xdr:rowOff>197502</xdr:rowOff>
    </xdr:to>
    <xdr:cxnSp macro="">
      <xdr:nvCxnSpPr>
        <xdr:cNvPr id="124" name="直線コネクタ 123">
          <a:extLst>
            <a:ext uri="{FF2B5EF4-FFF2-40B4-BE49-F238E27FC236}">
              <a16:creationId xmlns:a16="http://schemas.microsoft.com/office/drawing/2014/main" id="{00000000-0008-0000-0200-00007C000000}"/>
            </a:ext>
          </a:extLst>
        </xdr:cNvPr>
        <xdr:cNvCxnSpPr/>
      </xdr:nvCxnSpPr>
      <xdr:spPr bwMode="auto">
        <a:xfrm>
          <a:off x="1212027" y="2696657"/>
          <a:ext cx="0" cy="424606"/>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xdr:spPr>
    </xdr:cxnSp>
    <xdr:clientData/>
  </xdr:twoCellAnchor>
  <xdr:twoCellAnchor>
    <xdr:from>
      <xdr:col>24</xdr:col>
      <xdr:colOff>551</xdr:colOff>
      <xdr:row>48</xdr:row>
      <xdr:rowOff>170461</xdr:rowOff>
    </xdr:from>
    <xdr:to>
      <xdr:col>24</xdr:col>
      <xdr:colOff>551</xdr:colOff>
      <xdr:row>50</xdr:row>
      <xdr:rowOff>197502</xdr:rowOff>
    </xdr:to>
    <xdr:cxnSp macro="">
      <xdr:nvCxnSpPr>
        <xdr:cNvPr id="125" name="直線コネクタ 124">
          <a:extLst>
            <a:ext uri="{FF2B5EF4-FFF2-40B4-BE49-F238E27FC236}">
              <a16:creationId xmlns:a16="http://schemas.microsoft.com/office/drawing/2014/main" id="{00000000-0008-0000-0200-00007D000000}"/>
            </a:ext>
          </a:extLst>
        </xdr:cNvPr>
        <xdr:cNvCxnSpPr/>
      </xdr:nvCxnSpPr>
      <xdr:spPr bwMode="auto">
        <a:xfrm>
          <a:off x="4001051" y="2696657"/>
          <a:ext cx="0" cy="424606"/>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xdr:spPr>
    </xdr:cxnSp>
    <xdr:clientData/>
  </xdr:twoCellAnchor>
  <xdr:twoCellAnchor>
    <xdr:from>
      <xdr:col>24</xdr:col>
      <xdr:colOff>140532</xdr:colOff>
      <xdr:row>48</xdr:row>
      <xdr:rowOff>170461</xdr:rowOff>
    </xdr:from>
    <xdr:to>
      <xdr:col>24</xdr:col>
      <xdr:colOff>140532</xdr:colOff>
      <xdr:row>50</xdr:row>
      <xdr:rowOff>197502</xdr:rowOff>
    </xdr:to>
    <xdr:cxnSp macro="">
      <xdr:nvCxnSpPr>
        <xdr:cNvPr id="126" name="直線コネクタ 125">
          <a:extLst>
            <a:ext uri="{FF2B5EF4-FFF2-40B4-BE49-F238E27FC236}">
              <a16:creationId xmlns:a16="http://schemas.microsoft.com/office/drawing/2014/main" id="{00000000-0008-0000-0200-00007E000000}"/>
            </a:ext>
          </a:extLst>
        </xdr:cNvPr>
        <xdr:cNvCxnSpPr/>
      </xdr:nvCxnSpPr>
      <xdr:spPr bwMode="auto">
        <a:xfrm>
          <a:off x="4141032" y="2696657"/>
          <a:ext cx="0" cy="424606"/>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xdr:spPr>
    </xdr:cxnSp>
    <xdr:clientData/>
  </xdr:twoCellAnchor>
  <xdr:twoCellAnchor>
    <xdr:from>
      <xdr:col>33</xdr:col>
      <xdr:colOff>1272</xdr:colOff>
      <xdr:row>48</xdr:row>
      <xdr:rowOff>170461</xdr:rowOff>
    </xdr:from>
    <xdr:to>
      <xdr:col>33</xdr:col>
      <xdr:colOff>1272</xdr:colOff>
      <xdr:row>50</xdr:row>
      <xdr:rowOff>197502</xdr:rowOff>
    </xdr:to>
    <xdr:cxnSp macro="">
      <xdr:nvCxnSpPr>
        <xdr:cNvPr id="127" name="直線コネクタ 126">
          <a:extLst>
            <a:ext uri="{FF2B5EF4-FFF2-40B4-BE49-F238E27FC236}">
              <a16:creationId xmlns:a16="http://schemas.microsoft.com/office/drawing/2014/main" id="{00000000-0008-0000-0200-00007F000000}"/>
            </a:ext>
          </a:extLst>
        </xdr:cNvPr>
        <xdr:cNvCxnSpPr/>
      </xdr:nvCxnSpPr>
      <xdr:spPr bwMode="auto">
        <a:xfrm>
          <a:off x="5509207" y="2696657"/>
          <a:ext cx="0" cy="424606"/>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xdr:spPr>
    </xdr:cxnSp>
    <xdr:clientData/>
  </xdr:twoCellAnchor>
  <xdr:twoCellAnchor>
    <xdr:from>
      <xdr:col>5</xdr:col>
      <xdr:colOff>105611</xdr:colOff>
      <xdr:row>50</xdr:row>
      <xdr:rowOff>197502</xdr:rowOff>
    </xdr:from>
    <xdr:to>
      <xdr:col>6</xdr:col>
      <xdr:colOff>131577</xdr:colOff>
      <xdr:row>50</xdr:row>
      <xdr:rowOff>197502</xdr:rowOff>
    </xdr:to>
    <xdr:cxnSp macro="">
      <xdr:nvCxnSpPr>
        <xdr:cNvPr id="128" name="直線コネクタ 127">
          <a:extLst>
            <a:ext uri="{FF2B5EF4-FFF2-40B4-BE49-F238E27FC236}">
              <a16:creationId xmlns:a16="http://schemas.microsoft.com/office/drawing/2014/main" id="{00000000-0008-0000-0200-000080000000}"/>
            </a:ext>
          </a:extLst>
        </xdr:cNvPr>
        <xdr:cNvCxnSpPr/>
      </xdr:nvCxnSpPr>
      <xdr:spPr bwMode="auto">
        <a:xfrm>
          <a:off x="933872" y="3121263"/>
          <a:ext cx="191618" cy="0"/>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arrow" w="sm" len="sm"/>
        </a:ln>
      </xdr:spPr>
    </xdr:cxnSp>
    <xdr:clientData/>
  </xdr:twoCellAnchor>
  <xdr:twoCellAnchor>
    <xdr:from>
      <xdr:col>6</xdr:col>
      <xdr:colOff>131577</xdr:colOff>
      <xdr:row>50</xdr:row>
      <xdr:rowOff>197502</xdr:rowOff>
    </xdr:from>
    <xdr:to>
      <xdr:col>7</xdr:col>
      <xdr:colOff>52463</xdr:colOff>
      <xdr:row>50</xdr:row>
      <xdr:rowOff>197502</xdr:rowOff>
    </xdr:to>
    <xdr:cxnSp macro="">
      <xdr:nvCxnSpPr>
        <xdr:cNvPr id="129" name="直線コネクタ 128">
          <a:extLst>
            <a:ext uri="{FF2B5EF4-FFF2-40B4-BE49-F238E27FC236}">
              <a16:creationId xmlns:a16="http://schemas.microsoft.com/office/drawing/2014/main" id="{00000000-0008-0000-0200-000081000000}"/>
            </a:ext>
          </a:extLst>
        </xdr:cNvPr>
        <xdr:cNvCxnSpPr/>
      </xdr:nvCxnSpPr>
      <xdr:spPr bwMode="auto">
        <a:xfrm>
          <a:off x="1125490" y="3121263"/>
          <a:ext cx="86538" cy="0"/>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xdr:spPr>
    </xdr:cxnSp>
    <xdr:clientData/>
  </xdr:twoCellAnchor>
  <xdr:twoCellAnchor>
    <xdr:from>
      <xdr:col>7</xdr:col>
      <xdr:colOff>52462</xdr:colOff>
      <xdr:row>50</xdr:row>
      <xdr:rowOff>197502</xdr:rowOff>
    </xdr:from>
    <xdr:to>
      <xdr:col>24</xdr:col>
      <xdr:colOff>551</xdr:colOff>
      <xdr:row>50</xdr:row>
      <xdr:rowOff>197502</xdr:rowOff>
    </xdr:to>
    <xdr:cxnSp macro="">
      <xdr:nvCxnSpPr>
        <xdr:cNvPr id="130" name="直線コネクタ 129">
          <a:extLst>
            <a:ext uri="{FF2B5EF4-FFF2-40B4-BE49-F238E27FC236}">
              <a16:creationId xmlns:a16="http://schemas.microsoft.com/office/drawing/2014/main" id="{00000000-0008-0000-0200-000082000000}"/>
            </a:ext>
          </a:extLst>
        </xdr:cNvPr>
        <xdr:cNvCxnSpPr/>
      </xdr:nvCxnSpPr>
      <xdr:spPr bwMode="auto">
        <a:xfrm>
          <a:off x="1212027" y="3121263"/>
          <a:ext cx="2789024" cy="0"/>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arrow" w="sm" len="sm"/>
          <a:tailEnd type="arrow" w="sm" len="sm"/>
        </a:ln>
      </xdr:spPr>
    </xdr:cxnSp>
    <xdr:clientData/>
  </xdr:twoCellAnchor>
  <xdr:twoCellAnchor>
    <xdr:from>
      <xdr:col>24</xdr:col>
      <xdr:colOff>551</xdr:colOff>
      <xdr:row>50</xdr:row>
      <xdr:rowOff>197502</xdr:rowOff>
    </xdr:from>
    <xdr:to>
      <xdr:col>24</xdr:col>
      <xdr:colOff>140532</xdr:colOff>
      <xdr:row>50</xdr:row>
      <xdr:rowOff>197502</xdr:rowOff>
    </xdr:to>
    <xdr:cxnSp macro="">
      <xdr:nvCxnSpPr>
        <xdr:cNvPr id="131" name="直線コネクタ 130">
          <a:extLst>
            <a:ext uri="{FF2B5EF4-FFF2-40B4-BE49-F238E27FC236}">
              <a16:creationId xmlns:a16="http://schemas.microsoft.com/office/drawing/2014/main" id="{00000000-0008-0000-0200-000083000000}"/>
            </a:ext>
          </a:extLst>
        </xdr:cNvPr>
        <xdr:cNvCxnSpPr/>
      </xdr:nvCxnSpPr>
      <xdr:spPr bwMode="auto">
        <a:xfrm>
          <a:off x="4001051" y="3121263"/>
          <a:ext cx="139981" cy="0"/>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xdr:spPr>
    </xdr:cxnSp>
    <xdr:clientData/>
  </xdr:twoCellAnchor>
  <xdr:twoCellAnchor>
    <xdr:from>
      <xdr:col>24</xdr:col>
      <xdr:colOff>140532</xdr:colOff>
      <xdr:row>50</xdr:row>
      <xdr:rowOff>197502</xdr:rowOff>
    </xdr:from>
    <xdr:to>
      <xdr:col>33</xdr:col>
      <xdr:colOff>1271</xdr:colOff>
      <xdr:row>50</xdr:row>
      <xdr:rowOff>197502</xdr:rowOff>
    </xdr:to>
    <xdr:cxnSp macro="">
      <xdr:nvCxnSpPr>
        <xdr:cNvPr id="132" name="直線コネクタ 131">
          <a:extLst>
            <a:ext uri="{FF2B5EF4-FFF2-40B4-BE49-F238E27FC236}">
              <a16:creationId xmlns:a16="http://schemas.microsoft.com/office/drawing/2014/main" id="{00000000-0008-0000-0200-000084000000}"/>
            </a:ext>
          </a:extLst>
        </xdr:cNvPr>
        <xdr:cNvCxnSpPr/>
      </xdr:nvCxnSpPr>
      <xdr:spPr bwMode="auto">
        <a:xfrm>
          <a:off x="4141032" y="3121263"/>
          <a:ext cx="1368174" cy="0"/>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arrow" w="sm" len="sm"/>
          <a:tailEnd type="arrow" w="sm" len="sm"/>
        </a:ln>
      </xdr:spPr>
    </xdr:cxnSp>
    <xdr:clientData/>
  </xdr:twoCellAnchor>
  <xdr:twoCellAnchor>
    <xdr:from>
      <xdr:col>33</xdr:col>
      <xdr:colOff>1272</xdr:colOff>
      <xdr:row>50</xdr:row>
      <xdr:rowOff>197502</xdr:rowOff>
    </xdr:from>
    <xdr:to>
      <xdr:col>33</xdr:col>
      <xdr:colOff>57710</xdr:colOff>
      <xdr:row>50</xdr:row>
      <xdr:rowOff>197502</xdr:rowOff>
    </xdr:to>
    <xdr:cxnSp macro="">
      <xdr:nvCxnSpPr>
        <xdr:cNvPr id="133" name="直線コネクタ 132">
          <a:extLst>
            <a:ext uri="{FF2B5EF4-FFF2-40B4-BE49-F238E27FC236}">
              <a16:creationId xmlns:a16="http://schemas.microsoft.com/office/drawing/2014/main" id="{00000000-0008-0000-0200-000085000000}"/>
            </a:ext>
          </a:extLst>
        </xdr:cNvPr>
        <xdr:cNvCxnSpPr/>
      </xdr:nvCxnSpPr>
      <xdr:spPr bwMode="auto">
        <a:xfrm>
          <a:off x="5509207" y="3121263"/>
          <a:ext cx="56438" cy="0"/>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xdr:spPr>
    </xdr:cxnSp>
    <xdr:clientData/>
  </xdr:twoCellAnchor>
  <xdr:twoCellAnchor>
    <xdr:from>
      <xdr:col>33</xdr:col>
      <xdr:colOff>57709</xdr:colOff>
      <xdr:row>50</xdr:row>
      <xdr:rowOff>197502</xdr:rowOff>
    </xdr:from>
    <xdr:to>
      <xdr:col>34</xdr:col>
      <xdr:colOff>80682</xdr:colOff>
      <xdr:row>50</xdr:row>
      <xdr:rowOff>197502</xdr:rowOff>
    </xdr:to>
    <xdr:cxnSp macro="">
      <xdr:nvCxnSpPr>
        <xdr:cNvPr id="134" name="直線コネクタ 133">
          <a:extLst>
            <a:ext uri="{FF2B5EF4-FFF2-40B4-BE49-F238E27FC236}">
              <a16:creationId xmlns:a16="http://schemas.microsoft.com/office/drawing/2014/main" id="{00000000-0008-0000-0200-000086000000}"/>
            </a:ext>
          </a:extLst>
        </xdr:cNvPr>
        <xdr:cNvCxnSpPr/>
      </xdr:nvCxnSpPr>
      <xdr:spPr bwMode="auto">
        <a:xfrm>
          <a:off x="5565644" y="3121263"/>
          <a:ext cx="188625" cy="0"/>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arrow" w="sm" len="sm"/>
          <a:tailEnd type="none" w="med" len="med"/>
        </a:ln>
      </xdr:spPr>
    </xdr:cxnSp>
    <xdr:clientData/>
  </xdr:twoCellAnchor>
  <xdr:twoCellAnchor>
    <xdr:from>
      <xdr:col>5</xdr:col>
      <xdr:colOff>105611</xdr:colOff>
      <xdr:row>49</xdr:row>
      <xdr:rowOff>152390</xdr:rowOff>
    </xdr:from>
    <xdr:to>
      <xdr:col>8</xdr:col>
      <xdr:colOff>86089</xdr:colOff>
      <xdr:row>50</xdr:row>
      <xdr:rowOff>197501</xdr:rowOff>
    </xdr:to>
    <xdr:sp macro="" textlink="">
      <xdr:nvSpPr>
        <xdr:cNvPr id="135" name="テキスト ボックス 134">
          <a:extLst>
            <a:ext uri="{FF2B5EF4-FFF2-40B4-BE49-F238E27FC236}">
              <a16:creationId xmlns:a16="http://schemas.microsoft.com/office/drawing/2014/main" id="{00000000-0008-0000-0200-000087000000}"/>
            </a:ext>
          </a:extLst>
        </xdr:cNvPr>
        <xdr:cNvSpPr txBox="1"/>
      </xdr:nvSpPr>
      <xdr:spPr>
        <a:xfrm>
          <a:off x="933872" y="2877368"/>
          <a:ext cx="477434" cy="243894"/>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b">
          <a:noAutofit/>
        </a:bodyPr>
        <a:lstStyle/>
        <a:p>
          <a:r>
            <a:rPr kumimoji="1" lang="en-US" altLang="ja-JP" sz="900">
              <a:latin typeface="ＭＳ 明朝" panose="02020609040205080304" pitchFamily="17" charset="-128"/>
            </a:rPr>
            <a:t>0.575</a:t>
          </a:r>
          <a:endParaRPr kumimoji="1" lang="ja-JP" altLang="en-US" sz="900">
            <a:latin typeface="ＭＳ 明朝" panose="02020609040205080304" pitchFamily="17" charset="-128"/>
          </a:endParaRPr>
        </a:p>
      </xdr:txBody>
    </xdr:sp>
    <xdr:clientData/>
  </xdr:twoCellAnchor>
  <xdr:twoCellAnchor>
    <xdr:from>
      <xdr:col>14</xdr:col>
      <xdr:colOff>19216</xdr:colOff>
      <xdr:row>49</xdr:row>
      <xdr:rowOff>152390</xdr:rowOff>
    </xdr:from>
    <xdr:to>
      <xdr:col>17</xdr:col>
      <xdr:colOff>55653</xdr:colOff>
      <xdr:row>50</xdr:row>
      <xdr:rowOff>197501</xdr:rowOff>
    </xdr:to>
    <xdr:sp macro="" textlink="">
      <xdr:nvSpPr>
        <xdr:cNvPr id="136" name="テキスト ボックス 135">
          <a:extLst>
            <a:ext uri="{FF2B5EF4-FFF2-40B4-BE49-F238E27FC236}">
              <a16:creationId xmlns:a16="http://schemas.microsoft.com/office/drawing/2014/main" id="{00000000-0008-0000-0200-000088000000}"/>
            </a:ext>
          </a:extLst>
        </xdr:cNvPr>
        <xdr:cNvSpPr txBox="1"/>
      </xdr:nvSpPr>
      <xdr:spPr>
        <a:xfrm>
          <a:off x="2338346" y="2877368"/>
          <a:ext cx="533394" cy="243894"/>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b">
          <a:noAutofit/>
        </a:bodyPr>
        <a:lstStyle/>
        <a:p>
          <a:r>
            <a:rPr kumimoji="1" lang="en-US" altLang="ja-JP" sz="900">
              <a:latin typeface="ＭＳ 明朝" panose="02020609040205080304" pitchFamily="17" charset="-128"/>
            </a:rPr>
            <a:t>18.850</a:t>
          </a:r>
          <a:endParaRPr kumimoji="1" lang="ja-JP" altLang="en-US" sz="900">
            <a:latin typeface="ＭＳ 明朝" panose="02020609040205080304" pitchFamily="17" charset="-128"/>
          </a:endParaRPr>
        </a:p>
      </xdr:txBody>
    </xdr:sp>
    <xdr:clientData/>
  </xdr:twoCellAnchor>
  <xdr:twoCellAnchor>
    <xdr:from>
      <xdr:col>21</xdr:col>
      <xdr:colOff>114895</xdr:colOff>
      <xdr:row>49</xdr:row>
      <xdr:rowOff>152390</xdr:rowOff>
    </xdr:from>
    <xdr:to>
      <xdr:col>24</xdr:col>
      <xdr:colOff>84094</xdr:colOff>
      <xdr:row>50</xdr:row>
      <xdr:rowOff>197501</xdr:rowOff>
    </xdr:to>
    <xdr:sp macro="" textlink="">
      <xdr:nvSpPr>
        <xdr:cNvPr id="137" name="テキスト ボックス 136">
          <a:extLst>
            <a:ext uri="{FF2B5EF4-FFF2-40B4-BE49-F238E27FC236}">
              <a16:creationId xmlns:a16="http://schemas.microsoft.com/office/drawing/2014/main" id="{00000000-0008-0000-0200-000089000000}"/>
            </a:ext>
          </a:extLst>
        </xdr:cNvPr>
        <xdr:cNvSpPr txBox="1"/>
      </xdr:nvSpPr>
      <xdr:spPr>
        <a:xfrm>
          <a:off x="3610156" y="2877368"/>
          <a:ext cx="474438" cy="243894"/>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b">
          <a:noAutofit/>
        </a:bodyPr>
        <a:lstStyle/>
        <a:p>
          <a:r>
            <a:rPr kumimoji="1" lang="en-US" altLang="ja-JP" sz="900">
              <a:latin typeface="ＭＳ 明朝" panose="02020609040205080304" pitchFamily="17" charset="-128"/>
            </a:rPr>
            <a:t>0.575</a:t>
          </a:r>
          <a:endParaRPr kumimoji="1" lang="ja-JP" altLang="en-US" sz="900">
            <a:latin typeface="ＭＳ 明朝" panose="02020609040205080304" pitchFamily="17" charset="-128"/>
          </a:endParaRPr>
        </a:p>
      </xdr:txBody>
    </xdr:sp>
    <xdr:clientData/>
  </xdr:twoCellAnchor>
  <xdr:twoCellAnchor>
    <xdr:from>
      <xdr:col>24</xdr:col>
      <xdr:colOff>84095</xdr:colOff>
      <xdr:row>49</xdr:row>
      <xdr:rowOff>152390</xdr:rowOff>
    </xdr:from>
    <xdr:to>
      <xdr:col>27</xdr:col>
      <xdr:colOff>45012</xdr:colOff>
      <xdr:row>50</xdr:row>
      <xdr:rowOff>197501</xdr:rowOff>
    </xdr:to>
    <xdr:sp macro="" textlink="">
      <xdr:nvSpPr>
        <xdr:cNvPr id="138" name="テキスト ボックス 137">
          <a:extLst>
            <a:ext uri="{FF2B5EF4-FFF2-40B4-BE49-F238E27FC236}">
              <a16:creationId xmlns:a16="http://schemas.microsoft.com/office/drawing/2014/main" id="{00000000-0008-0000-0200-00008A000000}"/>
            </a:ext>
          </a:extLst>
        </xdr:cNvPr>
        <xdr:cNvSpPr txBox="1"/>
      </xdr:nvSpPr>
      <xdr:spPr>
        <a:xfrm>
          <a:off x="4084595" y="2877368"/>
          <a:ext cx="474439" cy="243894"/>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b">
          <a:noAutofit/>
        </a:bodyPr>
        <a:lstStyle/>
        <a:p>
          <a:r>
            <a:rPr kumimoji="1" lang="en-US" altLang="ja-JP" sz="900">
              <a:latin typeface="ＭＳ 明朝" panose="02020609040205080304" pitchFamily="17" charset="-128"/>
            </a:rPr>
            <a:t>0.375</a:t>
          </a:r>
          <a:endParaRPr kumimoji="1" lang="ja-JP" altLang="en-US" sz="900">
            <a:latin typeface="ＭＳ 明朝" panose="02020609040205080304" pitchFamily="17" charset="-128"/>
          </a:endParaRPr>
        </a:p>
      </xdr:txBody>
    </xdr:sp>
    <xdr:clientData/>
  </xdr:twoCellAnchor>
  <xdr:twoCellAnchor>
    <xdr:from>
      <xdr:col>27</xdr:col>
      <xdr:colOff>72381</xdr:colOff>
      <xdr:row>49</xdr:row>
      <xdr:rowOff>152390</xdr:rowOff>
    </xdr:from>
    <xdr:to>
      <xdr:col>30</xdr:col>
      <xdr:colOff>52857</xdr:colOff>
      <xdr:row>50</xdr:row>
      <xdr:rowOff>197501</xdr:rowOff>
    </xdr:to>
    <xdr:sp macro="" textlink="">
      <xdr:nvSpPr>
        <xdr:cNvPr id="139" name="テキスト ボックス 138">
          <a:extLst>
            <a:ext uri="{FF2B5EF4-FFF2-40B4-BE49-F238E27FC236}">
              <a16:creationId xmlns:a16="http://schemas.microsoft.com/office/drawing/2014/main" id="{00000000-0008-0000-0200-00008B000000}"/>
            </a:ext>
          </a:extLst>
        </xdr:cNvPr>
        <xdr:cNvSpPr txBox="1"/>
      </xdr:nvSpPr>
      <xdr:spPr>
        <a:xfrm>
          <a:off x="4586403" y="2877368"/>
          <a:ext cx="477432" cy="243894"/>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b">
          <a:noAutofit/>
        </a:bodyPr>
        <a:lstStyle/>
        <a:p>
          <a:r>
            <a:rPr kumimoji="1" lang="en-US" altLang="ja-JP" sz="900">
              <a:latin typeface="ＭＳ 明朝" panose="02020609040205080304" pitchFamily="17" charset="-128"/>
            </a:rPr>
            <a:t>9.250</a:t>
          </a:r>
          <a:endParaRPr kumimoji="1" lang="ja-JP" altLang="en-US" sz="900">
            <a:latin typeface="ＭＳ 明朝" panose="02020609040205080304" pitchFamily="17" charset="-128"/>
          </a:endParaRPr>
        </a:p>
      </xdr:txBody>
    </xdr:sp>
    <xdr:clientData/>
  </xdr:twoCellAnchor>
  <xdr:twoCellAnchor>
    <xdr:from>
      <xdr:col>31</xdr:col>
      <xdr:colOff>103200</xdr:colOff>
      <xdr:row>49</xdr:row>
      <xdr:rowOff>152390</xdr:rowOff>
    </xdr:from>
    <xdr:to>
      <xdr:col>34</xdr:col>
      <xdr:colOff>80682</xdr:colOff>
      <xdr:row>50</xdr:row>
      <xdr:rowOff>197501</xdr:rowOff>
    </xdr:to>
    <xdr:sp macro="" textlink="">
      <xdr:nvSpPr>
        <xdr:cNvPr id="140" name="テキスト ボックス 139">
          <a:extLst>
            <a:ext uri="{FF2B5EF4-FFF2-40B4-BE49-F238E27FC236}">
              <a16:creationId xmlns:a16="http://schemas.microsoft.com/office/drawing/2014/main" id="{00000000-0008-0000-0200-00008C000000}"/>
            </a:ext>
          </a:extLst>
        </xdr:cNvPr>
        <xdr:cNvSpPr txBox="1"/>
      </xdr:nvSpPr>
      <xdr:spPr>
        <a:xfrm>
          <a:off x="5279830" y="2877368"/>
          <a:ext cx="474439" cy="243894"/>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b">
          <a:noAutofit/>
        </a:bodyPr>
        <a:lstStyle/>
        <a:p>
          <a:r>
            <a:rPr kumimoji="1" lang="en-US" altLang="ja-JP" sz="900">
              <a:latin typeface="ＭＳ 明朝" panose="02020609040205080304" pitchFamily="17" charset="-128"/>
            </a:rPr>
            <a:t>0.375</a:t>
          </a:r>
          <a:endParaRPr kumimoji="1" lang="ja-JP" altLang="en-US" sz="900">
            <a:latin typeface="ＭＳ 明朝" panose="02020609040205080304" pitchFamily="17" charset="-128"/>
          </a:endParaRPr>
        </a:p>
      </xdr:txBody>
    </xdr:sp>
    <xdr:clientData/>
  </xdr:twoCellAnchor>
  <xdr:twoCellAnchor>
    <xdr:from>
      <xdr:col>26</xdr:col>
      <xdr:colOff>77903</xdr:colOff>
      <xdr:row>46</xdr:row>
      <xdr:rowOff>95001</xdr:rowOff>
    </xdr:from>
    <xdr:to>
      <xdr:col>26</xdr:col>
      <xdr:colOff>77903</xdr:colOff>
      <xdr:row>48</xdr:row>
      <xdr:rowOff>82072</xdr:rowOff>
    </xdr:to>
    <xdr:cxnSp macro="">
      <xdr:nvCxnSpPr>
        <xdr:cNvPr id="141" name="直線コネクタ 140">
          <a:extLst>
            <a:ext uri="{FF2B5EF4-FFF2-40B4-BE49-F238E27FC236}">
              <a16:creationId xmlns:a16="http://schemas.microsoft.com/office/drawing/2014/main" id="{00000000-0008-0000-0200-00008D000000}"/>
            </a:ext>
          </a:extLst>
        </xdr:cNvPr>
        <xdr:cNvCxnSpPr/>
      </xdr:nvCxnSpPr>
      <xdr:spPr bwMode="auto">
        <a:xfrm flipV="1">
          <a:off x="4409707" y="2223631"/>
          <a:ext cx="0" cy="384637"/>
        </a:xfrm>
        <a:prstGeom prst="line">
          <a:avLst/>
        </a:prstGeom>
        <a:solidFill>
          <a:srgbClr xmlns:mc="http://schemas.openxmlformats.org/markup-compatibility/2006" xmlns:a14="http://schemas.microsoft.com/office/drawing/2010/main" val="FFFFFF" mc:Ignorable="a14" a14:legacySpreadsheetColorIndex="9"/>
        </a:solidFill>
        <a:ln w="12700" cap="flat" cmpd="sng" algn="ctr">
          <a:solidFill>
            <a:srgbClr xmlns:mc="http://schemas.openxmlformats.org/markup-compatibility/2006" xmlns:a14="http://schemas.microsoft.com/office/drawing/2010/main" val="000000" mc:Ignorable="a14" a14:legacySpreadsheetColorIndex="64"/>
          </a:solidFill>
          <a:prstDash val="solid"/>
          <a:round/>
          <a:headEnd type="triangle" w="sm" len="med"/>
          <a:tailEnd type="none" w="med" len="med"/>
        </a:ln>
      </xdr:spPr>
    </xdr:cxnSp>
    <xdr:clientData/>
  </xdr:twoCellAnchor>
  <xdr:twoCellAnchor>
    <xdr:from>
      <xdr:col>26</xdr:col>
      <xdr:colOff>77903</xdr:colOff>
      <xdr:row>45</xdr:row>
      <xdr:rowOff>35172</xdr:rowOff>
    </xdr:from>
    <xdr:to>
      <xdr:col>26</xdr:col>
      <xdr:colOff>77903</xdr:colOff>
      <xdr:row>46</xdr:row>
      <xdr:rowOff>69746</xdr:rowOff>
    </xdr:to>
    <xdr:cxnSp macro="">
      <xdr:nvCxnSpPr>
        <xdr:cNvPr id="143" name="直線コネクタ 142">
          <a:extLst>
            <a:ext uri="{FF2B5EF4-FFF2-40B4-BE49-F238E27FC236}">
              <a16:creationId xmlns:a16="http://schemas.microsoft.com/office/drawing/2014/main" id="{00000000-0008-0000-0200-00008F000000}"/>
            </a:ext>
          </a:extLst>
        </xdr:cNvPr>
        <xdr:cNvCxnSpPr/>
      </xdr:nvCxnSpPr>
      <xdr:spPr bwMode="auto">
        <a:xfrm>
          <a:off x="4409707" y="1965020"/>
          <a:ext cx="0" cy="233356"/>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xdr:spPr>
    </xdr:cxnSp>
    <xdr:clientData/>
  </xdr:twoCellAnchor>
  <xdr:twoCellAnchor>
    <xdr:from>
      <xdr:col>24</xdr:col>
      <xdr:colOff>84095</xdr:colOff>
      <xdr:row>46</xdr:row>
      <xdr:rowOff>95001</xdr:rowOff>
    </xdr:from>
    <xdr:to>
      <xdr:col>24</xdr:col>
      <xdr:colOff>84095</xdr:colOff>
      <xdr:row>48</xdr:row>
      <xdr:rowOff>82072</xdr:rowOff>
    </xdr:to>
    <xdr:cxnSp macro="">
      <xdr:nvCxnSpPr>
        <xdr:cNvPr id="153" name="直線コネクタ 152">
          <a:extLst>
            <a:ext uri="{FF2B5EF4-FFF2-40B4-BE49-F238E27FC236}">
              <a16:creationId xmlns:a16="http://schemas.microsoft.com/office/drawing/2014/main" id="{00000000-0008-0000-0200-000099000000}"/>
            </a:ext>
          </a:extLst>
        </xdr:cNvPr>
        <xdr:cNvCxnSpPr/>
      </xdr:nvCxnSpPr>
      <xdr:spPr bwMode="auto">
        <a:xfrm flipV="1">
          <a:off x="4084595" y="2223631"/>
          <a:ext cx="0" cy="384637"/>
        </a:xfrm>
        <a:prstGeom prst="line">
          <a:avLst/>
        </a:prstGeom>
        <a:solidFill>
          <a:srgbClr xmlns:mc="http://schemas.openxmlformats.org/markup-compatibility/2006" xmlns:a14="http://schemas.microsoft.com/office/drawing/2010/main" val="FFFFFF" mc:Ignorable="a14" a14:legacySpreadsheetColorIndex="9"/>
        </a:solidFill>
        <a:ln w="12700" cap="flat" cmpd="sng" algn="ctr">
          <a:solidFill>
            <a:srgbClr xmlns:mc="http://schemas.openxmlformats.org/markup-compatibility/2006" xmlns:a14="http://schemas.microsoft.com/office/drawing/2010/main" val="000000" mc:Ignorable="a14" a14:legacySpreadsheetColorIndex="64"/>
          </a:solidFill>
          <a:prstDash val="solid"/>
          <a:round/>
          <a:headEnd type="triangle" w="sm" len="med"/>
          <a:tailEnd type="none" w="med" len="med"/>
        </a:ln>
      </xdr:spPr>
    </xdr:cxnSp>
    <xdr:clientData/>
  </xdr:twoCellAnchor>
  <xdr:twoCellAnchor>
    <xdr:from>
      <xdr:col>24</xdr:col>
      <xdr:colOff>84095</xdr:colOff>
      <xdr:row>45</xdr:row>
      <xdr:rowOff>35172</xdr:rowOff>
    </xdr:from>
    <xdr:to>
      <xdr:col>24</xdr:col>
      <xdr:colOff>84095</xdr:colOff>
      <xdr:row>46</xdr:row>
      <xdr:rowOff>69746</xdr:rowOff>
    </xdr:to>
    <xdr:cxnSp macro="">
      <xdr:nvCxnSpPr>
        <xdr:cNvPr id="157" name="直線コネクタ 156">
          <a:extLst>
            <a:ext uri="{FF2B5EF4-FFF2-40B4-BE49-F238E27FC236}">
              <a16:creationId xmlns:a16="http://schemas.microsoft.com/office/drawing/2014/main" id="{00000000-0008-0000-0200-00009D000000}"/>
            </a:ext>
          </a:extLst>
        </xdr:cNvPr>
        <xdr:cNvCxnSpPr/>
      </xdr:nvCxnSpPr>
      <xdr:spPr bwMode="auto">
        <a:xfrm>
          <a:off x="4084595" y="1965020"/>
          <a:ext cx="0" cy="233356"/>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xdr:spPr>
    </xdr:cxnSp>
    <xdr:clientData/>
  </xdr:twoCellAnchor>
  <xdr:twoCellAnchor>
    <xdr:from>
      <xdr:col>22</xdr:col>
      <xdr:colOff>11264</xdr:colOff>
      <xdr:row>46</xdr:row>
      <xdr:rowOff>95001</xdr:rowOff>
    </xdr:from>
    <xdr:to>
      <xdr:col>22</xdr:col>
      <xdr:colOff>11264</xdr:colOff>
      <xdr:row>48</xdr:row>
      <xdr:rowOff>82072</xdr:rowOff>
    </xdr:to>
    <xdr:cxnSp macro="">
      <xdr:nvCxnSpPr>
        <xdr:cNvPr id="158" name="直線コネクタ 157">
          <a:extLst>
            <a:ext uri="{FF2B5EF4-FFF2-40B4-BE49-F238E27FC236}">
              <a16:creationId xmlns:a16="http://schemas.microsoft.com/office/drawing/2014/main" id="{00000000-0008-0000-0200-00009E000000}"/>
            </a:ext>
          </a:extLst>
        </xdr:cNvPr>
        <xdr:cNvCxnSpPr/>
      </xdr:nvCxnSpPr>
      <xdr:spPr bwMode="auto">
        <a:xfrm flipV="1">
          <a:off x="3672177" y="2223631"/>
          <a:ext cx="0" cy="384637"/>
        </a:xfrm>
        <a:prstGeom prst="line">
          <a:avLst/>
        </a:prstGeom>
        <a:solidFill>
          <a:srgbClr xmlns:mc="http://schemas.openxmlformats.org/markup-compatibility/2006" xmlns:a14="http://schemas.microsoft.com/office/drawing/2010/main" val="FFFFFF" mc:Ignorable="a14" a14:legacySpreadsheetColorIndex="9"/>
        </a:solidFill>
        <a:ln w="12700" cap="flat" cmpd="sng" algn="ctr">
          <a:solidFill>
            <a:srgbClr xmlns:mc="http://schemas.openxmlformats.org/markup-compatibility/2006" xmlns:a14="http://schemas.microsoft.com/office/drawing/2010/main" val="000000" mc:Ignorable="a14" a14:legacySpreadsheetColorIndex="64"/>
          </a:solidFill>
          <a:prstDash val="solid"/>
          <a:round/>
          <a:headEnd type="triangle" w="sm" len="med"/>
          <a:tailEnd type="none" w="med" len="med"/>
        </a:ln>
      </xdr:spPr>
    </xdr:cxnSp>
    <xdr:clientData/>
  </xdr:twoCellAnchor>
  <xdr:twoCellAnchor>
    <xdr:from>
      <xdr:col>22</xdr:col>
      <xdr:colOff>11264</xdr:colOff>
      <xdr:row>45</xdr:row>
      <xdr:rowOff>35172</xdr:rowOff>
    </xdr:from>
    <xdr:to>
      <xdr:col>22</xdr:col>
      <xdr:colOff>11264</xdr:colOff>
      <xdr:row>46</xdr:row>
      <xdr:rowOff>69746</xdr:rowOff>
    </xdr:to>
    <xdr:cxnSp macro="">
      <xdr:nvCxnSpPr>
        <xdr:cNvPr id="159" name="直線コネクタ 158">
          <a:extLst>
            <a:ext uri="{FF2B5EF4-FFF2-40B4-BE49-F238E27FC236}">
              <a16:creationId xmlns:a16="http://schemas.microsoft.com/office/drawing/2014/main" id="{00000000-0008-0000-0200-00009F000000}"/>
            </a:ext>
          </a:extLst>
        </xdr:cNvPr>
        <xdr:cNvCxnSpPr/>
      </xdr:nvCxnSpPr>
      <xdr:spPr bwMode="auto">
        <a:xfrm>
          <a:off x="3672177" y="1965020"/>
          <a:ext cx="0" cy="233356"/>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xdr:spPr>
    </xdr:cxnSp>
    <xdr:clientData/>
  </xdr:twoCellAnchor>
  <xdr:twoCellAnchor>
    <xdr:from>
      <xdr:col>20</xdr:col>
      <xdr:colOff>14461</xdr:colOff>
      <xdr:row>46</xdr:row>
      <xdr:rowOff>95001</xdr:rowOff>
    </xdr:from>
    <xdr:to>
      <xdr:col>20</xdr:col>
      <xdr:colOff>14461</xdr:colOff>
      <xdr:row>48</xdr:row>
      <xdr:rowOff>82072</xdr:rowOff>
    </xdr:to>
    <xdr:cxnSp macro="">
      <xdr:nvCxnSpPr>
        <xdr:cNvPr id="161" name="直線コネクタ 160">
          <a:extLst>
            <a:ext uri="{FF2B5EF4-FFF2-40B4-BE49-F238E27FC236}">
              <a16:creationId xmlns:a16="http://schemas.microsoft.com/office/drawing/2014/main" id="{00000000-0008-0000-0200-0000A1000000}"/>
            </a:ext>
          </a:extLst>
        </xdr:cNvPr>
        <xdr:cNvCxnSpPr/>
      </xdr:nvCxnSpPr>
      <xdr:spPr bwMode="auto">
        <a:xfrm flipV="1">
          <a:off x="3344070" y="2223631"/>
          <a:ext cx="0" cy="384637"/>
        </a:xfrm>
        <a:prstGeom prst="line">
          <a:avLst/>
        </a:prstGeom>
        <a:solidFill>
          <a:srgbClr xmlns:mc="http://schemas.openxmlformats.org/markup-compatibility/2006" xmlns:a14="http://schemas.microsoft.com/office/drawing/2010/main" val="FFFFFF" mc:Ignorable="a14" a14:legacySpreadsheetColorIndex="9"/>
        </a:solidFill>
        <a:ln w="12700" cap="flat" cmpd="sng" algn="ctr">
          <a:solidFill>
            <a:srgbClr xmlns:mc="http://schemas.openxmlformats.org/markup-compatibility/2006" xmlns:a14="http://schemas.microsoft.com/office/drawing/2010/main" val="000000" mc:Ignorable="a14" a14:legacySpreadsheetColorIndex="64"/>
          </a:solidFill>
          <a:prstDash val="solid"/>
          <a:round/>
          <a:headEnd type="triangle" w="sm" len="med"/>
          <a:tailEnd type="none" w="med" len="med"/>
        </a:ln>
      </xdr:spPr>
    </xdr:cxnSp>
    <xdr:clientData/>
  </xdr:twoCellAnchor>
  <xdr:twoCellAnchor>
    <xdr:from>
      <xdr:col>20</xdr:col>
      <xdr:colOff>14461</xdr:colOff>
      <xdr:row>45</xdr:row>
      <xdr:rowOff>35172</xdr:rowOff>
    </xdr:from>
    <xdr:to>
      <xdr:col>20</xdr:col>
      <xdr:colOff>14461</xdr:colOff>
      <xdr:row>46</xdr:row>
      <xdr:rowOff>69746</xdr:rowOff>
    </xdr:to>
    <xdr:cxnSp macro="">
      <xdr:nvCxnSpPr>
        <xdr:cNvPr id="162" name="直線コネクタ 161">
          <a:extLst>
            <a:ext uri="{FF2B5EF4-FFF2-40B4-BE49-F238E27FC236}">
              <a16:creationId xmlns:a16="http://schemas.microsoft.com/office/drawing/2014/main" id="{00000000-0008-0000-0200-0000A2000000}"/>
            </a:ext>
          </a:extLst>
        </xdr:cNvPr>
        <xdr:cNvCxnSpPr/>
      </xdr:nvCxnSpPr>
      <xdr:spPr bwMode="auto">
        <a:xfrm>
          <a:off x="3344070" y="1965020"/>
          <a:ext cx="0" cy="233356"/>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xdr:spPr>
    </xdr:cxnSp>
    <xdr:clientData/>
  </xdr:twoCellAnchor>
  <xdr:twoCellAnchor>
    <xdr:from>
      <xdr:col>7</xdr:col>
      <xdr:colOff>52462</xdr:colOff>
      <xdr:row>45</xdr:row>
      <xdr:rowOff>35172</xdr:rowOff>
    </xdr:from>
    <xdr:to>
      <xdr:col>7</xdr:col>
      <xdr:colOff>52462</xdr:colOff>
      <xdr:row>48</xdr:row>
      <xdr:rowOff>56818</xdr:rowOff>
    </xdr:to>
    <xdr:cxnSp macro="">
      <xdr:nvCxnSpPr>
        <xdr:cNvPr id="167" name="直線コネクタ 166">
          <a:extLst>
            <a:ext uri="{FF2B5EF4-FFF2-40B4-BE49-F238E27FC236}">
              <a16:creationId xmlns:a16="http://schemas.microsoft.com/office/drawing/2014/main" id="{00000000-0008-0000-0200-0000A7000000}"/>
            </a:ext>
          </a:extLst>
        </xdr:cNvPr>
        <xdr:cNvCxnSpPr/>
      </xdr:nvCxnSpPr>
      <xdr:spPr bwMode="auto">
        <a:xfrm>
          <a:off x="1212027" y="1965020"/>
          <a:ext cx="0" cy="617994"/>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xdr:spPr>
    </xdr:cxnSp>
    <xdr:clientData/>
  </xdr:twoCellAnchor>
  <xdr:twoCellAnchor>
    <xdr:from>
      <xdr:col>33</xdr:col>
      <xdr:colOff>1272</xdr:colOff>
      <xdr:row>45</xdr:row>
      <xdr:rowOff>35172</xdr:rowOff>
    </xdr:from>
    <xdr:to>
      <xdr:col>33</xdr:col>
      <xdr:colOff>1272</xdr:colOff>
      <xdr:row>48</xdr:row>
      <xdr:rowOff>56818</xdr:rowOff>
    </xdr:to>
    <xdr:cxnSp macro="">
      <xdr:nvCxnSpPr>
        <xdr:cNvPr id="168" name="直線コネクタ 167">
          <a:extLst>
            <a:ext uri="{FF2B5EF4-FFF2-40B4-BE49-F238E27FC236}">
              <a16:creationId xmlns:a16="http://schemas.microsoft.com/office/drawing/2014/main" id="{00000000-0008-0000-0200-0000A8000000}"/>
            </a:ext>
          </a:extLst>
        </xdr:cNvPr>
        <xdr:cNvCxnSpPr/>
      </xdr:nvCxnSpPr>
      <xdr:spPr bwMode="auto">
        <a:xfrm>
          <a:off x="5509207" y="1965020"/>
          <a:ext cx="0" cy="617994"/>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xdr:spPr>
    </xdr:cxnSp>
    <xdr:clientData/>
  </xdr:twoCellAnchor>
  <xdr:twoCellAnchor>
    <xdr:from>
      <xdr:col>26</xdr:col>
      <xdr:colOff>77903</xdr:colOff>
      <xdr:row>45</xdr:row>
      <xdr:rowOff>35172</xdr:rowOff>
    </xdr:from>
    <xdr:to>
      <xdr:col>33</xdr:col>
      <xdr:colOff>1271</xdr:colOff>
      <xdr:row>45</xdr:row>
      <xdr:rowOff>35172</xdr:rowOff>
    </xdr:to>
    <xdr:cxnSp macro="">
      <xdr:nvCxnSpPr>
        <xdr:cNvPr id="169" name="直線コネクタ 168">
          <a:extLst>
            <a:ext uri="{FF2B5EF4-FFF2-40B4-BE49-F238E27FC236}">
              <a16:creationId xmlns:a16="http://schemas.microsoft.com/office/drawing/2014/main" id="{00000000-0008-0000-0200-0000A9000000}"/>
            </a:ext>
          </a:extLst>
        </xdr:cNvPr>
        <xdr:cNvCxnSpPr/>
      </xdr:nvCxnSpPr>
      <xdr:spPr bwMode="auto">
        <a:xfrm>
          <a:off x="4409707" y="1965020"/>
          <a:ext cx="1099499" cy="0"/>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arrow" w="sm" len="sm"/>
          <a:tailEnd type="arrow" w="sm" len="sm"/>
        </a:ln>
      </xdr:spPr>
    </xdr:cxnSp>
    <xdr:clientData/>
  </xdr:twoCellAnchor>
  <xdr:twoCellAnchor>
    <xdr:from>
      <xdr:col>28</xdr:col>
      <xdr:colOff>44060</xdr:colOff>
      <xdr:row>43</xdr:row>
      <xdr:rowOff>114300</xdr:rowOff>
    </xdr:from>
    <xdr:to>
      <xdr:col>31</xdr:col>
      <xdr:colOff>21543</xdr:colOff>
      <xdr:row>45</xdr:row>
      <xdr:rowOff>35172</xdr:rowOff>
    </xdr:to>
    <xdr:sp macro="" textlink="">
      <xdr:nvSpPr>
        <xdr:cNvPr id="170" name="テキスト ボックス 169">
          <a:extLst>
            <a:ext uri="{FF2B5EF4-FFF2-40B4-BE49-F238E27FC236}">
              <a16:creationId xmlns:a16="http://schemas.microsoft.com/office/drawing/2014/main" id="{00000000-0008-0000-0200-0000AA000000}"/>
            </a:ext>
          </a:extLst>
        </xdr:cNvPr>
        <xdr:cNvSpPr txBox="1"/>
      </xdr:nvSpPr>
      <xdr:spPr>
        <a:xfrm>
          <a:off x="4723734" y="1721126"/>
          <a:ext cx="474439" cy="243894"/>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b">
          <a:noAutofit/>
        </a:bodyPr>
        <a:lstStyle/>
        <a:p>
          <a:r>
            <a:rPr kumimoji="1" lang="en-US" altLang="ja-JP" sz="900">
              <a:latin typeface="ＭＳ 明朝" panose="02020609040205080304" pitchFamily="17" charset="-128"/>
            </a:rPr>
            <a:t>7.425</a:t>
          </a:r>
          <a:endParaRPr kumimoji="1" lang="ja-JP" altLang="en-US" sz="900">
            <a:latin typeface="ＭＳ 明朝" panose="02020609040205080304" pitchFamily="17" charset="-128"/>
          </a:endParaRPr>
        </a:p>
      </xdr:txBody>
    </xdr:sp>
    <xdr:clientData/>
  </xdr:twoCellAnchor>
  <xdr:twoCellAnchor>
    <xdr:from>
      <xdr:col>24</xdr:col>
      <xdr:colOff>84095</xdr:colOff>
      <xdr:row>45</xdr:row>
      <xdr:rowOff>35172</xdr:rowOff>
    </xdr:from>
    <xdr:to>
      <xdr:col>26</xdr:col>
      <xdr:colOff>77904</xdr:colOff>
      <xdr:row>45</xdr:row>
      <xdr:rowOff>35172</xdr:rowOff>
    </xdr:to>
    <xdr:cxnSp macro="">
      <xdr:nvCxnSpPr>
        <xdr:cNvPr id="171" name="直線コネクタ 170">
          <a:extLst>
            <a:ext uri="{FF2B5EF4-FFF2-40B4-BE49-F238E27FC236}">
              <a16:creationId xmlns:a16="http://schemas.microsoft.com/office/drawing/2014/main" id="{00000000-0008-0000-0200-0000AB000000}"/>
            </a:ext>
          </a:extLst>
        </xdr:cNvPr>
        <xdr:cNvCxnSpPr/>
      </xdr:nvCxnSpPr>
      <xdr:spPr bwMode="auto">
        <a:xfrm>
          <a:off x="4084595" y="1965020"/>
          <a:ext cx="325113" cy="0"/>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arrow" w="sm" len="sm"/>
          <a:tailEnd type="arrow" w="sm" len="sm"/>
        </a:ln>
      </xdr:spPr>
    </xdr:cxnSp>
    <xdr:clientData/>
  </xdr:twoCellAnchor>
  <xdr:twoCellAnchor>
    <xdr:from>
      <xdr:col>24</xdr:col>
      <xdr:colOff>10929</xdr:colOff>
      <xdr:row>43</xdr:row>
      <xdr:rowOff>114300</xdr:rowOff>
    </xdr:from>
    <xdr:to>
      <xdr:col>26</xdr:col>
      <xdr:colOff>154064</xdr:colOff>
      <xdr:row>45</xdr:row>
      <xdr:rowOff>35172</xdr:rowOff>
    </xdr:to>
    <xdr:sp macro="" textlink="">
      <xdr:nvSpPr>
        <xdr:cNvPr id="172" name="テキスト ボックス 171">
          <a:extLst>
            <a:ext uri="{FF2B5EF4-FFF2-40B4-BE49-F238E27FC236}">
              <a16:creationId xmlns:a16="http://schemas.microsoft.com/office/drawing/2014/main" id="{00000000-0008-0000-0200-0000AC000000}"/>
            </a:ext>
          </a:extLst>
        </xdr:cNvPr>
        <xdr:cNvSpPr txBox="1"/>
      </xdr:nvSpPr>
      <xdr:spPr>
        <a:xfrm>
          <a:off x="4011429" y="1721126"/>
          <a:ext cx="474439" cy="243894"/>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b">
          <a:noAutofit/>
        </a:bodyPr>
        <a:lstStyle/>
        <a:p>
          <a:r>
            <a:rPr kumimoji="1" lang="en-US" altLang="ja-JP" sz="900">
              <a:latin typeface="ＭＳ 明朝" panose="02020609040205080304" pitchFamily="17" charset="-128"/>
            </a:rPr>
            <a:t>2.200</a:t>
          </a:r>
          <a:endParaRPr kumimoji="1" lang="ja-JP" altLang="en-US" sz="900">
            <a:latin typeface="ＭＳ 明朝" panose="02020609040205080304" pitchFamily="17" charset="-128"/>
          </a:endParaRPr>
        </a:p>
      </xdr:txBody>
    </xdr:sp>
    <xdr:clientData/>
  </xdr:twoCellAnchor>
  <xdr:twoCellAnchor>
    <xdr:from>
      <xdr:col>22</xdr:col>
      <xdr:colOff>11264</xdr:colOff>
      <xdr:row>45</xdr:row>
      <xdr:rowOff>35172</xdr:rowOff>
    </xdr:from>
    <xdr:to>
      <xdr:col>24</xdr:col>
      <xdr:colOff>84095</xdr:colOff>
      <xdr:row>45</xdr:row>
      <xdr:rowOff>35172</xdr:rowOff>
    </xdr:to>
    <xdr:cxnSp macro="">
      <xdr:nvCxnSpPr>
        <xdr:cNvPr id="173" name="直線コネクタ 172">
          <a:extLst>
            <a:ext uri="{FF2B5EF4-FFF2-40B4-BE49-F238E27FC236}">
              <a16:creationId xmlns:a16="http://schemas.microsoft.com/office/drawing/2014/main" id="{00000000-0008-0000-0200-0000AD000000}"/>
            </a:ext>
          </a:extLst>
        </xdr:cNvPr>
        <xdr:cNvCxnSpPr/>
      </xdr:nvCxnSpPr>
      <xdr:spPr bwMode="auto">
        <a:xfrm>
          <a:off x="3672177" y="1965020"/>
          <a:ext cx="412418" cy="0"/>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arrow" w="sm" len="sm"/>
          <a:tailEnd type="arrow" w="sm" len="sm"/>
        </a:ln>
      </xdr:spPr>
    </xdr:cxnSp>
    <xdr:clientData/>
  </xdr:twoCellAnchor>
  <xdr:twoCellAnchor>
    <xdr:from>
      <xdr:col>21</xdr:col>
      <xdr:colOff>145906</xdr:colOff>
      <xdr:row>45</xdr:row>
      <xdr:rowOff>35172</xdr:rowOff>
    </xdr:from>
    <xdr:to>
      <xdr:col>24</xdr:col>
      <xdr:colOff>115105</xdr:colOff>
      <xdr:row>46</xdr:row>
      <xdr:rowOff>80284</xdr:rowOff>
    </xdr:to>
    <xdr:sp macro="" textlink="">
      <xdr:nvSpPr>
        <xdr:cNvPr id="174" name="テキスト ボックス 173">
          <a:extLst>
            <a:ext uri="{FF2B5EF4-FFF2-40B4-BE49-F238E27FC236}">
              <a16:creationId xmlns:a16="http://schemas.microsoft.com/office/drawing/2014/main" id="{00000000-0008-0000-0200-0000AE000000}"/>
            </a:ext>
          </a:extLst>
        </xdr:cNvPr>
        <xdr:cNvSpPr txBox="1"/>
      </xdr:nvSpPr>
      <xdr:spPr>
        <a:xfrm>
          <a:off x="3641167" y="1965020"/>
          <a:ext cx="474438" cy="243894"/>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b">
          <a:noAutofit/>
        </a:bodyPr>
        <a:lstStyle/>
        <a:p>
          <a:r>
            <a:rPr kumimoji="1" lang="en-US" altLang="ja-JP" sz="900">
              <a:latin typeface="ＭＳ 明朝" panose="02020609040205080304" pitchFamily="17" charset="-128"/>
            </a:rPr>
            <a:t>2.800</a:t>
          </a:r>
          <a:endParaRPr kumimoji="1" lang="ja-JP" altLang="en-US" sz="900">
            <a:latin typeface="ＭＳ 明朝" panose="02020609040205080304" pitchFamily="17" charset="-128"/>
          </a:endParaRPr>
        </a:p>
      </xdr:txBody>
    </xdr:sp>
    <xdr:clientData/>
  </xdr:twoCellAnchor>
  <xdr:twoCellAnchor>
    <xdr:from>
      <xdr:col>20</xdr:col>
      <xdr:colOff>14461</xdr:colOff>
      <xdr:row>45</xdr:row>
      <xdr:rowOff>35172</xdr:rowOff>
    </xdr:from>
    <xdr:to>
      <xdr:col>22</xdr:col>
      <xdr:colOff>11264</xdr:colOff>
      <xdr:row>45</xdr:row>
      <xdr:rowOff>35172</xdr:rowOff>
    </xdr:to>
    <xdr:cxnSp macro="">
      <xdr:nvCxnSpPr>
        <xdr:cNvPr id="175" name="直線コネクタ 174">
          <a:extLst>
            <a:ext uri="{FF2B5EF4-FFF2-40B4-BE49-F238E27FC236}">
              <a16:creationId xmlns:a16="http://schemas.microsoft.com/office/drawing/2014/main" id="{00000000-0008-0000-0200-0000AF000000}"/>
            </a:ext>
          </a:extLst>
        </xdr:cNvPr>
        <xdr:cNvCxnSpPr/>
      </xdr:nvCxnSpPr>
      <xdr:spPr bwMode="auto">
        <a:xfrm>
          <a:off x="3344070" y="1965020"/>
          <a:ext cx="328107" cy="0"/>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arrow" w="sm" len="sm"/>
          <a:tailEnd type="arrow" w="sm" len="sm"/>
        </a:ln>
      </xdr:spPr>
    </xdr:cxnSp>
    <xdr:clientData/>
  </xdr:twoCellAnchor>
  <xdr:twoCellAnchor>
    <xdr:from>
      <xdr:col>19</xdr:col>
      <xdr:colOff>106947</xdr:colOff>
      <xdr:row>43</xdr:row>
      <xdr:rowOff>114300</xdr:rowOff>
    </xdr:from>
    <xdr:to>
      <xdr:col>22</xdr:col>
      <xdr:colOff>84430</xdr:colOff>
      <xdr:row>45</xdr:row>
      <xdr:rowOff>35172</xdr:rowOff>
    </xdr:to>
    <xdr:sp macro="" textlink="">
      <xdr:nvSpPr>
        <xdr:cNvPr id="176" name="テキスト ボックス 175">
          <a:extLst>
            <a:ext uri="{FF2B5EF4-FFF2-40B4-BE49-F238E27FC236}">
              <a16:creationId xmlns:a16="http://schemas.microsoft.com/office/drawing/2014/main" id="{00000000-0008-0000-0200-0000B0000000}"/>
            </a:ext>
          </a:extLst>
        </xdr:cNvPr>
        <xdr:cNvSpPr txBox="1"/>
      </xdr:nvSpPr>
      <xdr:spPr>
        <a:xfrm>
          <a:off x="3270904" y="1721126"/>
          <a:ext cx="474439" cy="243894"/>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b">
          <a:noAutofit/>
        </a:bodyPr>
        <a:lstStyle/>
        <a:p>
          <a:r>
            <a:rPr kumimoji="1" lang="en-US" altLang="ja-JP" sz="900">
              <a:latin typeface="ＭＳ 明朝" panose="02020609040205080304" pitchFamily="17" charset="-128"/>
            </a:rPr>
            <a:t>2.200</a:t>
          </a:r>
          <a:endParaRPr kumimoji="1" lang="ja-JP" altLang="en-US" sz="900">
            <a:latin typeface="ＭＳ 明朝" panose="02020609040205080304" pitchFamily="17" charset="-128"/>
          </a:endParaRPr>
        </a:p>
      </xdr:txBody>
    </xdr:sp>
    <xdr:clientData/>
  </xdr:twoCellAnchor>
  <xdr:twoCellAnchor>
    <xdr:from>
      <xdr:col>7</xdr:col>
      <xdr:colOff>45119</xdr:colOff>
      <xdr:row>45</xdr:row>
      <xdr:rowOff>35172</xdr:rowOff>
    </xdr:from>
    <xdr:to>
      <xdr:col>20</xdr:col>
      <xdr:colOff>14461</xdr:colOff>
      <xdr:row>45</xdr:row>
      <xdr:rowOff>35172</xdr:rowOff>
    </xdr:to>
    <xdr:cxnSp macro="">
      <xdr:nvCxnSpPr>
        <xdr:cNvPr id="177" name="直線コネクタ 176">
          <a:extLst>
            <a:ext uri="{FF2B5EF4-FFF2-40B4-BE49-F238E27FC236}">
              <a16:creationId xmlns:a16="http://schemas.microsoft.com/office/drawing/2014/main" id="{00000000-0008-0000-0200-0000B1000000}"/>
            </a:ext>
          </a:extLst>
        </xdr:cNvPr>
        <xdr:cNvCxnSpPr/>
      </xdr:nvCxnSpPr>
      <xdr:spPr bwMode="auto">
        <a:xfrm>
          <a:off x="1168066" y="1975264"/>
          <a:ext cx="2074869" cy="0"/>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arrow" w="sm" len="sm"/>
          <a:tailEnd type="arrow" w="sm" len="sm"/>
        </a:ln>
      </xdr:spPr>
    </xdr:cxnSp>
    <xdr:clientData/>
  </xdr:twoCellAnchor>
  <xdr:twoCellAnchor>
    <xdr:from>
      <xdr:col>12</xdr:col>
      <xdr:colOff>145807</xdr:colOff>
      <xdr:row>43</xdr:row>
      <xdr:rowOff>114300</xdr:rowOff>
    </xdr:from>
    <xdr:to>
      <xdr:col>16</xdr:col>
      <xdr:colOff>13597</xdr:colOff>
      <xdr:row>45</xdr:row>
      <xdr:rowOff>35172</xdr:rowOff>
    </xdr:to>
    <xdr:sp macro="" textlink="">
      <xdr:nvSpPr>
        <xdr:cNvPr id="178" name="テキスト ボックス 177">
          <a:extLst>
            <a:ext uri="{FF2B5EF4-FFF2-40B4-BE49-F238E27FC236}">
              <a16:creationId xmlns:a16="http://schemas.microsoft.com/office/drawing/2014/main" id="{00000000-0008-0000-0200-0000B2000000}"/>
            </a:ext>
          </a:extLst>
        </xdr:cNvPr>
        <xdr:cNvSpPr txBox="1"/>
      </xdr:nvSpPr>
      <xdr:spPr>
        <a:xfrm>
          <a:off x="2133633" y="1721126"/>
          <a:ext cx="530399" cy="243894"/>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b">
          <a:noAutofit/>
        </a:bodyPr>
        <a:lstStyle/>
        <a:p>
          <a:r>
            <a:rPr kumimoji="1" lang="en-US" altLang="ja-JP" sz="900">
              <a:latin typeface="ＭＳ 明朝" panose="02020609040205080304" pitchFamily="17" charset="-128"/>
            </a:rPr>
            <a:t>14.425</a:t>
          </a:r>
          <a:endParaRPr kumimoji="1" lang="ja-JP" altLang="en-US" sz="900">
            <a:latin typeface="ＭＳ 明朝" panose="02020609040205080304" pitchFamily="17" charset="-128"/>
          </a:endParaRPr>
        </a:p>
      </xdr:txBody>
    </xdr:sp>
    <xdr:clientData/>
  </xdr:twoCellAnchor>
  <xdr:twoCellAnchor editAs="oneCell">
    <xdr:from>
      <xdr:col>8</xdr:col>
      <xdr:colOff>123825</xdr:colOff>
      <xdr:row>87</xdr:row>
      <xdr:rowOff>19050</xdr:rowOff>
    </xdr:from>
    <xdr:to>
      <xdr:col>32</xdr:col>
      <xdr:colOff>130328</xdr:colOff>
      <xdr:row>103</xdr:row>
      <xdr:rowOff>133050</xdr:rowOff>
    </xdr:to>
    <xdr:pic>
      <xdr:nvPicPr>
        <xdr:cNvPr id="12" name="図 11">
          <a:extLst>
            <a:ext uri="{FF2B5EF4-FFF2-40B4-BE49-F238E27FC236}">
              <a16:creationId xmlns:a16="http://schemas.microsoft.com/office/drawing/2014/main" id="{00000000-0008-0000-0200-00000C000000}"/>
            </a:ext>
          </a:extLst>
        </xdr:cNvPr>
        <xdr:cNvPicPr>
          <a:picLocks noChangeAspect="1"/>
        </xdr:cNvPicPr>
      </xdr:nvPicPr>
      <xdr:blipFill>
        <a:blip xmlns:r="http://schemas.openxmlformats.org/officeDocument/2006/relationships" r:embed="rId1"/>
        <a:stretch>
          <a:fillRect/>
        </a:stretch>
      </xdr:blipFill>
      <xdr:spPr>
        <a:xfrm>
          <a:off x="1419225" y="9505950"/>
          <a:ext cx="3940328" cy="3466800"/>
        </a:xfrm>
        <a:prstGeom prst="rect">
          <a:avLst/>
        </a:prstGeom>
      </xdr:spPr>
    </xdr:pic>
    <xdr:clientData/>
  </xdr:twoCellAnchor>
  <xdr:twoCellAnchor editAs="oneCell">
    <xdr:from>
      <xdr:col>8</xdr:col>
      <xdr:colOff>47625</xdr:colOff>
      <xdr:row>118</xdr:row>
      <xdr:rowOff>76200</xdr:rowOff>
    </xdr:from>
    <xdr:to>
      <xdr:col>31</xdr:col>
      <xdr:colOff>148015</xdr:colOff>
      <xdr:row>135</xdr:row>
      <xdr:rowOff>149850</xdr:rowOff>
    </xdr:to>
    <xdr:pic>
      <xdr:nvPicPr>
        <xdr:cNvPr id="13" name="図 12">
          <a:extLst>
            <a:ext uri="{FF2B5EF4-FFF2-40B4-BE49-F238E27FC236}">
              <a16:creationId xmlns:a16="http://schemas.microsoft.com/office/drawing/2014/main" id="{00000000-0008-0000-0200-00000D000000}"/>
            </a:ext>
          </a:extLst>
        </xdr:cNvPr>
        <xdr:cNvPicPr>
          <a:picLocks noChangeAspect="1"/>
        </xdr:cNvPicPr>
      </xdr:nvPicPr>
      <xdr:blipFill>
        <a:blip xmlns:r="http://schemas.openxmlformats.org/officeDocument/2006/relationships" r:embed="rId2"/>
        <a:stretch>
          <a:fillRect/>
        </a:stretch>
      </xdr:blipFill>
      <xdr:spPr>
        <a:xfrm>
          <a:off x="1343025" y="15944850"/>
          <a:ext cx="3872290" cy="36360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24</xdr:col>
      <xdr:colOff>9525</xdr:colOff>
      <xdr:row>125</xdr:row>
      <xdr:rowOff>0</xdr:rowOff>
    </xdr:from>
    <xdr:to>
      <xdr:col>24</xdr:col>
      <xdr:colOff>47625</xdr:colOff>
      <xdr:row>126</xdr:row>
      <xdr:rowOff>9525</xdr:rowOff>
    </xdr:to>
    <xdr:sp macro="" textlink="">
      <xdr:nvSpPr>
        <xdr:cNvPr id="3" name="Text Box 27">
          <a:extLst>
            <a:ext uri="{FF2B5EF4-FFF2-40B4-BE49-F238E27FC236}">
              <a16:creationId xmlns:a16="http://schemas.microsoft.com/office/drawing/2014/main" id="{00000000-0008-0000-0300-000003000000}"/>
            </a:ext>
          </a:extLst>
        </xdr:cNvPr>
        <xdr:cNvSpPr txBox="1">
          <a:spLocks noChangeArrowheads="1"/>
        </xdr:cNvSpPr>
      </xdr:nvSpPr>
      <xdr:spPr>
        <a:xfrm>
          <a:off x="3985177" y="22611522"/>
          <a:ext cx="38100"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15</xdr:col>
      <xdr:colOff>160020</xdr:colOff>
      <xdr:row>303</xdr:row>
      <xdr:rowOff>8255</xdr:rowOff>
    </xdr:from>
    <xdr:to>
      <xdr:col>16</xdr:col>
      <xdr:colOff>98</xdr:colOff>
      <xdr:row>315</xdr:row>
      <xdr:rowOff>10160</xdr:rowOff>
    </xdr:to>
    <xdr:sp macro="" textlink="">
      <xdr:nvSpPr>
        <xdr:cNvPr id="225" name="Line 390">
          <a:extLst>
            <a:ext uri="{FF2B5EF4-FFF2-40B4-BE49-F238E27FC236}">
              <a16:creationId xmlns:a16="http://schemas.microsoft.com/office/drawing/2014/main" id="{00000000-0008-0000-0300-0000E1000000}"/>
            </a:ext>
          </a:extLst>
        </xdr:cNvPr>
        <xdr:cNvSpPr>
          <a:spLocks noChangeShapeType="1"/>
        </xdr:cNvSpPr>
      </xdr:nvSpPr>
      <xdr:spPr>
        <a:xfrm>
          <a:off x="2644803" y="51484668"/>
          <a:ext cx="5730" cy="2089122"/>
        </a:xfrm>
        <a:prstGeom prst="line">
          <a:avLst/>
        </a:prstGeom>
        <a:noFill/>
        <a:ln w="9525">
          <a:solidFill>
            <a:srgbClr xmlns:mc="http://schemas.openxmlformats.org/markup-compatibility/2006" xmlns:a14="http://schemas.microsoft.com/office/drawing/2010/main" val="000000" mc:Ignorable="a14" a14:legacySpreadsheetColorIndex="64"/>
          </a:solidFill>
          <a:round/>
          <a:headEnd type="none" w="sm" len="sm"/>
          <a:tailEnd type="none" w="sm" len="sm"/>
        </a:ln>
        <a:extLst>
          <a:ext uri="{909E8E84-426E-40DD-AFC4-6F175D3DCCD1}">
            <a14:hiddenFill xmlns:a14="http://schemas.microsoft.com/office/drawing/2010/main">
              <a:noFill/>
            </a14:hiddenFill>
          </a:ext>
        </a:extLst>
      </xdr:spPr>
    </xdr:sp>
    <xdr:clientData/>
  </xdr:twoCellAnchor>
  <xdr:twoCellAnchor>
    <xdr:from>
      <xdr:col>16</xdr:col>
      <xdr:colOff>9525</xdr:colOff>
      <xdr:row>300</xdr:row>
      <xdr:rowOff>9525</xdr:rowOff>
    </xdr:from>
    <xdr:to>
      <xdr:col>16</xdr:col>
      <xdr:colOff>9525</xdr:colOff>
      <xdr:row>302</xdr:row>
      <xdr:rowOff>161925</xdr:rowOff>
    </xdr:to>
    <xdr:sp macro="" textlink="">
      <xdr:nvSpPr>
        <xdr:cNvPr id="226" name="Line 416">
          <a:extLst>
            <a:ext uri="{FF2B5EF4-FFF2-40B4-BE49-F238E27FC236}">
              <a16:creationId xmlns:a16="http://schemas.microsoft.com/office/drawing/2014/main" id="{00000000-0008-0000-0300-0000E2000000}"/>
            </a:ext>
          </a:extLst>
        </xdr:cNvPr>
        <xdr:cNvSpPr>
          <a:spLocks noChangeShapeType="1"/>
        </xdr:cNvSpPr>
      </xdr:nvSpPr>
      <xdr:spPr>
        <a:xfrm flipV="1">
          <a:off x="2659960" y="50964134"/>
          <a:ext cx="0" cy="500269"/>
        </a:xfrm>
        <a:prstGeom prst="line">
          <a:avLst/>
        </a:prstGeom>
        <a:noFill/>
        <a:ln w="15875">
          <a:solidFill>
            <a:srgbClr xmlns:mc="http://schemas.openxmlformats.org/markup-compatibility/2006" xmlns:a14="http://schemas.microsoft.com/office/drawing/2010/main" val="000000" mc:Ignorable="a14" a14:legacySpreadsheetColorIndex="64"/>
          </a:solidFill>
          <a:round/>
          <a:headEnd type="triangle" w="sm" len="med"/>
        </a:ln>
        <a:extLst>
          <a:ext uri="{909E8E84-426E-40DD-AFC4-6F175D3DCCD1}">
            <a14:hiddenFill xmlns:a14="http://schemas.microsoft.com/office/drawing/2010/main">
              <a:noFill/>
            </a14:hiddenFill>
          </a:ext>
        </a:extLst>
      </xdr:spPr>
    </xdr:sp>
    <xdr:clientData/>
  </xdr:twoCellAnchor>
  <xdr:twoCellAnchor>
    <xdr:from>
      <xdr:col>14</xdr:col>
      <xdr:colOff>123825</xdr:colOff>
      <xdr:row>301</xdr:row>
      <xdr:rowOff>133350</xdr:rowOff>
    </xdr:from>
    <xdr:to>
      <xdr:col>17</xdr:col>
      <xdr:colOff>76200</xdr:colOff>
      <xdr:row>304</xdr:row>
      <xdr:rowOff>57150</xdr:rowOff>
    </xdr:to>
    <xdr:sp macro="" textlink="">
      <xdr:nvSpPr>
        <xdr:cNvPr id="230" name="円弧 371">
          <a:extLst>
            <a:ext uri="{FF2B5EF4-FFF2-40B4-BE49-F238E27FC236}">
              <a16:creationId xmlns:a16="http://schemas.microsoft.com/office/drawing/2014/main" id="{00000000-0008-0000-0300-0000E6000000}"/>
            </a:ext>
          </a:extLst>
        </xdr:cNvPr>
        <xdr:cNvSpPr>
          <a:spLocks noChangeArrowheads="1"/>
        </xdr:cNvSpPr>
      </xdr:nvSpPr>
      <xdr:spPr>
        <a:xfrm>
          <a:off x="2442955" y="51261893"/>
          <a:ext cx="449332" cy="445605"/>
        </a:xfrm>
        <a:custGeom>
          <a:avLst/>
          <a:gdLst>
            <a:gd name="T0" fmla="*/ 92853 w 436245"/>
            <a:gd name="T1" fmla="*/ 400151 h 440055"/>
            <a:gd name="T2" fmla="*/ -1 w 436245"/>
            <a:gd name="T3" fmla="*/ 220028 h 440055"/>
            <a:gd name="T4" fmla="*/ 218121 w 436245"/>
            <a:gd name="T5" fmla="*/ 1 h 440055"/>
            <a:gd name="T6" fmla="*/ 436243 w 436245"/>
            <a:gd name="T7" fmla="*/ 220028 h 440055"/>
            <a:gd name="T8" fmla="*/ 420413 w 436245"/>
            <a:gd name="T9" fmla="*/ 302474 h 440055"/>
            <a:gd name="T10" fmla="*/ 218122 w 436245"/>
            <a:gd name="T11" fmla="*/ 220027 h 440055"/>
            <a:gd name="T12" fmla="*/ 92853 w 436245"/>
            <a:gd name="T13" fmla="*/ 400151 h 440055"/>
            <a:gd name="T14" fmla="*/ -1 w 436245"/>
            <a:gd name="T15" fmla="*/ 220028 h 440055"/>
            <a:gd name="T16" fmla="*/ 218121 w 436245"/>
            <a:gd name="T17" fmla="*/ 1 h 440055"/>
            <a:gd name="T18" fmla="*/ 436243 w 436245"/>
            <a:gd name="T19" fmla="*/ 220028 h 440055"/>
            <a:gd name="T20" fmla="*/ 420413 w 436245"/>
            <a:gd name="T21" fmla="*/ 302474 h 44005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Lst>
          <a:rect l="0" t="0" r="r" b="b"/>
          <a:pathLst>
            <a:path w="436245" h="440055" stroke="0">
              <a:moveTo>
                <a:pt x="92853" y="400151"/>
              </a:moveTo>
              <a:cubicBezTo>
                <a:pt x="36690" y="360354"/>
                <a:pt x="-1" y="294513"/>
                <a:pt x="-1" y="220028"/>
              </a:cubicBezTo>
              <a:cubicBezTo>
                <a:pt x="-1" y="98510"/>
                <a:pt x="97656" y="1"/>
                <a:pt x="218121" y="1"/>
              </a:cubicBezTo>
              <a:cubicBezTo>
                <a:pt x="338586" y="1"/>
                <a:pt x="436243" y="98510"/>
                <a:pt x="436243" y="220028"/>
              </a:cubicBezTo>
              <a:cubicBezTo>
                <a:pt x="436243" y="249194"/>
                <a:pt x="430617" y="277035"/>
                <a:pt x="420413" y="302474"/>
              </a:cubicBezTo>
              <a:lnTo>
                <a:pt x="218122" y="220027"/>
              </a:lnTo>
              <a:close/>
            </a:path>
            <a:path w="436245" h="440055" fill="none">
              <a:moveTo>
                <a:pt x="92853" y="400151"/>
              </a:moveTo>
              <a:cubicBezTo>
                <a:pt x="36690" y="360354"/>
                <a:pt x="-1" y="294513"/>
                <a:pt x="-1" y="220028"/>
              </a:cubicBezTo>
              <a:cubicBezTo>
                <a:pt x="-1" y="98510"/>
                <a:pt x="97656" y="1"/>
                <a:pt x="218121" y="1"/>
              </a:cubicBezTo>
              <a:cubicBezTo>
                <a:pt x="338586" y="1"/>
                <a:pt x="436243" y="98510"/>
                <a:pt x="436243" y="220028"/>
              </a:cubicBezTo>
              <a:cubicBezTo>
                <a:pt x="436243" y="249194"/>
                <a:pt x="430617" y="277035"/>
                <a:pt x="420413" y="302474"/>
              </a:cubicBezTo>
            </a:path>
          </a:pathLst>
        </a:custGeom>
        <a:noFill/>
        <a:ln w="15875">
          <a:solidFill>
            <a:srgbClr xmlns:mc="http://schemas.openxmlformats.org/markup-compatibility/2006" xmlns:a14="http://schemas.microsoft.com/office/drawing/2010/main" val="000000" mc:Ignorable="a14" a14:legacySpreadsheetColorIndex="64"/>
          </a:solidFill>
          <a:round/>
          <a:headEnd type="none" w="sm" len="med"/>
          <a:tailEnd type="triangle" w="sm" len="med"/>
        </a:ln>
        <a:extLst>
          <a:ext uri="{909E8E84-426E-40DD-AFC4-6F175D3DCCD1}">
            <a14:hiddenFill xmlns:a14="http://schemas.microsoft.com/office/drawing/2010/main">
              <a:solidFill>
                <a:srgbClr val="FFFFFF"/>
              </a:solidFill>
            </a14:hiddenFill>
          </a:ext>
        </a:extLst>
      </xdr:spPr>
      <xdr:txBody>
        <a:bodyPr vertOverflow="clip" wrap="square" lIns="18288" tIns="0" rIns="0" bIns="0" anchor="ctr" upright="1"/>
        <a:lstStyle/>
        <a:p>
          <a:endParaRPr lang="zh-CN"/>
        </a:p>
      </xdr:txBody>
    </xdr:sp>
    <xdr:clientData/>
  </xdr:twoCellAnchor>
  <xdr:twoCellAnchor>
    <xdr:from>
      <xdr:col>16</xdr:col>
      <xdr:colOff>0</xdr:colOff>
      <xdr:row>241</xdr:row>
      <xdr:rowOff>34925</xdr:rowOff>
    </xdr:from>
    <xdr:to>
      <xdr:col>16</xdr:col>
      <xdr:colOff>0</xdr:colOff>
      <xdr:row>254</xdr:row>
      <xdr:rowOff>167640</xdr:rowOff>
    </xdr:to>
    <xdr:sp macro="" textlink="">
      <xdr:nvSpPr>
        <xdr:cNvPr id="2" name="Line 390">
          <a:extLst>
            <a:ext uri="{FF2B5EF4-FFF2-40B4-BE49-F238E27FC236}">
              <a16:creationId xmlns:a16="http://schemas.microsoft.com/office/drawing/2014/main" id="{00000000-0008-0000-0300-000002000000}"/>
            </a:ext>
          </a:extLst>
        </xdr:cNvPr>
        <xdr:cNvSpPr>
          <a:spLocks noChangeShapeType="1"/>
        </xdr:cNvSpPr>
      </xdr:nvSpPr>
      <xdr:spPr>
        <a:xfrm>
          <a:off x="2650435" y="40719099"/>
          <a:ext cx="0" cy="24021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type="none" w="sm" len="sm"/>
          <a:tailEnd type="none" w="sm" len="sm"/>
        </a:ln>
        <a:extLst>
          <a:ext uri="{909E8E84-426E-40DD-AFC4-6F175D3DCCD1}">
            <a14:hiddenFill xmlns:a14="http://schemas.microsoft.com/office/drawing/2010/main">
              <a:noFill/>
            </a14:hiddenFill>
          </a:ext>
        </a:extLst>
      </xdr:spPr>
    </xdr:sp>
    <xdr:clientData/>
  </xdr:twoCellAnchor>
  <xdr:twoCellAnchor>
    <xdr:from>
      <xdr:col>15</xdr:col>
      <xdr:colOff>133350</xdr:colOff>
      <xdr:row>241</xdr:row>
      <xdr:rowOff>9525</xdr:rowOff>
    </xdr:from>
    <xdr:to>
      <xdr:col>15</xdr:col>
      <xdr:colOff>133985</xdr:colOff>
      <xdr:row>250</xdr:row>
      <xdr:rowOff>76200</xdr:rowOff>
    </xdr:to>
    <xdr:sp macro="" textlink="">
      <xdr:nvSpPr>
        <xdr:cNvPr id="6" name="Line 236">
          <a:extLst>
            <a:ext uri="{FF2B5EF4-FFF2-40B4-BE49-F238E27FC236}">
              <a16:creationId xmlns:a16="http://schemas.microsoft.com/office/drawing/2014/main" id="{00000000-0008-0000-0300-000006000000}"/>
            </a:ext>
          </a:extLst>
        </xdr:cNvPr>
        <xdr:cNvSpPr>
          <a:spLocks noChangeShapeType="1"/>
        </xdr:cNvSpPr>
      </xdr:nvSpPr>
      <xdr:spPr>
        <a:xfrm>
          <a:off x="2618133" y="40693699"/>
          <a:ext cx="635" cy="1640371"/>
        </a:xfrm>
        <a:prstGeom prst="line">
          <a:avLst/>
        </a:prstGeom>
        <a:noFill/>
        <a:ln w="6350">
          <a:solidFill>
            <a:srgbClr xmlns:mc="http://schemas.openxmlformats.org/markup-compatibility/2006" xmlns:a14="http://schemas.microsoft.com/office/drawing/2010/main" val="FF0000" mc:Ignorable="a14" a14:legacySpreadsheetColorIndex="10"/>
          </a:solidFill>
          <a:prstDash val="dash"/>
          <a:round/>
          <a:tailEnd type="triangle" w="sm" len="med"/>
        </a:ln>
        <a:extLst>
          <a:ext uri="{909E8E84-426E-40DD-AFC4-6F175D3DCCD1}">
            <a14:hiddenFill xmlns:a14="http://schemas.microsoft.com/office/drawing/2010/main">
              <a:noFill/>
            </a14:hiddenFill>
          </a:ext>
        </a:extLst>
      </xdr:spPr>
    </xdr:sp>
    <xdr:clientData/>
  </xdr:twoCellAnchor>
  <xdr:twoCellAnchor>
    <xdr:from>
      <xdr:col>16</xdr:col>
      <xdr:colOff>733</xdr:colOff>
      <xdr:row>238</xdr:row>
      <xdr:rowOff>9525</xdr:rowOff>
    </xdr:from>
    <xdr:to>
      <xdr:col>16</xdr:col>
      <xdr:colOff>733</xdr:colOff>
      <xdr:row>240</xdr:row>
      <xdr:rowOff>161925</xdr:rowOff>
    </xdr:to>
    <xdr:sp macro="" textlink="">
      <xdr:nvSpPr>
        <xdr:cNvPr id="7" name="Line 416">
          <a:extLst>
            <a:ext uri="{FF2B5EF4-FFF2-40B4-BE49-F238E27FC236}">
              <a16:creationId xmlns:a16="http://schemas.microsoft.com/office/drawing/2014/main" id="{00000000-0008-0000-0300-000007000000}"/>
            </a:ext>
          </a:extLst>
        </xdr:cNvPr>
        <xdr:cNvSpPr>
          <a:spLocks noChangeShapeType="1"/>
        </xdr:cNvSpPr>
      </xdr:nvSpPr>
      <xdr:spPr>
        <a:xfrm flipV="1">
          <a:off x="2651168" y="40171895"/>
          <a:ext cx="0" cy="500269"/>
        </a:xfrm>
        <a:prstGeom prst="line">
          <a:avLst/>
        </a:prstGeom>
        <a:noFill/>
        <a:ln w="15875">
          <a:solidFill>
            <a:srgbClr xmlns:mc="http://schemas.openxmlformats.org/markup-compatibility/2006" xmlns:a14="http://schemas.microsoft.com/office/drawing/2010/main" val="000000" mc:Ignorable="a14" a14:legacySpreadsheetColorIndex="64"/>
          </a:solidFill>
          <a:round/>
          <a:headEnd type="triangle" w="sm" len="med"/>
        </a:ln>
        <a:extLst>
          <a:ext uri="{909E8E84-426E-40DD-AFC4-6F175D3DCCD1}">
            <a14:hiddenFill xmlns:a14="http://schemas.microsoft.com/office/drawing/2010/main">
              <a:noFill/>
            </a14:hiddenFill>
          </a:ext>
        </a:extLst>
      </xdr:spPr>
    </xdr:sp>
    <xdr:clientData/>
  </xdr:twoCellAnchor>
  <xdr:twoCellAnchor>
    <xdr:from>
      <xdr:col>14</xdr:col>
      <xdr:colOff>59055</xdr:colOff>
      <xdr:row>239</xdr:row>
      <xdr:rowOff>132080</xdr:rowOff>
    </xdr:from>
    <xdr:to>
      <xdr:col>17</xdr:col>
      <xdr:colOff>76200</xdr:colOff>
      <xdr:row>242</xdr:row>
      <xdr:rowOff>55880</xdr:rowOff>
    </xdr:to>
    <xdr:sp macro="" textlink="">
      <xdr:nvSpPr>
        <xdr:cNvPr id="9" name="円弧 44">
          <a:extLst>
            <a:ext uri="{FF2B5EF4-FFF2-40B4-BE49-F238E27FC236}">
              <a16:creationId xmlns:a16="http://schemas.microsoft.com/office/drawing/2014/main" id="{00000000-0008-0000-0300-000009000000}"/>
            </a:ext>
          </a:extLst>
        </xdr:cNvPr>
        <xdr:cNvSpPr>
          <a:spLocks noChangeArrowheads="1"/>
        </xdr:cNvSpPr>
      </xdr:nvSpPr>
      <xdr:spPr>
        <a:xfrm>
          <a:off x="2378185" y="40468384"/>
          <a:ext cx="514102" cy="445605"/>
        </a:xfrm>
        <a:custGeom>
          <a:avLst/>
          <a:gdLst>
            <a:gd name="T0" fmla="*/ 117643 w 523875"/>
            <a:gd name="T1" fmla="*/ 456083 h 497205"/>
            <a:gd name="T2" fmla="*/ 0 w 523875"/>
            <a:gd name="T3" fmla="*/ 248602 h 497205"/>
            <a:gd name="T4" fmla="*/ 261937 w 523875"/>
            <a:gd name="T5" fmla="*/ 0 h 497205"/>
            <a:gd name="T6" fmla="*/ 523874 w 523875"/>
            <a:gd name="T7" fmla="*/ 248602 h 497205"/>
            <a:gd name="T8" fmla="*/ 502684 w 523875"/>
            <a:gd name="T9" fmla="*/ 346716 h 497205"/>
            <a:gd name="T10" fmla="*/ 261937 w 523875"/>
            <a:gd name="T11" fmla="*/ 248602 h 497205"/>
            <a:gd name="T12" fmla="*/ 117643 w 523875"/>
            <a:gd name="T13" fmla="*/ 456083 h 497205"/>
            <a:gd name="T14" fmla="*/ 0 w 523875"/>
            <a:gd name="T15" fmla="*/ 248602 h 497205"/>
            <a:gd name="T16" fmla="*/ 261937 w 523875"/>
            <a:gd name="T17" fmla="*/ 0 h 497205"/>
            <a:gd name="T18" fmla="*/ 523874 w 523875"/>
            <a:gd name="T19" fmla="*/ 248602 h 497205"/>
            <a:gd name="T20" fmla="*/ 502684 w 523875"/>
            <a:gd name="T21" fmla="*/ 346716 h 49720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Lst>
          <a:rect l="0" t="0" r="r" b="b"/>
          <a:pathLst>
            <a:path w="523875" h="497205" stroke="0">
              <a:moveTo>
                <a:pt x="117643" y="456083"/>
              </a:moveTo>
              <a:cubicBezTo>
                <a:pt x="46745" y="411606"/>
                <a:pt x="0" y="335285"/>
                <a:pt x="0" y="248602"/>
              </a:cubicBezTo>
              <a:cubicBezTo>
                <a:pt x="0" y="111303"/>
                <a:pt x="117273" y="0"/>
                <a:pt x="261937" y="0"/>
              </a:cubicBezTo>
              <a:cubicBezTo>
                <a:pt x="406601" y="0"/>
                <a:pt x="523874" y="111303"/>
                <a:pt x="523874" y="248602"/>
              </a:cubicBezTo>
              <a:cubicBezTo>
                <a:pt x="523874" y="283458"/>
                <a:pt x="516316" y="316639"/>
                <a:pt x="502684" y="346716"/>
              </a:cubicBezTo>
              <a:lnTo>
                <a:pt x="261937" y="248602"/>
              </a:lnTo>
              <a:close/>
            </a:path>
            <a:path w="523875" h="497205" fill="none">
              <a:moveTo>
                <a:pt x="117643" y="456083"/>
              </a:moveTo>
              <a:cubicBezTo>
                <a:pt x="46745" y="411606"/>
                <a:pt x="0" y="335285"/>
                <a:pt x="0" y="248602"/>
              </a:cubicBezTo>
              <a:cubicBezTo>
                <a:pt x="0" y="111303"/>
                <a:pt x="117273" y="0"/>
                <a:pt x="261937" y="0"/>
              </a:cubicBezTo>
              <a:cubicBezTo>
                <a:pt x="406601" y="0"/>
                <a:pt x="523874" y="111303"/>
                <a:pt x="523874" y="248602"/>
              </a:cubicBezTo>
              <a:cubicBezTo>
                <a:pt x="523874" y="283458"/>
                <a:pt x="516316" y="316639"/>
                <a:pt x="502684" y="346716"/>
              </a:cubicBezTo>
            </a:path>
          </a:pathLst>
        </a:custGeom>
        <a:noFill/>
        <a:ln w="15875">
          <a:solidFill>
            <a:srgbClr xmlns:mc="http://schemas.openxmlformats.org/markup-compatibility/2006" xmlns:a14="http://schemas.microsoft.com/office/drawing/2010/main" val="000000" mc:Ignorable="a14" a14:legacySpreadsheetColorIndex="64"/>
          </a:solidFill>
          <a:round/>
          <a:headEnd type="none" w="sm" len="med"/>
          <a:tailEnd type="triangle" w="sm" len="med"/>
        </a:ln>
      </xdr:spPr>
      <xdr:txBody>
        <a:bodyPr vertOverflow="clip" wrap="square" lIns="18288" tIns="0" rIns="0" bIns="0"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endParaRPr lang="ja-JP" altLang="en-US"/>
        </a:p>
      </xdr:txBody>
    </xdr:sp>
    <xdr:clientData/>
  </xdr:twoCellAnchor>
  <xdr:twoCellAnchor>
    <xdr:from>
      <xdr:col>16</xdr:col>
      <xdr:colOff>0</xdr:colOff>
      <xdr:row>264</xdr:row>
      <xdr:rowOff>14605</xdr:rowOff>
    </xdr:from>
    <xdr:to>
      <xdr:col>16</xdr:col>
      <xdr:colOff>0</xdr:colOff>
      <xdr:row>278</xdr:row>
      <xdr:rowOff>11430</xdr:rowOff>
    </xdr:to>
    <xdr:sp macro="" textlink="">
      <xdr:nvSpPr>
        <xdr:cNvPr id="19" name="Line 390">
          <a:extLst>
            <a:ext uri="{FF2B5EF4-FFF2-40B4-BE49-F238E27FC236}">
              <a16:creationId xmlns:a16="http://schemas.microsoft.com/office/drawing/2014/main" id="{00000000-0008-0000-0300-000013000000}"/>
            </a:ext>
          </a:extLst>
        </xdr:cNvPr>
        <xdr:cNvSpPr>
          <a:spLocks noChangeShapeType="1"/>
        </xdr:cNvSpPr>
      </xdr:nvSpPr>
      <xdr:spPr>
        <a:xfrm>
          <a:off x="2650435" y="44707562"/>
          <a:ext cx="0" cy="2431911"/>
        </a:xfrm>
        <a:prstGeom prst="line">
          <a:avLst/>
        </a:prstGeom>
        <a:noFill/>
        <a:ln w="9525">
          <a:solidFill>
            <a:srgbClr xmlns:mc="http://schemas.openxmlformats.org/markup-compatibility/2006" xmlns:a14="http://schemas.microsoft.com/office/drawing/2010/main" val="000000" mc:Ignorable="a14" a14:legacySpreadsheetColorIndex="64"/>
          </a:solidFill>
          <a:round/>
          <a:headEnd type="none" w="sm" len="sm"/>
          <a:tailEnd type="none" w="sm" len="sm"/>
        </a:ln>
        <a:extLst>
          <a:ext uri="{909E8E84-426E-40DD-AFC4-6F175D3DCCD1}">
            <a14:hiddenFill xmlns:a14="http://schemas.microsoft.com/office/drawing/2010/main">
              <a:noFill/>
            </a14:hiddenFill>
          </a:ext>
        </a:extLst>
      </xdr:spPr>
      <xdr:txBody>
        <a:bodyPr/>
        <a:lstStyle/>
        <a:p>
          <a:endParaRPr lang="ja-JP" altLang="en-US"/>
        </a:p>
      </xdr:txBody>
    </xdr:sp>
    <xdr:clientData/>
  </xdr:twoCellAnchor>
  <xdr:twoCellAnchor>
    <xdr:from>
      <xdr:col>16</xdr:col>
      <xdr:colOff>733</xdr:colOff>
      <xdr:row>261</xdr:row>
      <xdr:rowOff>9525</xdr:rowOff>
    </xdr:from>
    <xdr:to>
      <xdr:col>16</xdr:col>
      <xdr:colOff>733</xdr:colOff>
      <xdr:row>263</xdr:row>
      <xdr:rowOff>161925</xdr:rowOff>
    </xdr:to>
    <xdr:sp macro="" textlink="">
      <xdr:nvSpPr>
        <xdr:cNvPr id="30" name="Line 416">
          <a:extLst>
            <a:ext uri="{FF2B5EF4-FFF2-40B4-BE49-F238E27FC236}">
              <a16:creationId xmlns:a16="http://schemas.microsoft.com/office/drawing/2014/main" id="{00000000-0008-0000-0300-00001E000000}"/>
            </a:ext>
          </a:extLst>
        </xdr:cNvPr>
        <xdr:cNvSpPr>
          <a:spLocks noChangeShapeType="1"/>
        </xdr:cNvSpPr>
      </xdr:nvSpPr>
      <xdr:spPr>
        <a:xfrm flipV="1">
          <a:off x="2651168" y="44180677"/>
          <a:ext cx="0" cy="500270"/>
        </a:xfrm>
        <a:prstGeom prst="line">
          <a:avLst/>
        </a:prstGeom>
        <a:noFill/>
        <a:ln w="15875">
          <a:solidFill>
            <a:srgbClr xmlns:mc="http://schemas.openxmlformats.org/markup-compatibility/2006" xmlns:a14="http://schemas.microsoft.com/office/drawing/2010/main" val="000000" mc:Ignorable="a14" a14:legacySpreadsheetColorIndex="64"/>
          </a:solidFill>
          <a:round/>
          <a:headEnd type="triangle" w="sm" len="med"/>
        </a:ln>
        <a:extLst>
          <a:ext uri="{909E8E84-426E-40DD-AFC4-6F175D3DCCD1}">
            <a14:hiddenFill xmlns:a14="http://schemas.microsoft.com/office/drawing/2010/main">
              <a:noFill/>
            </a14:hiddenFill>
          </a:ext>
        </a:extLst>
      </xdr:spPr>
    </xdr:sp>
    <xdr:clientData/>
  </xdr:twoCellAnchor>
  <xdr:twoCellAnchor>
    <xdr:from>
      <xdr:col>14</xdr:col>
      <xdr:colOff>78740</xdr:colOff>
      <xdr:row>262</xdr:row>
      <xdr:rowOff>132715</xdr:rowOff>
    </xdr:from>
    <xdr:to>
      <xdr:col>17</xdr:col>
      <xdr:colOff>76200</xdr:colOff>
      <xdr:row>265</xdr:row>
      <xdr:rowOff>56515</xdr:rowOff>
    </xdr:to>
    <xdr:sp macro="" textlink="">
      <xdr:nvSpPr>
        <xdr:cNvPr id="31" name="円弧 44">
          <a:extLst>
            <a:ext uri="{FF2B5EF4-FFF2-40B4-BE49-F238E27FC236}">
              <a16:creationId xmlns:a16="http://schemas.microsoft.com/office/drawing/2014/main" id="{00000000-0008-0000-0300-00001F000000}"/>
            </a:ext>
          </a:extLst>
        </xdr:cNvPr>
        <xdr:cNvSpPr>
          <a:spLocks noChangeArrowheads="1"/>
        </xdr:cNvSpPr>
      </xdr:nvSpPr>
      <xdr:spPr>
        <a:xfrm>
          <a:off x="2397870" y="44477802"/>
          <a:ext cx="494417" cy="445604"/>
        </a:xfrm>
        <a:custGeom>
          <a:avLst/>
          <a:gdLst>
            <a:gd name="T0" fmla="*/ 117643 w 523875"/>
            <a:gd name="T1" fmla="*/ 456083 h 497205"/>
            <a:gd name="T2" fmla="*/ 0 w 523875"/>
            <a:gd name="T3" fmla="*/ 248602 h 497205"/>
            <a:gd name="T4" fmla="*/ 261937 w 523875"/>
            <a:gd name="T5" fmla="*/ 0 h 497205"/>
            <a:gd name="T6" fmla="*/ 523874 w 523875"/>
            <a:gd name="T7" fmla="*/ 248602 h 497205"/>
            <a:gd name="T8" fmla="*/ 502684 w 523875"/>
            <a:gd name="T9" fmla="*/ 346716 h 497205"/>
            <a:gd name="T10" fmla="*/ 261937 w 523875"/>
            <a:gd name="T11" fmla="*/ 248602 h 497205"/>
            <a:gd name="T12" fmla="*/ 117643 w 523875"/>
            <a:gd name="T13" fmla="*/ 456083 h 497205"/>
            <a:gd name="T14" fmla="*/ 0 w 523875"/>
            <a:gd name="T15" fmla="*/ 248602 h 497205"/>
            <a:gd name="T16" fmla="*/ 261937 w 523875"/>
            <a:gd name="T17" fmla="*/ 0 h 497205"/>
            <a:gd name="T18" fmla="*/ 523874 w 523875"/>
            <a:gd name="T19" fmla="*/ 248602 h 497205"/>
            <a:gd name="T20" fmla="*/ 502684 w 523875"/>
            <a:gd name="T21" fmla="*/ 346716 h 49720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Lst>
          <a:rect l="0" t="0" r="r" b="b"/>
          <a:pathLst>
            <a:path w="523875" h="497205" stroke="0">
              <a:moveTo>
                <a:pt x="117643" y="456083"/>
              </a:moveTo>
              <a:cubicBezTo>
                <a:pt x="46745" y="411606"/>
                <a:pt x="0" y="335285"/>
                <a:pt x="0" y="248602"/>
              </a:cubicBezTo>
              <a:cubicBezTo>
                <a:pt x="0" y="111303"/>
                <a:pt x="117273" y="0"/>
                <a:pt x="261937" y="0"/>
              </a:cubicBezTo>
              <a:cubicBezTo>
                <a:pt x="406601" y="0"/>
                <a:pt x="523874" y="111303"/>
                <a:pt x="523874" y="248602"/>
              </a:cubicBezTo>
              <a:cubicBezTo>
                <a:pt x="523874" y="283458"/>
                <a:pt x="516316" y="316639"/>
                <a:pt x="502684" y="346716"/>
              </a:cubicBezTo>
              <a:lnTo>
                <a:pt x="261937" y="248602"/>
              </a:lnTo>
              <a:close/>
            </a:path>
            <a:path w="523875" h="497205" fill="none">
              <a:moveTo>
                <a:pt x="117643" y="456083"/>
              </a:moveTo>
              <a:cubicBezTo>
                <a:pt x="46745" y="411606"/>
                <a:pt x="0" y="335285"/>
                <a:pt x="0" y="248602"/>
              </a:cubicBezTo>
              <a:cubicBezTo>
                <a:pt x="0" y="111303"/>
                <a:pt x="117273" y="0"/>
                <a:pt x="261937" y="0"/>
              </a:cubicBezTo>
              <a:cubicBezTo>
                <a:pt x="406601" y="0"/>
                <a:pt x="523874" y="111303"/>
                <a:pt x="523874" y="248602"/>
              </a:cubicBezTo>
              <a:cubicBezTo>
                <a:pt x="523874" y="283458"/>
                <a:pt x="516316" y="316639"/>
                <a:pt x="502684" y="346716"/>
              </a:cubicBezTo>
            </a:path>
          </a:pathLst>
        </a:custGeom>
        <a:noFill/>
        <a:ln w="15875">
          <a:solidFill>
            <a:srgbClr xmlns:mc="http://schemas.openxmlformats.org/markup-compatibility/2006" xmlns:a14="http://schemas.microsoft.com/office/drawing/2010/main" val="000000" mc:Ignorable="a14" a14:legacySpreadsheetColorIndex="64"/>
          </a:solidFill>
          <a:round/>
          <a:headEnd type="none" w="sm" len="med"/>
          <a:tailEnd type="triangle" w="sm" len="med"/>
        </a:ln>
      </xdr:spPr>
      <xdr:txBody>
        <a:bodyPr vertOverflow="clip" wrap="square" lIns="18288" tIns="0" rIns="0" bIns="0"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endParaRPr lang="ja-JP" altLang="en-US"/>
        </a:p>
      </xdr:txBody>
    </xdr:sp>
    <xdr:clientData/>
  </xdr:twoCellAnchor>
  <xdr:twoCellAnchor>
    <xdr:from>
      <xdr:col>16</xdr:col>
      <xdr:colOff>0</xdr:colOff>
      <xdr:row>284</xdr:row>
      <xdr:rowOff>4</xdr:rowOff>
    </xdr:from>
    <xdr:to>
      <xdr:col>16</xdr:col>
      <xdr:colOff>0</xdr:colOff>
      <xdr:row>295</xdr:row>
      <xdr:rowOff>6</xdr:rowOff>
    </xdr:to>
    <xdr:sp macro="" textlink="">
      <xdr:nvSpPr>
        <xdr:cNvPr id="40" name="Line 390">
          <a:extLst>
            <a:ext uri="{FF2B5EF4-FFF2-40B4-BE49-F238E27FC236}">
              <a16:creationId xmlns:a16="http://schemas.microsoft.com/office/drawing/2014/main" id="{00000000-0008-0000-0300-000028000000}"/>
            </a:ext>
          </a:extLst>
        </xdr:cNvPr>
        <xdr:cNvSpPr>
          <a:spLocks noChangeShapeType="1"/>
        </xdr:cNvSpPr>
      </xdr:nvSpPr>
      <xdr:spPr>
        <a:xfrm flipH="1">
          <a:off x="2650435" y="48171656"/>
          <a:ext cx="0" cy="1913285"/>
        </a:xfrm>
        <a:prstGeom prst="line">
          <a:avLst/>
        </a:prstGeom>
        <a:noFill/>
        <a:ln w="9525">
          <a:solidFill>
            <a:srgbClr xmlns:mc="http://schemas.openxmlformats.org/markup-compatibility/2006" xmlns:a14="http://schemas.microsoft.com/office/drawing/2010/main" val="000000" mc:Ignorable="a14" a14:legacySpreadsheetColorIndex="64"/>
          </a:solidFill>
          <a:round/>
          <a:headEnd type="none" w="sm" len="sm"/>
          <a:tailEnd type="none" w="sm" len="sm"/>
        </a:ln>
        <a:extLst>
          <a:ext uri="{909E8E84-426E-40DD-AFC4-6F175D3DCCD1}">
            <a14:hiddenFill xmlns:a14="http://schemas.microsoft.com/office/drawing/2010/main">
              <a:noFill/>
            </a14:hiddenFill>
          </a:ext>
        </a:extLst>
      </xdr:spPr>
    </xdr:sp>
    <xdr:clientData/>
  </xdr:twoCellAnchor>
  <xdr:twoCellAnchor>
    <xdr:from>
      <xdr:col>15</xdr:col>
      <xdr:colOff>160020</xdr:colOff>
      <xdr:row>322</xdr:row>
      <xdr:rowOff>8255</xdr:rowOff>
    </xdr:from>
    <xdr:to>
      <xdr:col>16</xdr:col>
      <xdr:colOff>98</xdr:colOff>
      <xdr:row>334</xdr:row>
      <xdr:rowOff>10160</xdr:rowOff>
    </xdr:to>
    <xdr:sp macro="" textlink="">
      <xdr:nvSpPr>
        <xdr:cNvPr id="42" name="Line 390">
          <a:extLst>
            <a:ext uri="{FF2B5EF4-FFF2-40B4-BE49-F238E27FC236}">
              <a16:creationId xmlns:a16="http://schemas.microsoft.com/office/drawing/2014/main" id="{00000000-0008-0000-0300-00002A000000}"/>
            </a:ext>
          </a:extLst>
        </xdr:cNvPr>
        <xdr:cNvSpPr>
          <a:spLocks noChangeShapeType="1"/>
        </xdr:cNvSpPr>
      </xdr:nvSpPr>
      <xdr:spPr>
        <a:xfrm>
          <a:off x="2644803" y="54789429"/>
          <a:ext cx="5730" cy="2089122"/>
        </a:xfrm>
        <a:prstGeom prst="line">
          <a:avLst/>
        </a:prstGeom>
        <a:noFill/>
        <a:ln w="9525">
          <a:solidFill>
            <a:srgbClr xmlns:mc="http://schemas.openxmlformats.org/markup-compatibility/2006" xmlns:a14="http://schemas.microsoft.com/office/drawing/2010/main" val="000000" mc:Ignorable="a14" a14:legacySpreadsheetColorIndex="64"/>
          </a:solidFill>
          <a:round/>
          <a:headEnd type="none" w="sm" len="sm"/>
          <a:tailEnd type="none" w="sm" len="sm"/>
        </a:ln>
        <a:extLst>
          <a:ext uri="{909E8E84-426E-40DD-AFC4-6F175D3DCCD1}">
            <a14:hiddenFill xmlns:a14="http://schemas.microsoft.com/office/drawing/2010/main">
              <a:noFill/>
            </a14:hiddenFill>
          </a:ext>
        </a:extLst>
      </xdr:spPr>
    </xdr:sp>
    <xdr:clientData/>
  </xdr:twoCellAnchor>
  <xdr:twoCellAnchor>
    <xdr:from>
      <xdr:col>16</xdr:col>
      <xdr:colOff>9525</xdr:colOff>
      <xdr:row>319</xdr:row>
      <xdr:rowOff>9525</xdr:rowOff>
    </xdr:from>
    <xdr:to>
      <xdr:col>16</xdr:col>
      <xdr:colOff>9525</xdr:colOff>
      <xdr:row>321</xdr:row>
      <xdr:rowOff>161925</xdr:rowOff>
    </xdr:to>
    <xdr:sp macro="" textlink="">
      <xdr:nvSpPr>
        <xdr:cNvPr id="43" name="Line 416">
          <a:extLst>
            <a:ext uri="{FF2B5EF4-FFF2-40B4-BE49-F238E27FC236}">
              <a16:creationId xmlns:a16="http://schemas.microsoft.com/office/drawing/2014/main" id="{00000000-0008-0000-0300-00002B000000}"/>
            </a:ext>
          </a:extLst>
        </xdr:cNvPr>
        <xdr:cNvSpPr>
          <a:spLocks noChangeShapeType="1"/>
        </xdr:cNvSpPr>
      </xdr:nvSpPr>
      <xdr:spPr>
        <a:xfrm flipV="1">
          <a:off x="2659960" y="54268895"/>
          <a:ext cx="0" cy="500269"/>
        </a:xfrm>
        <a:prstGeom prst="line">
          <a:avLst/>
        </a:prstGeom>
        <a:noFill/>
        <a:ln w="15875">
          <a:solidFill>
            <a:srgbClr xmlns:mc="http://schemas.openxmlformats.org/markup-compatibility/2006" xmlns:a14="http://schemas.microsoft.com/office/drawing/2010/main" val="000000" mc:Ignorable="a14" a14:legacySpreadsheetColorIndex="64"/>
          </a:solidFill>
          <a:round/>
          <a:headEnd type="triangle" w="sm" len="med"/>
        </a:ln>
        <a:extLst>
          <a:ext uri="{909E8E84-426E-40DD-AFC4-6F175D3DCCD1}">
            <a14:hiddenFill xmlns:a14="http://schemas.microsoft.com/office/drawing/2010/main">
              <a:noFill/>
            </a14:hiddenFill>
          </a:ext>
        </a:extLst>
      </xdr:spPr>
    </xdr:sp>
    <xdr:clientData/>
  </xdr:twoCellAnchor>
  <xdr:twoCellAnchor>
    <xdr:from>
      <xdr:col>14</xdr:col>
      <xdr:colOff>123825</xdr:colOff>
      <xdr:row>320</xdr:row>
      <xdr:rowOff>133350</xdr:rowOff>
    </xdr:from>
    <xdr:to>
      <xdr:col>17</xdr:col>
      <xdr:colOff>76200</xdr:colOff>
      <xdr:row>323</xdr:row>
      <xdr:rowOff>57150</xdr:rowOff>
    </xdr:to>
    <xdr:sp macro="" textlink="">
      <xdr:nvSpPr>
        <xdr:cNvPr id="45" name="円弧 371">
          <a:extLst>
            <a:ext uri="{FF2B5EF4-FFF2-40B4-BE49-F238E27FC236}">
              <a16:creationId xmlns:a16="http://schemas.microsoft.com/office/drawing/2014/main" id="{00000000-0008-0000-0300-00002D000000}"/>
            </a:ext>
          </a:extLst>
        </xdr:cNvPr>
        <xdr:cNvSpPr>
          <a:spLocks noChangeArrowheads="1"/>
        </xdr:cNvSpPr>
      </xdr:nvSpPr>
      <xdr:spPr>
        <a:xfrm flipH="1">
          <a:off x="2442955" y="54566654"/>
          <a:ext cx="449332" cy="445605"/>
        </a:xfrm>
        <a:custGeom>
          <a:avLst/>
          <a:gdLst>
            <a:gd name="T0" fmla="*/ 92853 w 436245"/>
            <a:gd name="T1" fmla="*/ 400151 h 440055"/>
            <a:gd name="T2" fmla="*/ -1 w 436245"/>
            <a:gd name="T3" fmla="*/ 220028 h 440055"/>
            <a:gd name="T4" fmla="*/ 218121 w 436245"/>
            <a:gd name="T5" fmla="*/ 1 h 440055"/>
            <a:gd name="T6" fmla="*/ 436243 w 436245"/>
            <a:gd name="T7" fmla="*/ 220028 h 440055"/>
            <a:gd name="T8" fmla="*/ 420413 w 436245"/>
            <a:gd name="T9" fmla="*/ 302474 h 440055"/>
            <a:gd name="T10" fmla="*/ 218122 w 436245"/>
            <a:gd name="T11" fmla="*/ 220027 h 440055"/>
            <a:gd name="T12" fmla="*/ 92853 w 436245"/>
            <a:gd name="T13" fmla="*/ 400151 h 440055"/>
            <a:gd name="T14" fmla="*/ -1 w 436245"/>
            <a:gd name="T15" fmla="*/ 220028 h 440055"/>
            <a:gd name="T16" fmla="*/ 218121 w 436245"/>
            <a:gd name="T17" fmla="*/ 1 h 440055"/>
            <a:gd name="T18" fmla="*/ 436243 w 436245"/>
            <a:gd name="T19" fmla="*/ 220028 h 440055"/>
            <a:gd name="T20" fmla="*/ 420413 w 436245"/>
            <a:gd name="T21" fmla="*/ 302474 h 44005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Lst>
          <a:rect l="0" t="0" r="r" b="b"/>
          <a:pathLst>
            <a:path w="436245" h="440055" stroke="0">
              <a:moveTo>
                <a:pt x="92853" y="400151"/>
              </a:moveTo>
              <a:cubicBezTo>
                <a:pt x="36690" y="360354"/>
                <a:pt x="-1" y="294513"/>
                <a:pt x="-1" y="220028"/>
              </a:cubicBezTo>
              <a:cubicBezTo>
                <a:pt x="-1" y="98510"/>
                <a:pt x="97656" y="1"/>
                <a:pt x="218121" y="1"/>
              </a:cubicBezTo>
              <a:cubicBezTo>
                <a:pt x="338586" y="1"/>
                <a:pt x="436243" y="98510"/>
                <a:pt x="436243" y="220028"/>
              </a:cubicBezTo>
              <a:cubicBezTo>
                <a:pt x="436243" y="249194"/>
                <a:pt x="430617" y="277035"/>
                <a:pt x="420413" y="302474"/>
              </a:cubicBezTo>
              <a:lnTo>
                <a:pt x="218122" y="220027"/>
              </a:lnTo>
              <a:close/>
            </a:path>
            <a:path w="436245" h="440055" fill="none">
              <a:moveTo>
                <a:pt x="92853" y="400151"/>
              </a:moveTo>
              <a:cubicBezTo>
                <a:pt x="36690" y="360354"/>
                <a:pt x="-1" y="294513"/>
                <a:pt x="-1" y="220028"/>
              </a:cubicBezTo>
              <a:cubicBezTo>
                <a:pt x="-1" y="98510"/>
                <a:pt x="97656" y="1"/>
                <a:pt x="218121" y="1"/>
              </a:cubicBezTo>
              <a:cubicBezTo>
                <a:pt x="338586" y="1"/>
                <a:pt x="436243" y="98510"/>
                <a:pt x="436243" y="220028"/>
              </a:cubicBezTo>
              <a:cubicBezTo>
                <a:pt x="436243" y="249194"/>
                <a:pt x="430617" y="277035"/>
                <a:pt x="420413" y="302474"/>
              </a:cubicBezTo>
            </a:path>
          </a:pathLst>
        </a:custGeom>
        <a:noFill/>
        <a:ln w="15875">
          <a:solidFill>
            <a:srgbClr xmlns:mc="http://schemas.openxmlformats.org/markup-compatibility/2006" xmlns:a14="http://schemas.microsoft.com/office/drawing/2010/main" val="000000" mc:Ignorable="a14" a14:legacySpreadsheetColorIndex="64"/>
          </a:solidFill>
          <a:round/>
          <a:headEnd type="none" w="sm" len="med"/>
          <a:tailEnd type="triangle" w="sm" len="med"/>
        </a:ln>
        <a:extLst>
          <a:ext uri="{909E8E84-426E-40DD-AFC4-6F175D3DCCD1}">
            <a14:hiddenFill xmlns:a14="http://schemas.microsoft.com/office/drawing/2010/main">
              <a:solidFill>
                <a:srgbClr val="FFFFFF"/>
              </a:solidFill>
            </a14:hiddenFill>
          </a:ext>
        </a:extLst>
      </xdr:spPr>
      <xdr:txBody>
        <a:bodyPr vertOverflow="clip" wrap="square" lIns="18288" tIns="0" rIns="0" bIns="0"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endParaRPr lang="zh-CN" altLang="en-US"/>
        </a:p>
      </xdr:txBody>
    </xdr:sp>
    <xdr:clientData/>
  </xdr:twoCellAnchor>
  <xdr:twoCellAnchor>
    <xdr:from>
      <xdr:col>15</xdr:col>
      <xdr:colOff>160020</xdr:colOff>
      <xdr:row>344</xdr:row>
      <xdr:rowOff>8255</xdr:rowOff>
    </xdr:from>
    <xdr:to>
      <xdr:col>16</xdr:col>
      <xdr:colOff>98</xdr:colOff>
      <xdr:row>356</xdr:row>
      <xdr:rowOff>10160</xdr:rowOff>
    </xdr:to>
    <xdr:sp macro="" textlink="">
      <xdr:nvSpPr>
        <xdr:cNvPr id="46" name="Line 390">
          <a:extLst>
            <a:ext uri="{FF2B5EF4-FFF2-40B4-BE49-F238E27FC236}">
              <a16:creationId xmlns:a16="http://schemas.microsoft.com/office/drawing/2014/main" id="{00000000-0008-0000-0300-00002E000000}"/>
            </a:ext>
          </a:extLst>
        </xdr:cNvPr>
        <xdr:cNvSpPr>
          <a:spLocks noChangeShapeType="1"/>
        </xdr:cNvSpPr>
      </xdr:nvSpPr>
      <xdr:spPr>
        <a:xfrm>
          <a:off x="2644803" y="58615994"/>
          <a:ext cx="5730" cy="20891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type="none" w="sm" len="sm"/>
          <a:tailEnd type="none" w="sm" len="sm"/>
        </a:ln>
        <a:extLst>
          <a:ext uri="{909E8E84-426E-40DD-AFC4-6F175D3DCCD1}">
            <a14:hiddenFill xmlns:a14="http://schemas.microsoft.com/office/drawing/2010/main">
              <a:noFill/>
            </a14:hiddenFill>
          </a:ext>
        </a:extLst>
      </xdr:spPr>
    </xdr:sp>
    <xdr:clientData/>
  </xdr:twoCellAnchor>
  <xdr:twoCellAnchor>
    <xdr:from>
      <xdr:col>16</xdr:col>
      <xdr:colOff>9525</xdr:colOff>
      <xdr:row>341</xdr:row>
      <xdr:rowOff>9525</xdr:rowOff>
    </xdr:from>
    <xdr:to>
      <xdr:col>16</xdr:col>
      <xdr:colOff>9525</xdr:colOff>
      <xdr:row>343</xdr:row>
      <xdr:rowOff>161925</xdr:rowOff>
    </xdr:to>
    <xdr:sp macro="" textlink="">
      <xdr:nvSpPr>
        <xdr:cNvPr id="47" name="Line 416">
          <a:extLst>
            <a:ext uri="{FF2B5EF4-FFF2-40B4-BE49-F238E27FC236}">
              <a16:creationId xmlns:a16="http://schemas.microsoft.com/office/drawing/2014/main" id="{00000000-0008-0000-0300-00002F000000}"/>
            </a:ext>
          </a:extLst>
        </xdr:cNvPr>
        <xdr:cNvSpPr>
          <a:spLocks noChangeShapeType="1"/>
        </xdr:cNvSpPr>
      </xdr:nvSpPr>
      <xdr:spPr>
        <a:xfrm flipV="1">
          <a:off x="2659960" y="58095460"/>
          <a:ext cx="0" cy="500269"/>
        </a:xfrm>
        <a:prstGeom prst="line">
          <a:avLst/>
        </a:prstGeom>
        <a:noFill/>
        <a:ln w="15875">
          <a:solidFill>
            <a:srgbClr xmlns:mc="http://schemas.openxmlformats.org/markup-compatibility/2006" xmlns:a14="http://schemas.microsoft.com/office/drawing/2010/main" val="000000" mc:Ignorable="a14" a14:legacySpreadsheetColorIndex="64"/>
          </a:solidFill>
          <a:round/>
          <a:headEnd type="triangle" w="sm" len="med"/>
        </a:ln>
        <a:extLst>
          <a:ext uri="{909E8E84-426E-40DD-AFC4-6F175D3DCCD1}">
            <a14:hiddenFill xmlns:a14="http://schemas.microsoft.com/office/drawing/2010/main">
              <a:noFill/>
            </a14:hiddenFill>
          </a:ext>
        </a:extLst>
      </xdr:spPr>
    </xdr:sp>
    <xdr:clientData/>
  </xdr:twoCellAnchor>
  <xdr:twoCellAnchor>
    <xdr:from>
      <xdr:col>14</xdr:col>
      <xdr:colOff>123825</xdr:colOff>
      <xdr:row>342</xdr:row>
      <xdr:rowOff>133350</xdr:rowOff>
    </xdr:from>
    <xdr:to>
      <xdr:col>17</xdr:col>
      <xdr:colOff>76200</xdr:colOff>
      <xdr:row>345</xdr:row>
      <xdr:rowOff>57150</xdr:rowOff>
    </xdr:to>
    <xdr:sp macro="" textlink="">
      <xdr:nvSpPr>
        <xdr:cNvPr id="49" name="円弧 371">
          <a:extLst>
            <a:ext uri="{FF2B5EF4-FFF2-40B4-BE49-F238E27FC236}">
              <a16:creationId xmlns:a16="http://schemas.microsoft.com/office/drawing/2014/main" id="{00000000-0008-0000-0300-000031000000}"/>
            </a:ext>
          </a:extLst>
        </xdr:cNvPr>
        <xdr:cNvSpPr>
          <a:spLocks noChangeArrowheads="1"/>
        </xdr:cNvSpPr>
      </xdr:nvSpPr>
      <xdr:spPr>
        <a:xfrm>
          <a:off x="2442955" y="58393220"/>
          <a:ext cx="449332" cy="445604"/>
        </a:xfrm>
        <a:custGeom>
          <a:avLst/>
          <a:gdLst>
            <a:gd name="T0" fmla="*/ 92853 w 436245"/>
            <a:gd name="T1" fmla="*/ 400151 h 440055"/>
            <a:gd name="T2" fmla="*/ -1 w 436245"/>
            <a:gd name="T3" fmla="*/ 220028 h 440055"/>
            <a:gd name="T4" fmla="*/ 218121 w 436245"/>
            <a:gd name="T5" fmla="*/ 1 h 440055"/>
            <a:gd name="T6" fmla="*/ 436243 w 436245"/>
            <a:gd name="T7" fmla="*/ 220028 h 440055"/>
            <a:gd name="T8" fmla="*/ 420413 w 436245"/>
            <a:gd name="T9" fmla="*/ 302474 h 440055"/>
            <a:gd name="T10" fmla="*/ 218122 w 436245"/>
            <a:gd name="T11" fmla="*/ 220027 h 440055"/>
            <a:gd name="T12" fmla="*/ 92853 w 436245"/>
            <a:gd name="T13" fmla="*/ 400151 h 440055"/>
            <a:gd name="T14" fmla="*/ -1 w 436245"/>
            <a:gd name="T15" fmla="*/ 220028 h 440055"/>
            <a:gd name="T16" fmla="*/ 218121 w 436245"/>
            <a:gd name="T17" fmla="*/ 1 h 440055"/>
            <a:gd name="T18" fmla="*/ 436243 w 436245"/>
            <a:gd name="T19" fmla="*/ 220028 h 440055"/>
            <a:gd name="T20" fmla="*/ 420413 w 436245"/>
            <a:gd name="T21" fmla="*/ 302474 h 44005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Lst>
          <a:rect l="0" t="0" r="r" b="b"/>
          <a:pathLst>
            <a:path w="436245" h="440055" stroke="0">
              <a:moveTo>
                <a:pt x="92853" y="400151"/>
              </a:moveTo>
              <a:cubicBezTo>
                <a:pt x="36690" y="360354"/>
                <a:pt x="-1" y="294513"/>
                <a:pt x="-1" y="220028"/>
              </a:cubicBezTo>
              <a:cubicBezTo>
                <a:pt x="-1" y="98510"/>
                <a:pt x="97656" y="1"/>
                <a:pt x="218121" y="1"/>
              </a:cubicBezTo>
              <a:cubicBezTo>
                <a:pt x="338586" y="1"/>
                <a:pt x="436243" y="98510"/>
                <a:pt x="436243" y="220028"/>
              </a:cubicBezTo>
              <a:cubicBezTo>
                <a:pt x="436243" y="249194"/>
                <a:pt x="430617" y="277035"/>
                <a:pt x="420413" y="302474"/>
              </a:cubicBezTo>
              <a:lnTo>
                <a:pt x="218122" y="220027"/>
              </a:lnTo>
              <a:close/>
            </a:path>
            <a:path w="436245" h="440055" fill="none">
              <a:moveTo>
                <a:pt x="92853" y="400151"/>
              </a:moveTo>
              <a:cubicBezTo>
                <a:pt x="36690" y="360354"/>
                <a:pt x="-1" y="294513"/>
                <a:pt x="-1" y="220028"/>
              </a:cubicBezTo>
              <a:cubicBezTo>
                <a:pt x="-1" y="98510"/>
                <a:pt x="97656" y="1"/>
                <a:pt x="218121" y="1"/>
              </a:cubicBezTo>
              <a:cubicBezTo>
                <a:pt x="338586" y="1"/>
                <a:pt x="436243" y="98510"/>
                <a:pt x="436243" y="220028"/>
              </a:cubicBezTo>
              <a:cubicBezTo>
                <a:pt x="436243" y="249194"/>
                <a:pt x="430617" y="277035"/>
                <a:pt x="420413" y="302474"/>
              </a:cubicBezTo>
            </a:path>
          </a:pathLst>
        </a:custGeom>
        <a:noFill/>
        <a:ln w="15875">
          <a:solidFill>
            <a:srgbClr xmlns:mc="http://schemas.openxmlformats.org/markup-compatibility/2006" xmlns:a14="http://schemas.microsoft.com/office/drawing/2010/main" val="000000" mc:Ignorable="a14" a14:legacySpreadsheetColorIndex="64"/>
          </a:solidFill>
          <a:round/>
          <a:headEnd type="none" w="sm" len="med"/>
          <a:tailEnd type="triangle" w="sm" len="med"/>
        </a:ln>
        <a:extLst>
          <a:ext uri="{909E8E84-426E-40DD-AFC4-6F175D3DCCD1}">
            <a14:hiddenFill xmlns:a14="http://schemas.microsoft.com/office/drawing/2010/main">
              <a:solidFill>
                <a:srgbClr val="FFFFFF"/>
              </a:solidFill>
            </a14:hiddenFill>
          </a:ext>
        </a:extLst>
      </xdr:spPr>
      <xdr:txBody>
        <a:bodyPr vertOverflow="clip" wrap="square" lIns="18288" tIns="0" rIns="0" bIns="0"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endParaRPr lang="zh-CN" altLang="en-US"/>
        </a:p>
      </xdr:txBody>
    </xdr:sp>
    <xdr:clientData/>
  </xdr:twoCellAnchor>
  <xdr:twoCellAnchor editAs="oneCell">
    <xdr:from>
      <xdr:col>24</xdr:col>
      <xdr:colOff>9525</xdr:colOff>
      <xdr:row>85</xdr:row>
      <xdr:rowOff>0</xdr:rowOff>
    </xdr:from>
    <xdr:to>
      <xdr:col>24</xdr:col>
      <xdr:colOff>47625</xdr:colOff>
      <xdr:row>86</xdr:row>
      <xdr:rowOff>9524</xdr:rowOff>
    </xdr:to>
    <xdr:sp macro="" textlink="">
      <xdr:nvSpPr>
        <xdr:cNvPr id="184" name="Text Box 27">
          <a:extLst>
            <a:ext uri="{FF2B5EF4-FFF2-40B4-BE49-F238E27FC236}">
              <a16:creationId xmlns:a16="http://schemas.microsoft.com/office/drawing/2014/main" id="{00000000-0008-0000-0300-0000B8000000}"/>
            </a:ext>
          </a:extLst>
        </xdr:cNvPr>
        <xdr:cNvSpPr txBox="1">
          <a:spLocks noChangeArrowheads="1"/>
        </xdr:cNvSpPr>
      </xdr:nvSpPr>
      <xdr:spPr>
        <a:xfrm>
          <a:off x="3985177" y="15596152"/>
          <a:ext cx="38100" cy="21658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16</xdr:col>
      <xdr:colOff>0</xdr:colOff>
      <xdr:row>365</xdr:row>
      <xdr:rowOff>9526</xdr:rowOff>
    </xdr:from>
    <xdr:to>
      <xdr:col>16</xdr:col>
      <xdr:colOff>0</xdr:colOff>
      <xdr:row>379</xdr:row>
      <xdr:rowOff>9525</xdr:rowOff>
    </xdr:to>
    <xdr:sp macro="" textlink="">
      <xdr:nvSpPr>
        <xdr:cNvPr id="187" name="Line 390">
          <a:extLst>
            <a:ext uri="{FF2B5EF4-FFF2-40B4-BE49-F238E27FC236}">
              <a16:creationId xmlns:a16="http://schemas.microsoft.com/office/drawing/2014/main" id="{00000000-0008-0000-0300-0000BB000000}"/>
            </a:ext>
          </a:extLst>
        </xdr:cNvPr>
        <xdr:cNvSpPr>
          <a:spLocks noChangeShapeType="1"/>
        </xdr:cNvSpPr>
      </xdr:nvSpPr>
      <xdr:spPr bwMode="auto">
        <a:xfrm>
          <a:off x="2650435" y="62269896"/>
          <a:ext cx="0" cy="2435086"/>
        </a:xfrm>
        <a:prstGeom prst="line">
          <a:avLst/>
        </a:prstGeom>
        <a:noFill/>
        <a:ln w="9525">
          <a:solidFill>
            <a:srgbClr xmlns:mc="http://schemas.openxmlformats.org/markup-compatibility/2006" xmlns:a14="http://schemas.microsoft.com/office/drawing/2010/main" val="000000" mc:Ignorable="a14" a14:legacySpreadsheetColorIndex="64"/>
          </a:solidFill>
          <a:round/>
          <a:headEnd type="none" w="sm" len="sm"/>
          <a:tailEnd type="none" w="sm" len="sm"/>
        </a:ln>
        <a:extLst>
          <a:ext uri="{909E8E84-426E-40DD-AFC4-6F175D3DCCD1}">
            <a14:hiddenFill xmlns:a14="http://schemas.microsoft.com/office/drawing/2010/main">
              <a:noFill/>
            </a14:hiddenFill>
          </a:ext>
        </a:extLst>
      </xdr:spPr>
    </xdr:sp>
    <xdr:clientData/>
  </xdr:twoCellAnchor>
  <xdr:twoCellAnchor>
    <xdr:from>
      <xdr:col>12</xdr:col>
      <xdr:colOff>152400</xdr:colOff>
      <xdr:row>365</xdr:row>
      <xdr:rowOff>2930</xdr:rowOff>
    </xdr:from>
    <xdr:to>
      <xdr:col>15</xdr:col>
      <xdr:colOff>152400</xdr:colOff>
      <xdr:row>365</xdr:row>
      <xdr:rowOff>2930</xdr:rowOff>
    </xdr:to>
    <xdr:sp macro="" textlink="">
      <xdr:nvSpPr>
        <xdr:cNvPr id="188" name="Line 416">
          <a:extLst>
            <a:ext uri="{FF2B5EF4-FFF2-40B4-BE49-F238E27FC236}">
              <a16:creationId xmlns:a16="http://schemas.microsoft.com/office/drawing/2014/main" id="{00000000-0008-0000-0300-0000BC000000}"/>
            </a:ext>
          </a:extLst>
        </xdr:cNvPr>
        <xdr:cNvSpPr>
          <a:spLocks noChangeShapeType="1"/>
        </xdr:cNvSpPr>
      </xdr:nvSpPr>
      <xdr:spPr bwMode="auto">
        <a:xfrm flipH="1" flipV="1">
          <a:off x="2140226" y="62263300"/>
          <a:ext cx="496957" cy="0"/>
        </a:xfrm>
        <a:prstGeom prst="line">
          <a:avLst/>
        </a:prstGeom>
        <a:noFill/>
        <a:ln w="15875">
          <a:solidFill>
            <a:srgbClr xmlns:mc="http://schemas.openxmlformats.org/markup-compatibility/2006" xmlns:a14="http://schemas.microsoft.com/office/drawing/2010/main" val="000000" mc:Ignorable="a14" a14:legacySpreadsheetColorIndex="64"/>
          </a:solidFill>
          <a:round/>
          <a:headEnd type="triangle" w="sm" len="med"/>
          <a:tailEnd/>
        </a:ln>
        <a:extLst>
          <a:ext uri="{909E8E84-426E-40DD-AFC4-6F175D3DCCD1}">
            <a14:hiddenFill xmlns:a14="http://schemas.microsoft.com/office/drawing/2010/main">
              <a:noFill/>
            </a14:hiddenFill>
          </a:ext>
        </a:extLst>
      </xdr:spPr>
    </xdr:sp>
    <xdr:clientData/>
  </xdr:twoCellAnchor>
  <xdr:twoCellAnchor>
    <xdr:from>
      <xdr:col>15</xdr:col>
      <xdr:colOff>19050</xdr:colOff>
      <xdr:row>249</xdr:row>
      <xdr:rowOff>28575</xdr:rowOff>
    </xdr:from>
    <xdr:to>
      <xdr:col>15</xdr:col>
      <xdr:colOff>123825</xdr:colOff>
      <xdr:row>252</xdr:row>
      <xdr:rowOff>123825</xdr:rowOff>
    </xdr:to>
    <xdr:sp macro="" textlink="">
      <xdr:nvSpPr>
        <xdr:cNvPr id="191" name="Line 416">
          <a:extLst>
            <a:ext uri="{FF2B5EF4-FFF2-40B4-BE49-F238E27FC236}">
              <a16:creationId xmlns:a16="http://schemas.microsoft.com/office/drawing/2014/main" id="{00000000-0008-0000-0300-0000BF000000}"/>
            </a:ext>
          </a:extLst>
        </xdr:cNvPr>
        <xdr:cNvSpPr>
          <a:spLocks noChangeShapeType="1"/>
        </xdr:cNvSpPr>
      </xdr:nvSpPr>
      <xdr:spPr>
        <a:xfrm flipH="1" flipV="1">
          <a:off x="2503833" y="42112510"/>
          <a:ext cx="104775" cy="617054"/>
        </a:xfrm>
        <a:prstGeom prst="line">
          <a:avLst/>
        </a:prstGeom>
        <a:noFill/>
        <a:ln w="15875">
          <a:solidFill>
            <a:srgbClr xmlns:mc="http://schemas.openxmlformats.org/markup-compatibility/2006" xmlns:a14="http://schemas.microsoft.com/office/drawing/2010/main" val="000000" mc:Ignorable="a14" a14:legacySpreadsheetColorIndex="64"/>
          </a:solidFill>
          <a:round/>
          <a:headEnd type="triangle" w="sm" len="med"/>
        </a:ln>
        <a:extLst>
          <a:ext uri="{909E8E84-426E-40DD-AFC4-6F175D3DCCD1}">
            <a14:hiddenFill xmlns:a14="http://schemas.microsoft.com/office/drawing/2010/main">
              <a:noFill/>
            </a14:hiddenFill>
          </a:ext>
        </a:extLst>
      </xdr:spPr>
    </xdr:sp>
    <xdr:clientData/>
  </xdr:twoCellAnchor>
  <xdr:twoCellAnchor>
    <xdr:from>
      <xdr:col>15</xdr:col>
      <xdr:colOff>19050</xdr:colOff>
      <xdr:row>272</xdr:row>
      <xdr:rowOff>28575</xdr:rowOff>
    </xdr:from>
    <xdr:to>
      <xdr:col>15</xdr:col>
      <xdr:colOff>123825</xdr:colOff>
      <xdr:row>275</xdr:row>
      <xdr:rowOff>123825</xdr:rowOff>
    </xdr:to>
    <xdr:sp macro="" textlink="">
      <xdr:nvSpPr>
        <xdr:cNvPr id="192" name="Line 416">
          <a:extLst>
            <a:ext uri="{FF2B5EF4-FFF2-40B4-BE49-F238E27FC236}">
              <a16:creationId xmlns:a16="http://schemas.microsoft.com/office/drawing/2014/main" id="{00000000-0008-0000-0300-0000C0000000}"/>
            </a:ext>
          </a:extLst>
        </xdr:cNvPr>
        <xdr:cNvSpPr>
          <a:spLocks noChangeShapeType="1"/>
        </xdr:cNvSpPr>
      </xdr:nvSpPr>
      <xdr:spPr>
        <a:xfrm flipH="1" flipV="1">
          <a:off x="2503833" y="46113010"/>
          <a:ext cx="104775" cy="617054"/>
        </a:xfrm>
        <a:prstGeom prst="line">
          <a:avLst/>
        </a:prstGeom>
        <a:noFill/>
        <a:ln w="15875">
          <a:solidFill>
            <a:srgbClr xmlns:mc="http://schemas.openxmlformats.org/markup-compatibility/2006" xmlns:a14="http://schemas.microsoft.com/office/drawing/2010/main" val="000000" mc:Ignorable="a14" a14:legacySpreadsheetColorIndex="64"/>
          </a:solidFill>
          <a:round/>
          <a:headEnd type="triangle" w="sm" len="med"/>
        </a:ln>
        <a:extLst>
          <a:ext uri="{909E8E84-426E-40DD-AFC4-6F175D3DCCD1}">
            <a14:hiddenFill xmlns:a14="http://schemas.microsoft.com/office/drawing/2010/main">
              <a:noFill/>
            </a14:hiddenFill>
          </a:ext>
        </a:extLst>
      </xdr:spPr>
    </xdr:sp>
    <xdr:clientData/>
  </xdr:twoCellAnchor>
  <xdr:twoCellAnchor>
    <xdr:from>
      <xdr:col>15</xdr:col>
      <xdr:colOff>19050</xdr:colOff>
      <xdr:row>289</xdr:row>
      <xdr:rowOff>28575</xdr:rowOff>
    </xdr:from>
    <xdr:to>
      <xdr:col>15</xdr:col>
      <xdr:colOff>123825</xdr:colOff>
      <xdr:row>292</xdr:row>
      <xdr:rowOff>123825</xdr:rowOff>
    </xdr:to>
    <xdr:sp macro="" textlink="">
      <xdr:nvSpPr>
        <xdr:cNvPr id="196" name="Line 416">
          <a:extLst>
            <a:ext uri="{FF2B5EF4-FFF2-40B4-BE49-F238E27FC236}">
              <a16:creationId xmlns:a16="http://schemas.microsoft.com/office/drawing/2014/main" id="{00000000-0008-0000-0300-0000C4000000}"/>
            </a:ext>
          </a:extLst>
        </xdr:cNvPr>
        <xdr:cNvSpPr>
          <a:spLocks noChangeShapeType="1"/>
        </xdr:cNvSpPr>
      </xdr:nvSpPr>
      <xdr:spPr>
        <a:xfrm flipH="1" flipV="1">
          <a:off x="2503833" y="49069901"/>
          <a:ext cx="104775" cy="617054"/>
        </a:xfrm>
        <a:prstGeom prst="line">
          <a:avLst/>
        </a:prstGeom>
        <a:noFill/>
        <a:ln w="15875">
          <a:solidFill>
            <a:srgbClr xmlns:mc="http://schemas.openxmlformats.org/markup-compatibility/2006" xmlns:a14="http://schemas.microsoft.com/office/drawing/2010/main" val="000000" mc:Ignorable="a14" a14:legacySpreadsheetColorIndex="64"/>
          </a:solidFill>
          <a:round/>
          <a:headEnd type="none" w="sm" len="med"/>
          <a:tailEnd type="triangle"/>
        </a:ln>
        <a:extLst>
          <a:ext uri="{909E8E84-426E-40DD-AFC4-6F175D3DCCD1}">
            <a14:hiddenFill xmlns:a14="http://schemas.microsoft.com/office/drawing/2010/main">
              <a:noFill/>
            </a14:hiddenFill>
          </a:ext>
        </a:extLst>
      </xdr:spPr>
    </xdr:sp>
    <xdr:clientData/>
  </xdr:twoCellAnchor>
  <xdr:twoCellAnchor>
    <xdr:from>
      <xdr:col>21</xdr:col>
      <xdr:colOff>115483</xdr:colOff>
      <xdr:row>31</xdr:row>
      <xdr:rowOff>10205</xdr:rowOff>
    </xdr:from>
    <xdr:to>
      <xdr:col>24</xdr:col>
      <xdr:colOff>32909</xdr:colOff>
      <xdr:row>31</xdr:row>
      <xdr:rowOff>10205</xdr:rowOff>
    </xdr:to>
    <xdr:sp macro="" textlink="">
      <xdr:nvSpPr>
        <xdr:cNvPr id="249" name="テキスト ボックス 19">
          <a:extLst>
            <a:ext uri="{FF2B5EF4-FFF2-40B4-BE49-F238E27FC236}">
              <a16:creationId xmlns:a16="http://schemas.microsoft.com/office/drawing/2014/main" id="{00000000-0008-0000-0300-0000F9000000}"/>
            </a:ext>
          </a:extLst>
        </xdr:cNvPr>
        <xdr:cNvSpPr txBox="1"/>
      </xdr:nvSpPr>
      <xdr:spPr>
        <a:xfrm>
          <a:off x="3594179" y="5981966"/>
          <a:ext cx="414382" cy="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r>
            <a:rPr kumimoji="1" lang="en-US" altLang="ja-JP" sz="700">
              <a:latin typeface="MS Gothic" panose="020B0609070205080204" pitchFamily="1" charset="-128"/>
              <a:ea typeface="MS Gothic" panose="020B0609070205080204" pitchFamily="1" charset="-128"/>
            </a:rPr>
            <a:t>17</a:t>
          </a:r>
          <a:endParaRPr kumimoji="1" lang="ja-JP" altLang="en-US" sz="700">
            <a:latin typeface="MS Gothic" panose="020B0609070205080204" pitchFamily="1" charset="-128"/>
            <a:ea typeface="MS Gothic" panose="020B0609070205080204" pitchFamily="1" charset="-128"/>
          </a:endParaRPr>
        </a:p>
      </xdr:txBody>
    </xdr:sp>
    <xdr:clientData/>
  </xdr:twoCellAnchor>
  <xdr:twoCellAnchor>
    <xdr:from>
      <xdr:col>35</xdr:col>
      <xdr:colOff>0</xdr:colOff>
      <xdr:row>31</xdr:row>
      <xdr:rowOff>0</xdr:rowOff>
    </xdr:from>
    <xdr:to>
      <xdr:col>35</xdr:col>
      <xdr:colOff>0</xdr:colOff>
      <xdr:row>33</xdr:row>
      <xdr:rowOff>190497</xdr:rowOff>
    </xdr:to>
    <xdr:sp macro="" textlink="">
      <xdr:nvSpPr>
        <xdr:cNvPr id="250" name="Line 210">
          <a:extLst>
            <a:ext uri="{FF2B5EF4-FFF2-40B4-BE49-F238E27FC236}">
              <a16:creationId xmlns:a16="http://schemas.microsoft.com/office/drawing/2014/main" id="{00000000-0008-0000-0300-0000FA000000}"/>
            </a:ext>
          </a:extLst>
        </xdr:cNvPr>
        <xdr:cNvSpPr>
          <a:spLocks noChangeShapeType="1"/>
        </xdr:cNvSpPr>
      </xdr:nvSpPr>
      <xdr:spPr>
        <a:xfrm flipV="1">
          <a:off x="5839239" y="5971761"/>
          <a:ext cx="0" cy="571497"/>
        </a:xfrm>
        <a:prstGeom prst="line">
          <a:avLst/>
        </a:prstGeom>
        <a:noFill/>
        <a:ln w="3175">
          <a:solidFill>
            <a:srgbClr val="000000"/>
          </a:solidFill>
          <a:round/>
          <a:headEnd type="stealth" w="sm" len="sm"/>
          <a:tailEnd type="stealth" w="sm" len="sm"/>
        </a:ln>
        <a:extLst>
          <a:ext uri="{909E8E84-426E-40DD-AFC4-6F175D3DCCD1}">
            <a14:hiddenFill xmlns:a14="http://schemas.microsoft.com/office/drawing/2010/main">
              <a:noFill/>
            </a14:hiddenFill>
          </a:ext>
        </a:extLst>
      </xdr:spPr>
    </xdr:sp>
    <xdr:clientData/>
  </xdr:twoCellAnchor>
  <xdr:twoCellAnchor>
    <xdr:from>
      <xdr:col>9</xdr:col>
      <xdr:colOff>0</xdr:colOff>
      <xdr:row>34</xdr:row>
      <xdr:rowOff>92528</xdr:rowOff>
    </xdr:from>
    <xdr:to>
      <xdr:col>9</xdr:col>
      <xdr:colOff>0</xdr:colOff>
      <xdr:row>40</xdr:row>
      <xdr:rowOff>0</xdr:rowOff>
    </xdr:to>
    <xdr:sp macro="" textlink="">
      <xdr:nvSpPr>
        <xdr:cNvPr id="251" name="Line 2192">
          <a:extLst>
            <a:ext uri="{FF2B5EF4-FFF2-40B4-BE49-F238E27FC236}">
              <a16:creationId xmlns:a16="http://schemas.microsoft.com/office/drawing/2014/main" id="{00000000-0008-0000-0300-0000FB000000}"/>
            </a:ext>
          </a:extLst>
        </xdr:cNvPr>
        <xdr:cNvSpPr>
          <a:spLocks noChangeShapeType="1"/>
        </xdr:cNvSpPr>
      </xdr:nvSpPr>
      <xdr:spPr>
        <a:xfrm flipH="1">
          <a:off x="1490870" y="6635789"/>
          <a:ext cx="0" cy="1050472"/>
        </a:xfrm>
        <a:prstGeom prst="line">
          <a:avLst/>
        </a:prstGeom>
        <a:noFill/>
        <a:ln w="3175">
          <a:solidFill>
            <a:srgbClr val="000000"/>
          </a:solidFill>
          <a:round/>
          <a:headEnd type="none" w="sm" len="sm"/>
        </a:ln>
        <a:extLst>
          <a:ext uri="{909E8E84-426E-40DD-AFC4-6F175D3DCCD1}">
            <a14:hiddenFill xmlns:a14="http://schemas.microsoft.com/office/drawing/2010/main">
              <a:noFill/>
            </a14:hiddenFill>
          </a:ext>
        </a:extLst>
      </xdr:spPr>
    </xdr:sp>
    <xdr:clientData/>
  </xdr:twoCellAnchor>
  <xdr:twoCellAnchor>
    <xdr:from>
      <xdr:col>27</xdr:col>
      <xdr:colOff>157368</xdr:colOff>
      <xdr:row>28</xdr:row>
      <xdr:rowOff>0</xdr:rowOff>
    </xdr:from>
    <xdr:to>
      <xdr:col>35</xdr:col>
      <xdr:colOff>161191</xdr:colOff>
      <xdr:row>28</xdr:row>
      <xdr:rowOff>0</xdr:rowOff>
    </xdr:to>
    <xdr:sp macro="" textlink="">
      <xdr:nvSpPr>
        <xdr:cNvPr id="253" name="Line 214">
          <a:extLst>
            <a:ext uri="{FF2B5EF4-FFF2-40B4-BE49-F238E27FC236}">
              <a16:creationId xmlns:a16="http://schemas.microsoft.com/office/drawing/2014/main" id="{00000000-0008-0000-0300-0000FD000000}"/>
            </a:ext>
          </a:extLst>
        </xdr:cNvPr>
        <xdr:cNvSpPr>
          <a:spLocks noChangeShapeType="1"/>
        </xdr:cNvSpPr>
      </xdr:nvSpPr>
      <xdr:spPr>
        <a:xfrm flipH="1">
          <a:off x="4629977" y="5400261"/>
          <a:ext cx="1370453" cy="0"/>
        </a:xfrm>
        <a:prstGeom prst="line">
          <a:avLst/>
        </a:prstGeom>
        <a:noFill/>
        <a:ln w="3175">
          <a:solidFill>
            <a:srgbClr val="000000"/>
          </a:solidFill>
          <a:round/>
          <a:headEnd type="none" w="sm" len="sm"/>
        </a:ln>
        <a:extLst>
          <a:ext uri="{909E8E84-426E-40DD-AFC4-6F175D3DCCD1}">
            <a14:hiddenFill xmlns:a14="http://schemas.microsoft.com/office/drawing/2010/main">
              <a:noFill/>
            </a14:hiddenFill>
          </a:ext>
        </a:extLst>
      </xdr:spPr>
    </xdr:sp>
    <xdr:clientData/>
  </xdr:twoCellAnchor>
  <xdr:twoCellAnchor>
    <xdr:from>
      <xdr:col>35</xdr:col>
      <xdr:colOff>0</xdr:colOff>
      <xdr:row>28</xdr:row>
      <xdr:rowOff>16562</xdr:rowOff>
    </xdr:from>
    <xdr:to>
      <xdr:col>35</xdr:col>
      <xdr:colOff>0</xdr:colOff>
      <xdr:row>30</xdr:row>
      <xdr:rowOff>190499</xdr:rowOff>
    </xdr:to>
    <xdr:sp macro="" textlink="">
      <xdr:nvSpPr>
        <xdr:cNvPr id="254" name="Line 210">
          <a:extLst>
            <a:ext uri="{FF2B5EF4-FFF2-40B4-BE49-F238E27FC236}">
              <a16:creationId xmlns:a16="http://schemas.microsoft.com/office/drawing/2014/main" id="{00000000-0008-0000-0300-0000FE000000}"/>
            </a:ext>
          </a:extLst>
        </xdr:cNvPr>
        <xdr:cNvSpPr>
          <a:spLocks noChangeShapeType="1"/>
        </xdr:cNvSpPr>
      </xdr:nvSpPr>
      <xdr:spPr>
        <a:xfrm flipV="1">
          <a:off x="5839239" y="5416823"/>
          <a:ext cx="0" cy="554937"/>
        </a:xfrm>
        <a:prstGeom prst="line">
          <a:avLst/>
        </a:prstGeom>
        <a:noFill/>
        <a:ln w="3175">
          <a:solidFill>
            <a:srgbClr val="000000"/>
          </a:solidFill>
          <a:round/>
          <a:headEnd type="stealth" w="sm" len="sm"/>
          <a:tailEnd type="stealth" w="sm" len="sm"/>
        </a:ln>
        <a:extLst>
          <a:ext uri="{909E8E84-426E-40DD-AFC4-6F175D3DCCD1}">
            <a14:hiddenFill xmlns:a14="http://schemas.microsoft.com/office/drawing/2010/main">
              <a:noFill/>
            </a14:hiddenFill>
          </a:ext>
        </a:extLst>
      </xdr:spPr>
    </xdr:sp>
    <xdr:clientData/>
  </xdr:twoCellAnchor>
  <xdr:twoCellAnchor>
    <xdr:from>
      <xdr:col>28</xdr:col>
      <xdr:colOff>8279</xdr:colOff>
      <xdr:row>31</xdr:row>
      <xdr:rowOff>0</xdr:rowOff>
    </xdr:from>
    <xdr:to>
      <xdr:col>34</xdr:col>
      <xdr:colOff>173934</xdr:colOff>
      <xdr:row>31</xdr:row>
      <xdr:rowOff>0</xdr:rowOff>
    </xdr:to>
    <xdr:sp macro="" textlink="">
      <xdr:nvSpPr>
        <xdr:cNvPr id="255" name="Line 214">
          <a:extLst>
            <a:ext uri="{FF2B5EF4-FFF2-40B4-BE49-F238E27FC236}">
              <a16:creationId xmlns:a16="http://schemas.microsoft.com/office/drawing/2014/main" id="{00000000-0008-0000-0300-0000FF000000}"/>
            </a:ext>
          </a:extLst>
        </xdr:cNvPr>
        <xdr:cNvSpPr>
          <a:spLocks noChangeShapeType="1"/>
        </xdr:cNvSpPr>
      </xdr:nvSpPr>
      <xdr:spPr>
        <a:xfrm flipH="1">
          <a:off x="4646540" y="5971761"/>
          <a:ext cx="1192698" cy="0"/>
        </a:xfrm>
        <a:prstGeom prst="line">
          <a:avLst/>
        </a:prstGeom>
        <a:noFill/>
        <a:ln w="3175">
          <a:solidFill>
            <a:srgbClr val="000000"/>
          </a:solidFill>
          <a:round/>
          <a:headEnd type="none" w="sm" len="sm"/>
        </a:ln>
        <a:extLst>
          <a:ext uri="{909E8E84-426E-40DD-AFC4-6F175D3DCCD1}">
            <a14:hiddenFill xmlns:a14="http://schemas.microsoft.com/office/drawing/2010/main">
              <a:noFill/>
            </a14:hiddenFill>
          </a:ext>
        </a:extLst>
      </xdr:spPr>
    </xdr:sp>
    <xdr:clientData/>
  </xdr:twoCellAnchor>
  <xdr:twoCellAnchor>
    <xdr:from>
      <xdr:col>18</xdr:col>
      <xdr:colOff>0</xdr:colOff>
      <xdr:row>13</xdr:row>
      <xdr:rowOff>0</xdr:rowOff>
    </xdr:from>
    <xdr:to>
      <xdr:col>18</xdr:col>
      <xdr:colOff>0</xdr:colOff>
      <xdr:row>28</xdr:row>
      <xdr:rowOff>8282</xdr:rowOff>
    </xdr:to>
    <xdr:cxnSp macro="">
      <xdr:nvCxnSpPr>
        <xdr:cNvPr id="259" name="直線コネクタ 1165">
          <a:extLst>
            <a:ext uri="{FF2B5EF4-FFF2-40B4-BE49-F238E27FC236}">
              <a16:creationId xmlns:a16="http://schemas.microsoft.com/office/drawing/2014/main" id="{00000000-0008-0000-0300-000003010000}"/>
            </a:ext>
          </a:extLst>
        </xdr:cNvPr>
        <xdr:cNvCxnSpPr>
          <a:cxnSpLocks noChangeShapeType="1"/>
        </xdr:cNvCxnSpPr>
      </xdr:nvCxnSpPr>
      <xdr:spPr>
        <a:xfrm>
          <a:off x="2981739" y="2542761"/>
          <a:ext cx="0" cy="2865782"/>
        </a:xfrm>
        <a:prstGeom prst="line">
          <a:avLst/>
        </a:prstGeom>
        <a:noFill/>
        <a:ln w="9525">
          <a:solidFill>
            <a:srgbClr val="000000"/>
          </a:solidFill>
          <a:round/>
          <a:headEnd type="oval" w="sm" len="sm"/>
          <a:tailEnd type="oval" w="sm" len="sm"/>
        </a:ln>
        <a:extLst>
          <a:ext uri="{909E8E84-426E-40DD-AFC4-6F175D3DCCD1}">
            <a14:hiddenFill xmlns:a14="http://schemas.microsoft.com/office/drawing/2010/main">
              <a:noFill/>
            </a14:hiddenFill>
          </a:ext>
        </a:extLst>
      </xdr:spPr>
    </xdr:cxnSp>
    <xdr:clientData/>
  </xdr:twoCellAnchor>
  <xdr:twoCellAnchor>
    <xdr:from>
      <xdr:col>17</xdr:col>
      <xdr:colOff>164224</xdr:colOff>
      <xdr:row>27</xdr:row>
      <xdr:rowOff>173935</xdr:rowOff>
    </xdr:from>
    <xdr:to>
      <xdr:col>17</xdr:col>
      <xdr:colOff>164224</xdr:colOff>
      <xdr:row>31</xdr:row>
      <xdr:rowOff>0</xdr:rowOff>
    </xdr:to>
    <xdr:cxnSp macro="">
      <xdr:nvCxnSpPr>
        <xdr:cNvPr id="260" name="直線コネクタ 1166">
          <a:extLst>
            <a:ext uri="{FF2B5EF4-FFF2-40B4-BE49-F238E27FC236}">
              <a16:creationId xmlns:a16="http://schemas.microsoft.com/office/drawing/2014/main" id="{00000000-0008-0000-0300-000004010000}"/>
            </a:ext>
          </a:extLst>
        </xdr:cNvPr>
        <xdr:cNvCxnSpPr>
          <a:cxnSpLocks noChangeShapeType="1"/>
        </xdr:cNvCxnSpPr>
      </xdr:nvCxnSpPr>
      <xdr:spPr>
        <a:xfrm>
          <a:off x="2980311" y="5383696"/>
          <a:ext cx="0" cy="588065"/>
        </a:xfrm>
        <a:prstGeom prst="line">
          <a:avLst/>
        </a:prstGeom>
        <a:noFill/>
        <a:ln w="19050">
          <a:solidFill>
            <a:srgbClr val="000000"/>
          </a:solidFill>
          <a:round/>
          <a:headEnd type="none" w="sm" len="sm"/>
          <a:tailEnd type="oval" w="sm" len="sm"/>
        </a:ln>
        <a:extLst>
          <a:ext uri="{909E8E84-426E-40DD-AFC4-6F175D3DCCD1}">
            <a14:hiddenFill xmlns:a14="http://schemas.microsoft.com/office/drawing/2010/main">
              <a:noFill/>
            </a14:hiddenFill>
          </a:ext>
        </a:extLst>
      </xdr:spPr>
    </xdr:cxnSp>
    <xdr:clientData/>
  </xdr:twoCellAnchor>
  <xdr:twoCellAnchor>
    <xdr:from>
      <xdr:col>9</xdr:col>
      <xdr:colOff>0</xdr:colOff>
      <xdr:row>28</xdr:row>
      <xdr:rowOff>0</xdr:rowOff>
    </xdr:from>
    <xdr:to>
      <xdr:col>27</xdr:col>
      <xdr:colOff>0</xdr:colOff>
      <xdr:row>28</xdr:row>
      <xdr:rowOff>0</xdr:rowOff>
    </xdr:to>
    <xdr:cxnSp macro="">
      <xdr:nvCxnSpPr>
        <xdr:cNvPr id="261" name="直線コネクタ 1193">
          <a:extLst>
            <a:ext uri="{FF2B5EF4-FFF2-40B4-BE49-F238E27FC236}">
              <a16:creationId xmlns:a16="http://schemas.microsoft.com/office/drawing/2014/main" id="{00000000-0008-0000-0300-000005010000}"/>
            </a:ext>
          </a:extLst>
        </xdr:cNvPr>
        <xdr:cNvCxnSpPr>
          <a:cxnSpLocks noChangeShapeType="1"/>
        </xdr:cNvCxnSpPr>
      </xdr:nvCxnSpPr>
      <xdr:spPr>
        <a:xfrm>
          <a:off x="1490870" y="5400261"/>
          <a:ext cx="2981739" cy="0"/>
        </a:xfrm>
        <a:prstGeom prst="line">
          <a:avLst/>
        </a:prstGeom>
        <a:noFill/>
        <a:ln w="3175">
          <a:solidFill>
            <a:srgbClr xmlns:mc="http://schemas.openxmlformats.org/markup-compatibility/2006" xmlns:a14="http://schemas.microsoft.com/office/drawing/2010/main" val="000000" mc:Ignorable="a14" a14:legacySpreadsheetColorIndex="64"/>
          </a:solidFill>
          <a:prstDash val="dash"/>
          <a:round/>
        </a:ln>
        <a:extLst>
          <a:ext uri="{909E8E84-426E-40DD-AFC4-6F175D3DCCD1}">
            <a14:hiddenFill xmlns:a14="http://schemas.microsoft.com/office/drawing/2010/main">
              <a:noFill/>
            </a14:hiddenFill>
          </a:ext>
        </a:extLst>
      </xdr:spPr>
    </xdr:cxnSp>
    <xdr:clientData/>
  </xdr:twoCellAnchor>
  <xdr:twoCellAnchor>
    <xdr:from>
      <xdr:col>27</xdr:col>
      <xdr:colOff>0</xdr:colOff>
      <xdr:row>28</xdr:row>
      <xdr:rowOff>0</xdr:rowOff>
    </xdr:from>
    <xdr:to>
      <xdr:col>27</xdr:col>
      <xdr:colOff>0</xdr:colOff>
      <xdr:row>34</xdr:row>
      <xdr:rowOff>0</xdr:rowOff>
    </xdr:to>
    <xdr:cxnSp macro="">
      <xdr:nvCxnSpPr>
        <xdr:cNvPr id="263" name="直線コネクタ 1196">
          <a:extLst>
            <a:ext uri="{FF2B5EF4-FFF2-40B4-BE49-F238E27FC236}">
              <a16:creationId xmlns:a16="http://schemas.microsoft.com/office/drawing/2014/main" id="{00000000-0008-0000-0300-000007010000}"/>
            </a:ext>
          </a:extLst>
        </xdr:cNvPr>
        <xdr:cNvCxnSpPr>
          <a:cxnSpLocks noChangeShapeType="1"/>
        </xdr:cNvCxnSpPr>
      </xdr:nvCxnSpPr>
      <xdr:spPr>
        <a:xfrm>
          <a:off x="4472609" y="5400261"/>
          <a:ext cx="0" cy="1143000"/>
        </a:xfrm>
        <a:prstGeom prst="line">
          <a:avLst/>
        </a:prstGeom>
        <a:noFill/>
        <a:ln w="3175">
          <a:solidFill>
            <a:srgbClr xmlns:mc="http://schemas.openxmlformats.org/markup-compatibility/2006" xmlns:a14="http://schemas.microsoft.com/office/drawing/2010/main" val="000000" mc:Ignorable="a14" a14:legacySpreadsheetColorIndex="64"/>
          </a:solidFill>
          <a:prstDash val="dash"/>
          <a:round/>
        </a:ln>
        <a:extLst>
          <a:ext uri="{909E8E84-426E-40DD-AFC4-6F175D3DCCD1}">
            <a14:hiddenFill xmlns:a14="http://schemas.microsoft.com/office/drawing/2010/main">
              <a:noFill/>
            </a14:hiddenFill>
          </a:ext>
        </a:extLst>
      </xdr:spPr>
    </xdr:cxnSp>
    <xdr:clientData/>
  </xdr:twoCellAnchor>
  <xdr:twoCellAnchor>
    <xdr:from>
      <xdr:col>15</xdr:col>
      <xdr:colOff>0</xdr:colOff>
      <xdr:row>9</xdr:row>
      <xdr:rowOff>0</xdr:rowOff>
    </xdr:from>
    <xdr:to>
      <xdr:col>15</xdr:col>
      <xdr:colOff>0</xdr:colOff>
      <xdr:row>28</xdr:row>
      <xdr:rowOff>0</xdr:rowOff>
    </xdr:to>
    <xdr:cxnSp macro="">
      <xdr:nvCxnSpPr>
        <xdr:cNvPr id="264" name="直線コネクタ 1199">
          <a:extLst>
            <a:ext uri="{FF2B5EF4-FFF2-40B4-BE49-F238E27FC236}">
              <a16:creationId xmlns:a16="http://schemas.microsoft.com/office/drawing/2014/main" id="{00000000-0008-0000-0300-000008010000}"/>
            </a:ext>
          </a:extLst>
        </xdr:cNvPr>
        <xdr:cNvCxnSpPr>
          <a:cxnSpLocks noChangeShapeType="1"/>
        </xdr:cNvCxnSpPr>
      </xdr:nvCxnSpPr>
      <xdr:spPr>
        <a:xfrm>
          <a:off x="2484783" y="1780761"/>
          <a:ext cx="0" cy="3619500"/>
        </a:xfrm>
        <a:prstGeom prst="line">
          <a:avLst/>
        </a:prstGeom>
        <a:noFill/>
        <a:ln w="3175">
          <a:solidFill>
            <a:srgbClr xmlns:mc="http://schemas.openxmlformats.org/markup-compatibility/2006" xmlns:a14="http://schemas.microsoft.com/office/drawing/2010/main" val="000000" mc:Ignorable="a14" a14:legacySpreadsheetColorIndex="64"/>
          </a:solidFill>
          <a:prstDash val="dash"/>
          <a:round/>
        </a:ln>
        <a:extLst>
          <a:ext uri="{909E8E84-426E-40DD-AFC4-6F175D3DCCD1}">
            <a14:hiddenFill xmlns:a14="http://schemas.microsoft.com/office/drawing/2010/main">
              <a:noFill/>
            </a14:hiddenFill>
          </a:ext>
        </a:extLst>
      </xdr:spPr>
    </xdr:cxnSp>
    <xdr:clientData/>
  </xdr:twoCellAnchor>
  <xdr:twoCellAnchor>
    <xdr:from>
      <xdr:col>20</xdr:col>
      <xdr:colOff>161192</xdr:colOff>
      <xdr:row>9</xdr:row>
      <xdr:rowOff>0</xdr:rowOff>
    </xdr:from>
    <xdr:to>
      <xdr:col>20</xdr:col>
      <xdr:colOff>161192</xdr:colOff>
      <xdr:row>28</xdr:row>
      <xdr:rowOff>8282</xdr:rowOff>
    </xdr:to>
    <xdr:cxnSp macro="">
      <xdr:nvCxnSpPr>
        <xdr:cNvPr id="265" name="直線コネクタ 1200">
          <a:extLst>
            <a:ext uri="{FF2B5EF4-FFF2-40B4-BE49-F238E27FC236}">
              <a16:creationId xmlns:a16="http://schemas.microsoft.com/office/drawing/2014/main" id="{00000000-0008-0000-0300-000009010000}"/>
            </a:ext>
          </a:extLst>
        </xdr:cNvPr>
        <xdr:cNvCxnSpPr>
          <a:cxnSpLocks noChangeShapeType="1"/>
        </xdr:cNvCxnSpPr>
      </xdr:nvCxnSpPr>
      <xdr:spPr>
        <a:xfrm>
          <a:off x="3474235" y="1780761"/>
          <a:ext cx="0" cy="3627782"/>
        </a:xfrm>
        <a:prstGeom prst="line">
          <a:avLst/>
        </a:prstGeom>
        <a:noFill/>
        <a:ln w="3175">
          <a:solidFill>
            <a:srgbClr xmlns:mc="http://schemas.openxmlformats.org/markup-compatibility/2006" xmlns:a14="http://schemas.microsoft.com/office/drawing/2010/main" val="000000" mc:Ignorable="a14" a14:legacySpreadsheetColorIndex="64"/>
          </a:solidFill>
          <a:prstDash val="dash"/>
          <a:round/>
        </a:ln>
        <a:extLst>
          <a:ext uri="{909E8E84-426E-40DD-AFC4-6F175D3DCCD1}">
            <a14:hiddenFill xmlns:a14="http://schemas.microsoft.com/office/drawing/2010/main">
              <a:noFill/>
            </a14:hiddenFill>
          </a:ext>
        </a:extLst>
      </xdr:spPr>
    </xdr:cxnSp>
    <xdr:clientData/>
  </xdr:twoCellAnchor>
  <xdr:twoCellAnchor>
    <xdr:from>
      <xdr:col>16</xdr:col>
      <xdr:colOff>160734</xdr:colOff>
      <xdr:row>19</xdr:row>
      <xdr:rowOff>113368</xdr:rowOff>
    </xdr:from>
    <xdr:to>
      <xdr:col>17</xdr:col>
      <xdr:colOff>126196</xdr:colOff>
      <xdr:row>20</xdr:row>
      <xdr:rowOff>46693</xdr:rowOff>
    </xdr:to>
    <xdr:sp macro="" textlink="">
      <xdr:nvSpPr>
        <xdr:cNvPr id="266" name="テキスト ボックス 215">
          <a:extLst>
            <a:ext uri="{FF2B5EF4-FFF2-40B4-BE49-F238E27FC236}">
              <a16:creationId xmlns:a16="http://schemas.microsoft.com/office/drawing/2014/main" id="{00000000-0008-0000-0300-00000A010000}"/>
            </a:ext>
          </a:extLst>
        </xdr:cNvPr>
        <xdr:cNvSpPr txBox="1"/>
      </xdr:nvSpPr>
      <xdr:spPr>
        <a:xfrm>
          <a:off x="2811169" y="3799129"/>
          <a:ext cx="131114" cy="123825"/>
        </a:xfrm>
        <a:prstGeom prst="rect">
          <a:avLst/>
        </a:prstGeom>
        <a:grpFill/>
        <a:ln w="3175">
          <a:solidFill>
            <a:schemeClr val="accent5"/>
          </a:solidFill>
        </a:ln>
      </xdr:spPr>
      <xdr:style>
        <a:lnRef idx="2">
          <a:schemeClr val="dk1"/>
        </a:lnRef>
        <a:fillRef idx="1">
          <a:schemeClr val="lt1"/>
        </a:fillRef>
        <a:effectRef idx="0">
          <a:schemeClr val="dk1"/>
        </a:effectRef>
        <a:fontRef idx="minor">
          <a:schemeClr val="dk1"/>
        </a:fontRef>
      </xdr:style>
      <xdr:txBody>
        <a:bodyPr vertOverflow="clip" horzOverflow="clip" wrap="square" rtlCol="0" anchor="ctr">
          <a:noAutofit/>
        </a:bodyPr>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kumimoji="1" lang="en-US" altLang="ja-JP" sz="700">
              <a:latin typeface="MS Gothic" panose="020B0609070205080204" pitchFamily="1" charset="-128"/>
              <a:ea typeface="MS Gothic" panose="020B0609070205080204" pitchFamily="1" charset="-128"/>
            </a:rPr>
            <a:t>3</a:t>
          </a:r>
          <a:endParaRPr kumimoji="1" lang="ja-JP" altLang="en-US" sz="700">
            <a:latin typeface="MS Gothic" panose="020B0609070205080204" pitchFamily="1" charset="-128"/>
            <a:ea typeface="MS Gothic" panose="020B0609070205080204" pitchFamily="1" charset="-128"/>
          </a:endParaRPr>
        </a:p>
      </xdr:txBody>
    </xdr:sp>
    <xdr:clientData/>
  </xdr:twoCellAnchor>
  <xdr:twoCellAnchor>
    <xdr:from>
      <xdr:col>11</xdr:col>
      <xdr:colOff>77161</xdr:colOff>
      <xdr:row>31</xdr:row>
      <xdr:rowOff>6803</xdr:rowOff>
    </xdr:from>
    <xdr:to>
      <xdr:col>13</xdr:col>
      <xdr:colOff>140693</xdr:colOff>
      <xdr:row>31</xdr:row>
      <xdr:rowOff>6803</xdr:rowOff>
    </xdr:to>
    <xdr:sp macro="" textlink="">
      <xdr:nvSpPr>
        <xdr:cNvPr id="267" name="テキスト ボックス 270">
          <a:extLst>
            <a:ext uri="{FF2B5EF4-FFF2-40B4-BE49-F238E27FC236}">
              <a16:creationId xmlns:a16="http://schemas.microsoft.com/office/drawing/2014/main" id="{00000000-0008-0000-0300-00000B010000}"/>
            </a:ext>
          </a:extLst>
        </xdr:cNvPr>
        <xdr:cNvSpPr txBox="1"/>
      </xdr:nvSpPr>
      <xdr:spPr>
        <a:xfrm>
          <a:off x="1899335" y="5978564"/>
          <a:ext cx="394836" cy="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r>
            <a:rPr kumimoji="1" lang="en-US" altLang="ja-JP" sz="700">
              <a:latin typeface="MS Gothic" panose="020B0609070205080204" pitchFamily="1" charset="-128"/>
              <a:ea typeface="MS Gothic" panose="020B0609070205080204" pitchFamily="1" charset="-128"/>
            </a:rPr>
            <a:t>8</a:t>
          </a:r>
          <a:endParaRPr kumimoji="1" lang="ja-JP" altLang="en-US" sz="700">
            <a:latin typeface="MS Gothic" panose="020B0609070205080204" pitchFamily="1" charset="-128"/>
            <a:ea typeface="MS Gothic" panose="020B0609070205080204" pitchFamily="1" charset="-128"/>
          </a:endParaRPr>
        </a:p>
      </xdr:txBody>
    </xdr:sp>
    <xdr:clientData/>
  </xdr:twoCellAnchor>
  <xdr:twoCellAnchor>
    <xdr:from>
      <xdr:col>35</xdr:col>
      <xdr:colOff>0</xdr:colOff>
      <xdr:row>9</xdr:row>
      <xdr:rowOff>8282</xdr:rowOff>
    </xdr:from>
    <xdr:to>
      <xdr:col>35</xdr:col>
      <xdr:colOff>0</xdr:colOff>
      <xdr:row>13</xdr:row>
      <xdr:rowOff>0</xdr:rowOff>
    </xdr:to>
    <xdr:sp macro="" textlink="">
      <xdr:nvSpPr>
        <xdr:cNvPr id="268" name="Line 210">
          <a:extLst>
            <a:ext uri="{FF2B5EF4-FFF2-40B4-BE49-F238E27FC236}">
              <a16:creationId xmlns:a16="http://schemas.microsoft.com/office/drawing/2014/main" id="{00000000-0008-0000-0300-00000C010000}"/>
            </a:ext>
          </a:extLst>
        </xdr:cNvPr>
        <xdr:cNvSpPr>
          <a:spLocks noChangeShapeType="1"/>
        </xdr:cNvSpPr>
      </xdr:nvSpPr>
      <xdr:spPr>
        <a:xfrm flipH="1" flipV="1">
          <a:off x="5839239" y="1789043"/>
          <a:ext cx="0" cy="753718"/>
        </a:xfrm>
        <a:prstGeom prst="line">
          <a:avLst/>
        </a:prstGeom>
        <a:noFill/>
        <a:ln w="3175">
          <a:solidFill>
            <a:srgbClr val="000000"/>
          </a:solidFill>
          <a:round/>
          <a:headEnd type="stealth" w="sm" len="sm"/>
          <a:tailEnd type="stealth" w="sm" len="sm"/>
        </a:ln>
        <a:extLst>
          <a:ext uri="{909E8E84-426E-40DD-AFC4-6F175D3DCCD1}">
            <a14:hiddenFill xmlns:a14="http://schemas.microsoft.com/office/drawing/2010/main">
              <a:noFill/>
            </a14:hiddenFill>
          </a:ext>
        </a:extLst>
      </xdr:spPr>
    </xdr:sp>
    <xdr:clientData/>
  </xdr:twoCellAnchor>
  <xdr:twoCellAnchor>
    <xdr:from>
      <xdr:col>22</xdr:col>
      <xdr:colOff>0</xdr:colOff>
      <xdr:row>13</xdr:row>
      <xdr:rowOff>0</xdr:rowOff>
    </xdr:from>
    <xdr:to>
      <xdr:col>34</xdr:col>
      <xdr:colOff>170792</xdr:colOff>
      <xdr:row>13</xdr:row>
      <xdr:rowOff>0</xdr:rowOff>
    </xdr:to>
    <xdr:sp macro="" textlink="">
      <xdr:nvSpPr>
        <xdr:cNvPr id="269" name="Line 214">
          <a:extLst>
            <a:ext uri="{FF2B5EF4-FFF2-40B4-BE49-F238E27FC236}">
              <a16:creationId xmlns:a16="http://schemas.microsoft.com/office/drawing/2014/main" id="{00000000-0008-0000-0300-00000D010000}"/>
            </a:ext>
          </a:extLst>
        </xdr:cNvPr>
        <xdr:cNvSpPr>
          <a:spLocks noChangeShapeType="1"/>
        </xdr:cNvSpPr>
      </xdr:nvSpPr>
      <xdr:spPr>
        <a:xfrm flipH="1">
          <a:off x="3644348" y="2542761"/>
          <a:ext cx="2191748" cy="0"/>
        </a:xfrm>
        <a:prstGeom prst="line">
          <a:avLst/>
        </a:prstGeom>
        <a:noFill/>
        <a:ln w="3175">
          <a:solidFill>
            <a:srgbClr val="000000"/>
          </a:solidFill>
          <a:round/>
          <a:headEnd type="none" w="sm" len="sm"/>
        </a:ln>
        <a:extLst>
          <a:ext uri="{909E8E84-426E-40DD-AFC4-6F175D3DCCD1}">
            <a14:hiddenFill xmlns:a14="http://schemas.microsoft.com/office/drawing/2010/main">
              <a:noFill/>
            </a14:hiddenFill>
          </a:ext>
        </a:extLst>
      </xdr:spPr>
    </xdr:sp>
    <xdr:clientData/>
  </xdr:twoCellAnchor>
  <xdr:twoCellAnchor>
    <xdr:from>
      <xdr:col>35</xdr:col>
      <xdr:colOff>0</xdr:colOff>
      <xdr:row>13</xdr:row>
      <xdr:rowOff>0</xdr:rowOff>
    </xdr:from>
    <xdr:to>
      <xdr:col>35</xdr:col>
      <xdr:colOff>0</xdr:colOff>
      <xdr:row>15</xdr:row>
      <xdr:rowOff>8282</xdr:rowOff>
    </xdr:to>
    <xdr:sp macro="" textlink="">
      <xdr:nvSpPr>
        <xdr:cNvPr id="270" name="Line 210">
          <a:extLst>
            <a:ext uri="{FF2B5EF4-FFF2-40B4-BE49-F238E27FC236}">
              <a16:creationId xmlns:a16="http://schemas.microsoft.com/office/drawing/2014/main" id="{00000000-0008-0000-0300-00000E010000}"/>
            </a:ext>
          </a:extLst>
        </xdr:cNvPr>
        <xdr:cNvSpPr>
          <a:spLocks noChangeShapeType="1"/>
        </xdr:cNvSpPr>
      </xdr:nvSpPr>
      <xdr:spPr>
        <a:xfrm flipH="1" flipV="1">
          <a:off x="5839239" y="2542761"/>
          <a:ext cx="0" cy="389282"/>
        </a:xfrm>
        <a:prstGeom prst="line">
          <a:avLst/>
        </a:prstGeom>
        <a:noFill/>
        <a:ln w="3175">
          <a:solidFill>
            <a:srgbClr val="000000"/>
          </a:solidFill>
          <a:round/>
          <a:headEnd type="stealth" w="sm" len="sm"/>
          <a:tailEnd type="stealth" w="sm" len="sm"/>
        </a:ln>
        <a:extLst>
          <a:ext uri="{909E8E84-426E-40DD-AFC4-6F175D3DCCD1}">
            <a14:hiddenFill xmlns:a14="http://schemas.microsoft.com/office/drawing/2010/main">
              <a:noFill/>
            </a14:hiddenFill>
          </a:ext>
        </a:extLst>
      </xdr:spPr>
    </xdr:sp>
    <xdr:clientData/>
  </xdr:twoCellAnchor>
  <xdr:twoCellAnchor>
    <xdr:from>
      <xdr:col>35</xdr:col>
      <xdr:colOff>0</xdr:colOff>
      <xdr:row>14</xdr:row>
      <xdr:rowOff>182216</xdr:rowOff>
    </xdr:from>
    <xdr:to>
      <xdr:col>35</xdr:col>
      <xdr:colOff>0</xdr:colOff>
      <xdr:row>27</xdr:row>
      <xdr:rowOff>182216</xdr:rowOff>
    </xdr:to>
    <xdr:sp macro="" textlink="">
      <xdr:nvSpPr>
        <xdr:cNvPr id="271" name="Line 210">
          <a:extLst>
            <a:ext uri="{FF2B5EF4-FFF2-40B4-BE49-F238E27FC236}">
              <a16:creationId xmlns:a16="http://schemas.microsoft.com/office/drawing/2014/main" id="{00000000-0008-0000-0300-00000F010000}"/>
            </a:ext>
          </a:extLst>
        </xdr:cNvPr>
        <xdr:cNvSpPr>
          <a:spLocks noChangeShapeType="1"/>
        </xdr:cNvSpPr>
      </xdr:nvSpPr>
      <xdr:spPr>
        <a:xfrm flipH="1" flipV="1">
          <a:off x="5839239" y="2915477"/>
          <a:ext cx="0" cy="2476500"/>
        </a:xfrm>
        <a:prstGeom prst="line">
          <a:avLst/>
        </a:prstGeom>
        <a:noFill/>
        <a:ln w="3175">
          <a:solidFill>
            <a:srgbClr val="000000"/>
          </a:solidFill>
          <a:round/>
          <a:headEnd type="stealth" w="sm" len="sm"/>
          <a:tailEnd type="stealth" w="sm" len="sm"/>
        </a:ln>
        <a:extLst>
          <a:ext uri="{909E8E84-426E-40DD-AFC4-6F175D3DCCD1}">
            <a14:hiddenFill xmlns:a14="http://schemas.microsoft.com/office/drawing/2010/main">
              <a:noFill/>
            </a14:hiddenFill>
          </a:ext>
        </a:extLst>
      </xdr:spPr>
    </xdr:sp>
    <xdr:clientData/>
  </xdr:twoCellAnchor>
  <xdr:twoCellAnchor>
    <xdr:from>
      <xdr:col>36</xdr:col>
      <xdr:colOff>0</xdr:colOff>
      <xdr:row>28</xdr:row>
      <xdr:rowOff>8281</xdr:rowOff>
    </xdr:from>
    <xdr:to>
      <xdr:col>36</xdr:col>
      <xdr:colOff>0</xdr:colOff>
      <xdr:row>33</xdr:row>
      <xdr:rowOff>190498</xdr:rowOff>
    </xdr:to>
    <xdr:sp macro="" textlink="">
      <xdr:nvSpPr>
        <xdr:cNvPr id="272" name="Line 210">
          <a:extLst>
            <a:ext uri="{FF2B5EF4-FFF2-40B4-BE49-F238E27FC236}">
              <a16:creationId xmlns:a16="http://schemas.microsoft.com/office/drawing/2014/main" id="{00000000-0008-0000-0300-000010010000}"/>
            </a:ext>
          </a:extLst>
        </xdr:cNvPr>
        <xdr:cNvSpPr>
          <a:spLocks noChangeShapeType="1"/>
        </xdr:cNvSpPr>
      </xdr:nvSpPr>
      <xdr:spPr>
        <a:xfrm flipH="1" flipV="1">
          <a:off x="6013174" y="5408542"/>
          <a:ext cx="0" cy="1134717"/>
        </a:xfrm>
        <a:prstGeom prst="line">
          <a:avLst/>
        </a:prstGeom>
        <a:noFill/>
        <a:ln w="3175">
          <a:solidFill>
            <a:srgbClr val="000000"/>
          </a:solidFill>
          <a:round/>
          <a:headEnd type="stealth" w="sm" len="sm"/>
          <a:tailEnd type="stealth" w="sm" len="sm"/>
        </a:ln>
        <a:extLst>
          <a:ext uri="{909E8E84-426E-40DD-AFC4-6F175D3DCCD1}">
            <a14:hiddenFill xmlns:a14="http://schemas.microsoft.com/office/drawing/2010/main">
              <a:noFill/>
            </a14:hiddenFill>
          </a:ext>
        </a:extLst>
      </xdr:spPr>
    </xdr:sp>
    <xdr:clientData/>
  </xdr:twoCellAnchor>
  <xdr:twoCellAnchor>
    <xdr:from>
      <xdr:col>22</xdr:col>
      <xdr:colOff>0</xdr:colOff>
      <xdr:row>15</xdr:row>
      <xdr:rowOff>0</xdr:rowOff>
    </xdr:from>
    <xdr:to>
      <xdr:col>35</xdr:col>
      <xdr:colOff>2273</xdr:colOff>
      <xdr:row>15</xdr:row>
      <xdr:rowOff>0</xdr:rowOff>
    </xdr:to>
    <xdr:sp macro="" textlink="">
      <xdr:nvSpPr>
        <xdr:cNvPr id="275" name="Line 214">
          <a:extLst>
            <a:ext uri="{FF2B5EF4-FFF2-40B4-BE49-F238E27FC236}">
              <a16:creationId xmlns:a16="http://schemas.microsoft.com/office/drawing/2014/main" id="{00000000-0008-0000-0300-000013010000}"/>
            </a:ext>
          </a:extLst>
        </xdr:cNvPr>
        <xdr:cNvSpPr>
          <a:spLocks noChangeShapeType="1"/>
        </xdr:cNvSpPr>
      </xdr:nvSpPr>
      <xdr:spPr>
        <a:xfrm flipH="1">
          <a:off x="3644348" y="2923761"/>
          <a:ext cx="2197164" cy="0"/>
        </a:xfrm>
        <a:prstGeom prst="line">
          <a:avLst/>
        </a:prstGeom>
        <a:noFill/>
        <a:ln w="3175">
          <a:solidFill>
            <a:srgbClr val="000000"/>
          </a:solidFill>
          <a:round/>
          <a:headEnd type="none" w="sm" len="sm"/>
        </a:ln>
        <a:extLst>
          <a:ext uri="{909E8E84-426E-40DD-AFC4-6F175D3DCCD1}">
            <a14:hiddenFill xmlns:a14="http://schemas.microsoft.com/office/drawing/2010/main">
              <a:noFill/>
            </a14:hiddenFill>
          </a:ext>
        </a:extLst>
      </xdr:spPr>
    </xdr:sp>
    <xdr:clientData/>
  </xdr:twoCellAnchor>
  <xdr:twoCellAnchor>
    <xdr:from>
      <xdr:col>22</xdr:col>
      <xdr:colOff>0</xdr:colOff>
      <xdr:row>9</xdr:row>
      <xdr:rowOff>0</xdr:rowOff>
    </xdr:from>
    <xdr:to>
      <xdr:col>36</xdr:col>
      <xdr:colOff>655</xdr:colOff>
      <xdr:row>9</xdr:row>
      <xdr:rowOff>0</xdr:rowOff>
    </xdr:to>
    <xdr:sp macro="" textlink="">
      <xdr:nvSpPr>
        <xdr:cNvPr id="276" name="Line 214">
          <a:extLst>
            <a:ext uri="{FF2B5EF4-FFF2-40B4-BE49-F238E27FC236}">
              <a16:creationId xmlns:a16="http://schemas.microsoft.com/office/drawing/2014/main" id="{00000000-0008-0000-0300-000014010000}"/>
            </a:ext>
          </a:extLst>
        </xdr:cNvPr>
        <xdr:cNvSpPr>
          <a:spLocks noChangeShapeType="1"/>
        </xdr:cNvSpPr>
      </xdr:nvSpPr>
      <xdr:spPr>
        <a:xfrm flipH="1">
          <a:off x="3644348" y="1780761"/>
          <a:ext cx="2369481" cy="0"/>
        </a:xfrm>
        <a:prstGeom prst="line">
          <a:avLst/>
        </a:prstGeom>
        <a:noFill/>
        <a:ln w="3175">
          <a:solidFill>
            <a:srgbClr val="000000"/>
          </a:solidFill>
          <a:round/>
          <a:headEnd type="none" w="sm" len="sm"/>
        </a:ln>
        <a:extLst>
          <a:ext uri="{909E8E84-426E-40DD-AFC4-6F175D3DCCD1}">
            <a14:hiddenFill xmlns:a14="http://schemas.microsoft.com/office/drawing/2010/main">
              <a:noFill/>
            </a14:hiddenFill>
          </a:ext>
        </a:extLst>
      </xdr:spPr>
    </xdr:sp>
    <xdr:clientData/>
  </xdr:twoCellAnchor>
  <xdr:twoCellAnchor>
    <xdr:from>
      <xdr:col>36</xdr:col>
      <xdr:colOff>0</xdr:colOff>
      <xdr:row>8</xdr:row>
      <xdr:rowOff>190499</xdr:rowOff>
    </xdr:from>
    <xdr:to>
      <xdr:col>36</xdr:col>
      <xdr:colOff>0</xdr:colOff>
      <xdr:row>27</xdr:row>
      <xdr:rowOff>182216</xdr:rowOff>
    </xdr:to>
    <xdr:sp macro="" textlink="">
      <xdr:nvSpPr>
        <xdr:cNvPr id="277" name="Line 210">
          <a:extLst>
            <a:ext uri="{FF2B5EF4-FFF2-40B4-BE49-F238E27FC236}">
              <a16:creationId xmlns:a16="http://schemas.microsoft.com/office/drawing/2014/main" id="{00000000-0008-0000-0300-000015010000}"/>
            </a:ext>
          </a:extLst>
        </xdr:cNvPr>
        <xdr:cNvSpPr>
          <a:spLocks noChangeShapeType="1"/>
        </xdr:cNvSpPr>
      </xdr:nvSpPr>
      <xdr:spPr>
        <a:xfrm flipH="1" flipV="1">
          <a:off x="6013174" y="1780760"/>
          <a:ext cx="0" cy="3611217"/>
        </a:xfrm>
        <a:prstGeom prst="line">
          <a:avLst/>
        </a:prstGeom>
        <a:noFill/>
        <a:ln w="3175">
          <a:solidFill>
            <a:srgbClr val="000000"/>
          </a:solidFill>
          <a:round/>
          <a:headEnd type="stealth" w="sm" len="sm"/>
          <a:tailEnd type="stealth" w="sm" len="sm"/>
        </a:ln>
        <a:extLst>
          <a:ext uri="{909E8E84-426E-40DD-AFC4-6F175D3DCCD1}">
            <a14:hiddenFill xmlns:a14="http://schemas.microsoft.com/office/drawing/2010/main">
              <a:noFill/>
            </a14:hiddenFill>
          </a:ext>
        </a:extLst>
      </xdr:spPr>
    </xdr:sp>
    <xdr:clientData/>
  </xdr:twoCellAnchor>
  <xdr:twoCellAnchor>
    <xdr:from>
      <xdr:col>13</xdr:col>
      <xdr:colOff>0</xdr:colOff>
      <xdr:row>32</xdr:row>
      <xdr:rowOff>0</xdr:rowOff>
    </xdr:from>
    <xdr:to>
      <xdr:col>13</xdr:col>
      <xdr:colOff>0</xdr:colOff>
      <xdr:row>32</xdr:row>
      <xdr:rowOff>0</xdr:rowOff>
    </xdr:to>
    <xdr:sp macro="" textlink="">
      <xdr:nvSpPr>
        <xdr:cNvPr id="278" name="Line 2192">
          <a:extLst>
            <a:ext uri="{FF2B5EF4-FFF2-40B4-BE49-F238E27FC236}">
              <a16:creationId xmlns:a16="http://schemas.microsoft.com/office/drawing/2014/main" id="{00000000-0008-0000-0300-000016010000}"/>
            </a:ext>
          </a:extLst>
        </xdr:cNvPr>
        <xdr:cNvSpPr>
          <a:spLocks noChangeShapeType="1"/>
        </xdr:cNvSpPr>
      </xdr:nvSpPr>
      <xdr:spPr>
        <a:xfrm flipH="1" flipV="1">
          <a:off x="2153478" y="6162261"/>
          <a:ext cx="0" cy="0"/>
        </a:xfrm>
        <a:prstGeom prst="line">
          <a:avLst/>
        </a:prstGeom>
        <a:noFill/>
        <a:ln w="3175">
          <a:solidFill>
            <a:srgbClr val="000000"/>
          </a:solidFill>
          <a:round/>
          <a:headEnd type="none" w="sm" len="sm"/>
        </a:ln>
        <a:extLst>
          <a:ext uri="{909E8E84-426E-40DD-AFC4-6F175D3DCCD1}">
            <a14:hiddenFill xmlns:a14="http://schemas.microsoft.com/office/drawing/2010/main">
              <a:noFill/>
            </a14:hiddenFill>
          </a:ext>
        </a:extLst>
      </xdr:spPr>
    </xdr:sp>
    <xdr:clientData/>
  </xdr:twoCellAnchor>
  <xdr:twoCellAnchor>
    <xdr:from>
      <xdr:col>8</xdr:col>
      <xdr:colOff>160734</xdr:colOff>
      <xdr:row>40</xdr:row>
      <xdr:rowOff>1</xdr:rowOff>
    </xdr:from>
    <xdr:to>
      <xdr:col>26</xdr:col>
      <xdr:colOff>160733</xdr:colOff>
      <xdr:row>40</xdr:row>
      <xdr:rowOff>1</xdr:rowOff>
    </xdr:to>
    <xdr:sp macro="" textlink="">
      <xdr:nvSpPr>
        <xdr:cNvPr id="279" name="Line 210">
          <a:extLst>
            <a:ext uri="{FF2B5EF4-FFF2-40B4-BE49-F238E27FC236}">
              <a16:creationId xmlns:a16="http://schemas.microsoft.com/office/drawing/2014/main" id="{00000000-0008-0000-0300-000017010000}"/>
            </a:ext>
          </a:extLst>
        </xdr:cNvPr>
        <xdr:cNvSpPr>
          <a:spLocks noChangeShapeType="1"/>
        </xdr:cNvSpPr>
      </xdr:nvSpPr>
      <xdr:spPr>
        <a:xfrm flipH="1">
          <a:off x="1485951" y="7686262"/>
          <a:ext cx="2981739" cy="0"/>
        </a:xfrm>
        <a:prstGeom prst="line">
          <a:avLst/>
        </a:prstGeom>
        <a:noFill/>
        <a:ln w="3175">
          <a:solidFill>
            <a:srgbClr val="000000"/>
          </a:solidFill>
          <a:round/>
          <a:headEnd type="stealth" w="sm" len="sm"/>
          <a:tailEnd type="stealth" w="sm" len="sm"/>
        </a:ln>
        <a:extLst>
          <a:ext uri="{909E8E84-426E-40DD-AFC4-6F175D3DCCD1}">
            <a14:hiddenFill xmlns:a14="http://schemas.microsoft.com/office/drawing/2010/main">
              <a:noFill/>
            </a14:hiddenFill>
          </a:ext>
        </a:extLst>
      </xdr:spPr>
    </xdr:sp>
    <xdr:clientData/>
  </xdr:twoCellAnchor>
  <xdr:twoCellAnchor>
    <xdr:from>
      <xdr:col>15</xdr:col>
      <xdr:colOff>0</xdr:colOff>
      <xdr:row>15</xdr:row>
      <xdr:rowOff>0</xdr:rowOff>
    </xdr:from>
    <xdr:to>
      <xdr:col>20</xdr:col>
      <xdr:colOff>161192</xdr:colOff>
      <xdr:row>15</xdr:row>
      <xdr:rowOff>0</xdr:rowOff>
    </xdr:to>
    <xdr:cxnSp macro="">
      <xdr:nvCxnSpPr>
        <xdr:cNvPr id="280" name="直線コネクタ 1151">
          <a:extLst>
            <a:ext uri="{FF2B5EF4-FFF2-40B4-BE49-F238E27FC236}">
              <a16:creationId xmlns:a16="http://schemas.microsoft.com/office/drawing/2014/main" id="{00000000-0008-0000-0300-000018010000}"/>
            </a:ext>
          </a:extLst>
        </xdr:cNvPr>
        <xdr:cNvCxnSpPr>
          <a:cxnSpLocks noChangeShapeType="1"/>
        </xdr:cNvCxnSpPr>
      </xdr:nvCxnSpPr>
      <xdr:spPr>
        <a:xfrm>
          <a:off x="2484783" y="2923761"/>
          <a:ext cx="989452" cy="0"/>
        </a:xfrm>
        <a:prstGeom prst="line">
          <a:avLst/>
        </a:prstGeom>
        <a:noFill/>
        <a:ln w="3175">
          <a:solidFill>
            <a:srgbClr xmlns:mc="http://schemas.openxmlformats.org/markup-compatibility/2006" xmlns:a14="http://schemas.microsoft.com/office/drawing/2010/main" val="000000" mc:Ignorable="a14" a14:legacySpreadsheetColorIndex="64"/>
          </a:solidFill>
          <a:prstDash val="dash"/>
          <a:round/>
        </a:ln>
        <a:extLst>
          <a:ext uri="{909E8E84-426E-40DD-AFC4-6F175D3DCCD1}">
            <a14:hiddenFill xmlns:a14="http://schemas.microsoft.com/office/drawing/2010/main">
              <a:noFill/>
            </a14:hiddenFill>
          </a:ext>
        </a:extLst>
      </xdr:spPr>
    </xdr:cxnSp>
    <xdr:clientData/>
  </xdr:twoCellAnchor>
  <xdr:twoCellAnchor>
    <xdr:from>
      <xdr:col>15</xdr:col>
      <xdr:colOff>0</xdr:colOff>
      <xdr:row>13</xdr:row>
      <xdr:rowOff>0</xdr:rowOff>
    </xdr:from>
    <xdr:to>
      <xdr:col>20</xdr:col>
      <xdr:colOff>161192</xdr:colOff>
      <xdr:row>13</xdr:row>
      <xdr:rowOff>0</xdr:rowOff>
    </xdr:to>
    <xdr:cxnSp macro="">
      <xdr:nvCxnSpPr>
        <xdr:cNvPr id="281" name="直線コネクタ 1151">
          <a:extLst>
            <a:ext uri="{FF2B5EF4-FFF2-40B4-BE49-F238E27FC236}">
              <a16:creationId xmlns:a16="http://schemas.microsoft.com/office/drawing/2014/main" id="{00000000-0008-0000-0300-000019010000}"/>
            </a:ext>
          </a:extLst>
        </xdr:cNvPr>
        <xdr:cNvCxnSpPr>
          <a:cxnSpLocks noChangeShapeType="1"/>
        </xdr:cNvCxnSpPr>
      </xdr:nvCxnSpPr>
      <xdr:spPr>
        <a:xfrm>
          <a:off x="2484783" y="2542761"/>
          <a:ext cx="989452" cy="0"/>
        </a:xfrm>
        <a:prstGeom prst="line">
          <a:avLst/>
        </a:prstGeom>
        <a:noFill/>
        <a:ln w="3175">
          <a:solidFill>
            <a:srgbClr xmlns:mc="http://schemas.openxmlformats.org/markup-compatibility/2006" xmlns:a14="http://schemas.microsoft.com/office/drawing/2010/main" val="000000" mc:Ignorable="a14" a14:legacySpreadsheetColorIndex="64"/>
          </a:solidFill>
          <a:prstDash val="dash"/>
          <a:round/>
        </a:ln>
        <a:extLst>
          <a:ext uri="{909E8E84-426E-40DD-AFC4-6F175D3DCCD1}">
            <a14:hiddenFill xmlns:a14="http://schemas.microsoft.com/office/drawing/2010/main">
              <a:noFill/>
            </a14:hiddenFill>
          </a:ext>
        </a:extLst>
      </xdr:spPr>
    </xdr:cxnSp>
    <xdr:clientData/>
  </xdr:twoCellAnchor>
  <xdr:twoCellAnchor>
    <xdr:from>
      <xdr:col>18</xdr:col>
      <xdr:colOff>20706</xdr:colOff>
      <xdr:row>7</xdr:row>
      <xdr:rowOff>175895</xdr:rowOff>
    </xdr:from>
    <xdr:to>
      <xdr:col>18</xdr:col>
      <xdr:colOff>152786</xdr:colOff>
      <xdr:row>9</xdr:row>
      <xdr:rowOff>1905</xdr:rowOff>
    </xdr:to>
    <xdr:sp macro="" textlink="">
      <xdr:nvSpPr>
        <xdr:cNvPr id="293" name="テキスト ボックス 360">
          <a:extLst>
            <a:ext uri="{FF2B5EF4-FFF2-40B4-BE49-F238E27FC236}">
              <a16:creationId xmlns:a16="http://schemas.microsoft.com/office/drawing/2014/main" id="{00000000-0008-0000-0300-000025010000}"/>
            </a:ext>
          </a:extLst>
        </xdr:cNvPr>
        <xdr:cNvSpPr txBox="1"/>
      </xdr:nvSpPr>
      <xdr:spPr>
        <a:xfrm>
          <a:off x="3002445" y="1575656"/>
          <a:ext cx="132080" cy="2070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r>
            <a:rPr kumimoji="1" lang="en-US" altLang="ja-JP" sz="700">
              <a:latin typeface="MS Gothic" panose="020B0609070205080204" pitchFamily="1" charset="-128"/>
              <a:ea typeface="MS Gothic" panose="020B0609070205080204" pitchFamily="1" charset="-128"/>
            </a:rPr>
            <a:t>1</a:t>
          </a:r>
          <a:endParaRPr kumimoji="1" lang="ja-JP" altLang="en-US" sz="700">
            <a:latin typeface="MS Gothic" panose="020B0609070205080204" pitchFamily="1" charset="-128"/>
            <a:ea typeface="MS Gothic" panose="020B0609070205080204" pitchFamily="1" charset="-128"/>
          </a:endParaRPr>
        </a:p>
      </xdr:txBody>
    </xdr:sp>
    <xdr:clientData/>
  </xdr:twoCellAnchor>
  <xdr:twoCellAnchor>
    <xdr:from>
      <xdr:col>12</xdr:col>
      <xdr:colOff>15995</xdr:colOff>
      <xdr:row>10</xdr:row>
      <xdr:rowOff>53908</xdr:rowOff>
    </xdr:from>
    <xdr:to>
      <xdr:col>13</xdr:col>
      <xdr:colOff>15993</xdr:colOff>
      <xdr:row>11</xdr:row>
      <xdr:rowOff>29060</xdr:rowOff>
    </xdr:to>
    <xdr:sp macro="" textlink="">
      <xdr:nvSpPr>
        <xdr:cNvPr id="294" name="円/楕円 356507">
          <a:extLst>
            <a:ext uri="{FF2B5EF4-FFF2-40B4-BE49-F238E27FC236}">
              <a16:creationId xmlns:a16="http://schemas.microsoft.com/office/drawing/2014/main" id="{00000000-0008-0000-0300-000026010000}"/>
            </a:ext>
          </a:extLst>
        </xdr:cNvPr>
        <xdr:cNvSpPr/>
      </xdr:nvSpPr>
      <xdr:spPr>
        <a:xfrm>
          <a:off x="2003821" y="2025169"/>
          <a:ext cx="165650" cy="165652"/>
        </a:xfrm>
        <a:prstGeom prst="ellips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horzOverflow="clip" wrap="square" lIns="18288" tIns="0" rIns="0" bIns="0" rtlCol="0" anchor="ctr" upright="1"/>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kumimoji="1" lang="en-US" altLang="ja-JP" sz="800">
              <a:latin typeface="MS Mincho" panose="02020609040205080304" charset="-128"/>
              <a:ea typeface="MS Mincho" panose="02020609040205080304" charset="-128"/>
            </a:rPr>
            <a:t>M</a:t>
          </a:r>
          <a:endParaRPr kumimoji="1" lang="ja-JP" altLang="en-US" sz="800">
            <a:latin typeface="MS Mincho" panose="02020609040205080304" charset="-128"/>
            <a:ea typeface="MS Mincho" panose="02020609040205080304" charset="-128"/>
          </a:endParaRPr>
        </a:p>
      </xdr:txBody>
    </xdr:sp>
    <xdr:clientData/>
  </xdr:twoCellAnchor>
  <xdr:twoCellAnchor>
    <xdr:from>
      <xdr:col>22</xdr:col>
      <xdr:colOff>157290</xdr:colOff>
      <xdr:row>10</xdr:row>
      <xdr:rowOff>43684</xdr:rowOff>
    </xdr:from>
    <xdr:to>
      <xdr:col>23</xdr:col>
      <xdr:colOff>157290</xdr:colOff>
      <xdr:row>11</xdr:row>
      <xdr:rowOff>18836</xdr:rowOff>
    </xdr:to>
    <xdr:sp macro="" textlink="">
      <xdr:nvSpPr>
        <xdr:cNvPr id="295" name="円/楕円 362">
          <a:extLst>
            <a:ext uri="{FF2B5EF4-FFF2-40B4-BE49-F238E27FC236}">
              <a16:creationId xmlns:a16="http://schemas.microsoft.com/office/drawing/2014/main" id="{00000000-0008-0000-0300-000027010000}"/>
            </a:ext>
          </a:extLst>
        </xdr:cNvPr>
        <xdr:cNvSpPr/>
      </xdr:nvSpPr>
      <xdr:spPr>
        <a:xfrm>
          <a:off x="3801638" y="2014945"/>
          <a:ext cx="165652" cy="165652"/>
        </a:xfrm>
        <a:prstGeom prst="ellips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horzOverflow="clip" wrap="square" lIns="18288" tIns="0" rIns="0" bIns="0" rtlCol="0" anchor="ctr" upright="1"/>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kumimoji="1" lang="en-US" altLang="ja-JP" sz="800">
              <a:latin typeface="MS Mincho" panose="02020609040205080304" charset="-128"/>
              <a:ea typeface="MS Mincho" panose="02020609040205080304" charset="-128"/>
            </a:rPr>
            <a:t>F</a:t>
          </a:r>
          <a:endParaRPr kumimoji="1" lang="ja-JP" altLang="en-US" sz="800">
            <a:latin typeface="MS Mincho" panose="02020609040205080304" charset="-128"/>
            <a:ea typeface="MS Mincho" panose="02020609040205080304" charset="-128"/>
          </a:endParaRPr>
        </a:p>
      </xdr:txBody>
    </xdr:sp>
    <xdr:clientData/>
  </xdr:twoCellAnchor>
  <xdr:twoCellAnchor>
    <xdr:from>
      <xdr:col>16</xdr:col>
      <xdr:colOff>139693</xdr:colOff>
      <xdr:row>27</xdr:row>
      <xdr:rowOff>18115</xdr:rowOff>
    </xdr:from>
    <xdr:to>
      <xdr:col>18</xdr:col>
      <xdr:colOff>45393</xdr:colOff>
      <xdr:row>28</xdr:row>
      <xdr:rowOff>36647</xdr:rowOff>
    </xdr:to>
    <xdr:sp macro="" textlink="">
      <xdr:nvSpPr>
        <xdr:cNvPr id="296" name="テキスト ボックス 363">
          <a:extLst>
            <a:ext uri="{FF2B5EF4-FFF2-40B4-BE49-F238E27FC236}">
              <a16:creationId xmlns:a16="http://schemas.microsoft.com/office/drawing/2014/main" id="{00000000-0008-0000-0300-000028010000}"/>
            </a:ext>
          </a:extLst>
        </xdr:cNvPr>
        <xdr:cNvSpPr txBox="1"/>
      </xdr:nvSpPr>
      <xdr:spPr>
        <a:xfrm>
          <a:off x="2790128" y="5227876"/>
          <a:ext cx="237004" cy="2090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rtlCol="0" anchor="t">
          <a:noAutofit/>
        </a:bodyPr>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r>
            <a:rPr kumimoji="1" lang="en-US" altLang="ja-JP" sz="700">
              <a:latin typeface="MS Gothic" panose="020B0609070205080204" pitchFamily="1" charset="-128"/>
              <a:ea typeface="MS Gothic" panose="020B0609070205080204" pitchFamily="1" charset="-128"/>
            </a:rPr>
            <a:t>4</a:t>
          </a:r>
          <a:endParaRPr kumimoji="1" lang="ja-JP" altLang="en-US" sz="700">
            <a:latin typeface="MS Gothic" panose="020B0609070205080204" pitchFamily="1" charset="-128"/>
            <a:ea typeface="MS Gothic" panose="020B0609070205080204" pitchFamily="1" charset="-128"/>
          </a:endParaRPr>
        </a:p>
      </xdr:txBody>
    </xdr:sp>
    <xdr:clientData/>
  </xdr:twoCellAnchor>
  <xdr:twoCellAnchor>
    <xdr:from>
      <xdr:col>16</xdr:col>
      <xdr:colOff>115766</xdr:colOff>
      <xdr:row>29</xdr:row>
      <xdr:rowOff>179216</xdr:rowOff>
    </xdr:from>
    <xdr:to>
      <xdr:col>18</xdr:col>
      <xdr:colOff>21466</xdr:colOff>
      <xdr:row>31</xdr:row>
      <xdr:rowOff>0</xdr:rowOff>
    </xdr:to>
    <xdr:sp macro="" textlink="">
      <xdr:nvSpPr>
        <xdr:cNvPr id="298" name="テキスト ボックス 366">
          <a:extLst>
            <a:ext uri="{FF2B5EF4-FFF2-40B4-BE49-F238E27FC236}">
              <a16:creationId xmlns:a16="http://schemas.microsoft.com/office/drawing/2014/main" id="{00000000-0008-0000-0300-00002A010000}"/>
            </a:ext>
          </a:extLst>
        </xdr:cNvPr>
        <xdr:cNvSpPr txBox="1"/>
      </xdr:nvSpPr>
      <xdr:spPr>
        <a:xfrm>
          <a:off x="2766201" y="5769977"/>
          <a:ext cx="237004" cy="2017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rtlCol="0" anchor="t">
          <a:noAutofit/>
        </a:bodyPr>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r>
            <a:rPr kumimoji="1" lang="en-US" altLang="ja-JP" sz="700">
              <a:latin typeface="MS Gothic" panose="020B0609070205080204" pitchFamily="1" charset="-128"/>
              <a:ea typeface="MS Gothic" panose="020B0609070205080204" pitchFamily="1" charset="-128"/>
            </a:rPr>
            <a:t>5</a:t>
          </a:r>
          <a:endParaRPr kumimoji="1" lang="ja-JP" altLang="en-US" sz="700">
            <a:latin typeface="MS Gothic" panose="020B0609070205080204" pitchFamily="1" charset="-128"/>
            <a:ea typeface="MS Gothic" panose="020B0609070205080204" pitchFamily="1" charset="-128"/>
          </a:endParaRPr>
        </a:p>
      </xdr:txBody>
    </xdr:sp>
    <xdr:clientData/>
  </xdr:twoCellAnchor>
  <xdr:twoCellAnchor>
    <xdr:from>
      <xdr:col>23</xdr:col>
      <xdr:colOff>0</xdr:colOff>
      <xdr:row>32</xdr:row>
      <xdr:rowOff>0</xdr:rowOff>
    </xdr:from>
    <xdr:to>
      <xdr:col>23</xdr:col>
      <xdr:colOff>0</xdr:colOff>
      <xdr:row>32</xdr:row>
      <xdr:rowOff>0</xdr:rowOff>
    </xdr:to>
    <xdr:sp macro="" textlink="">
      <xdr:nvSpPr>
        <xdr:cNvPr id="299" name="Line 2192">
          <a:extLst>
            <a:ext uri="{FF2B5EF4-FFF2-40B4-BE49-F238E27FC236}">
              <a16:creationId xmlns:a16="http://schemas.microsoft.com/office/drawing/2014/main" id="{00000000-0008-0000-0300-00002B010000}"/>
            </a:ext>
          </a:extLst>
        </xdr:cNvPr>
        <xdr:cNvSpPr>
          <a:spLocks noChangeShapeType="1"/>
        </xdr:cNvSpPr>
      </xdr:nvSpPr>
      <xdr:spPr>
        <a:xfrm flipH="1" flipV="1">
          <a:off x="3810000" y="6162261"/>
          <a:ext cx="0" cy="0"/>
        </a:xfrm>
        <a:prstGeom prst="line">
          <a:avLst/>
        </a:prstGeom>
        <a:noFill/>
        <a:ln w="3175">
          <a:solidFill>
            <a:srgbClr val="000000"/>
          </a:solidFill>
          <a:round/>
          <a:headEnd type="none" w="sm" len="sm"/>
        </a:ln>
        <a:extLst>
          <a:ext uri="{909E8E84-426E-40DD-AFC4-6F175D3DCCD1}">
            <a14:hiddenFill xmlns:a14="http://schemas.microsoft.com/office/drawing/2010/main">
              <a:noFill/>
            </a14:hiddenFill>
          </a:ext>
        </a:extLst>
      </xdr:spPr>
    </xdr:sp>
    <xdr:clientData/>
  </xdr:twoCellAnchor>
  <xdr:twoCellAnchor>
    <xdr:from>
      <xdr:col>15</xdr:col>
      <xdr:colOff>0</xdr:colOff>
      <xdr:row>9</xdr:row>
      <xdr:rowOff>0</xdr:rowOff>
    </xdr:from>
    <xdr:to>
      <xdr:col>20</xdr:col>
      <xdr:colOff>161192</xdr:colOff>
      <xdr:row>9</xdr:row>
      <xdr:rowOff>0</xdr:rowOff>
    </xdr:to>
    <xdr:cxnSp macro="">
      <xdr:nvCxnSpPr>
        <xdr:cNvPr id="300" name="直線コネクタ 1151">
          <a:extLst>
            <a:ext uri="{FF2B5EF4-FFF2-40B4-BE49-F238E27FC236}">
              <a16:creationId xmlns:a16="http://schemas.microsoft.com/office/drawing/2014/main" id="{00000000-0008-0000-0300-00002C010000}"/>
            </a:ext>
          </a:extLst>
        </xdr:cNvPr>
        <xdr:cNvCxnSpPr>
          <a:cxnSpLocks noChangeShapeType="1"/>
        </xdr:cNvCxnSpPr>
      </xdr:nvCxnSpPr>
      <xdr:spPr>
        <a:xfrm>
          <a:off x="2484783" y="1780761"/>
          <a:ext cx="989452" cy="0"/>
        </a:xfrm>
        <a:prstGeom prst="line">
          <a:avLst/>
        </a:prstGeom>
        <a:noFill/>
        <a:ln w="3175">
          <a:solidFill>
            <a:srgbClr xmlns:mc="http://schemas.openxmlformats.org/markup-compatibility/2006" xmlns:a14="http://schemas.microsoft.com/office/drawing/2010/main" val="000000" mc:Ignorable="a14" a14:legacySpreadsheetColorIndex="64"/>
          </a:solidFill>
          <a:prstDash val="dash"/>
          <a:round/>
        </a:ln>
        <a:extLst>
          <a:ext uri="{909E8E84-426E-40DD-AFC4-6F175D3DCCD1}">
            <a14:hiddenFill xmlns:a14="http://schemas.microsoft.com/office/drawing/2010/main">
              <a:noFill/>
            </a14:hiddenFill>
          </a:ext>
        </a:extLst>
      </xdr:spPr>
    </xdr:cxnSp>
    <xdr:clientData/>
  </xdr:twoCellAnchor>
  <xdr:twoCellAnchor>
    <xdr:from>
      <xdr:col>14</xdr:col>
      <xdr:colOff>161192</xdr:colOff>
      <xdr:row>25</xdr:row>
      <xdr:rowOff>0</xdr:rowOff>
    </xdr:from>
    <xdr:to>
      <xdr:col>20</xdr:col>
      <xdr:colOff>161191</xdr:colOff>
      <xdr:row>25</xdr:row>
      <xdr:rowOff>0</xdr:rowOff>
    </xdr:to>
    <xdr:sp macro="" textlink="">
      <xdr:nvSpPr>
        <xdr:cNvPr id="303" name="Line 210">
          <a:extLst>
            <a:ext uri="{FF2B5EF4-FFF2-40B4-BE49-F238E27FC236}">
              <a16:creationId xmlns:a16="http://schemas.microsoft.com/office/drawing/2014/main" id="{00000000-0008-0000-0300-00002F010000}"/>
            </a:ext>
          </a:extLst>
        </xdr:cNvPr>
        <xdr:cNvSpPr>
          <a:spLocks noChangeShapeType="1"/>
        </xdr:cNvSpPr>
      </xdr:nvSpPr>
      <xdr:spPr>
        <a:xfrm flipH="1" flipV="1">
          <a:off x="2480322" y="4828761"/>
          <a:ext cx="993912" cy="0"/>
        </a:xfrm>
        <a:prstGeom prst="line">
          <a:avLst/>
        </a:prstGeom>
        <a:noFill/>
        <a:ln w="3175">
          <a:solidFill>
            <a:srgbClr val="000000"/>
          </a:solidFill>
          <a:round/>
          <a:headEnd type="stealth" w="sm" len="sm"/>
          <a:tailEnd type="stealth" w="sm" len="sm"/>
        </a:ln>
        <a:extLst>
          <a:ext uri="{909E8E84-426E-40DD-AFC4-6F175D3DCCD1}">
            <a14:hiddenFill xmlns:a14="http://schemas.microsoft.com/office/drawing/2010/main">
              <a:noFill/>
            </a14:hiddenFill>
          </a:ext>
        </a:extLst>
      </xdr:spPr>
    </xdr:sp>
    <xdr:clientData/>
  </xdr:twoCellAnchor>
  <xdr:twoCellAnchor>
    <xdr:from>
      <xdr:col>8</xdr:col>
      <xdr:colOff>160731</xdr:colOff>
      <xdr:row>25</xdr:row>
      <xdr:rowOff>0</xdr:rowOff>
    </xdr:from>
    <xdr:to>
      <xdr:col>15</xdr:col>
      <xdr:colOff>7326</xdr:colOff>
      <xdr:row>25</xdr:row>
      <xdr:rowOff>0</xdr:rowOff>
    </xdr:to>
    <xdr:sp macro="" textlink="">
      <xdr:nvSpPr>
        <xdr:cNvPr id="304" name="Line 210">
          <a:extLst>
            <a:ext uri="{FF2B5EF4-FFF2-40B4-BE49-F238E27FC236}">
              <a16:creationId xmlns:a16="http://schemas.microsoft.com/office/drawing/2014/main" id="{00000000-0008-0000-0300-000030010000}"/>
            </a:ext>
          </a:extLst>
        </xdr:cNvPr>
        <xdr:cNvSpPr>
          <a:spLocks noChangeShapeType="1"/>
        </xdr:cNvSpPr>
      </xdr:nvSpPr>
      <xdr:spPr>
        <a:xfrm flipH="1" flipV="1">
          <a:off x="1485948" y="4828761"/>
          <a:ext cx="1006161" cy="0"/>
        </a:xfrm>
        <a:prstGeom prst="line">
          <a:avLst/>
        </a:prstGeom>
        <a:noFill/>
        <a:ln w="3175">
          <a:solidFill>
            <a:srgbClr val="000000"/>
          </a:solidFill>
          <a:round/>
          <a:headEnd type="stealth" w="sm" len="sm"/>
          <a:tailEnd type="stealth" w="sm" len="sm"/>
        </a:ln>
        <a:extLst>
          <a:ext uri="{909E8E84-426E-40DD-AFC4-6F175D3DCCD1}">
            <a14:hiddenFill xmlns:a14="http://schemas.microsoft.com/office/drawing/2010/main">
              <a:noFill/>
            </a14:hiddenFill>
          </a:ext>
        </a:extLst>
      </xdr:spPr>
    </xdr:sp>
    <xdr:clientData/>
  </xdr:twoCellAnchor>
  <xdr:twoCellAnchor>
    <xdr:from>
      <xdr:col>8</xdr:col>
      <xdr:colOff>154145</xdr:colOff>
      <xdr:row>39</xdr:row>
      <xdr:rowOff>0</xdr:rowOff>
    </xdr:from>
    <xdr:to>
      <xdr:col>17</xdr:col>
      <xdr:colOff>160734</xdr:colOff>
      <xdr:row>39</xdr:row>
      <xdr:rowOff>0</xdr:rowOff>
    </xdr:to>
    <xdr:sp macro="" textlink="">
      <xdr:nvSpPr>
        <xdr:cNvPr id="305" name="Line 210">
          <a:extLst>
            <a:ext uri="{FF2B5EF4-FFF2-40B4-BE49-F238E27FC236}">
              <a16:creationId xmlns:a16="http://schemas.microsoft.com/office/drawing/2014/main" id="{00000000-0008-0000-0300-000031010000}"/>
            </a:ext>
          </a:extLst>
        </xdr:cNvPr>
        <xdr:cNvSpPr>
          <a:spLocks noChangeShapeType="1"/>
        </xdr:cNvSpPr>
      </xdr:nvSpPr>
      <xdr:spPr>
        <a:xfrm flipH="1" flipV="1">
          <a:off x="1479362" y="7495761"/>
          <a:ext cx="1497459" cy="0"/>
        </a:xfrm>
        <a:prstGeom prst="line">
          <a:avLst/>
        </a:prstGeom>
        <a:noFill/>
        <a:ln w="3175">
          <a:solidFill>
            <a:srgbClr val="000000"/>
          </a:solidFill>
          <a:round/>
          <a:headEnd type="stealth" w="sm" len="sm"/>
          <a:tailEnd type="stealth" w="sm" len="sm"/>
        </a:ln>
        <a:extLst>
          <a:ext uri="{909E8E84-426E-40DD-AFC4-6F175D3DCCD1}">
            <a14:hiddenFill xmlns:a14="http://schemas.microsoft.com/office/drawing/2010/main">
              <a:noFill/>
            </a14:hiddenFill>
          </a:ext>
        </a:extLst>
      </xdr:spPr>
    </xdr:sp>
    <xdr:clientData/>
  </xdr:twoCellAnchor>
  <xdr:twoCellAnchor>
    <xdr:from>
      <xdr:col>8</xdr:col>
      <xdr:colOff>160734</xdr:colOff>
      <xdr:row>34</xdr:row>
      <xdr:rowOff>0</xdr:rowOff>
    </xdr:from>
    <xdr:to>
      <xdr:col>27</xdr:col>
      <xdr:colOff>0</xdr:colOff>
      <xdr:row>34</xdr:row>
      <xdr:rowOff>0</xdr:rowOff>
    </xdr:to>
    <xdr:cxnSp macro="">
      <xdr:nvCxnSpPr>
        <xdr:cNvPr id="306" name="直線コネクタ 1193">
          <a:extLst>
            <a:ext uri="{FF2B5EF4-FFF2-40B4-BE49-F238E27FC236}">
              <a16:creationId xmlns:a16="http://schemas.microsoft.com/office/drawing/2014/main" id="{00000000-0008-0000-0300-000032010000}"/>
            </a:ext>
          </a:extLst>
        </xdr:cNvPr>
        <xdr:cNvCxnSpPr>
          <a:cxnSpLocks noChangeShapeType="1"/>
        </xdr:cNvCxnSpPr>
      </xdr:nvCxnSpPr>
      <xdr:spPr>
        <a:xfrm>
          <a:off x="1485951" y="6543261"/>
          <a:ext cx="2986658" cy="0"/>
        </a:xfrm>
        <a:prstGeom prst="line">
          <a:avLst/>
        </a:prstGeom>
        <a:noFill/>
        <a:ln w="3175">
          <a:solidFill>
            <a:srgbClr xmlns:mc="http://schemas.openxmlformats.org/markup-compatibility/2006" xmlns:a14="http://schemas.microsoft.com/office/drawing/2010/main" val="000000" mc:Ignorable="a14" a14:legacySpreadsheetColorIndex="64"/>
          </a:solidFill>
          <a:prstDash val="dash"/>
          <a:round/>
        </a:ln>
        <a:extLst>
          <a:ext uri="{909E8E84-426E-40DD-AFC4-6F175D3DCCD1}">
            <a14:hiddenFill xmlns:a14="http://schemas.microsoft.com/office/drawing/2010/main">
              <a:noFill/>
            </a14:hiddenFill>
          </a:ext>
        </a:extLst>
      </xdr:spPr>
    </xdr:cxnSp>
    <xdr:clientData/>
  </xdr:twoCellAnchor>
  <xdr:twoCellAnchor>
    <xdr:from>
      <xdr:col>27</xdr:col>
      <xdr:colOff>149087</xdr:colOff>
      <xdr:row>34</xdr:row>
      <xdr:rowOff>0</xdr:rowOff>
    </xdr:from>
    <xdr:to>
      <xdr:col>35</xdr:col>
      <xdr:colOff>161191</xdr:colOff>
      <xdr:row>34</xdr:row>
      <xdr:rowOff>0</xdr:rowOff>
    </xdr:to>
    <xdr:sp macro="" textlink="">
      <xdr:nvSpPr>
        <xdr:cNvPr id="307" name="Line 214">
          <a:extLst>
            <a:ext uri="{FF2B5EF4-FFF2-40B4-BE49-F238E27FC236}">
              <a16:creationId xmlns:a16="http://schemas.microsoft.com/office/drawing/2014/main" id="{00000000-0008-0000-0300-000033010000}"/>
            </a:ext>
          </a:extLst>
        </xdr:cNvPr>
        <xdr:cNvSpPr>
          <a:spLocks noChangeShapeType="1"/>
        </xdr:cNvSpPr>
      </xdr:nvSpPr>
      <xdr:spPr>
        <a:xfrm flipH="1">
          <a:off x="4621696" y="6543261"/>
          <a:ext cx="1378734" cy="0"/>
        </a:xfrm>
        <a:prstGeom prst="line">
          <a:avLst/>
        </a:prstGeom>
        <a:noFill/>
        <a:ln w="3175">
          <a:solidFill>
            <a:srgbClr val="000000"/>
          </a:solidFill>
          <a:round/>
          <a:headEnd type="none" w="sm" len="sm"/>
        </a:ln>
        <a:extLst>
          <a:ext uri="{909E8E84-426E-40DD-AFC4-6F175D3DCCD1}">
            <a14:hiddenFill xmlns:a14="http://schemas.microsoft.com/office/drawing/2010/main">
              <a:noFill/>
            </a14:hiddenFill>
          </a:ext>
        </a:extLst>
      </xdr:spPr>
    </xdr:sp>
    <xdr:clientData/>
  </xdr:twoCellAnchor>
  <xdr:twoCellAnchor>
    <xdr:from>
      <xdr:col>17</xdr:col>
      <xdr:colOff>164224</xdr:colOff>
      <xdr:row>31</xdr:row>
      <xdr:rowOff>0</xdr:rowOff>
    </xdr:from>
    <xdr:to>
      <xdr:col>17</xdr:col>
      <xdr:colOff>164224</xdr:colOff>
      <xdr:row>34</xdr:row>
      <xdr:rowOff>0</xdr:rowOff>
    </xdr:to>
    <xdr:cxnSp macro="">
      <xdr:nvCxnSpPr>
        <xdr:cNvPr id="50" name="直線コネクタ 1166">
          <a:extLst>
            <a:ext uri="{FF2B5EF4-FFF2-40B4-BE49-F238E27FC236}">
              <a16:creationId xmlns:a16="http://schemas.microsoft.com/office/drawing/2014/main" id="{00000000-0008-0000-0300-000032000000}"/>
            </a:ext>
          </a:extLst>
        </xdr:cNvPr>
        <xdr:cNvCxnSpPr>
          <a:cxnSpLocks noChangeShapeType="1"/>
        </xdr:cNvCxnSpPr>
      </xdr:nvCxnSpPr>
      <xdr:spPr>
        <a:xfrm>
          <a:off x="2980311" y="5971761"/>
          <a:ext cx="0" cy="571500"/>
        </a:xfrm>
        <a:prstGeom prst="line">
          <a:avLst/>
        </a:prstGeom>
        <a:noFill/>
        <a:ln w="19050">
          <a:solidFill>
            <a:srgbClr val="000000"/>
          </a:solidFill>
          <a:round/>
          <a:headEnd type="none" w="sm" len="sm"/>
          <a:tailEnd type="oval" w="sm" len="sm"/>
        </a:ln>
        <a:extLst>
          <a:ext uri="{909E8E84-426E-40DD-AFC4-6F175D3DCCD1}">
            <a14:hiddenFill xmlns:a14="http://schemas.microsoft.com/office/drawing/2010/main">
              <a:noFill/>
            </a14:hiddenFill>
          </a:ext>
        </a:extLst>
      </xdr:spPr>
    </xdr:cxnSp>
    <xdr:clientData/>
  </xdr:twoCellAnchor>
  <xdr:twoCellAnchor>
    <xdr:from>
      <xdr:col>16</xdr:col>
      <xdr:colOff>114300</xdr:colOff>
      <xdr:row>33</xdr:row>
      <xdr:rowOff>17585</xdr:rowOff>
    </xdr:from>
    <xdr:to>
      <xdr:col>18</xdr:col>
      <xdr:colOff>20000</xdr:colOff>
      <xdr:row>34</xdr:row>
      <xdr:rowOff>36117</xdr:rowOff>
    </xdr:to>
    <xdr:sp macro="" textlink="">
      <xdr:nvSpPr>
        <xdr:cNvPr id="51" name="テキスト ボックス 366">
          <a:extLst>
            <a:ext uri="{FF2B5EF4-FFF2-40B4-BE49-F238E27FC236}">
              <a16:creationId xmlns:a16="http://schemas.microsoft.com/office/drawing/2014/main" id="{00000000-0008-0000-0300-000033000000}"/>
            </a:ext>
          </a:extLst>
        </xdr:cNvPr>
        <xdr:cNvSpPr txBox="1"/>
      </xdr:nvSpPr>
      <xdr:spPr>
        <a:xfrm>
          <a:off x="2764735" y="6370346"/>
          <a:ext cx="237004" cy="2090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rtlCol="0" anchor="t">
          <a:noAutofit/>
        </a:bodyPr>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r>
            <a:rPr kumimoji="1" lang="en-US" altLang="ja-JP" sz="700">
              <a:latin typeface="MS Gothic" panose="020B0609070205080204" pitchFamily="1" charset="-128"/>
              <a:ea typeface="MS Gothic" panose="020B0609070205080204" pitchFamily="1" charset="-128"/>
            </a:rPr>
            <a:t>6</a:t>
          </a:r>
          <a:endParaRPr kumimoji="1" lang="ja-JP" altLang="en-US" sz="700">
            <a:latin typeface="MS Gothic" panose="020B0609070205080204" pitchFamily="1" charset="-128"/>
            <a:ea typeface="MS Gothic" panose="020B0609070205080204" pitchFamily="1" charset="-128"/>
          </a:endParaRPr>
        </a:p>
      </xdr:txBody>
    </xdr:sp>
    <xdr:clientData/>
  </xdr:twoCellAnchor>
  <xdr:twoCellAnchor>
    <xdr:from>
      <xdr:col>18</xdr:col>
      <xdr:colOff>0</xdr:colOff>
      <xdr:row>9</xdr:row>
      <xdr:rowOff>0</xdr:rowOff>
    </xdr:from>
    <xdr:to>
      <xdr:col>18</xdr:col>
      <xdr:colOff>0</xdr:colOff>
      <xdr:row>15</xdr:row>
      <xdr:rowOff>0</xdr:rowOff>
    </xdr:to>
    <xdr:cxnSp macro="">
      <xdr:nvCxnSpPr>
        <xdr:cNvPr id="125" name="直線コネクタ 1165">
          <a:extLst>
            <a:ext uri="{FF2B5EF4-FFF2-40B4-BE49-F238E27FC236}">
              <a16:creationId xmlns:a16="http://schemas.microsoft.com/office/drawing/2014/main" id="{00000000-0008-0000-0300-00007D000000}"/>
            </a:ext>
          </a:extLst>
        </xdr:cNvPr>
        <xdr:cNvCxnSpPr>
          <a:cxnSpLocks noChangeShapeType="1"/>
        </xdr:cNvCxnSpPr>
      </xdr:nvCxnSpPr>
      <xdr:spPr>
        <a:xfrm>
          <a:off x="2981739" y="1780761"/>
          <a:ext cx="0" cy="1143000"/>
        </a:xfrm>
        <a:prstGeom prst="line">
          <a:avLst/>
        </a:prstGeom>
        <a:noFill/>
        <a:ln w="9525">
          <a:solidFill>
            <a:srgbClr val="000000"/>
          </a:solidFill>
          <a:round/>
          <a:headEnd type="oval" w="sm" len="sm"/>
          <a:tailEnd type="oval" w="sm" len="sm"/>
        </a:ln>
        <a:extLst>
          <a:ext uri="{909E8E84-426E-40DD-AFC4-6F175D3DCCD1}">
            <a14:hiddenFill xmlns:a14="http://schemas.microsoft.com/office/drawing/2010/main">
              <a:noFill/>
            </a14:hiddenFill>
          </a:ext>
        </a:extLst>
      </xdr:spPr>
    </xdr:cxnSp>
    <xdr:clientData/>
  </xdr:twoCellAnchor>
  <xdr:twoCellAnchor>
    <xdr:from>
      <xdr:col>9</xdr:col>
      <xdr:colOff>0</xdr:colOff>
      <xdr:row>28</xdr:row>
      <xdr:rowOff>0</xdr:rowOff>
    </xdr:from>
    <xdr:to>
      <xdr:col>9</xdr:col>
      <xdr:colOff>0</xdr:colOff>
      <xdr:row>34</xdr:row>
      <xdr:rowOff>0</xdr:rowOff>
    </xdr:to>
    <xdr:cxnSp macro="">
      <xdr:nvCxnSpPr>
        <xdr:cNvPr id="135" name="直線コネクタ 1196">
          <a:extLst>
            <a:ext uri="{FF2B5EF4-FFF2-40B4-BE49-F238E27FC236}">
              <a16:creationId xmlns:a16="http://schemas.microsoft.com/office/drawing/2014/main" id="{00000000-0008-0000-0300-000087000000}"/>
            </a:ext>
          </a:extLst>
        </xdr:cNvPr>
        <xdr:cNvCxnSpPr>
          <a:cxnSpLocks noChangeShapeType="1"/>
        </xdr:cNvCxnSpPr>
      </xdr:nvCxnSpPr>
      <xdr:spPr>
        <a:xfrm>
          <a:off x="1490870" y="5400261"/>
          <a:ext cx="0" cy="1143000"/>
        </a:xfrm>
        <a:prstGeom prst="line">
          <a:avLst/>
        </a:prstGeom>
        <a:noFill/>
        <a:ln w="3175">
          <a:solidFill>
            <a:srgbClr xmlns:mc="http://schemas.openxmlformats.org/markup-compatibility/2006" xmlns:a14="http://schemas.microsoft.com/office/drawing/2010/main" val="000000" mc:Ignorable="a14" a14:legacySpreadsheetColorIndex="64"/>
          </a:solidFill>
          <a:prstDash val="dash"/>
          <a:round/>
        </a:ln>
        <a:extLst>
          <a:ext uri="{909E8E84-426E-40DD-AFC4-6F175D3DCCD1}">
            <a14:hiddenFill xmlns:a14="http://schemas.microsoft.com/office/drawing/2010/main">
              <a:noFill/>
            </a14:hiddenFill>
          </a:ext>
        </a:extLst>
      </xdr:spPr>
    </xdr:cxnSp>
    <xdr:clientData/>
  </xdr:twoCellAnchor>
  <xdr:twoCellAnchor>
    <xdr:from>
      <xdr:col>17</xdr:col>
      <xdr:colOff>146855</xdr:colOff>
      <xdr:row>12</xdr:row>
      <xdr:rowOff>10491</xdr:rowOff>
    </xdr:from>
    <xdr:to>
      <xdr:col>18</xdr:col>
      <xdr:colOff>130911</xdr:colOff>
      <xdr:row>13</xdr:row>
      <xdr:rowOff>29023</xdr:rowOff>
    </xdr:to>
    <xdr:sp macro="" textlink="">
      <xdr:nvSpPr>
        <xdr:cNvPr id="138" name="テキスト ボックス 360">
          <a:extLst>
            <a:ext uri="{FF2B5EF4-FFF2-40B4-BE49-F238E27FC236}">
              <a16:creationId xmlns:a16="http://schemas.microsoft.com/office/drawing/2014/main" id="{00000000-0008-0000-0300-00008A000000}"/>
            </a:ext>
          </a:extLst>
        </xdr:cNvPr>
        <xdr:cNvSpPr txBox="1"/>
      </xdr:nvSpPr>
      <xdr:spPr>
        <a:xfrm>
          <a:off x="2962942" y="2362752"/>
          <a:ext cx="149708" cy="2090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r>
            <a:rPr kumimoji="1" lang="en-US" altLang="ja-JP" sz="700">
              <a:latin typeface="MS Gothic" panose="020B0609070205080204" pitchFamily="1" charset="-128"/>
              <a:ea typeface="MS Gothic" panose="020B0609070205080204" pitchFamily="1" charset="-128"/>
            </a:rPr>
            <a:t>2</a:t>
          </a:r>
          <a:endParaRPr kumimoji="1" lang="ja-JP" altLang="en-US" sz="700">
            <a:latin typeface="MS Gothic" panose="020B0609070205080204" pitchFamily="1" charset="-128"/>
            <a:ea typeface="MS Gothic" panose="020B0609070205080204" pitchFamily="1" charset="-128"/>
          </a:endParaRPr>
        </a:p>
      </xdr:txBody>
    </xdr:sp>
    <xdr:clientData/>
  </xdr:twoCellAnchor>
  <xdr:twoCellAnchor>
    <xdr:from>
      <xdr:col>17</xdr:col>
      <xdr:colOff>5913</xdr:colOff>
      <xdr:row>10</xdr:row>
      <xdr:rowOff>140441</xdr:rowOff>
    </xdr:from>
    <xdr:to>
      <xdr:col>17</xdr:col>
      <xdr:colOff>132567</xdr:colOff>
      <xdr:row>11</xdr:row>
      <xdr:rowOff>73766</xdr:rowOff>
    </xdr:to>
    <xdr:sp macro="" textlink="">
      <xdr:nvSpPr>
        <xdr:cNvPr id="139" name="テキスト ボックス 215">
          <a:extLst>
            <a:ext uri="{FF2B5EF4-FFF2-40B4-BE49-F238E27FC236}">
              <a16:creationId xmlns:a16="http://schemas.microsoft.com/office/drawing/2014/main" id="{00000000-0008-0000-0300-00008B000000}"/>
            </a:ext>
          </a:extLst>
        </xdr:cNvPr>
        <xdr:cNvSpPr txBox="1"/>
      </xdr:nvSpPr>
      <xdr:spPr>
        <a:xfrm>
          <a:off x="2822000" y="2111702"/>
          <a:ext cx="126654" cy="123825"/>
        </a:xfrm>
        <a:prstGeom prst="rect">
          <a:avLst/>
        </a:prstGeom>
        <a:grpFill/>
        <a:ln w="3175">
          <a:solidFill>
            <a:schemeClr val="accent5"/>
          </a:solidFill>
        </a:ln>
      </xdr:spPr>
      <xdr:style>
        <a:lnRef idx="2">
          <a:schemeClr val="dk1"/>
        </a:lnRef>
        <a:fillRef idx="1">
          <a:schemeClr val="lt1"/>
        </a:fillRef>
        <a:effectRef idx="0">
          <a:schemeClr val="dk1"/>
        </a:effectRef>
        <a:fontRef idx="minor">
          <a:schemeClr val="dk1"/>
        </a:fontRef>
      </xdr:style>
      <xdr:txBody>
        <a:bodyPr vertOverflow="clip" horzOverflow="clip" wrap="square" rtlCol="0" anchor="ctr">
          <a:noAutofit/>
        </a:bodyPr>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kumimoji="1" lang="en-US" altLang="ja-JP" sz="700">
              <a:latin typeface="MS Gothic" panose="020B0609070205080204" pitchFamily="1" charset="-128"/>
              <a:ea typeface="MS Gothic" panose="020B0609070205080204" pitchFamily="1" charset="-128"/>
            </a:rPr>
            <a:t>1</a:t>
          </a:r>
          <a:endParaRPr kumimoji="1" lang="ja-JP" altLang="en-US" sz="700">
            <a:latin typeface="MS Gothic" panose="020B0609070205080204" pitchFamily="1" charset="-128"/>
            <a:ea typeface="MS Gothic" panose="020B0609070205080204" pitchFamily="1" charset="-128"/>
          </a:endParaRPr>
        </a:p>
      </xdr:txBody>
    </xdr:sp>
    <xdr:clientData/>
  </xdr:twoCellAnchor>
  <xdr:twoCellAnchor>
    <xdr:from>
      <xdr:col>8</xdr:col>
      <xdr:colOff>160734</xdr:colOff>
      <xdr:row>25</xdr:row>
      <xdr:rowOff>0</xdr:rowOff>
    </xdr:from>
    <xdr:to>
      <xdr:col>8</xdr:col>
      <xdr:colOff>160734</xdr:colOff>
      <xdr:row>27</xdr:row>
      <xdr:rowOff>89297</xdr:rowOff>
    </xdr:to>
    <xdr:sp macro="" textlink="">
      <xdr:nvSpPr>
        <xdr:cNvPr id="157" name="Line 2192">
          <a:extLst>
            <a:ext uri="{FF2B5EF4-FFF2-40B4-BE49-F238E27FC236}">
              <a16:creationId xmlns:a16="http://schemas.microsoft.com/office/drawing/2014/main" id="{00000000-0008-0000-0300-00009D000000}"/>
            </a:ext>
          </a:extLst>
        </xdr:cNvPr>
        <xdr:cNvSpPr>
          <a:spLocks noChangeShapeType="1"/>
        </xdr:cNvSpPr>
      </xdr:nvSpPr>
      <xdr:spPr>
        <a:xfrm>
          <a:off x="1485951" y="4828761"/>
          <a:ext cx="0" cy="470297"/>
        </a:xfrm>
        <a:prstGeom prst="line">
          <a:avLst/>
        </a:prstGeom>
        <a:noFill/>
        <a:ln w="3175">
          <a:solidFill>
            <a:srgbClr val="000000"/>
          </a:solidFill>
          <a:round/>
          <a:headEnd type="none" w="sm" len="sm"/>
        </a:ln>
        <a:extLst>
          <a:ext uri="{909E8E84-426E-40DD-AFC4-6F175D3DCCD1}">
            <a14:hiddenFill xmlns:a14="http://schemas.microsoft.com/office/drawing/2010/main">
              <a:noFill/>
            </a14:hiddenFill>
          </a:ext>
        </a:extLst>
      </xdr:spPr>
    </xdr:sp>
    <xdr:clientData/>
  </xdr:twoCellAnchor>
  <xdr:twoCellAnchor>
    <xdr:from>
      <xdr:col>18</xdr:col>
      <xdr:colOff>0</xdr:colOff>
      <xdr:row>36</xdr:row>
      <xdr:rowOff>76200</xdr:rowOff>
    </xdr:from>
    <xdr:to>
      <xdr:col>18</xdr:col>
      <xdr:colOff>0</xdr:colOff>
      <xdr:row>39</xdr:row>
      <xdr:rowOff>0</xdr:rowOff>
    </xdr:to>
    <xdr:sp macro="" textlink="">
      <xdr:nvSpPr>
        <xdr:cNvPr id="158" name="Line 2192">
          <a:extLst>
            <a:ext uri="{FF2B5EF4-FFF2-40B4-BE49-F238E27FC236}">
              <a16:creationId xmlns:a16="http://schemas.microsoft.com/office/drawing/2014/main" id="{00000000-0008-0000-0300-00009E000000}"/>
            </a:ext>
          </a:extLst>
        </xdr:cNvPr>
        <xdr:cNvSpPr>
          <a:spLocks noChangeShapeType="1"/>
        </xdr:cNvSpPr>
      </xdr:nvSpPr>
      <xdr:spPr>
        <a:xfrm flipH="1">
          <a:off x="2981739" y="7000461"/>
          <a:ext cx="0" cy="495300"/>
        </a:xfrm>
        <a:prstGeom prst="line">
          <a:avLst/>
        </a:prstGeom>
        <a:noFill/>
        <a:ln w="3175">
          <a:solidFill>
            <a:srgbClr val="000000"/>
          </a:solidFill>
          <a:round/>
          <a:headEnd type="none" w="sm" len="sm"/>
        </a:ln>
        <a:extLst>
          <a:ext uri="{909E8E84-426E-40DD-AFC4-6F175D3DCCD1}">
            <a14:hiddenFill xmlns:a14="http://schemas.microsoft.com/office/drawing/2010/main">
              <a:noFill/>
            </a14:hiddenFill>
          </a:ext>
        </a:extLst>
      </xdr:spPr>
    </xdr:sp>
    <xdr:clientData/>
  </xdr:twoCellAnchor>
  <xdr:twoCellAnchor>
    <xdr:from>
      <xdr:col>18</xdr:col>
      <xdr:colOff>0</xdr:colOff>
      <xdr:row>39</xdr:row>
      <xdr:rowOff>0</xdr:rowOff>
    </xdr:from>
    <xdr:to>
      <xdr:col>27</xdr:col>
      <xdr:colOff>6589</xdr:colOff>
      <xdr:row>39</xdr:row>
      <xdr:rowOff>0</xdr:rowOff>
    </xdr:to>
    <xdr:sp macro="" textlink="">
      <xdr:nvSpPr>
        <xdr:cNvPr id="159" name="Line 210">
          <a:extLst>
            <a:ext uri="{FF2B5EF4-FFF2-40B4-BE49-F238E27FC236}">
              <a16:creationId xmlns:a16="http://schemas.microsoft.com/office/drawing/2014/main" id="{00000000-0008-0000-0300-00009F000000}"/>
            </a:ext>
          </a:extLst>
        </xdr:cNvPr>
        <xdr:cNvSpPr>
          <a:spLocks noChangeShapeType="1"/>
        </xdr:cNvSpPr>
      </xdr:nvSpPr>
      <xdr:spPr>
        <a:xfrm flipH="1" flipV="1">
          <a:off x="2981739" y="7495761"/>
          <a:ext cx="1497459" cy="0"/>
        </a:xfrm>
        <a:prstGeom prst="line">
          <a:avLst/>
        </a:prstGeom>
        <a:noFill/>
        <a:ln w="3175">
          <a:solidFill>
            <a:srgbClr val="000000"/>
          </a:solidFill>
          <a:round/>
          <a:headEnd type="stealth" w="sm" len="sm"/>
          <a:tailEnd type="stealth" w="sm" len="sm"/>
        </a:ln>
        <a:extLst>
          <a:ext uri="{909E8E84-426E-40DD-AFC4-6F175D3DCCD1}">
            <a14:hiddenFill xmlns:a14="http://schemas.microsoft.com/office/drawing/2010/main">
              <a:noFill/>
            </a14:hiddenFill>
          </a:ext>
        </a:extLst>
      </xdr:spPr>
    </xdr:sp>
    <xdr:clientData/>
  </xdr:twoCellAnchor>
  <xdr:twoCellAnchor>
    <xdr:from>
      <xdr:col>27</xdr:col>
      <xdr:colOff>0</xdr:colOff>
      <xdr:row>25</xdr:row>
      <xdr:rowOff>0</xdr:rowOff>
    </xdr:from>
    <xdr:to>
      <xdr:col>27</xdr:col>
      <xdr:colOff>0</xdr:colOff>
      <xdr:row>27</xdr:row>
      <xdr:rowOff>89297</xdr:rowOff>
    </xdr:to>
    <xdr:sp macro="" textlink="">
      <xdr:nvSpPr>
        <xdr:cNvPr id="165" name="Line 2192">
          <a:extLst>
            <a:ext uri="{FF2B5EF4-FFF2-40B4-BE49-F238E27FC236}">
              <a16:creationId xmlns:a16="http://schemas.microsoft.com/office/drawing/2014/main" id="{00000000-0008-0000-0300-0000A5000000}"/>
            </a:ext>
          </a:extLst>
        </xdr:cNvPr>
        <xdr:cNvSpPr>
          <a:spLocks noChangeShapeType="1"/>
        </xdr:cNvSpPr>
      </xdr:nvSpPr>
      <xdr:spPr>
        <a:xfrm>
          <a:off x="4472609" y="4828761"/>
          <a:ext cx="0" cy="470297"/>
        </a:xfrm>
        <a:prstGeom prst="line">
          <a:avLst/>
        </a:prstGeom>
        <a:noFill/>
        <a:ln w="3175">
          <a:solidFill>
            <a:srgbClr val="000000"/>
          </a:solidFill>
          <a:round/>
          <a:headEnd type="none" w="sm" len="sm"/>
        </a:ln>
        <a:extLst>
          <a:ext uri="{909E8E84-426E-40DD-AFC4-6F175D3DCCD1}">
            <a14:hiddenFill xmlns:a14="http://schemas.microsoft.com/office/drawing/2010/main">
              <a:noFill/>
            </a14:hiddenFill>
          </a:ext>
        </a:extLst>
      </xdr:spPr>
    </xdr:sp>
    <xdr:clientData/>
  </xdr:twoCellAnchor>
  <xdr:twoCellAnchor>
    <xdr:from>
      <xdr:col>20</xdr:col>
      <xdr:colOff>153866</xdr:colOff>
      <xdr:row>25</xdr:row>
      <xdr:rowOff>0</xdr:rowOff>
    </xdr:from>
    <xdr:to>
      <xdr:col>27</xdr:col>
      <xdr:colOff>0</xdr:colOff>
      <xdr:row>25</xdr:row>
      <xdr:rowOff>0</xdr:rowOff>
    </xdr:to>
    <xdr:sp macro="" textlink="">
      <xdr:nvSpPr>
        <xdr:cNvPr id="166" name="Line 210">
          <a:extLst>
            <a:ext uri="{FF2B5EF4-FFF2-40B4-BE49-F238E27FC236}">
              <a16:creationId xmlns:a16="http://schemas.microsoft.com/office/drawing/2014/main" id="{00000000-0008-0000-0300-0000A6000000}"/>
            </a:ext>
          </a:extLst>
        </xdr:cNvPr>
        <xdr:cNvSpPr>
          <a:spLocks noChangeShapeType="1"/>
        </xdr:cNvSpPr>
      </xdr:nvSpPr>
      <xdr:spPr>
        <a:xfrm flipH="1" flipV="1">
          <a:off x="3466909" y="4828761"/>
          <a:ext cx="1005700" cy="0"/>
        </a:xfrm>
        <a:prstGeom prst="line">
          <a:avLst/>
        </a:prstGeom>
        <a:noFill/>
        <a:ln w="3175">
          <a:solidFill>
            <a:srgbClr val="000000"/>
          </a:solidFill>
          <a:round/>
          <a:headEnd type="stealth" w="sm" len="sm"/>
          <a:tailEnd type="stealth" w="sm" len="sm"/>
        </a:ln>
        <a:extLst>
          <a:ext uri="{909E8E84-426E-40DD-AFC4-6F175D3DCCD1}">
            <a14:hiddenFill xmlns:a14="http://schemas.microsoft.com/office/drawing/2010/main">
              <a:noFill/>
            </a14:hiddenFill>
          </a:ext>
        </a:extLst>
      </xdr:spPr>
    </xdr:sp>
    <xdr:clientData/>
  </xdr:twoCellAnchor>
  <xdr:twoCellAnchor>
    <xdr:from>
      <xdr:col>17</xdr:col>
      <xdr:colOff>6869</xdr:colOff>
      <xdr:row>28</xdr:row>
      <xdr:rowOff>156693</xdr:rowOff>
    </xdr:from>
    <xdr:to>
      <xdr:col>17</xdr:col>
      <xdr:colOff>133523</xdr:colOff>
      <xdr:row>29</xdr:row>
      <xdr:rowOff>90018</xdr:rowOff>
    </xdr:to>
    <xdr:sp macro="" textlink="">
      <xdr:nvSpPr>
        <xdr:cNvPr id="168" name="テキスト ボックス 215">
          <a:extLst>
            <a:ext uri="{FF2B5EF4-FFF2-40B4-BE49-F238E27FC236}">
              <a16:creationId xmlns:a16="http://schemas.microsoft.com/office/drawing/2014/main" id="{00000000-0008-0000-0300-0000A8000000}"/>
            </a:ext>
          </a:extLst>
        </xdr:cNvPr>
        <xdr:cNvSpPr txBox="1"/>
      </xdr:nvSpPr>
      <xdr:spPr>
        <a:xfrm>
          <a:off x="2822956" y="5556954"/>
          <a:ext cx="126654" cy="123825"/>
        </a:xfrm>
        <a:prstGeom prst="rect">
          <a:avLst/>
        </a:prstGeom>
        <a:grpFill/>
        <a:ln w="3175">
          <a:solidFill>
            <a:schemeClr val="accent5"/>
          </a:solidFill>
        </a:ln>
      </xdr:spPr>
      <xdr:style>
        <a:lnRef idx="2">
          <a:schemeClr val="dk1"/>
        </a:lnRef>
        <a:fillRef idx="1">
          <a:schemeClr val="lt1"/>
        </a:fillRef>
        <a:effectRef idx="0">
          <a:schemeClr val="dk1"/>
        </a:effectRef>
        <a:fontRef idx="minor">
          <a:schemeClr val="dk1"/>
        </a:fontRef>
      </xdr:style>
      <xdr:txBody>
        <a:bodyPr vertOverflow="clip" horzOverflow="clip" wrap="square" rtlCol="0" anchor="ctr">
          <a:noAutofit/>
        </a:bodyPr>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kumimoji="1" lang="en-US" altLang="ja-JP" sz="700">
              <a:latin typeface="MS Gothic" panose="020B0609070205080204" pitchFamily="1" charset="-128"/>
              <a:ea typeface="MS Gothic" panose="020B0609070205080204" pitchFamily="1" charset="-128"/>
            </a:rPr>
            <a:t>4</a:t>
          </a:r>
          <a:endParaRPr kumimoji="1" lang="ja-JP" altLang="en-US" sz="700">
            <a:latin typeface="MS Gothic" panose="020B0609070205080204" pitchFamily="1" charset="-128"/>
            <a:ea typeface="MS Gothic" panose="020B0609070205080204" pitchFamily="1" charset="-128"/>
          </a:endParaRPr>
        </a:p>
      </xdr:txBody>
    </xdr:sp>
    <xdr:clientData/>
  </xdr:twoCellAnchor>
  <xdr:twoCellAnchor>
    <xdr:from>
      <xdr:col>16</xdr:col>
      <xdr:colOff>160734</xdr:colOff>
      <xdr:row>32</xdr:row>
      <xdr:rowOff>55391</xdr:rowOff>
    </xdr:from>
    <xdr:to>
      <xdr:col>17</xdr:col>
      <xdr:colOff>126196</xdr:colOff>
      <xdr:row>32</xdr:row>
      <xdr:rowOff>179216</xdr:rowOff>
    </xdr:to>
    <xdr:sp macro="" textlink="">
      <xdr:nvSpPr>
        <xdr:cNvPr id="171" name="テキスト ボックス 215">
          <a:extLst>
            <a:ext uri="{FF2B5EF4-FFF2-40B4-BE49-F238E27FC236}">
              <a16:creationId xmlns:a16="http://schemas.microsoft.com/office/drawing/2014/main" id="{00000000-0008-0000-0300-0000AB000000}"/>
            </a:ext>
          </a:extLst>
        </xdr:cNvPr>
        <xdr:cNvSpPr txBox="1"/>
      </xdr:nvSpPr>
      <xdr:spPr>
        <a:xfrm>
          <a:off x="2811169" y="6217652"/>
          <a:ext cx="131114" cy="123825"/>
        </a:xfrm>
        <a:prstGeom prst="rect">
          <a:avLst/>
        </a:prstGeom>
        <a:grpFill/>
        <a:ln w="3175">
          <a:solidFill>
            <a:schemeClr val="accent5"/>
          </a:solidFill>
        </a:ln>
      </xdr:spPr>
      <xdr:style>
        <a:lnRef idx="2">
          <a:schemeClr val="dk1"/>
        </a:lnRef>
        <a:fillRef idx="1">
          <a:schemeClr val="lt1"/>
        </a:fillRef>
        <a:effectRef idx="0">
          <a:schemeClr val="dk1"/>
        </a:effectRef>
        <a:fontRef idx="minor">
          <a:schemeClr val="dk1"/>
        </a:fontRef>
      </xdr:style>
      <xdr:txBody>
        <a:bodyPr vertOverflow="clip" horzOverflow="clip" wrap="square" rtlCol="0" anchor="ctr">
          <a:noAutofit/>
        </a:bodyPr>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kumimoji="1" lang="en-US" altLang="ja-JP" sz="700">
              <a:latin typeface="MS Gothic" panose="020B0609070205080204" pitchFamily="1" charset="-128"/>
              <a:ea typeface="MS Gothic" panose="020B0609070205080204" pitchFamily="1" charset="-128"/>
            </a:rPr>
            <a:t>5</a:t>
          </a:r>
          <a:endParaRPr kumimoji="1" lang="ja-JP" altLang="en-US" sz="700">
            <a:latin typeface="MS Gothic" panose="020B0609070205080204" pitchFamily="1" charset="-128"/>
            <a:ea typeface="MS Gothic" panose="020B0609070205080204" pitchFamily="1" charset="-128"/>
          </a:endParaRPr>
        </a:p>
      </xdr:txBody>
    </xdr:sp>
    <xdr:clientData/>
  </xdr:twoCellAnchor>
  <xdr:twoCellAnchor>
    <xdr:from>
      <xdr:col>20</xdr:col>
      <xdr:colOff>53368</xdr:colOff>
      <xdr:row>33</xdr:row>
      <xdr:rowOff>63062</xdr:rowOff>
    </xdr:from>
    <xdr:to>
      <xdr:col>20</xdr:col>
      <xdr:colOff>77824</xdr:colOff>
      <xdr:row>33</xdr:row>
      <xdr:rowOff>162708</xdr:rowOff>
    </xdr:to>
    <xdr:grpSp>
      <xdr:nvGrpSpPr>
        <xdr:cNvPr id="218" name="Group 139">
          <a:extLst>
            <a:ext uri="{FF2B5EF4-FFF2-40B4-BE49-F238E27FC236}">
              <a16:creationId xmlns:a16="http://schemas.microsoft.com/office/drawing/2014/main" id="{00000000-0008-0000-0300-0000DA000000}"/>
            </a:ext>
          </a:extLst>
        </xdr:cNvPr>
        <xdr:cNvGrpSpPr>
          <a:grpSpLocks/>
        </xdr:cNvGrpSpPr>
      </xdr:nvGrpSpPr>
      <xdr:grpSpPr bwMode="auto">
        <a:xfrm rot="16200000">
          <a:off x="3254273" y="6463357"/>
          <a:ext cx="99646" cy="24456"/>
          <a:chOff x="698" y="421"/>
          <a:chExt cx="25" cy="7"/>
        </a:xfrm>
      </xdr:grpSpPr>
      <xdr:sp macro="" textlink="">
        <xdr:nvSpPr>
          <xdr:cNvPr id="219" name="Line 140">
            <a:extLst>
              <a:ext uri="{FF2B5EF4-FFF2-40B4-BE49-F238E27FC236}">
                <a16:creationId xmlns:a16="http://schemas.microsoft.com/office/drawing/2014/main" id="{00000000-0008-0000-0300-0000DB000000}"/>
              </a:ext>
            </a:extLst>
          </xdr:cNvPr>
          <xdr:cNvSpPr>
            <a:spLocks noChangeShapeType="1"/>
          </xdr:cNvSpPr>
        </xdr:nvSpPr>
        <xdr:spPr bwMode="auto">
          <a:xfrm>
            <a:off x="698" y="421"/>
            <a:ext cx="25" cy="0"/>
          </a:xfrm>
          <a:prstGeom prst="line">
            <a:avLst/>
          </a:prstGeom>
          <a:noFill/>
          <a:ln w="3175">
            <a:solidFill>
              <a:srgbClr val="000000"/>
            </a:solidFill>
            <a:round/>
            <a:headEnd/>
            <a:tailEnd/>
          </a:ln>
          <a:extLst>
            <a:ext uri="{909E8E84-426E-40DD-AFC4-6F175D3DCCD1}">
              <a14:hiddenFill xmlns:a14="http://schemas.microsoft.com/office/drawing/2010/main">
                <a:noFill/>
              </a14:hiddenFill>
            </a:ext>
          </a:extLst>
        </xdr:spPr>
      </xdr:sp>
      <xdr:sp macro="" textlink="">
        <xdr:nvSpPr>
          <xdr:cNvPr id="220" name="Line 141">
            <a:extLst>
              <a:ext uri="{FF2B5EF4-FFF2-40B4-BE49-F238E27FC236}">
                <a16:creationId xmlns:a16="http://schemas.microsoft.com/office/drawing/2014/main" id="{00000000-0008-0000-0300-0000DC000000}"/>
              </a:ext>
            </a:extLst>
          </xdr:cNvPr>
          <xdr:cNvSpPr>
            <a:spLocks noChangeShapeType="1"/>
          </xdr:cNvSpPr>
        </xdr:nvSpPr>
        <xdr:spPr bwMode="auto">
          <a:xfrm rot="3600000">
            <a:off x="697" y="425"/>
            <a:ext cx="7" cy="0"/>
          </a:xfrm>
          <a:prstGeom prst="line">
            <a:avLst/>
          </a:prstGeom>
          <a:noFill/>
          <a:ln w="3175">
            <a:solidFill>
              <a:srgbClr val="000000"/>
            </a:solidFill>
            <a:round/>
            <a:headEnd/>
            <a:tailEnd/>
          </a:ln>
          <a:extLst>
            <a:ext uri="{909E8E84-426E-40DD-AFC4-6F175D3DCCD1}">
              <a14:hiddenFill xmlns:a14="http://schemas.microsoft.com/office/drawing/2010/main">
                <a:noFill/>
              </a14:hiddenFill>
            </a:ext>
          </a:extLst>
        </xdr:spPr>
      </xdr:sp>
      <xdr:sp macro="" textlink="">
        <xdr:nvSpPr>
          <xdr:cNvPr id="221" name="Line 142">
            <a:extLst>
              <a:ext uri="{FF2B5EF4-FFF2-40B4-BE49-F238E27FC236}">
                <a16:creationId xmlns:a16="http://schemas.microsoft.com/office/drawing/2014/main" id="{00000000-0008-0000-0300-0000DD000000}"/>
              </a:ext>
            </a:extLst>
          </xdr:cNvPr>
          <xdr:cNvSpPr>
            <a:spLocks noChangeShapeType="1"/>
          </xdr:cNvSpPr>
        </xdr:nvSpPr>
        <xdr:spPr bwMode="auto">
          <a:xfrm rot="3600000">
            <a:off x="700" y="425"/>
            <a:ext cx="7" cy="0"/>
          </a:xfrm>
          <a:prstGeom prst="line">
            <a:avLst/>
          </a:prstGeom>
          <a:noFill/>
          <a:ln w="3175">
            <a:solidFill>
              <a:srgbClr val="000000"/>
            </a:solidFill>
            <a:round/>
            <a:headEnd/>
            <a:tailEnd/>
          </a:ln>
          <a:extLst>
            <a:ext uri="{909E8E84-426E-40DD-AFC4-6F175D3DCCD1}">
              <a14:hiddenFill xmlns:a14="http://schemas.microsoft.com/office/drawing/2010/main">
                <a:noFill/>
              </a14:hiddenFill>
            </a:ext>
          </a:extLst>
        </xdr:spPr>
      </xdr:sp>
      <xdr:sp macro="" textlink="">
        <xdr:nvSpPr>
          <xdr:cNvPr id="222" name="Line 143">
            <a:extLst>
              <a:ext uri="{FF2B5EF4-FFF2-40B4-BE49-F238E27FC236}">
                <a16:creationId xmlns:a16="http://schemas.microsoft.com/office/drawing/2014/main" id="{00000000-0008-0000-0300-0000DE000000}"/>
              </a:ext>
            </a:extLst>
          </xdr:cNvPr>
          <xdr:cNvSpPr>
            <a:spLocks noChangeShapeType="1"/>
          </xdr:cNvSpPr>
        </xdr:nvSpPr>
        <xdr:spPr bwMode="auto">
          <a:xfrm rot="3600000">
            <a:off x="703" y="425"/>
            <a:ext cx="7" cy="0"/>
          </a:xfrm>
          <a:prstGeom prst="line">
            <a:avLst/>
          </a:prstGeom>
          <a:noFill/>
          <a:ln w="3175">
            <a:solidFill>
              <a:srgbClr val="000000"/>
            </a:solidFill>
            <a:round/>
            <a:headEnd/>
            <a:tailEnd/>
          </a:ln>
          <a:extLst>
            <a:ext uri="{909E8E84-426E-40DD-AFC4-6F175D3DCCD1}">
              <a14:hiddenFill xmlns:a14="http://schemas.microsoft.com/office/drawing/2010/main">
                <a:noFill/>
              </a14:hiddenFill>
            </a:ext>
          </a:extLst>
        </xdr:spPr>
      </xdr:sp>
      <xdr:sp macro="" textlink="">
        <xdr:nvSpPr>
          <xdr:cNvPr id="223" name="Line 144">
            <a:extLst>
              <a:ext uri="{FF2B5EF4-FFF2-40B4-BE49-F238E27FC236}">
                <a16:creationId xmlns:a16="http://schemas.microsoft.com/office/drawing/2014/main" id="{00000000-0008-0000-0300-0000DF000000}"/>
              </a:ext>
            </a:extLst>
          </xdr:cNvPr>
          <xdr:cNvSpPr>
            <a:spLocks noChangeShapeType="1"/>
          </xdr:cNvSpPr>
        </xdr:nvSpPr>
        <xdr:spPr bwMode="auto">
          <a:xfrm rot="3600000">
            <a:off x="706" y="425"/>
            <a:ext cx="7" cy="0"/>
          </a:xfrm>
          <a:prstGeom prst="line">
            <a:avLst/>
          </a:prstGeom>
          <a:noFill/>
          <a:ln w="3175">
            <a:solidFill>
              <a:srgbClr val="000000"/>
            </a:solidFill>
            <a:round/>
            <a:headEnd/>
            <a:tailEnd/>
          </a:ln>
          <a:extLst>
            <a:ext uri="{909E8E84-426E-40DD-AFC4-6F175D3DCCD1}">
              <a14:hiddenFill xmlns:a14="http://schemas.microsoft.com/office/drawing/2010/main">
                <a:noFill/>
              </a14:hiddenFill>
            </a:ext>
          </a:extLst>
        </xdr:spPr>
      </xdr:sp>
      <xdr:sp macro="" textlink="">
        <xdr:nvSpPr>
          <xdr:cNvPr id="224" name="Line 145">
            <a:extLst>
              <a:ext uri="{FF2B5EF4-FFF2-40B4-BE49-F238E27FC236}">
                <a16:creationId xmlns:a16="http://schemas.microsoft.com/office/drawing/2014/main" id="{00000000-0008-0000-0300-0000E0000000}"/>
              </a:ext>
            </a:extLst>
          </xdr:cNvPr>
          <xdr:cNvSpPr>
            <a:spLocks noChangeShapeType="1"/>
          </xdr:cNvSpPr>
        </xdr:nvSpPr>
        <xdr:spPr bwMode="auto">
          <a:xfrm rot="3600000">
            <a:off x="709" y="425"/>
            <a:ext cx="7" cy="0"/>
          </a:xfrm>
          <a:prstGeom prst="line">
            <a:avLst/>
          </a:prstGeom>
          <a:noFill/>
          <a:ln w="3175">
            <a:solidFill>
              <a:srgbClr val="000000"/>
            </a:solidFill>
            <a:round/>
            <a:headEnd/>
            <a:tailEnd/>
          </a:ln>
          <a:extLst>
            <a:ext uri="{909E8E84-426E-40DD-AFC4-6F175D3DCCD1}">
              <a14:hiddenFill xmlns:a14="http://schemas.microsoft.com/office/drawing/2010/main">
                <a:noFill/>
              </a14:hiddenFill>
            </a:ext>
          </a:extLst>
        </xdr:spPr>
      </xdr:sp>
      <xdr:sp macro="" textlink="">
        <xdr:nvSpPr>
          <xdr:cNvPr id="228" name="Line 146">
            <a:extLst>
              <a:ext uri="{FF2B5EF4-FFF2-40B4-BE49-F238E27FC236}">
                <a16:creationId xmlns:a16="http://schemas.microsoft.com/office/drawing/2014/main" id="{00000000-0008-0000-0300-0000E4000000}"/>
              </a:ext>
            </a:extLst>
          </xdr:cNvPr>
          <xdr:cNvSpPr>
            <a:spLocks noChangeShapeType="1"/>
          </xdr:cNvSpPr>
        </xdr:nvSpPr>
        <xdr:spPr bwMode="auto">
          <a:xfrm rot="3600000">
            <a:off x="712" y="425"/>
            <a:ext cx="7" cy="0"/>
          </a:xfrm>
          <a:prstGeom prst="line">
            <a:avLst/>
          </a:prstGeom>
          <a:noFill/>
          <a:ln w="3175">
            <a:solidFill>
              <a:srgbClr val="000000"/>
            </a:solidFill>
            <a:round/>
            <a:headEnd/>
            <a:tailEnd/>
          </a:ln>
          <a:extLst>
            <a:ext uri="{909E8E84-426E-40DD-AFC4-6F175D3DCCD1}">
              <a14:hiddenFill xmlns:a14="http://schemas.microsoft.com/office/drawing/2010/main">
                <a:noFill/>
              </a14:hiddenFill>
            </a:ext>
          </a:extLst>
        </xdr:spPr>
      </xdr:sp>
      <xdr:sp macro="" textlink="">
        <xdr:nvSpPr>
          <xdr:cNvPr id="229" name="Line 147">
            <a:extLst>
              <a:ext uri="{FF2B5EF4-FFF2-40B4-BE49-F238E27FC236}">
                <a16:creationId xmlns:a16="http://schemas.microsoft.com/office/drawing/2014/main" id="{00000000-0008-0000-0300-0000E5000000}"/>
              </a:ext>
            </a:extLst>
          </xdr:cNvPr>
          <xdr:cNvSpPr>
            <a:spLocks noChangeShapeType="1"/>
          </xdr:cNvSpPr>
        </xdr:nvSpPr>
        <xdr:spPr bwMode="auto">
          <a:xfrm rot="3600000">
            <a:off x="715" y="425"/>
            <a:ext cx="7" cy="0"/>
          </a:xfrm>
          <a:prstGeom prst="line">
            <a:avLst/>
          </a:prstGeom>
          <a:noFill/>
          <a:ln w="3175">
            <a:solidFill>
              <a:srgbClr val="000000"/>
            </a:solidFill>
            <a:round/>
            <a:headEnd/>
            <a:tailEnd/>
          </a:ln>
          <a:extLst>
            <a:ext uri="{909E8E84-426E-40DD-AFC4-6F175D3DCCD1}">
              <a14:hiddenFill xmlns:a14="http://schemas.microsoft.com/office/drawing/2010/main">
                <a:noFill/>
              </a14:hiddenFill>
            </a:ext>
          </a:extLst>
        </xdr:spPr>
      </xdr:sp>
      <xdr:sp macro="" textlink="">
        <xdr:nvSpPr>
          <xdr:cNvPr id="231" name="Line 148">
            <a:extLst>
              <a:ext uri="{FF2B5EF4-FFF2-40B4-BE49-F238E27FC236}">
                <a16:creationId xmlns:a16="http://schemas.microsoft.com/office/drawing/2014/main" id="{00000000-0008-0000-0300-0000E7000000}"/>
              </a:ext>
            </a:extLst>
          </xdr:cNvPr>
          <xdr:cNvSpPr>
            <a:spLocks noChangeShapeType="1"/>
          </xdr:cNvSpPr>
        </xdr:nvSpPr>
        <xdr:spPr bwMode="auto">
          <a:xfrm rot="3600000">
            <a:off x="718" y="425"/>
            <a:ext cx="7" cy="0"/>
          </a:xfrm>
          <a:prstGeom prst="line">
            <a:avLst/>
          </a:prstGeom>
          <a:noFill/>
          <a:ln w="3175">
            <a:solidFill>
              <a:srgbClr val="000000"/>
            </a:solidFill>
            <a:round/>
            <a:headEnd/>
            <a:tailEnd/>
          </a:ln>
          <a:extLst>
            <a:ext uri="{909E8E84-426E-40DD-AFC4-6F175D3DCCD1}">
              <a14:hiddenFill xmlns:a14="http://schemas.microsoft.com/office/drawing/2010/main">
                <a:noFill/>
              </a14:hiddenFill>
            </a:ext>
          </a:extLst>
        </xdr:spPr>
      </xdr:sp>
    </xdr:grpSp>
    <xdr:clientData/>
  </xdr:twoCellAnchor>
  <xdr:twoCellAnchor>
    <xdr:from>
      <xdr:col>14</xdr:col>
      <xdr:colOff>152400</xdr:colOff>
      <xdr:row>33</xdr:row>
      <xdr:rowOff>161925</xdr:rowOff>
    </xdr:from>
    <xdr:to>
      <xdr:col>20</xdr:col>
      <xdr:colOff>152399</xdr:colOff>
      <xdr:row>35</xdr:row>
      <xdr:rowOff>152400</xdr:rowOff>
    </xdr:to>
    <xdr:grpSp>
      <xdr:nvGrpSpPr>
        <xdr:cNvPr id="56" name="グループ化 55">
          <a:extLst>
            <a:ext uri="{FF2B5EF4-FFF2-40B4-BE49-F238E27FC236}">
              <a16:creationId xmlns:a16="http://schemas.microsoft.com/office/drawing/2014/main" id="{00000000-0008-0000-0300-000038000000}"/>
            </a:ext>
          </a:extLst>
        </xdr:cNvPr>
        <xdr:cNvGrpSpPr/>
      </xdr:nvGrpSpPr>
      <xdr:grpSpPr>
        <a:xfrm>
          <a:off x="2419350" y="6524625"/>
          <a:ext cx="971549" cy="371475"/>
          <a:chOff x="2419350" y="5953125"/>
          <a:chExt cx="971549" cy="371475"/>
        </a:xfrm>
      </xdr:grpSpPr>
      <xdr:grpSp>
        <xdr:nvGrpSpPr>
          <xdr:cNvPr id="215" name="Group 151">
            <a:extLst>
              <a:ext uri="{FF2B5EF4-FFF2-40B4-BE49-F238E27FC236}">
                <a16:creationId xmlns:a16="http://schemas.microsoft.com/office/drawing/2014/main" id="{00000000-0008-0000-0300-0000D7000000}"/>
              </a:ext>
            </a:extLst>
          </xdr:cNvPr>
          <xdr:cNvGrpSpPr>
            <a:grpSpLocks/>
          </xdr:cNvGrpSpPr>
        </xdr:nvGrpSpPr>
        <xdr:grpSpPr bwMode="auto">
          <a:xfrm>
            <a:off x="2705053" y="6029326"/>
            <a:ext cx="181367" cy="209550"/>
            <a:chOff x="126" y="366"/>
            <a:chExt cx="16" cy="18"/>
          </a:xfrm>
        </xdr:grpSpPr>
        <xdr:grpSp>
          <xdr:nvGrpSpPr>
            <xdr:cNvPr id="232" name="Group 110">
              <a:extLst>
                <a:ext uri="{FF2B5EF4-FFF2-40B4-BE49-F238E27FC236}">
                  <a16:creationId xmlns:a16="http://schemas.microsoft.com/office/drawing/2014/main" id="{00000000-0008-0000-0300-0000E8000000}"/>
                </a:ext>
              </a:extLst>
            </xdr:cNvPr>
            <xdr:cNvGrpSpPr>
              <a:grpSpLocks/>
            </xdr:cNvGrpSpPr>
          </xdr:nvGrpSpPr>
          <xdr:grpSpPr bwMode="auto">
            <a:xfrm>
              <a:off x="128" y="366"/>
              <a:ext cx="14" cy="12"/>
              <a:chOff x="768" y="375"/>
              <a:chExt cx="27" cy="23"/>
            </a:xfrm>
          </xdr:grpSpPr>
          <xdr:sp macro="" textlink="">
            <xdr:nvSpPr>
              <xdr:cNvPr id="246" name="Arc 111">
                <a:extLst>
                  <a:ext uri="{FF2B5EF4-FFF2-40B4-BE49-F238E27FC236}">
                    <a16:creationId xmlns:a16="http://schemas.microsoft.com/office/drawing/2014/main" id="{00000000-0008-0000-0300-0000F6000000}"/>
                  </a:ext>
                </a:extLst>
              </xdr:cNvPr>
              <xdr:cNvSpPr>
                <a:spLocks/>
              </xdr:cNvSpPr>
            </xdr:nvSpPr>
            <xdr:spPr bwMode="auto">
              <a:xfrm>
                <a:off x="771" y="378"/>
                <a:ext cx="18" cy="15"/>
              </a:xfrm>
              <a:custGeom>
                <a:avLst/>
                <a:gdLst>
                  <a:gd name="T0" fmla="*/ 0 w 33801"/>
                  <a:gd name="T1" fmla="*/ 0 h 34345"/>
                  <a:gd name="T2" fmla="*/ 0 w 33801"/>
                  <a:gd name="T3" fmla="*/ 0 h 34345"/>
                  <a:gd name="T4" fmla="*/ 0 w 33801"/>
                  <a:gd name="T5" fmla="*/ 0 h 34345"/>
                  <a:gd name="T6" fmla="*/ 0 60000 65536"/>
                  <a:gd name="T7" fmla="*/ 0 60000 65536"/>
                  <a:gd name="T8" fmla="*/ 0 60000 65536"/>
                  <a:gd name="T9" fmla="*/ 0 w 33801"/>
                  <a:gd name="T10" fmla="*/ 0 h 34345"/>
                  <a:gd name="T11" fmla="*/ 33801 w 33801"/>
                  <a:gd name="T12" fmla="*/ 34345 h 34345"/>
                </a:gdLst>
                <a:ahLst/>
                <a:cxnLst>
                  <a:cxn ang="T6">
                    <a:pos x="T0" y="T1"/>
                  </a:cxn>
                  <a:cxn ang="T7">
                    <a:pos x="T2" y="T3"/>
                  </a:cxn>
                  <a:cxn ang="T8">
                    <a:pos x="T4" y="T5"/>
                  </a:cxn>
                </a:cxnLst>
                <a:rect l="T9" t="T10" r="T11" b="T12"/>
                <a:pathLst>
                  <a:path w="33801" h="34345" fill="none" extrusionOk="0">
                    <a:moveTo>
                      <a:pt x="4160" y="34345"/>
                    </a:moveTo>
                    <a:cubicBezTo>
                      <a:pt x="1457" y="30645"/>
                      <a:pt x="0" y="26182"/>
                      <a:pt x="0" y="21600"/>
                    </a:cubicBezTo>
                    <a:cubicBezTo>
                      <a:pt x="0" y="9670"/>
                      <a:pt x="9670" y="0"/>
                      <a:pt x="21600" y="0"/>
                    </a:cubicBezTo>
                    <a:cubicBezTo>
                      <a:pt x="25954" y="-1"/>
                      <a:pt x="30207" y="1316"/>
                      <a:pt x="33801" y="3775"/>
                    </a:cubicBezTo>
                  </a:path>
                  <a:path w="33801" h="34345" stroke="0" extrusionOk="0">
                    <a:moveTo>
                      <a:pt x="4160" y="34345"/>
                    </a:moveTo>
                    <a:cubicBezTo>
                      <a:pt x="1457" y="30645"/>
                      <a:pt x="0" y="26182"/>
                      <a:pt x="0" y="21600"/>
                    </a:cubicBezTo>
                    <a:cubicBezTo>
                      <a:pt x="0" y="9670"/>
                      <a:pt x="9670" y="0"/>
                      <a:pt x="21600" y="0"/>
                    </a:cubicBezTo>
                    <a:cubicBezTo>
                      <a:pt x="25954" y="-1"/>
                      <a:pt x="30207" y="1316"/>
                      <a:pt x="33801" y="3775"/>
                    </a:cubicBezTo>
                    <a:lnTo>
                      <a:pt x="21600" y="21600"/>
                    </a:lnTo>
                    <a:lnTo>
                      <a:pt x="4160" y="34345"/>
                    </a:lnTo>
                    <a:close/>
                  </a:path>
                </a:pathLst>
              </a:custGeom>
              <a:noFill/>
              <a:ln w="3175">
                <a:solidFill>
                  <a:srgbClr val="0000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247" name="Line 112">
                <a:extLst>
                  <a:ext uri="{FF2B5EF4-FFF2-40B4-BE49-F238E27FC236}">
                    <a16:creationId xmlns:a16="http://schemas.microsoft.com/office/drawing/2014/main" id="{00000000-0008-0000-0300-0000F7000000}"/>
                  </a:ext>
                </a:extLst>
              </xdr:cNvPr>
              <xdr:cNvSpPr>
                <a:spLocks noChangeShapeType="1"/>
              </xdr:cNvSpPr>
            </xdr:nvSpPr>
            <xdr:spPr bwMode="auto">
              <a:xfrm flipH="1">
                <a:off x="779" y="375"/>
                <a:ext cx="16" cy="14"/>
              </a:xfrm>
              <a:prstGeom prst="line">
                <a:avLst/>
              </a:prstGeom>
              <a:noFill/>
              <a:ln w="0">
                <a:solidFill>
                  <a:srgbClr val="000000"/>
                </a:solidFill>
                <a:round/>
                <a:headEnd/>
                <a:tailEnd/>
              </a:ln>
              <a:extLst>
                <a:ext uri="{909E8E84-426E-40DD-AFC4-6F175D3DCCD1}">
                  <a14:hiddenFill xmlns:a14="http://schemas.microsoft.com/office/drawing/2010/main">
                    <a:noFill/>
                  </a14:hiddenFill>
                </a:ext>
              </a:extLst>
            </xdr:spPr>
          </xdr:sp>
          <xdr:sp macro="" textlink="">
            <xdr:nvSpPr>
              <xdr:cNvPr id="308" name="Arc 113">
                <a:extLst>
                  <a:ext uri="{FF2B5EF4-FFF2-40B4-BE49-F238E27FC236}">
                    <a16:creationId xmlns:a16="http://schemas.microsoft.com/office/drawing/2014/main" id="{00000000-0008-0000-0300-000034010000}"/>
                  </a:ext>
                </a:extLst>
              </xdr:cNvPr>
              <xdr:cNvSpPr>
                <a:spLocks/>
              </xdr:cNvSpPr>
            </xdr:nvSpPr>
            <xdr:spPr bwMode="auto">
              <a:xfrm rot="10800000">
                <a:off x="776" y="380"/>
                <a:ext cx="14" cy="14"/>
              </a:xfrm>
              <a:custGeom>
                <a:avLst/>
                <a:gdLst>
                  <a:gd name="T0" fmla="*/ 0 w 37822"/>
                  <a:gd name="T1" fmla="*/ 0 h 34345"/>
                  <a:gd name="T2" fmla="*/ 0 w 37822"/>
                  <a:gd name="T3" fmla="*/ 0 h 34345"/>
                  <a:gd name="T4" fmla="*/ 0 w 37822"/>
                  <a:gd name="T5" fmla="*/ 0 h 34345"/>
                  <a:gd name="T6" fmla="*/ 0 60000 65536"/>
                  <a:gd name="T7" fmla="*/ 0 60000 65536"/>
                  <a:gd name="T8" fmla="*/ 0 60000 65536"/>
                  <a:gd name="T9" fmla="*/ 0 w 37822"/>
                  <a:gd name="T10" fmla="*/ 0 h 34345"/>
                  <a:gd name="T11" fmla="*/ 37822 w 37822"/>
                  <a:gd name="T12" fmla="*/ 34345 h 34345"/>
                </a:gdLst>
                <a:ahLst/>
                <a:cxnLst>
                  <a:cxn ang="T6">
                    <a:pos x="T0" y="T1"/>
                  </a:cxn>
                  <a:cxn ang="T7">
                    <a:pos x="T2" y="T3"/>
                  </a:cxn>
                  <a:cxn ang="T8">
                    <a:pos x="T4" y="T5"/>
                  </a:cxn>
                </a:cxnLst>
                <a:rect l="T9" t="T10" r="T11" b="T12"/>
                <a:pathLst>
                  <a:path w="37822" h="34345" fill="none" extrusionOk="0">
                    <a:moveTo>
                      <a:pt x="4160" y="34345"/>
                    </a:moveTo>
                    <a:cubicBezTo>
                      <a:pt x="1457" y="30645"/>
                      <a:pt x="0" y="26182"/>
                      <a:pt x="0" y="21600"/>
                    </a:cubicBezTo>
                    <a:cubicBezTo>
                      <a:pt x="0" y="9670"/>
                      <a:pt x="9670" y="0"/>
                      <a:pt x="21600" y="0"/>
                    </a:cubicBezTo>
                    <a:cubicBezTo>
                      <a:pt x="27810" y="-1"/>
                      <a:pt x="33721" y="2673"/>
                      <a:pt x="37822" y="7337"/>
                    </a:cubicBezTo>
                  </a:path>
                  <a:path w="37822" h="34345" stroke="0" extrusionOk="0">
                    <a:moveTo>
                      <a:pt x="4160" y="34345"/>
                    </a:moveTo>
                    <a:cubicBezTo>
                      <a:pt x="1457" y="30645"/>
                      <a:pt x="0" y="26182"/>
                      <a:pt x="0" y="21600"/>
                    </a:cubicBezTo>
                    <a:cubicBezTo>
                      <a:pt x="0" y="9670"/>
                      <a:pt x="9670" y="0"/>
                      <a:pt x="21600" y="0"/>
                    </a:cubicBezTo>
                    <a:cubicBezTo>
                      <a:pt x="27810" y="-1"/>
                      <a:pt x="33721" y="2673"/>
                      <a:pt x="37822" y="7337"/>
                    </a:cubicBezTo>
                    <a:lnTo>
                      <a:pt x="21600" y="21600"/>
                    </a:lnTo>
                    <a:lnTo>
                      <a:pt x="4160" y="34345"/>
                    </a:lnTo>
                    <a:close/>
                  </a:path>
                </a:pathLst>
              </a:custGeom>
              <a:noFill/>
              <a:ln w="3175">
                <a:solidFill>
                  <a:srgbClr val="0000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309" name="Arc 114">
                <a:extLst>
                  <a:ext uri="{FF2B5EF4-FFF2-40B4-BE49-F238E27FC236}">
                    <a16:creationId xmlns:a16="http://schemas.microsoft.com/office/drawing/2014/main" id="{00000000-0008-0000-0300-000035010000}"/>
                  </a:ext>
                </a:extLst>
              </xdr:cNvPr>
              <xdr:cNvSpPr>
                <a:spLocks/>
              </xdr:cNvSpPr>
            </xdr:nvSpPr>
            <xdr:spPr bwMode="auto">
              <a:xfrm>
                <a:off x="775" y="381"/>
                <a:ext cx="12" cy="10"/>
              </a:xfrm>
              <a:custGeom>
                <a:avLst/>
                <a:gdLst>
                  <a:gd name="T0" fmla="*/ 0 w 37822"/>
                  <a:gd name="T1" fmla="*/ 0 h 34345"/>
                  <a:gd name="T2" fmla="*/ 0 w 37822"/>
                  <a:gd name="T3" fmla="*/ 0 h 34345"/>
                  <a:gd name="T4" fmla="*/ 0 w 37822"/>
                  <a:gd name="T5" fmla="*/ 0 h 34345"/>
                  <a:gd name="T6" fmla="*/ 0 60000 65536"/>
                  <a:gd name="T7" fmla="*/ 0 60000 65536"/>
                  <a:gd name="T8" fmla="*/ 0 60000 65536"/>
                  <a:gd name="T9" fmla="*/ 0 w 37822"/>
                  <a:gd name="T10" fmla="*/ 0 h 34345"/>
                  <a:gd name="T11" fmla="*/ 37822 w 37822"/>
                  <a:gd name="T12" fmla="*/ 34345 h 34345"/>
                </a:gdLst>
                <a:ahLst/>
                <a:cxnLst>
                  <a:cxn ang="T6">
                    <a:pos x="T0" y="T1"/>
                  </a:cxn>
                  <a:cxn ang="T7">
                    <a:pos x="T2" y="T3"/>
                  </a:cxn>
                  <a:cxn ang="T8">
                    <a:pos x="T4" y="T5"/>
                  </a:cxn>
                </a:cxnLst>
                <a:rect l="T9" t="T10" r="T11" b="T12"/>
                <a:pathLst>
                  <a:path w="37822" h="34345" fill="none" extrusionOk="0">
                    <a:moveTo>
                      <a:pt x="4160" y="34345"/>
                    </a:moveTo>
                    <a:cubicBezTo>
                      <a:pt x="1457" y="30645"/>
                      <a:pt x="0" y="26182"/>
                      <a:pt x="0" y="21600"/>
                    </a:cubicBezTo>
                    <a:cubicBezTo>
                      <a:pt x="0" y="9670"/>
                      <a:pt x="9670" y="0"/>
                      <a:pt x="21600" y="0"/>
                    </a:cubicBezTo>
                    <a:cubicBezTo>
                      <a:pt x="27810" y="-1"/>
                      <a:pt x="33721" y="2673"/>
                      <a:pt x="37822" y="7337"/>
                    </a:cubicBezTo>
                  </a:path>
                  <a:path w="37822" h="34345" stroke="0" extrusionOk="0">
                    <a:moveTo>
                      <a:pt x="4160" y="34345"/>
                    </a:moveTo>
                    <a:cubicBezTo>
                      <a:pt x="1457" y="30645"/>
                      <a:pt x="0" y="26182"/>
                      <a:pt x="0" y="21600"/>
                    </a:cubicBezTo>
                    <a:cubicBezTo>
                      <a:pt x="0" y="9670"/>
                      <a:pt x="9670" y="0"/>
                      <a:pt x="21600" y="0"/>
                    </a:cubicBezTo>
                    <a:cubicBezTo>
                      <a:pt x="27810" y="-1"/>
                      <a:pt x="33721" y="2673"/>
                      <a:pt x="37822" y="7337"/>
                    </a:cubicBezTo>
                    <a:lnTo>
                      <a:pt x="21600" y="21600"/>
                    </a:lnTo>
                    <a:lnTo>
                      <a:pt x="4160" y="34345"/>
                    </a:lnTo>
                    <a:close/>
                  </a:path>
                </a:pathLst>
              </a:custGeom>
              <a:noFill/>
              <a:ln w="3175">
                <a:solidFill>
                  <a:srgbClr val="0000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310" name="Arc 115">
                <a:extLst>
                  <a:ext uri="{FF2B5EF4-FFF2-40B4-BE49-F238E27FC236}">
                    <a16:creationId xmlns:a16="http://schemas.microsoft.com/office/drawing/2014/main" id="{00000000-0008-0000-0300-000036010000}"/>
                  </a:ext>
                </a:extLst>
              </xdr:cNvPr>
              <xdr:cNvSpPr>
                <a:spLocks/>
              </xdr:cNvSpPr>
            </xdr:nvSpPr>
            <xdr:spPr bwMode="auto">
              <a:xfrm rot="10800000">
                <a:off x="778" y="383"/>
                <a:ext cx="10" cy="7"/>
              </a:xfrm>
              <a:custGeom>
                <a:avLst/>
                <a:gdLst>
                  <a:gd name="T0" fmla="*/ 0 w 35393"/>
                  <a:gd name="T1" fmla="*/ 0 h 34345"/>
                  <a:gd name="T2" fmla="*/ 0 w 35393"/>
                  <a:gd name="T3" fmla="*/ 0 h 34345"/>
                  <a:gd name="T4" fmla="*/ 0 w 35393"/>
                  <a:gd name="T5" fmla="*/ 0 h 34345"/>
                  <a:gd name="T6" fmla="*/ 0 60000 65536"/>
                  <a:gd name="T7" fmla="*/ 0 60000 65536"/>
                  <a:gd name="T8" fmla="*/ 0 60000 65536"/>
                  <a:gd name="T9" fmla="*/ 0 w 35393"/>
                  <a:gd name="T10" fmla="*/ 0 h 34345"/>
                  <a:gd name="T11" fmla="*/ 35393 w 35393"/>
                  <a:gd name="T12" fmla="*/ 34345 h 34345"/>
                </a:gdLst>
                <a:ahLst/>
                <a:cxnLst>
                  <a:cxn ang="T6">
                    <a:pos x="T0" y="T1"/>
                  </a:cxn>
                  <a:cxn ang="T7">
                    <a:pos x="T2" y="T3"/>
                  </a:cxn>
                  <a:cxn ang="T8">
                    <a:pos x="T4" y="T5"/>
                  </a:cxn>
                </a:cxnLst>
                <a:rect l="T9" t="T10" r="T11" b="T12"/>
                <a:pathLst>
                  <a:path w="35393" h="34345" fill="none" extrusionOk="0">
                    <a:moveTo>
                      <a:pt x="4160" y="34345"/>
                    </a:moveTo>
                    <a:cubicBezTo>
                      <a:pt x="1457" y="30645"/>
                      <a:pt x="0" y="26182"/>
                      <a:pt x="0" y="21600"/>
                    </a:cubicBezTo>
                    <a:cubicBezTo>
                      <a:pt x="0" y="9670"/>
                      <a:pt x="9670" y="0"/>
                      <a:pt x="21600" y="0"/>
                    </a:cubicBezTo>
                    <a:cubicBezTo>
                      <a:pt x="26637" y="-1"/>
                      <a:pt x="31516" y="1760"/>
                      <a:pt x="35392" y="4977"/>
                    </a:cubicBezTo>
                  </a:path>
                  <a:path w="35393" h="34345" stroke="0" extrusionOk="0">
                    <a:moveTo>
                      <a:pt x="4160" y="34345"/>
                    </a:moveTo>
                    <a:cubicBezTo>
                      <a:pt x="1457" y="30645"/>
                      <a:pt x="0" y="26182"/>
                      <a:pt x="0" y="21600"/>
                    </a:cubicBezTo>
                    <a:cubicBezTo>
                      <a:pt x="0" y="9670"/>
                      <a:pt x="9670" y="0"/>
                      <a:pt x="21600" y="0"/>
                    </a:cubicBezTo>
                    <a:cubicBezTo>
                      <a:pt x="26637" y="-1"/>
                      <a:pt x="31516" y="1760"/>
                      <a:pt x="35392" y="4977"/>
                    </a:cubicBezTo>
                    <a:lnTo>
                      <a:pt x="21600" y="21600"/>
                    </a:lnTo>
                    <a:lnTo>
                      <a:pt x="4160" y="34345"/>
                    </a:lnTo>
                    <a:close/>
                  </a:path>
                </a:pathLst>
              </a:custGeom>
              <a:noFill/>
              <a:ln w="3175">
                <a:solidFill>
                  <a:srgbClr val="0000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311" name="Line 116">
                <a:extLst>
                  <a:ext uri="{FF2B5EF4-FFF2-40B4-BE49-F238E27FC236}">
                    <a16:creationId xmlns:a16="http://schemas.microsoft.com/office/drawing/2014/main" id="{00000000-0008-0000-0300-000037010000}"/>
                  </a:ext>
                </a:extLst>
              </xdr:cNvPr>
              <xdr:cNvSpPr>
                <a:spLocks noChangeShapeType="1"/>
              </xdr:cNvSpPr>
            </xdr:nvSpPr>
            <xdr:spPr bwMode="auto">
              <a:xfrm flipV="1">
                <a:off x="768" y="393"/>
                <a:ext cx="6" cy="5"/>
              </a:xfrm>
              <a:prstGeom prst="line">
                <a:avLst/>
              </a:prstGeom>
              <a:noFill/>
              <a:ln w="3175">
                <a:solidFill>
                  <a:srgbClr val="000000"/>
                </a:solidFill>
                <a:round/>
                <a:headEnd/>
                <a:tailEnd/>
              </a:ln>
              <a:extLst>
                <a:ext uri="{909E8E84-426E-40DD-AFC4-6F175D3DCCD1}">
                  <a14:hiddenFill xmlns:a14="http://schemas.microsoft.com/office/drawing/2010/main">
                    <a:noFill/>
                  </a14:hiddenFill>
                </a:ext>
              </a:extLst>
            </xdr:spPr>
          </xdr:sp>
        </xdr:grpSp>
        <xdr:grpSp>
          <xdr:nvGrpSpPr>
            <xdr:cNvPr id="233" name="Group 127">
              <a:extLst>
                <a:ext uri="{FF2B5EF4-FFF2-40B4-BE49-F238E27FC236}">
                  <a16:creationId xmlns:a16="http://schemas.microsoft.com/office/drawing/2014/main" id="{00000000-0008-0000-0300-0000E9000000}"/>
                </a:ext>
              </a:extLst>
            </xdr:cNvPr>
            <xdr:cNvGrpSpPr>
              <a:grpSpLocks/>
            </xdr:cNvGrpSpPr>
          </xdr:nvGrpSpPr>
          <xdr:grpSpPr bwMode="auto">
            <a:xfrm rot="3600000">
              <a:off x="122" y="379"/>
              <a:ext cx="9" cy="2"/>
              <a:chOff x="698" y="421"/>
              <a:chExt cx="25" cy="7"/>
            </a:xfrm>
          </xdr:grpSpPr>
          <xdr:sp macro="" textlink="">
            <xdr:nvSpPr>
              <xdr:cNvPr id="234" name="Line 128">
                <a:extLst>
                  <a:ext uri="{FF2B5EF4-FFF2-40B4-BE49-F238E27FC236}">
                    <a16:creationId xmlns:a16="http://schemas.microsoft.com/office/drawing/2014/main" id="{00000000-0008-0000-0300-0000EA000000}"/>
                  </a:ext>
                </a:extLst>
              </xdr:cNvPr>
              <xdr:cNvSpPr>
                <a:spLocks noChangeShapeType="1"/>
              </xdr:cNvSpPr>
            </xdr:nvSpPr>
            <xdr:spPr bwMode="auto">
              <a:xfrm>
                <a:off x="698" y="421"/>
                <a:ext cx="25" cy="0"/>
              </a:xfrm>
              <a:prstGeom prst="line">
                <a:avLst/>
              </a:prstGeom>
              <a:noFill/>
              <a:ln w="3175">
                <a:solidFill>
                  <a:srgbClr val="000000"/>
                </a:solidFill>
                <a:round/>
                <a:headEnd/>
                <a:tailEnd/>
              </a:ln>
              <a:extLst>
                <a:ext uri="{909E8E84-426E-40DD-AFC4-6F175D3DCCD1}">
                  <a14:hiddenFill xmlns:a14="http://schemas.microsoft.com/office/drawing/2010/main">
                    <a:noFill/>
                  </a14:hiddenFill>
                </a:ext>
              </a:extLst>
            </xdr:spPr>
          </xdr:sp>
          <xdr:sp macro="" textlink="">
            <xdr:nvSpPr>
              <xdr:cNvPr id="235" name="Line 129">
                <a:extLst>
                  <a:ext uri="{FF2B5EF4-FFF2-40B4-BE49-F238E27FC236}">
                    <a16:creationId xmlns:a16="http://schemas.microsoft.com/office/drawing/2014/main" id="{00000000-0008-0000-0300-0000EB000000}"/>
                  </a:ext>
                </a:extLst>
              </xdr:cNvPr>
              <xdr:cNvSpPr>
                <a:spLocks noChangeShapeType="1"/>
              </xdr:cNvSpPr>
            </xdr:nvSpPr>
            <xdr:spPr bwMode="auto">
              <a:xfrm rot="3600000">
                <a:off x="697" y="425"/>
                <a:ext cx="7" cy="0"/>
              </a:xfrm>
              <a:prstGeom prst="line">
                <a:avLst/>
              </a:prstGeom>
              <a:noFill/>
              <a:ln w="3175">
                <a:solidFill>
                  <a:srgbClr val="000000"/>
                </a:solidFill>
                <a:round/>
                <a:headEnd/>
                <a:tailEnd/>
              </a:ln>
              <a:extLst>
                <a:ext uri="{909E8E84-426E-40DD-AFC4-6F175D3DCCD1}">
                  <a14:hiddenFill xmlns:a14="http://schemas.microsoft.com/office/drawing/2010/main">
                    <a:noFill/>
                  </a14:hiddenFill>
                </a:ext>
              </a:extLst>
            </xdr:spPr>
          </xdr:sp>
          <xdr:sp macro="" textlink="">
            <xdr:nvSpPr>
              <xdr:cNvPr id="236" name="Line 130">
                <a:extLst>
                  <a:ext uri="{FF2B5EF4-FFF2-40B4-BE49-F238E27FC236}">
                    <a16:creationId xmlns:a16="http://schemas.microsoft.com/office/drawing/2014/main" id="{00000000-0008-0000-0300-0000EC000000}"/>
                  </a:ext>
                </a:extLst>
              </xdr:cNvPr>
              <xdr:cNvSpPr>
                <a:spLocks noChangeShapeType="1"/>
              </xdr:cNvSpPr>
            </xdr:nvSpPr>
            <xdr:spPr bwMode="auto">
              <a:xfrm rot="3600000">
                <a:off x="700" y="425"/>
                <a:ext cx="7" cy="0"/>
              </a:xfrm>
              <a:prstGeom prst="line">
                <a:avLst/>
              </a:prstGeom>
              <a:noFill/>
              <a:ln w="3175">
                <a:solidFill>
                  <a:srgbClr val="000000"/>
                </a:solidFill>
                <a:round/>
                <a:headEnd/>
                <a:tailEnd/>
              </a:ln>
              <a:extLst>
                <a:ext uri="{909E8E84-426E-40DD-AFC4-6F175D3DCCD1}">
                  <a14:hiddenFill xmlns:a14="http://schemas.microsoft.com/office/drawing/2010/main">
                    <a:noFill/>
                  </a14:hiddenFill>
                </a:ext>
              </a:extLst>
            </xdr:spPr>
          </xdr:sp>
          <xdr:sp macro="" textlink="">
            <xdr:nvSpPr>
              <xdr:cNvPr id="237" name="Line 131">
                <a:extLst>
                  <a:ext uri="{FF2B5EF4-FFF2-40B4-BE49-F238E27FC236}">
                    <a16:creationId xmlns:a16="http://schemas.microsoft.com/office/drawing/2014/main" id="{00000000-0008-0000-0300-0000ED000000}"/>
                  </a:ext>
                </a:extLst>
              </xdr:cNvPr>
              <xdr:cNvSpPr>
                <a:spLocks noChangeShapeType="1"/>
              </xdr:cNvSpPr>
            </xdr:nvSpPr>
            <xdr:spPr bwMode="auto">
              <a:xfrm rot="3600000">
                <a:off x="703" y="425"/>
                <a:ext cx="7" cy="0"/>
              </a:xfrm>
              <a:prstGeom prst="line">
                <a:avLst/>
              </a:prstGeom>
              <a:noFill/>
              <a:ln w="3175">
                <a:solidFill>
                  <a:srgbClr val="000000"/>
                </a:solidFill>
                <a:round/>
                <a:headEnd/>
                <a:tailEnd/>
              </a:ln>
              <a:extLst>
                <a:ext uri="{909E8E84-426E-40DD-AFC4-6F175D3DCCD1}">
                  <a14:hiddenFill xmlns:a14="http://schemas.microsoft.com/office/drawing/2010/main">
                    <a:noFill/>
                  </a14:hiddenFill>
                </a:ext>
              </a:extLst>
            </xdr:spPr>
          </xdr:sp>
          <xdr:sp macro="" textlink="">
            <xdr:nvSpPr>
              <xdr:cNvPr id="238" name="Line 132">
                <a:extLst>
                  <a:ext uri="{FF2B5EF4-FFF2-40B4-BE49-F238E27FC236}">
                    <a16:creationId xmlns:a16="http://schemas.microsoft.com/office/drawing/2014/main" id="{00000000-0008-0000-0300-0000EE000000}"/>
                  </a:ext>
                </a:extLst>
              </xdr:cNvPr>
              <xdr:cNvSpPr>
                <a:spLocks noChangeShapeType="1"/>
              </xdr:cNvSpPr>
            </xdr:nvSpPr>
            <xdr:spPr bwMode="auto">
              <a:xfrm rot="3600000">
                <a:off x="706" y="425"/>
                <a:ext cx="7" cy="0"/>
              </a:xfrm>
              <a:prstGeom prst="line">
                <a:avLst/>
              </a:prstGeom>
              <a:noFill/>
              <a:ln w="3175">
                <a:solidFill>
                  <a:srgbClr val="000000"/>
                </a:solidFill>
                <a:round/>
                <a:headEnd/>
                <a:tailEnd/>
              </a:ln>
              <a:extLst>
                <a:ext uri="{909E8E84-426E-40DD-AFC4-6F175D3DCCD1}">
                  <a14:hiddenFill xmlns:a14="http://schemas.microsoft.com/office/drawing/2010/main">
                    <a:noFill/>
                  </a14:hiddenFill>
                </a:ext>
              </a:extLst>
            </xdr:spPr>
          </xdr:sp>
          <xdr:sp macro="" textlink="">
            <xdr:nvSpPr>
              <xdr:cNvPr id="239" name="Line 133">
                <a:extLst>
                  <a:ext uri="{FF2B5EF4-FFF2-40B4-BE49-F238E27FC236}">
                    <a16:creationId xmlns:a16="http://schemas.microsoft.com/office/drawing/2014/main" id="{00000000-0008-0000-0300-0000EF000000}"/>
                  </a:ext>
                </a:extLst>
              </xdr:cNvPr>
              <xdr:cNvSpPr>
                <a:spLocks noChangeShapeType="1"/>
              </xdr:cNvSpPr>
            </xdr:nvSpPr>
            <xdr:spPr bwMode="auto">
              <a:xfrm rot="3600000">
                <a:off x="709" y="425"/>
                <a:ext cx="7" cy="0"/>
              </a:xfrm>
              <a:prstGeom prst="line">
                <a:avLst/>
              </a:prstGeom>
              <a:noFill/>
              <a:ln w="3175">
                <a:solidFill>
                  <a:srgbClr val="000000"/>
                </a:solidFill>
                <a:round/>
                <a:headEnd/>
                <a:tailEnd/>
              </a:ln>
              <a:extLst>
                <a:ext uri="{909E8E84-426E-40DD-AFC4-6F175D3DCCD1}">
                  <a14:hiddenFill xmlns:a14="http://schemas.microsoft.com/office/drawing/2010/main">
                    <a:noFill/>
                  </a14:hiddenFill>
                </a:ext>
              </a:extLst>
            </xdr:spPr>
          </xdr:sp>
          <xdr:sp macro="" textlink="">
            <xdr:nvSpPr>
              <xdr:cNvPr id="240" name="Line 134">
                <a:extLst>
                  <a:ext uri="{FF2B5EF4-FFF2-40B4-BE49-F238E27FC236}">
                    <a16:creationId xmlns:a16="http://schemas.microsoft.com/office/drawing/2014/main" id="{00000000-0008-0000-0300-0000F0000000}"/>
                  </a:ext>
                </a:extLst>
              </xdr:cNvPr>
              <xdr:cNvSpPr>
                <a:spLocks noChangeShapeType="1"/>
              </xdr:cNvSpPr>
            </xdr:nvSpPr>
            <xdr:spPr bwMode="auto">
              <a:xfrm rot="3600000">
                <a:off x="712" y="425"/>
                <a:ext cx="7" cy="0"/>
              </a:xfrm>
              <a:prstGeom prst="line">
                <a:avLst/>
              </a:prstGeom>
              <a:noFill/>
              <a:ln w="3175">
                <a:solidFill>
                  <a:srgbClr val="000000"/>
                </a:solidFill>
                <a:round/>
                <a:headEnd/>
                <a:tailEnd/>
              </a:ln>
              <a:extLst>
                <a:ext uri="{909E8E84-426E-40DD-AFC4-6F175D3DCCD1}">
                  <a14:hiddenFill xmlns:a14="http://schemas.microsoft.com/office/drawing/2010/main">
                    <a:noFill/>
                  </a14:hiddenFill>
                </a:ext>
              </a:extLst>
            </xdr:spPr>
          </xdr:sp>
          <xdr:sp macro="" textlink="">
            <xdr:nvSpPr>
              <xdr:cNvPr id="241" name="Line 135">
                <a:extLst>
                  <a:ext uri="{FF2B5EF4-FFF2-40B4-BE49-F238E27FC236}">
                    <a16:creationId xmlns:a16="http://schemas.microsoft.com/office/drawing/2014/main" id="{00000000-0008-0000-0300-0000F1000000}"/>
                  </a:ext>
                </a:extLst>
              </xdr:cNvPr>
              <xdr:cNvSpPr>
                <a:spLocks noChangeShapeType="1"/>
              </xdr:cNvSpPr>
            </xdr:nvSpPr>
            <xdr:spPr bwMode="auto">
              <a:xfrm rot="3600000">
                <a:off x="715" y="425"/>
                <a:ext cx="7" cy="0"/>
              </a:xfrm>
              <a:prstGeom prst="line">
                <a:avLst/>
              </a:prstGeom>
              <a:noFill/>
              <a:ln w="3175">
                <a:solidFill>
                  <a:srgbClr val="000000"/>
                </a:solidFill>
                <a:round/>
                <a:headEnd/>
                <a:tailEnd/>
              </a:ln>
              <a:extLst>
                <a:ext uri="{909E8E84-426E-40DD-AFC4-6F175D3DCCD1}">
                  <a14:hiddenFill xmlns:a14="http://schemas.microsoft.com/office/drawing/2010/main">
                    <a:noFill/>
                  </a14:hiddenFill>
                </a:ext>
              </a:extLst>
            </xdr:spPr>
          </xdr:sp>
          <xdr:sp macro="" textlink="">
            <xdr:nvSpPr>
              <xdr:cNvPr id="242" name="Line 136">
                <a:extLst>
                  <a:ext uri="{FF2B5EF4-FFF2-40B4-BE49-F238E27FC236}">
                    <a16:creationId xmlns:a16="http://schemas.microsoft.com/office/drawing/2014/main" id="{00000000-0008-0000-0300-0000F2000000}"/>
                  </a:ext>
                </a:extLst>
              </xdr:cNvPr>
              <xdr:cNvSpPr>
                <a:spLocks noChangeShapeType="1"/>
              </xdr:cNvSpPr>
            </xdr:nvSpPr>
            <xdr:spPr bwMode="auto">
              <a:xfrm rot="3600000">
                <a:off x="718" y="425"/>
                <a:ext cx="7" cy="0"/>
              </a:xfrm>
              <a:prstGeom prst="line">
                <a:avLst/>
              </a:prstGeom>
              <a:noFill/>
              <a:ln w="3175">
                <a:solidFill>
                  <a:srgbClr val="000000"/>
                </a:solidFill>
                <a:round/>
                <a:headEnd/>
                <a:tailEnd/>
              </a:ln>
              <a:extLst>
                <a:ext uri="{909E8E84-426E-40DD-AFC4-6F175D3DCCD1}">
                  <a14:hiddenFill xmlns:a14="http://schemas.microsoft.com/office/drawing/2010/main">
                    <a:noFill/>
                  </a14:hiddenFill>
                </a:ext>
              </a:extLst>
            </xdr:spPr>
          </xdr:sp>
        </xdr:grpSp>
      </xdr:grpSp>
      <xdr:sp macro="" textlink="">
        <xdr:nvSpPr>
          <xdr:cNvPr id="217" name="Freeform 47">
            <a:extLst>
              <a:ext uri="{FF2B5EF4-FFF2-40B4-BE49-F238E27FC236}">
                <a16:creationId xmlns:a16="http://schemas.microsoft.com/office/drawing/2014/main" id="{00000000-0008-0000-0300-0000D9000000}"/>
              </a:ext>
            </a:extLst>
          </xdr:cNvPr>
          <xdr:cNvSpPr>
            <a:spLocks noChangeAspect="1"/>
          </xdr:cNvSpPr>
        </xdr:nvSpPr>
        <xdr:spPr bwMode="auto">
          <a:xfrm rot="16200000" flipV="1">
            <a:off x="3011146" y="5885976"/>
            <a:ext cx="74735" cy="259587"/>
          </a:xfrm>
          <a:custGeom>
            <a:avLst/>
            <a:gdLst>
              <a:gd name="T0" fmla="*/ 175304713 w 21"/>
              <a:gd name="T1" fmla="*/ 0 h 71"/>
              <a:gd name="T2" fmla="*/ 175304713 w 21"/>
              <a:gd name="T3" fmla="*/ 206185607 h 71"/>
              <a:gd name="T4" fmla="*/ 175304713 w 21"/>
              <a:gd name="T5" fmla="*/ 206185607 h 71"/>
              <a:gd name="T6" fmla="*/ 0 w 21"/>
              <a:gd name="T7" fmla="*/ 206185607 h 71"/>
              <a:gd name="T8" fmla="*/ 175304713 w 21"/>
              <a:gd name="T9" fmla="*/ 206185607 h 71"/>
              <a:gd name="T10" fmla="*/ 0 w 21"/>
              <a:gd name="T11" fmla="*/ 206185607 h 71"/>
              <a:gd name="T12" fmla="*/ 175304713 w 21"/>
              <a:gd name="T13" fmla="*/ 206185607 h 71"/>
              <a:gd name="T14" fmla="*/ 0 w 21"/>
              <a:gd name="T15" fmla="*/ 206185607 h 71"/>
              <a:gd name="T16" fmla="*/ 175304713 w 21"/>
              <a:gd name="T17" fmla="*/ 206185607 h 71"/>
              <a:gd name="T18" fmla="*/ 0 w 21"/>
              <a:gd name="T19" fmla="*/ 206185607 h 71"/>
              <a:gd name="T20" fmla="*/ 175304713 w 21"/>
              <a:gd name="T21" fmla="*/ 206185607 h 71"/>
              <a:gd name="T22" fmla="*/ 0 w 21"/>
              <a:gd name="T23" fmla="*/ 206185607 h 71"/>
              <a:gd name="T24" fmla="*/ 175304713 w 21"/>
              <a:gd name="T25" fmla="*/ 206185607 h 71"/>
              <a:gd name="T26" fmla="*/ 175304713 w 21"/>
              <a:gd name="T27" fmla="*/ 206185607 h 71"/>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w 21"/>
              <a:gd name="T43" fmla="*/ 0 h 71"/>
              <a:gd name="T44" fmla="*/ 21 w 21"/>
              <a:gd name="T45" fmla="*/ 71 h 71"/>
            </a:gdLst>
            <a:ahLst/>
            <a:cxnLst>
              <a:cxn ang="T28">
                <a:pos x="T0" y="T1"/>
              </a:cxn>
              <a:cxn ang="T29">
                <a:pos x="T2" y="T3"/>
              </a:cxn>
              <a:cxn ang="T30">
                <a:pos x="T4" y="T5"/>
              </a:cxn>
              <a:cxn ang="T31">
                <a:pos x="T6" y="T7"/>
              </a:cxn>
              <a:cxn ang="T32">
                <a:pos x="T8" y="T9"/>
              </a:cxn>
              <a:cxn ang="T33">
                <a:pos x="T10" y="T11"/>
              </a:cxn>
              <a:cxn ang="T34">
                <a:pos x="T12" y="T13"/>
              </a:cxn>
              <a:cxn ang="T35">
                <a:pos x="T14" y="T15"/>
              </a:cxn>
              <a:cxn ang="T36">
                <a:pos x="T16" y="T17"/>
              </a:cxn>
              <a:cxn ang="T37">
                <a:pos x="T18" y="T19"/>
              </a:cxn>
              <a:cxn ang="T38">
                <a:pos x="T20" y="T21"/>
              </a:cxn>
              <a:cxn ang="T39">
                <a:pos x="T22" y="T23"/>
              </a:cxn>
              <a:cxn ang="T40">
                <a:pos x="T24" y="T25"/>
              </a:cxn>
              <a:cxn ang="T41">
                <a:pos x="T26" y="T27"/>
              </a:cxn>
            </a:cxnLst>
            <a:rect l="T42" t="T43" r="T44" b="T45"/>
            <a:pathLst>
              <a:path w="21" h="71">
                <a:moveTo>
                  <a:pt x="11" y="0"/>
                </a:moveTo>
                <a:lnTo>
                  <a:pt x="11" y="17"/>
                </a:lnTo>
                <a:lnTo>
                  <a:pt x="21" y="17"/>
                </a:lnTo>
                <a:lnTo>
                  <a:pt x="0" y="22"/>
                </a:lnTo>
                <a:lnTo>
                  <a:pt x="21" y="25"/>
                </a:lnTo>
                <a:lnTo>
                  <a:pt x="0" y="30"/>
                </a:lnTo>
                <a:lnTo>
                  <a:pt x="21" y="33"/>
                </a:lnTo>
                <a:lnTo>
                  <a:pt x="0" y="38"/>
                </a:lnTo>
                <a:lnTo>
                  <a:pt x="21" y="41"/>
                </a:lnTo>
                <a:lnTo>
                  <a:pt x="0" y="45"/>
                </a:lnTo>
                <a:lnTo>
                  <a:pt x="21" y="49"/>
                </a:lnTo>
                <a:lnTo>
                  <a:pt x="0" y="53"/>
                </a:lnTo>
                <a:lnTo>
                  <a:pt x="11" y="53"/>
                </a:lnTo>
                <a:lnTo>
                  <a:pt x="11" y="71"/>
                </a:lnTo>
              </a:path>
            </a:pathLst>
          </a:custGeom>
          <a:noFill/>
          <a:ln w="3175" cap="flat" cmpd="sng">
            <a:solidFill>
              <a:srgbClr val="000000"/>
            </a:solidFill>
            <a:prstDash val="solid"/>
            <a:round/>
            <a:headEnd type="none" w="med" len="med"/>
            <a:tailEnd type="none" w="med" len="med"/>
          </a:ln>
          <a:extLst>
            <a:ext uri="{909E8E84-426E-40DD-AFC4-6F175D3DCCD1}">
              <a14:hiddenFill xmlns:a14="http://schemas.microsoft.com/office/drawing/2010/main">
                <a:solidFill>
                  <a:srgbClr val="FFFFFF"/>
                </a:solidFill>
              </a14:hiddenFill>
            </a:ext>
          </a:extLst>
        </xdr:spPr>
      </xdr:sp>
      <xdr:grpSp>
        <xdr:nvGrpSpPr>
          <xdr:cNvPr id="55" name="グループ化 54">
            <a:extLst>
              <a:ext uri="{FF2B5EF4-FFF2-40B4-BE49-F238E27FC236}">
                <a16:creationId xmlns:a16="http://schemas.microsoft.com/office/drawing/2014/main" id="{00000000-0008-0000-0300-000037000000}"/>
              </a:ext>
            </a:extLst>
          </xdr:cNvPr>
          <xdr:cNvGrpSpPr/>
        </xdr:nvGrpSpPr>
        <xdr:grpSpPr>
          <a:xfrm>
            <a:off x="2419350" y="5953125"/>
            <a:ext cx="971549" cy="371475"/>
            <a:chOff x="2419350" y="5953125"/>
            <a:chExt cx="971549" cy="371475"/>
          </a:xfrm>
        </xdr:grpSpPr>
        <xdr:grpSp>
          <xdr:nvGrpSpPr>
            <xdr:cNvPr id="214" name="Group 150">
              <a:extLst>
                <a:ext uri="{FF2B5EF4-FFF2-40B4-BE49-F238E27FC236}">
                  <a16:creationId xmlns:a16="http://schemas.microsoft.com/office/drawing/2014/main" id="{00000000-0008-0000-0300-0000D6000000}"/>
                </a:ext>
              </a:extLst>
            </xdr:cNvPr>
            <xdr:cNvGrpSpPr>
              <a:grpSpLocks/>
            </xdr:cNvGrpSpPr>
          </xdr:nvGrpSpPr>
          <xdr:grpSpPr bwMode="auto">
            <a:xfrm>
              <a:off x="2857568" y="6057901"/>
              <a:ext cx="94812" cy="200025"/>
              <a:chOff x="139" y="372"/>
              <a:chExt cx="8" cy="18"/>
            </a:xfrm>
          </xdr:grpSpPr>
          <xdr:sp macro="" textlink="">
            <xdr:nvSpPr>
              <xdr:cNvPr id="312" name="Freeform 47">
                <a:extLst>
                  <a:ext uri="{FF2B5EF4-FFF2-40B4-BE49-F238E27FC236}">
                    <a16:creationId xmlns:a16="http://schemas.microsoft.com/office/drawing/2014/main" id="{00000000-0008-0000-0300-000038010000}"/>
                  </a:ext>
                </a:extLst>
              </xdr:cNvPr>
              <xdr:cNvSpPr>
                <a:spLocks noChangeAspect="1"/>
              </xdr:cNvSpPr>
            </xdr:nvSpPr>
            <xdr:spPr bwMode="auto">
              <a:xfrm flipV="1">
                <a:off x="140" y="372"/>
                <a:ext cx="6" cy="16"/>
              </a:xfrm>
              <a:custGeom>
                <a:avLst/>
                <a:gdLst>
                  <a:gd name="T0" fmla="*/ 175304713 w 21"/>
                  <a:gd name="T1" fmla="*/ 0 h 71"/>
                  <a:gd name="T2" fmla="*/ 175304713 w 21"/>
                  <a:gd name="T3" fmla="*/ 109056847 h 71"/>
                  <a:gd name="T4" fmla="*/ 175304713 w 21"/>
                  <a:gd name="T5" fmla="*/ 109056847 h 71"/>
                  <a:gd name="T6" fmla="*/ 0 w 21"/>
                  <a:gd name="T7" fmla="*/ 109056847 h 71"/>
                  <a:gd name="T8" fmla="*/ 175304713 w 21"/>
                  <a:gd name="T9" fmla="*/ 109056847 h 71"/>
                  <a:gd name="T10" fmla="*/ 0 w 21"/>
                  <a:gd name="T11" fmla="*/ 109056847 h 71"/>
                  <a:gd name="T12" fmla="*/ 175304713 w 21"/>
                  <a:gd name="T13" fmla="*/ 109056847 h 71"/>
                  <a:gd name="T14" fmla="*/ 0 w 21"/>
                  <a:gd name="T15" fmla="*/ 109056847 h 71"/>
                  <a:gd name="T16" fmla="*/ 175304713 w 21"/>
                  <a:gd name="T17" fmla="*/ 109056847 h 71"/>
                  <a:gd name="T18" fmla="*/ 0 w 21"/>
                  <a:gd name="T19" fmla="*/ 109056847 h 71"/>
                  <a:gd name="T20" fmla="*/ 175304713 w 21"/>
                  <a:gd name="T21" fmla="*/ 109056847 h 71"/>
                  <a:gd name="T22" fmla="*/ 0 w 21"/>
                  <a:gd name="T23" fmla="*/ 109056847 h 71"/>
                  <a:gd name="T24" fmla="*/ 175304713 w 21"/>
                  <a:gd name="T25" fmla="*/ 109056847 h 71"/>
                  <a:gd name="T26" fmla="*/ 175304713 w 21"/>
                  <a:gd name="T27" fmla="*/ 109056847 h 71"/>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w 21"/>
                  <a:gd name="T43" fmla="*/ 0 h 71"/>
                  <a:gd name="T44" fmla="*/ 21 w 21"/>
                  <a:gd name="T45" fmla="*/ 71 h 71"/>
                </a:gdLst>
                <a:ahLst/>
                <a:cxnLst>
                  <a:cxn ang="T28">
                    <a:pos x="T0" y="T1"/>
                  </a:cxn>
                  <a:cxn ang="T29">
                    <a:pos x="T2" y="T3"/>
                  </a:cxn>
                  <a:cxn ang="T30">
                    <a:pos x="T4" y="T5"/>
                  </a:cxn>
                  <a:cxn ang="T31">
                    <a:pos x="T6" y="T7"/>
                  </a:cxn>
                  <a:cxn ang="T32">
                    <a:pos x="T8" y="T9"/>
                  </a:cxn>
                  <a:cxn ang="T33">
                    <a:pos x="T10" y="T11"/>
                  </a:cxn>
                  <a:cxn ang="T34">
                    <a:pos x="T12" y="T13"/>
                  </a:cxn>
                  <a:cxn ang="T35">
                    <a:pos x="T14" y="T15"/>
                  </a:cxn>
                  <a:cxn ang="T36">
                    <a:pos x="T16" y="T17"/>
                  </a:cxn>
                  <a:cxn ang="T37">
                    <a:pos x="T18" y="T19"/>
                  </a:cxn>
                  <a:cxn ang="T38">
                    <a:pos x="T20" y="T21"/>
                  </a:cxn>
                  <a:cxn ang="T39">
                    <a:pos x="T22" y="T23"/>
                  </a:cxn>
                  <a:cxn ang="T40">
                    <a:pos x="T24" y="T25"/>
                  </a:cxn>
                  <a:cxn ang="T41">
                    <a:pos x="T26" y="T27"/>
                  </a:cxn>
                </a:cxnLst>
                <a:rect l="T42" t="T43" r="T44" b="T45"/>
                <a:pathLst>
                  <a:path w="21" h="71">
                    <a:moveTo>
                      <a:pt x="11" y="0"/>
                    </a:moveTo>
                    <a:lnTo>
                      <a:pt x="11" y="17"/>
                    </a:lnTo>
                    <a:lnTo>
                      <a:pt x="21" y="17"/>
                    </a:lnTo>
                    <a:lnTo>
                      <a:pt x="0" y="22"/>
                    </a:lnTo>
                    <a:lnTo>
                      <a:pt x="21" y="25"/>
                    </a:lnTo>
                    <a:lnTo>
                      <a:pt x="0" y="30"/>
                    </a:lnTo>
                    <a:lnTo>
                      <a:pt x="21" y="33"/>
                    </a:lnTo>
                    <a:lnTo>
                      <a:pt x="0" y="38"/>
                    </a:lnTo>
                    <a:lnTo>
                      <a:pt x="21" y="41"/>
                    </a:lnTo>
                    <a:lnTo>
                      <a:pt x="0" y="45"/>
                    </a:lnTo>
                    <a:lnTo>
                      <a:pt x="21" y="49"/>
                    </a:lnTo>
                    <a:lnTo>
                      <a:pt x="0" y="53"/>
                    </a:lnTo>
                    <a:lnTo>
                      <a:pt x="11" y="53"/>
                    </a:lnTo>
                    <a:lnTo>
                      <a:pt x="11" y="71"/>
                    </a:lnTo>
                  </a:path>
                </a:pathLst>
              </a:custGeom>
              <a:noFill/>
              <a:ln w="3175" cap="flat" cmpd="sng">
                <a:solidFill>
                  <a:srgbClr val="000000"/>
                </a:solidFill>
                <a:prstDash val="solid"/>
                <a:round/>
                <a:headEnd type="none" w="med" len="med"/>
                <a:tailEnd type="none" w="med" len="med"/>
              </a:ln>
              <a:extLst>
                <a:ext uri="{909E8E84-426E-40DD-AFC4-6F175D3DCCD1}">
                  <a14:hiddenFill xmlns:a14="http://schemas.microsoft.com/office/drawing/2010/main">
                    <a:solidFill>
                      <a:srgbClr val="FFFFFF"/>
                    </a:solidFill>
                  </a14:hiddenFill>
                </a:ext>
              </a:extLst>
            </xdr:spPr>
          </xdr:sp>
          <xdr:grpSp>
            <xdr:nvGrpSpPr>
              <xdr:cNvPr id="313" name="Group 117">
                <a:extLst>
                  <a:ext uri="{FF2B5EF4-FFF2-40B4-BE49-F238E27FC236}">
                    <a16:creationId xmlns:a16="http://schemas.microsoft.com/office/drawing/2014/main" id="{00000000-0008-0000-0300-000039010000}"/>
                  </a:ext>
                </a:extLst>
              </xdr:cNvPr>
              <xdr:cNvGrpSpPr>
                <a:grpSpLocks/>
              </xdr:cNvGrpSpPr>
            </xdr:nvGrpSpPr>
            <xdr:grpSpPr bwMode="auto">
              <a:xfrm>
                <a:off x="139" y="388"/>
                <a:ext cx="8" cy="2"/>
                <a:chOff x="698" y="421"/>
                <a:chExt cx="25" cy="7"/>
              </a:xfrm>
            </xdr:grpSpPr>
            <xdr:sp macro="" textlink="">
              <xdr:nvSpPr>
                <xdr:cNvPr id="314" name="Line 118">
                  <a:extLst>
                    <a:ext uri="{FF2B5EF4-FFF2-40B4-BE49-F238E27FC236}">
                      <a16:creationId xmlns:a16="http://schemas.microsoft.com/office/drawing/2014/main" id="{00000000-0008-0000-0300-00003A010000}"/>
                    </a:ext>
                  </a:extLst>
                </xdr:cNvPr>
                <xdr:cNvSpPr>
                  <a:spLocks noChangeShapeType="1"/>
                </xdr:cNvSpPr>
              </xdr:nvSpPr>
              <xdr:spPr bwMode="auto">
                <a:xfrm>
                  <a:off x="698" y="421"/>
                  <a:ext cx="25" cy="0"/>
                </a:xfrm>
                <a:prstGeom prst="line">
                  <a:avLst/>
                </a:prstGeom>
                <a:noFill/>
                <a:ln w="3175">
                  <a:solidFill>
                    <a:srgbClr val="000000"/>
                  </a:solidFill>
                  <a:round/>
                  <a:headEnd/>
                  <a:tailEnd/>
                </a:ln>
                <a:extLst>
                  <a:ext uri="{909E8E84-426E-40DD-AFC4-6F175D3DCCD1}">
                    <a14:hiddenFill xmlns:a14="http://schemas.microsoft.com/office/drawing/2010/main">
                      <a:noFill/>
                    </a14:hiddenFill>
                  </a:ext>
                </a:extLst>
              </xdr:spPr>
            </xdr:sp>
            <xdr:sp macro="" textlink="">
              <xdr:nvSpPr>
                <xdr:cNvPr id="315" name="Line 119">
                  <a:extLst>
                    <a:ext uri="{FF2B5EF4-FFF2-40B4-BE49-F238E27FC236}">
                      <a16:creationId xmlns:a16="http://schemas.microsoft.com/office/drawing/2014/main" id="{00000000-0008-0000-0300-00003B010000}"/>
                    </a:ext>
                  </a:extLst>
                </xdr:cNvPr>
                <xdr:cNvSpPr>
                  <a:spLocks noChangeShapeType="1"/>
                </xdr:cNvSpPr>
              </xdr:nvSpPr>
              <xdr:spPr bwMode="auto">
                <a:xfrm rot="3600000">
                  <a:off x="697" y="425"/>
                  <a:ext cx="7" cy="0"/>
                </a:xfrm>
                <a:prstGeom prst="line">
                  <a:avLst/>
                </a:prstGeom>
                <a:noFill/>
                <a:ln w="3175">
                  <a:solidFill>
                    <a:srgbClr val="000000"/>
                  </a:solidFill>
                  <a:round/>
                  <a:headEnd/>
                  <a:tailEnd/>
                </a:ln>
                <a:extLst>
                  <a:ext uri="{909E8E84-426E-40DD-AFC4-6F175D3DCCD1}">
                    <a14:hiddenFill xmlns:a14="http://schemas.microsoft.com/office/drawing/2010/main">
                      <a:noFill/>
                    </a14:hiddenFill>
                  </a:ext>
                </a:extLst>
              </xdr:spPr>
            </xdr:sp>
            <xdr:sp macro="" textlink="">
              <xdr:nvSpPr>
                <xdr:cNvPr id="316" name="Line 120">
                  <a:extLst>
                    <a:ext uri="{FF2B5EF4-FFF2-40B4-BE49-F238E27FC236}">
                      <a16:creationId xmlns:a16="http://schemas.microsoft.com/office/drawing/2014/main" id="{00000000-0008-0000-0300-00003C010000}"/>
                    </a:ext>
                  </a:extLst>
                </xdr:cNvPr>
                <xdr:cNvSpPr>
                  <a:spLocks noChangeShapeType="1"/>
                </xdr:cNvSpPr>
              </xdr:nvSpPr>
              <xdr:spPr bwMode="auto">
                <a:xfrm rot="3600000">
                  <a:off x="700" y="425"/>
                  <a:ext cx="7" cy="0"/>
                </a:xfrm>
                <a:prstGeom prst="line">
                  <a:avLst/>
                </a:prstGeom>
                <a:noFill/>
                <a:ln w="3175">
                  <a:solidFill>
                    <a:srgbClr val="000000"/>
                  </a:solidFill>
                  <a:round/>
                  <a:headEnd/>
                  <a:tailEnd/>
                </a:ln>
                <a:extLst>
                  <a:ext uri="{909E8E84-426E-40DD-AFC4-6F175D3DCCD1}">
                    <a14:hiddenFill xmlns:a14="http://schemas.microsoft.com/office/drawing/2010/main">
                      <a:noFill/>
                    </a14:hiddenFill>
                  </a:ext>
                </a:extLst>
              </xdr:spPr>
            </xdr:sp>
            <xdr:sp macro="" textlink="">
              <xdr:nvSpPr>
                <xdr:cNvPr id="317" name="Line 121">
                  <a:extLst>
                    <a:ext uri="{FF2B5EF4-FFF2-40B4-BE49-F238E27FC236}">
                      <a16:creationId xmlns:a16="http://schemas.microsoft.com/office/drawing/2014/main" id="{00000000-0008-0000-0300-00003D010000}"/>
                    </a:ext>
                  </a:extLst>
                </xdr:cNvPr>
                <xdr:cNvSpPr>
                  <a:spLocks noChangeShapeType="1"/>
                </xdr:cNvSpPr>
              </xdr:nvSpPr>
              <xdr:spPr bwMode="auto">
                <a:xfrm rot="3600000">
                  <a:off x="703" y="425"/>
                  <a:ext cx="7" cy="0"/>
                </a:xfrm>
                <a:prstGeom prst="line">
                  <a:avLst/>
                </a:prstGeom>
                <a:noFill/>
                <a:ln w="3175">
                  <a:solidFill>
                    <a:srgbClr val="000000"/>
                  </a:solidFill>
                  <a:round/>
                  <a:headEnd/>
                  <a:tailEnd/>
                </a:ln>
                <a:extLst>
                  <a:ext uri="{909E8E84-426E-40DD-AFC4-6F175D3DCCD1}">
                    <a14:hiddenFill xmlns:a14="http://schemas.microsoft.com/office/drawing/2010/main">
                      <a:noFill/>
                    </a14:hiddenFill>
                  </a:ext>
                </a:extLst>
              </xdr:spPr>
            </xdr:sp>
            <xdr:sp macro="" textlink="">
              <xdr:nvSpPr>
                <xdr:cNvPr id="318" name="Line 122">
                  <a:extLst>
                    <a:ext uri="{FF2B5EF4-FFF2-40B4-BE49-F238E27FC236}">
                      <a16:creationId xmlns:a16="http://schemas.microsoft.com/office/drawing/2014/main" id="{00000000-0008-0000-0300-00003E010000}"/>
                    </a:ext>
                  </a:extLst>
                </xdr:cNvPr>
                <xdr:cNvSpPr>
                  <a:spLocks noChangeShapeType="1"/>
                </xdr:cNvSpPr>
              </xdr:nvSpPr>
              <xdr:spPr bwMode="auto">
                <a:xfrm rot="3600000">
                  <a:off x="706" y="425"/>
                  <a:ext cx="7" cy="0"/>
                </a:xfrm>
                <a:prstGeom prst="line">
                  <a:avLst/>
                </a:prstGeom>
                <a:noFill/>
                <a:ln w="3175">
                  <a:solidFill>
                    <a:srgbClr val="000000"/>
                  </a:solidFill>
                  <a:round/>
                  <a:headEnd/>
                  <a:tailEnd/>
                </a:ln>
                <a:extLst>
                  <a:ext uri="{909E8E84-426E-40DD-AFC4-6F175D3DCCD1}">
                    <a14:hiddenFill xmlns:a14="http://schemas.microsoft.com/office/drawing/2010/main">
                      <a:noFill/>
                    </a14:hiddenFill>
                  </a:ext>
                </a:extLst>
              </xdr:spPr>
            </xdr:sp>
            <xdr:sp macro="" textlink="">
              <xdr:nvSpPr>
                <xdr:cNvPr id="319" name="Line 123">
                  <a:extLst>
                    <a:ext uri="{FF2B5EF4-FFF2-40B4-BE49-F238E27FC236}">
                      <a16:creationId xmlns:a16="http://schemas.microsoft.com/office/drawing/2014/main" id="{00000000-0008-0000-0300-00003F010000}"/>
                    </a:ext>
                  </a:extLst>
                </xdr:cNvPr>
                <xdr:cNvSpPr>
                  <a:spLocks noChangeShapeType="1"/>
                </xdr:cNvSpPr>
              </xdr:nvSpPr>
              <xdr:spPr bwMode="auto">
                <a:xfrm rot="3600000">
                  <a:off x="709" y="425"/>
                  <a:ext cx="7" cy="0"/>
                </a:xfrm>
                <a:prstGeom prst="line">
                  <a:avLst/>
                </a:prstGeom>
                <a:noFill/>
                <a:ln w="3175">
                  <a:solidFill>
                    <a:srgbClr val="000000"/>
                  </a:solidFill>
                  <a:round/>
                  <a:headEnd/>
                  <a:tailEnd/>
                </a:ln>
                <a:extLst>
                  <a:ext uri="{909E8E84-426E-40DD-AFC4-6F175D3DCCD1}">
                    <a14:hiddenFill xmlns:a14="http://schemas.microsoft.com/office/drawing/2010/main">
                      <a:noFill/>
                    </a14:hiddenFill>
                  </a:ext>
                </a:extLst>
              </xdr:spPr>
            </xdr:sp>
            <xdr:sp macro="" textlink="">
              <xdr:nvSpPr>
                <xdr:cNvPr id="320" name="Line 124">
                  <a:extLst>
                    <a:ext uri="{FF2B5EF4-FFF2-40B4-BE49-F238E27FC236}">
                      <a16:creationId xmlns:a16="http://schemas.microsoft.com/office/drawing/2014/main" id="{00000000-0008-0000-0300-000040010000}"/>
                    </a:ext>
                  </a:extLst>
                </xdr:cNvPr>
                <xdr:cNvSpPr>
                  <a:spLocks noChangeShapeType="1"/>
                </xdr:cNvSpPr>
              </xdr:nvSpPr>
              <xdr:spPr bwMode="auto">
                <a:xfrm rot="3600000">
                  <a:off x="712" y="425"/>
                  <a:ext cx="7" cy="0"/>
                </a:xfrm>
                <a:prstGeom prst="line">
                  <a:avLst/>
                </a:prstGeom>
                <a:noFill/>
                <a:ln w="3175">
                  <a:solidFill>
                    <a:srgbClr val="000000"/>
                  </a:solidFill>
                  <a:round/>
                  <a:headEnd/>
                  <a:tailEnd/>
                </a:ln>
                <a:extLst>
                  <a:ext uri="{909E8E84-426E-40DD-AFC4-6F175D3DCCD1}">
                    <a14:hiddenFill xmlns:a14="http://schemas.microsoft.com/office/drawing/2010/main">
                      <a:noFill/>
                    </a14:hiddenFill>
                  </a:ext>
                </a:extLst>
              </xdr:spPr>
            </xdr:sp>
            <xdr:sp macro="" textlink="">
              <xdr:nvSpPr>
                <xdr:cNvPr id="321" name="Line 125">
                  <a:extLst>
                    <a:ext uri="{FF2B5EF4-FFF2-40B4-BE49-F238E27FC236}">
                      <a16:creationId xmlns:a16="http://schemas.microsoft.com/office/drawing/2014/main" id="{00000000-0008-0000-0300-000041010000}"/>
                    </a:ext>
                  </a:extLst>
                </xdr:cNvPr>
                <xdr:cNvSpPr>
                  <a:spLocks noChangeShapeType="1"/>
                </xdr:cNvSpPr>
              </xdr:nvSpPr>
              <xdr:spPr bwMode="auto">
                <a:xfrm rot="3600000">
                  <a:off x="715" y="425"/>
                  <a:ext cx="7" cy="0"/>
                </a:xfrm>
                <a:prstGeom prst="line">
                  <a:avLst/>
                </a:prstGeom>
                <a:noFill/>
                <a:ln w="3175">
                  <a:solidFill>
                    <a:srgbClr val="000000"/>
                  </a:solidFill>
                  <a:round/>
                  <a:headEnd/>
                  <a:tailEnd/>
                </a:ln>
                <a:extLst>
                  <a:ext uri="{909E8E84-426E-40DD-AFC4-6F175D3DCCD1}">
                    <a14:hiddenFill xmlns:a14="http://schemas.microsoft.com/office/drawing/2010/main">
                      <a:noFill/>
                    </a14:hiddenFill>
                  </a:ext>
                </a:extLst>
              </xdr:spPr>
            </xdr:sp>
            <xdr:sp macro="" textlink="">
              <xdr:nvSpPr>
                <xdr:cNvPr id="322" name="Line 126">
                  <a:extLst>
                    <a:ext uri="{FF2B5EF4-FFF2-40B4-BE49-F238E27FC236}">
                      <a16:creationId xmlns:a16="http://schemas.microsoft.com/office/drawing/2014/main" id="{00000000-0008-0000-0300-000042010000}"/>
                    </a:ext>
                  </a:extLst>
                </xdr:cNvPr>
                <xdr:cNvSpPr>
                  <a:spLocks noChangeShapeType="1"/>
                </xdr:cNvSpPr>
              </xdr:nvSpPr>
              <xdr:spPr bwMode="auto">
                <a:xfrm rot="3600000">
                  <a:off x="718" y="425"/>
                  <a:ext cx="7" cy="0"/>
                </a:xfrm>
                <a:prstGeom prst="line">
                  <a:avLst/>
                </a:prstGeom>
                <a:noFill/>
                <a:ln w="3175">
                  <a:solidFill>
                    <a:srgbClr val="000000"/>
                  </a:solidFill>
                  <a:round/>
                  <a:headEnd/>
                  <a:tailEnd/>
                </a:ln>
                <a:extLst>
                  <a:ext uri="{909E8E84-426E-40DD-AFC4-6F175D3DCCD1}">
                    <a14:hiddenFill xmlns:a14="http://schemas.microsoft.com/office/drawing/2010/main">
                      <a:noFill/>
                    </a14:hiddenFill>
                  </a:ext>
                </a:extLst>
              </xdr:spPr>
            </xdr:sp>
          </xdr:grpSp>
        </xdr:grpSp>
        <xdr:sp macro="" textlink="">
          <xdr:nvSpPr>
            <xdr:cNvPr id="181" name="Text Box 49">
              <a:extLst>
                <a:ext uri="{FF2B5EF4-FFF2-40B4-BE49-F238E27FC236}">
                  <a16:creationId xmlns:a16="http://schemas.microsoft.com/office/drawing/2014/main" id="{00000000-0008-0000-0300-0000B5000000}"/>
                </a:ext>
              </a:extLst>
            </xdr:cNvPr>
            <xdr:cNvSpPr txBox="1">
              <a:spLocks noChangeArrowheads="1"/>
            </xdr:cNvSpPr>
          </xdr:nvSpPr>
          <xdr:spPr bwMode="auto">
            <a:xfrm>
              <a:off x="2419350" y="5953125"/>
              <a:ext cx="152400" cy="171450"/>
            </a:xfrm>
            <a:prstGeom prst="rect">
              <a:avLst/>
            </a:prstGeom>
            <a:noFill/>
            <a:ln w="6350">
              <a:noFill/>
              <a:miter lim="800000"/>
              <a:headEnd/>
              <a:tailEnd/>
            </a:ln>
            <a:effectLst/>
          </xdr:spPr>
          <xdr:txBody>
            <a:bodyPr wrap="none" lIns="18288" tIns="18288" rIns="0" bIns="0" anchor="t" upright="1">
              <a:noAutofit/>
            </a:bodyPr>
            <a:lstStyle/>
            <a:p>
              <a:pPr algn="l" rtl="0">
                <a:defRPr sz="1000"/>
              </a:pPr>
              <a:r>
                <a:rPr lang="en-US" altLang="ja-JP" sz="1000" b="0" i="0" u="none" strike="noStrike" baseline="0">
                  <a:solidFill>
                    <a:srgbClr val="000000"/>
                  </a:solidFill>
                  <a:latin typeface="ＭＳ Ｐ明朝"/>
                  <a:ea typeface="ＭＳ Ｐ明朝"/>
                </a:rPr>
                <a:t>Kr</a:t>
              </a:r>
            </a:p>
          </xdr:txBody>
        </xdr:sp>
        <xdr:sp macro="" textlink="">
          <xdr:nvSpPr>
            <xdr:cNvPr id="182" name="Text Box 50">
              <a:extLst>
                <a:ext uri="{FF2B5EF4-FFF2-40B4-BE49-F238E27FC236}">
                  <a16:creationId xmlns:a16="http://schemas.microsoft.com/office/drawing/2014/main" id="{00000000-0008-0000-0300-0000B6000000}"/>
                </a:ext>
              </a:extLst>
            </xdr:cNvPr>
            <xdr:cNvSpPr txBox="1">
              <a:spLocks noChangeArrowheads="1"/>
            </xdr:cNvSpPr>
          </xdr:nvSpPr>
          <xdr:spPr bwMode="auto">
            <a:xfrm>
              <a:off x="2962275" y="6153150"/>
              <a:ext cx="161925" cy="171450"/>
            </a:xfrm>
            <a:prstGeom prst="rect">
              <a:avLst/>
            </a:prstGeom>
            <a:noFill/>
            <a:ln w="6350">
              <a:noFill/>
              <a:miter lim="800000"/>
              <a:headEnd/>
              <a:tailEnd/>
            </a:ln>
            <a:effectLst/>
          </xdr:spPr>
          <xdr:txBody>
            <a:bodyPr wrap="none" lIns="18288" tIns="18288" rIns="0" bIns="0" anchor="t" upright="1">
              <a:noAutofit/>
            </a:bodyPr>
            <a:lstStyle/>
            <a:p>
              <a:pPr algn="l" rtl="0">
                <a:defRPr sz="1000"/>
              </a:pPr>
              <a:r>
                <a:rPr lang="en-US" altLang="ja-JP" sz="1000" b="0" i="0" u="none" strike="noStrike" baseline="0">
                  <a:solidFill>
                    <a:srgbClr val="000000"/>
                  </a:solidFill>
                  <a:latin typeface="ＭＳ Ｐ明朝"/>
                  <a:ea typeface="ＭＳ Ｐ明朝"/>
                </a:rPr>
                <a:t>Kv</a:t>
              </a:r>
            </a:p>
          </xdr:txBody>
        </xdr:sp>
        <xdr:sp macro="" textlink="">
          <xdr:nvSpPr>
            <xdr:cNvPr id="183" name="Text Box 51">
              <a:extLst>
                <a:ext uri="{FF2B5EF4-FFF2-40B4-BE49-F238E27FC236}">
                  <a16:creationId xmlns:a16="http://schemas.microsoft.com/office/drawing/2014/main" id="{00000000-0008-0000-0300-0000B7000000}"/>
                </a:ext>
              </a:extLst>
            </xdr:cNvPr>
            <xdr:cNvSpPr txBox="1">
              <a:spLocks noChangeArrowheads="1"/>
            </xdr:cNvSpPr>
          </xdr:nvSpPr>
          <xdr:spPr bwMode="auto">
            <a:xfrm>
              <a:off x="3238499" y="5965372"/>
              <a:ext cx="152400" cy="171450"/>
            </a:xfrm>
            <a:prstGeom prst="rect">
              <a:avLst/>
            </a:prstGeom>
            <a:noFill/>
            <a:ln w="6350">
              <a:noFill/>
              <a:miter lim="800000"/>
              <a:headEnd/>
              <a:tailEnd/>
            </a:ln>
            <a:effectLst/>
          </xdr:spPr>
          <xdr:txBody>
            <a:bodyPr wrap="none" lIns="18288" tIns="18288" rIns="0" bIns="0" anchor="t" upright="1">
              <a:noAutofit/>
            </a:bodyPr>
            <a:lstStyle/>
            <a:p>
              <a:pPr algn="l" rtl="0">
                <a:defRPr sz="1000"/>
              </a:pPr>
              <a:r>
                <a:rPr lang="en-US" altLang="ja-JP" sz="1000" b="0" i="0" u="none" strike="noStrike" baseline="0">
                  <a:solidFill>
                    <a:srgbClr val="000000"/>
                  </a:solidFill>
                  <a:latin typeface="ＭＳ Ｐ明朝"/>
                  <a:ea typeface="ＭＳ Ｐ明朝"/>
                </a:rPr>
                <a:t>Ks</a:t>
              </a:r>
            </a:p>
          </xdr:txBody>
        </xdr:sp>
      </xdr:grpSp>
    </xdr:grpSp>
    <xdr:clientData/>
  </xdr:twoCellAnchor>
  <xdr:twoCellAnchor>
    <xdr:from>
      <xdr:col>27</xdr:col>
      <xdr:colOff>0</xdr:colOff>
      <xdr:row>34</xdr:row>
      <xdr:rowOff>92528</xdr:rowOff>
    </xdr:from>
    <xdr:to>
      <xdr:col>27</xdr:col>
      <xdr:colOff>0</xdr:colOff>
      <xdr:row>40</xdr:row>
      <xdr:rowOff>0</xdr:rowOff>
    </xdr:to>
    <xdr:sp macro="" textlink="">
      <xdr:nvSpPr>
        <xdr:cNvPr id="323" name="Line 2192">
          <a:extLst>
            <a:ext uri="{FF2B5EF4-FFF2-40B4-BE49-F238E27FC236}">
              <a16:creationId xmlns:a16="http://schemas.microsoft.com/office/drawing/2014/main" id="{00000000-0008-0000-0300-000043010000}"/>
            </a:ext>
          </a:extLst>
        </xdr:cNvPr>
        <xdr:cNvSpPr>
          <a:spLocks noChangeShapeType="1"/>
        </xdr:cNvSpPr>
      </xdr:nvSpPr>
      <xdr:spPr>
        <a:xfrm flipH="1">
          <a:off x="4472609" y="6635789"/>
          <a:ext cx="0" cy="1050472"/>
        </a:xfrm>
        <a:prstGeom prst="line">
          <a:avLst/>
        </a:prstGeom>
        <a:noFill/>
        <a:ln w="3175">
          <a:solidFill>
            <a:srgbClr val="000000"/>
          </a:solidFill>
          <a:round/>
          <a:headEnd type="none" w="sm" len="sm"/>
        </a:ln>
        <a:extLst>
          <a:ext uri="{909E8E84-426E-40DD-AFC4-6F175D3DCCD1}">
            <a14:hiddenFill xmlns:a14="http://schemas.microsoft.com/office/drawing/2010/main">
              <a:noFill/>
            </a14:hiddenFill>
          </a:ext>
        </a:extLst>
      </xdr:spPr>
    </xdr:sp>
    <xdr:clientData/>
  </xdr:twoCellAnchor>
  <xdr:twoCellAnchor>
    <xdr:from>
      <xdr:col>5</xdr:col>
      <xdr:colOff>129249</xdr:colOff>
      <xdr:row>5</xdr:row>
      <xdr:rowOff>105356</xdr:rowOff>
    </xdr:from>
    <xdr:to>
      <xdr:col>21</xdr:col>
      <xdr:colOff>1</xdr:colOff>
      <xdr:row>8</xdr:row>
      <xdr:rowOff>148876</xdr:rowOff>
    </xdr:to>
    <xdr:grpSp>
      <xdr:nvGrpSpPr>
        <xdr:cNvPr id="13" name="グループ化 12">
          <a:extLst>
            <a:ext uri="{FF2B5EF4-FFF2-40B4-BE49-F238E27FC236}">
              <a16:creationId xmlns:a16="http://schemas.microsoft.com/office/drawing/2014/main" id="{00000000-0008-0000-0300-00000D000000}"/>
            </a:ext>
          </a:extLst>
        </xdr:cNvPr>
        <xdr:cNvGrpSpPr/>
      </xdr:nvGrpSpPr>
      <xdr:grpSpPr>
        <a:xfrm>
          <a:off x="938874" y="1134056"/>
          <a:ext cx="2461552" cy="615020"/>
          <a:chOff x="854614" y="1270336"/>
          <a:chExt cx="2750739" cy="690563"/>
        </a:xfrm>
      </xdr:grpSpPr>
      <xdr:cxnSp macro="">
        <xdr:nvCxnSpPr>
          <xdr:cNvPr id="284" name="直線コネクタ 1151">
            <a:extLst>
              <a:ext uri="{FF2B5EF4-FFF2-40B4-BE49-F238E27FC236}">
                <a16:creationId xmlns:a16="http://schemas.microsoft.com/office/drawing/2014/main" id="{00000000-0008-0000-0300-00001C010000}"/>
              </a:ext>
            </a:extLst>
          </xdr:cNvPr>
          <xdr:cNvCxnSpPr>
            <a:cxnSpLocks noChangeShapeType="1"/>
          </xdr:cNvCxnSpPr>
        </xdr:nvCxnSpPr>
        <xdr:spPr>
          <a:xfrm>
            <a:off x="854614" y="1954330"/>
            <a:ext cx="2208040" cy="0"/>
          </a:xfrm>
          <a:prstGeom prst="line">
            <a:avLst/>
          </a:prstGeom>
          <a:noFill/>
          <a:ln w="3175">
            <a:solidFill>
              <a:srgbClr xmlns:mc="http://schemas.openxmlformats.org/markup-compatibility/2006" xmlns:a14="http://schemas.microsoft.com/office/drawing/2010/main" val="000000" mc:Ignorable="a14" a14:legacySpreadsheetColorIndex="64"/>
            </a:solidFill>
            <a:prstDash val="dash"/>
            <a:round/>
          </a:ln>
          <a:extLst>
            <a:ext uri="{909E8E84-426E-40DD-AFC4-6F175D3DCCD1}">
              <a14:hiddenFill xmlns:a14="http://schemas.microsoft.com/office/drawing/2010/main">
                <a:noFill/>
              </a14:hiddenFill>
            </a:ext>
          </a:extLst>
        </xdr:spPr>
      </xdr:cxnSp>
      <xdr:cxnSp macro="">
        <xdr:nvCxnSpPr>
          <xdr:cNvPr id="286" name="直線コネクタ 1151">
            <a:extLst>
              <a:ext uri="{FF2B5EF4-FFF2-40B4-BE49-F238E27FC236}">
                <a16:creationId xmlns:a16="http://schemas.microsoft.com/office/drawing/2014/main" id="{00000000-0008-0000-0300-00001E010000}"/>
              </a:ext>
            </a:extLst>
          </xdr:cNvPr>
          <xdr:cNvCxnSpPr>
            <a:cxnSpLocks noChangeShapeType="1"/>
          </xdr:cNvCxnSpPr>
        </xdr:nvCxnSpPr>
        <xdr:spPr>
          <a:xfrm>
            <a:off x="3062654" y="1270337"/>
            <a:ext cx="0" cy="690562"/>
          </a:xfrm>
          <a:prstGeom prst="line">
            <a:avLst/>
          </a:prstGeom>
          <a:noFill/>
          <a:ln w="3175">
            <a:solidFill>
              <a:srgbClr xmlns:mc="http://schemas.openxmlformats.org/markup-compatibility/2006" xmlns:a14="http://schemas.microsoft.com/office/drawing/2010/main" val="000000" mc:Ignorable="a14" a14:legacySpreadsheetColorIndex="64"/>
            </a:solidFill>
            <a:prstDash val="dash"/>
            <a:round/>
          </a:ln>
          <a:extLst>
            <a:ext uri="{909E8E84-426E-40DD-AFC4-6F175D3DCCD1}">
              <a14:hiddenFill xmlns:a14="http://schemas.microsoft.com/office/drawing/2010/main">
                <a:noFill/>
              </a14:hiddenFill>
            </a:ext>
          </a:extLst>
        </xdr:spPr>
      </xdr:cxnSp>
      <xdr:cxnSp macro="">
        <xdr:nvCxnSpPr>
          <xdr:cNvPr id="288" name="直線コネクタ 1151">
            <a:extLst>
              <a:ext uri="{FF2B5EF4-FFF2-40B4-BE49-F238E27FC236}">
                <a16:creationId xmlns:a16="http://schemas.microsoft.com/office/drawing/2014/main" id="{00000000-0008-0000-0300-000020010000}"/>
              </a:ext>
            </a:extLst>
          </xdr:cNvPr>
          <xdr:cNvCxnSpPr>
            <a:cxnSpLocks noChangeShapeType="1"/>
          </xdr:cNvCxnSpPr>
        </xdr:nvCxnSpPr>
        <xdr:spPr>
          <a:xfrm>
            <a:off x="3151499" y="1270336"/>
            <a:ext cx="0" cy="680915"/>
          </a:xfrm>
          <a:prstGeom prst="line">
            <a:avLst/>
          </a:prstGeom>
          <a:noFill/>
          <a:ln w="3175">
            <a:solidFill>
              <a:srgbClr xmlns:mc="http://schemas.openxmlformats.org/markup-compatibility/2006" xmlns:a14="http://schemas.microsoft.com/office/drawing/2010/main" val="000000" mc:Ignorable="a14" a14:legacySpreadsheetColorIndex="64"/>
            </a:solidFill>
            <a:prstDash val="dash"/>
            <a:round/>
          </a:ln>
          <a:extLst>
            <a:ext uri="{909E8E84-426E-40DD-AFC4-6F175D3DCCD1}">
              <a14:hiddenFill xmlns:a14="http://schemas.microsoft.com/office/drawing/2010/main">
                <a:noFill/>
              </a14:hiddenFill>
            </a:ext>
          </a:extLst>
        </xdr:spPr>
      </xdr:cxnSp>
      <xdr:cxnSp macro="">
        <xdr:nvCxnSpPr>
          <xdr:cNvPr id="289" name="直線コネクタ 1151">
            <a:extLst>
              <a:ext uri="{FF2B5EF4-FFF2-40B4-BE49-F238E27FC236}">
                <a16:creationId xmlns:a16="http://schemas.microsoft.com/office/drawing/2014/main" id="{00000000-0008-0000-0300-000021010000}"/>
              </a:ext>
            </a:extLst>
          </xdr:cNvPr>
          <xdr:cNvCxnSpPr>
            <a:cxnSpLocks noChangeShapeType="1"/>
          </xdr:cNvCxnSpPr>
        </xdr:nvCxnSpPr>
        <xdr:spPr>
          <a:xfrm flipH="1">
            <a:off x="3141481" y="1951251"/>
            <a:ext cx="463872" cy="0"/>
          </a:xfrm>
          <a:prstGeom prst="line">
            <a:avLst/>
          </a:prstGeom>
          <a:noFill/>
          <a:ln w="3175">
            <a:solidFill>
              <a:srgbClr xmlns:mc="http://schemas.openxmlformats.org/markup-compatibility/2006" xmlns:a14="http://schemas.microsoft.com/office/drawing/2010/main" val="000000" mc:Ignorable="a14" a14:legacySpreadsheetColorIndex="64"/>
            </a:solidFill>
            <a:prstDash val="dash"/>
            <a:round/>
          </a:ln>
          <a:extLst>
            <a:ext uri="{909E8E84-426E-40DD-AFC4-6F175D3DCCD1}">
              <a14:hiddenFill xmlns:a14="http://schemas.microsoft.com/office/drawing/2010/main">
                <a:noFill/>
              </a14:hiddenFill>
            </a:ext>
          </a:extLst>
        </xdr:spPr>
      </xdr:cxnSp>
      <xdr:cxnSp macro="">
        <xdr:nvCxnSpPr>
          <xdr:cNvPr id="156" name="直線コネクタ 1151">
            <a:extLst>
              <a:ext uri="{FF2B5EF4-FFF2-40B4-BE49-F238E27FC236}">
                <a16:creationId xmlns:a16="http://schemas.microsoft.com/office/drawing/2014/main" id="{00000000-0008-0000-0300-00009C000000}"/>
              </a:ext>
            </a:extLst>
          </xdr:cNvPr>
          <xdr:cNvCxnSpPr>
            <a:cxnSpLocks noChangeShapeType="1"/>
          </xdr:cNvCxnSpPr>
        </xdr:nvCxnSpPr>
        <xdr:spPr>
          <a:xfrm>
            <a:off x="3602232" y="1270336"/>
            <a:ext cx="0" cy="680915"/>
          </a:xfrm>
          <a:prstGeom prst="line">
            <a:avLst/>
          </a:prstGeom>
          <a:noFill/>
          <a:ln w="3175">
            <a:solidFill>
              <a:srgbClr xmlns:mc="http://schemas.openxmlformats.org/markup-compatibility/2006" xmlns:a14="http://schemas.microsoft.com/office/drawing/2010/main" val="000000" mc:Ignorable="a14" a14:legacySpreadsheetColorIndex="64"/>
            </a:solidFill>
            <a:prstDash val="dash"/>
            <a:round/>
          </a:ln>
          <a:extLst>
            <a:ext uri="{909E8E84-426E-40DD-AFC4-6F175D3DCCD1}">
              <a14:hiddenFill xmlns:a14="http://schemas.microsoft.com/office/drawing/2010/main">
                <a:noFill/>
              </a14:hiddenFill>
            </a:ext>
          </a:extLst>
        </xdr:spPr>
      </xdr:cxnSp>
      <xdr:cxnSp macro="">
        <xdr:nvCxnSpPr>
          <xdr:cNvPr id="163" name="直線コネクタ 1151">
            <a:extLst>
              <a:ext uri="{FF2B5EF4-FFF2-40B4-BE49-F238E27FC236}">
                <a16:creationId xmlns:a16="http://schemas.microsoft.com/office/drawing/2014/main" id="{00000000-0008-0000-0300-0000A3000000}"/>
              </a:ext>
            </a:extLst>
          </xdr:cNvPr>
          <xdr:cNvCxnSpPr>
            <a:cxnSpLocks noChangeShapeType="1"/>
          </xdr:cNvCxnSpPr>
        </xdr:nvCxnSpPr>
        <xdr:spPr>
          <a:xfrm>
            <a:off x="2312693" y="1270336"/>
            <a:ext cx="0" cy="680915"/>
          </a:xfrm>
          <a:prstGeom prst="line">
            <a:avLst/>
          </a:prstGeom>
          <a:noFill/>
          <a:ln w="3175">
            <a:solidFill>
              <a:srgbClr xmlns:mc="http://schemas.openxmlformats.org/markup-compatibility/2006" xmlns:a14="http://schemas.microsoft.com/office/drawing/2010/main" val="000000" mc:Ignorable="a14" a14:legacySpreadsheetColorIndex="64"/>
            </a:solidFill>
            <a:prstDash val="dash"/>
            <a:round/>
          </a:ln>
          <a:extLst>
            <a:ext uri="{909E8E84-426E-40DD-AFC4-6F175D3DCCD1}">
              <a14:hiddenFill xmlns:a14="http://schemas.microsoft.com/office/drawing/2010/main">
                <a:noFill/>
              </a14:hiddenFill>
            </a:ext>
          </a:extLst>
        </xdr:spPr>
      </xdr:cxnSp>
    </xdr:grpSp>
    <xdr:clientData/>
  </xdr:twoCellAnchor>
  <xdr:twoCellAnchor>
    <xdr:from>
      <xdr:col>17</xdr:col>
      <xdr:colOff>146855</xdr:colOff>
      <xdr:row>14</xdr:row>
      <xdr:rowOff>0</xdr:rowOff>
    </xdr:from>
    <xdr:to>
      <xdr:col>18</xdr:col>
      <xdr:colOff>130911</xdr:colOff>
      <xdr:row>15</xdr:row>
      <xdr:rowOff>18532</xdr:rowOff>
    </xdr:to>
    <xdr:sp macro="" textlink="">
      <xdr:nvSpPr>
        <xdr:cNvPr id="195" name="テキスト ボックス 360">
          <a:extLst>
            <a:ext uri="{FF2B5EF4-FFF2-40B4-BE49-F238E27FC236}">
              <a16:creationId xmlns:a16="http://schemas.microsoft.com/office/drawing/2014/main" id="{00000000-0008-0000-0300-0000C3000000}"/>
            </a:ext>
          </a:extLst>
        </xdr:cNvPr>
        <xdr:cNvSpPr txBox="1"/>
      </xdr:nvSpPr>
      <xdr:spPr>
        <a:xfrm>
          <a:off x="2962942" y="2733261"/>
          <a:ext cx="149708" cy="2090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r>
            <a:rPr kumimoji="1" lang="en-US" altLang="ja-JP" sz="700">
              <a:latin typeface="MS Gothic" panose="020B0609070205080204" pitchFamily="1" charset="-128"/>
              <a:ea typeface="MS Gothic" panose="020B0609070205080204" pitchFamily="1" charset="-128"/>
            </a:rPr>
            <a:t>3</a:t>
          </a:r>
          <a:endParaRPr kumimoji="1" lang="ja-JP" altLang="en-US" sz="700">
            <a:latin typeface="MS Gothic" panose="020B0609070205080204" pitchFamily="1" charset="-128"/>
            <a:ea typeface="MS Gothic" panose="020B0609070205080204" pitchFamily="1" charset="-128"/>
          </a:endParaRPr>
        </a:p>
      </xdr:txBody>
    </xdr:sp>
    <xdr:clientData/>
  </xdr:twoCellAnchor>
  <xdr:twoCellAnchor>
    <xdr:from>
      <xdr:col>17</xdr:col>
      <xdr:colOff>14196</xdr:colOff>
      <xdr:row>13</xdr:row>
      <xdr:rowOff>130883</xdr:rowOff>
    </xdr:from>
    <xdr:to>
      <xdr:col>17</xdr:col>
      <xdr:colOff>140850</xdr:colOff>
      <xdr:row>14</xdr:row>
      <xdr:rowOff>64208</xdr:rowOff>
    </xdr:to>
    <xdr:sp macro="" textlink="">
      <xdr:nvSpPr>
        <xdr:cNvPr id="197" name="テキスト ボックス 215">
          <a:extLst>
            <a:ext uri="{FF2B5EF4-FFF2-40B4-BE49-F238E27FC236}">
              <a16:creationId xmlns:a16="http://schemas.microsoft.com/office/drawing/2014/main" id="{00000000-0008-0000-0300-0000C5000000}"/>
            </a:ext>
          </a:extLst>
        </xdr:cNvPr>
        <xdr:cNvSpPr txBox="1"/>
      </xdr:nvSpPr>
      <xdr:spPr>
        <a:xfrm>
          <a:off x="2830283" y="2673644"/>
          <a:ext cx="126654" cy="123825"/>
        </a:xfrm>
        <a:prstGeom prst="rect">
          <a:avLst/>
        </a:prstGeom>
        <a:grpFill/>
        <a:ln w="3175">
          <a:solidFill>
            <a:schemeClr val="accent5"/>
          </a:solidFill>
        </a:ln>
      </xdr:spPr>
      <xdr:style>
        <a:lnRef idx="2">
          <a:schemeClr val="dk1"/>
        </a:lnRef>
        <a:fillRef idx="1">
          <a:schemeClr val="lt1"/>
        </a:fillRef>
        <a:effectRef idx="0">
          <a:schemeClr val="dk1"/>
        </a:effectRef>
        <a:fontRef idx="minor">
          <a:schemeClr val="dk1"/>
        </a:fontRef>
      </xdr:style>
      <xdr:txBody>
        <a:bodyPr vertOverflow="clip" horzOverflow="clip" wrap="square" rtlCol="0" anchor="ctr">
          <a:noAutofit/>
        </a:bodyPr>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kumimoji="1" lang="en-US" altLang="ja-JP" sz="700">
              <a:latin typeface="MS Gothic" panose="020B0609070205080204" pitchFamily="1" charset="-128"/>
              <a:ea typeface="MS Gothic" panose="020B0609070205080204" pitchFamily="1" charset="-128"/>
            </a:rPr>
            <a:t>2</a:t>
          </a:r>
          <a:endParaRPr kumimoji="1" lang="ja-JP" altLang="en-US" sz="700">
            <a:latin typeface="MS Gothic" panose="020B0609070205080204" pitchFamily="1" charset="-128"/>
            <a:ea typeface="MS Gothic" panose="020B0609070205080204" pitchFamily="1" charset="-128"/>
          </a:endParaRP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23</xdr:col>
      <xdr:colOff>9525</xdr:colOff>
      <xdr:row>369</xdr:row>
      <xdr:rowOff>0</xdr:rowOff>
    </xdr:from>
    <xdr:to>
      <xdr:col>23</xdr:col>
      <xdr:colOff>47625</xdr:colOff>
      <xdr:row>370</xdr:row>
      <xdr:rowOff>28575</xdr:rowOff>
    </xdr:to>
    <xdr:sp macro="" textlink="">
      <xdr:nvSpPr>
        <xdr:cNvPr id="52" name="Text Box 973">
          <a:extLst>
            <a:ext uri="{FF2B5EF4-FFF2-40B4-BE49-F238E27FC236}">
              <a16:creationId xmlns:a16="http://schemas.microsoft.com/office/drawing/2014/main" id="{00000000-0008-0000-0600-000034000000}"/>
            </a:ext>
          </a:extLst>
        </xdr:cNvPr>
        <xdr:cNvSpPr txBox="1">
          <a:spLocks noChangeArrowheads="1"/>
        </xdr:cNvSpPr>
      </xdr:nvSpPr>
      <xdr:spPr>
        <a:xfrm>
          <a:off x="3733800" y="68484750"/>
          <a:ext cx="38100" cy="219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23</xdr:col>
      <xdr:colOff>31506</xdr:colOff>
      <xdr:row>368</xdr:row>
      <xdr:rowOff>161193</xdr:rowOff>
    </xdr:from>
    <xdr:to>
      <xdr:col>23</xdr:col>
      <xdr:colOff>69606</xdr:colOff>
      <xdr:row>369</xdr:row>
      <xdr:rowOff>189770</xdr:rowOff>
    </xdr:to>
    <xdr:sp macro="" textlink="">
      <xdr:nvSpPr>
        <xdr:cNvPr id="53" name="Text Box 974">
          <a:extLst>
            <a:ext uri="{FF2B5EF4-FFF2-40B4-BE49-F238E27FC236}">
              <a16:creationId xmlns:a16="http://schemas.microsoft.com/office/drawing/2014/main" id="{00000000-0008-0000-0600-000035000000}"/>
            </a:ext>
          </a:extLst>
        </xdr:cNvPr>
        <xdr:cNvSpPr txBox="1">
          <a:spLocks noChangeArrowheads="1"/>
        </xdr:cNvSpPr>
      </xdr:nvSpPr>
      <xdr:spPr>
        <a:xfrm>
          <a:off x="3755781" y="68455443"/>
          <a:ext cx="38100" cy="21907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23</xdr:col>
      <xdr:colOff>9525</xdr:colOff>
      <xdr:row>152</xdr:row>
      <xdr:rowOff>0</xdr:rowOff>
    </xdr:from>
    <xdr:to>
      <xdr:col>23</xdr:col>
      <xdr:colOff>47625</xdr:colOff>
      <xdr:row>153</xdr:row>
      <xdr:rowOff>9525</xdr:rowOff>
    </xdr:to>
    <xdr:sp macro="" textlink="">
      <xdr:nvSpPr>
        <xdr:cNvPr id="368" name="Text Box 27">
          <a:extLst>
            <a:ext uri="{FF2B5EF4-FFF2-40B4-BE49-F238E27FC236}">
              <a16:creationId xmlns:a16="http://schemas.microsoft.com/office/drawing/2014/main" id="{00000000-0008-0000-0600-000070010000}"/>
            </a:ext>
          </a:extLst>
        </xdr:cNvPr>
        <xdr:cNvSpPr txBox="1">
          <a:spLocks noChangeArrowheads="1"/>
        </xdr:cNvSpPr>
      </xdr:nvSpPr>
      <xdr:spPr>
        <a:xfrm>
          <a:off x="3733800" y="27908250"/>
          <a:ext cx="38100"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30</xdr:col>
      <xdr:colOff>9525</xdr:colOff>
      <xdr:row>218</xdr:row>
      <xdr:rowOff>140804</xdr:rowOff>
    </xdr:from>
    <xdr:to>
      <xdr:col>30</xdr:col>
      <xdr:colOff>47625</xdr:colOff>
      <xdr:row>219</xdr:row>
      <xdr:rowOff>150329</xdr:rowOff>
    </xdr:to>
    <xdr:sp macro="" textlink="">
      <xdr:nvSpPr>
        <xdr:cNvPr id="423" name="Text Box 27">
          <a:extLst>
            <a:ext uri="{FF2B5EF4-FFF2-40B4-BE49-F238E27FC236}">
              <a16:creationId xmlns:a16="http://schemas.microsoft.com/office/drawing/2014/main" id="{00000000-0008-0000-0600-0000A7010000}"/>
            </a:ext>
          </a:extLst>
        </xdr:cNvPr>
        <xdr:cNvSpPr txBox="1">
          <a:spLocks noChangeArrowheads="1"/>
        </xdr:cNvSpPr>
      </xdr:nvSpPr>
      <xdr:spPr>
        <a:xfrm>
          <a:off x="4867275" y="39860054"/>
          <a:ext cx="38100"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24</xdr:col>
      <xdr:colOff>9525</xdr:colOff>
      <xdr:row>103</xdr:row>
      <xdr:rowOff>0</xdr:rowOff>
    </xdr:from>
    <xdr:ext cx="38100" cy="223838"/>
    <xdr:sp macro="" textlink="">
      <xdr:nvSpPr>
        <xdr:cNvPr id="1235" name="Text Box 27">
          <a:extLst>
            <a:ext uri="{FF2B5EF4-FFF2-40B4-BE49-F238E27FC236}">
              <a16:creationId xmlns:a16="http://schemas.microsoft.com/office/drawing/2014/main" id="{00000000-0008-0000-0600-0000D3040000}"/>
            </a:ext>
          </a:extLst>
        </xdr:cNvPr>
        <xdr:cNvSpPr txBox="1">
          <a:spLocks noChangeArrowheads="1"/>
        </xdr:cNvSpPr>
      </xdr:nvSpPr>
      <xdr:spPr>
        <a:xfrm>
          <a:off x="3895725" y="19240500"/>
          <a:ext cx="38100" cy="2238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24</xdr:col>
      <xdr:colOff>9525</xdr:colOff>
      <xdr:row>103</xdr:row>
      <xdr:rowOff>0</xdr:rowOff>
    </xdr:from>
    <xdr:ext cx="38100" cy="223838"/>
    <xdr:sp macro="" textlink="">
      <xdr:nvSpPr>
        <xdr:cNvPr id="1608" name="Text Box 27">
          <a:extLst>
            <a:ext uri="{FF2B5EF4-FFF2-40B4-BE49-F238E27FC236}">
              <a16:creationId xmlns:a16="http://schemas.microsoft.com/office/drawing/2014/main" id="{00000000-0008-0000-0600-000048060000}"/>
            </a:ext>
          </a:extLst>
        </xdr:cNvPr>
        <xdr:cNvSpPr txBox="1">
          <a:spLocks noChangeArrowheads="1"/>
        </xdr:cNvSpPr>
      </xdr:nvSpPr>
      <xdr:spPr>
        <a:xfrm>
          <a:off x="3895725" y="19240500"/>
          <a:ext cx="38100" cy="2238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twoCellAnchor editAs="oneCell">
    <xdr:from>
      <xdr:col>24</xdr:col>
      <xdr:colOff>9525</xdr:colOff>
      <xdr:row>587</xdr:row>
      <xdr:rowOff>0</xdr:rowOff>
    </xdr:from>
    <xdr:to>
      <xdr:col>24</xdr:col>
      <xdr:colOff>47625</xdr:colOff>
      <xdr:row>588</xdr:row>
      <xdr:rowOff>9525</xdr:rowOff>
    </xdr:to>
    <xdr:sp macro="" textlink="">
      <xdr:nvSpPr>
        <xdr:cNvPr id="1684" name="Text Box 975">
          <a:extLst>
            <a:ext uri="{FF2B5EF4-FFF2-40B4-BE49-F238E27FC236}">
              <a16:creationId xmlns:a16="http://schemas.microsoft.com/office/drawing/2014/main" id="{00000000-0008-0000-0600-000094060000}"/>
            </a:ext>
          </a:extLst>
        </xdr:cNvPr>
        <xdr:cNvSpPr txBox="1">
          <a:spLocks noChangeArrowheads="1"/>
        </xdr:cNvSpPr>
      </xdr:nvSpPr>
      <xdr:spPr bwMode="auto">
        <a:xfrm>
          <a:off x="3895725" y="110013750"/>
          <a:ext cx="38100"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2</xdr:col>
      <xdr:colOff>0</xdr:colOff>
      <xdr:row>587</xdr:row>
      <xdr:rowOff>0</xdr:rowOff>
    </xdr:from>
    <xdr:to>
      <xdr:col>2</xdr:col>
      <xdr:colOff>38100</xdr:colOff>
      <xdr:row>588</xdr:row>
      <xdr:rowOff>19050</xdr:rowOff>
    </xdr:to>
    <xdr:sp macro="" textlink="">
      <xdr:nvSpPr>
        <xdr:cNvPr id="1685" name="Text Box 976">
          <a:extLst>
            <a:ext uri="{FF2B5EF4-FFF2-40B4-BE49-F238E27FC236}">
              <a16:creationId xmlns:a16="http://schemas.microsoft.com/office/drawing/2014/main" id="{00000000-0008-0000-0600-000095060000}"/>
            </a:ext>
          </a:extLst>
        </xdr:cNvPr>
        <xdr:cNvSpPr txBox="1">
          <a:spLocks noChangeArrowheads="1"/>
        </xdr:cNvSpPr>
      </xdr:nvSpPr>
      <xdr:spPr bwMode="auto">
        <a:xfrm>
          <a:off x="323850" y="110013750"/>
          <a:ext cx="38100"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24</xdr:col>
      <xdr:colOff>9525</xdr:colOff>
      <xdr:row>587</xdr:row>
      <xdr:rowOff>0</xdr:rowOff>
    </xdr:from>
    <xdr:to>
      <xdr:col>24</xdr:col>
      <xdr:colOff>57150</xdr:colOff>
      <xdr:row>588</xdr:row>
      <xdr:rowOff>9525</xdr:rowOff>
    </xdr:to>
    <xdr:sp macro="" textlink="">
      <xdr:nvSpPr>
        <xdr:cNvPr id="1686" name="Text Box 978">
          <a:extLst>
            <a:ext uri="{FF2B5EF4-FFF2-40B4-BE49-F238E27FC236}">
              <a16:creationId xmlns:a16="http://schemas.microsoft.com/office/drawing/2014/main" id="{00000000-0008-0000-0600-000096060000}"/>
            </a:ext>
          </a:extLst>
        </xdr:cNvPr>
        <xdr:cNvSpPr txBox="1">
          <a:spLocks noChangeArrowheads="1"/>
        </xdr:cNvSpPr>
      </xdr:nvSpPr>
      <xdr:spPr bwMode="auto">
        <a:xfrm>
          <a:off x="3895725" y="110013750"/>
          <a:ext cx="47625"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4</xdr:col>
      <xdr:colOff>0</xdr:colOff>
      <xdr:row>587</xdr:row>
      <xdr:rowOff>0</xdr:rowOff>
    </xdr:from>
    <xdr:to>
      <xdr:col>4</xdr:col>
      <xdr:colOff>38100</xdr:colOff>
      <xdr:row>588</xdr:row>
      <xdr:rowOff>19050</xdr:rowOff>
    </xdr:to>
    <xdr:sp macro="" textlink="">
      <xdr:nvSpPr>
        <xdr:cNvPr id="1687" name="Text Box 981">
          <a:extLst>
            <a:ext uri="{FF2B5EF4-FFF2-40B4-BE49-F238E27FC236}">
              <a16:creationId xmlns:a16="http://schemas.microsoft.com/office/drawing/2014/main" id="{00000000-0008-0000-0600-000097060000}"/>
            </a:ext>
          </a:extLst>
        </xdr:cNvPr>
        <xdr:cNvSpPr txBox="1">
          <a:spLocks noChangeArrowheads="1"/>
        </xdr:cNvSpPr>
      </xdr:nvSpPr>
      <xdr:spPr bwMode="auto">
        <a:xfrm>
          <a:off x="647700" y="110013750"/>
          <a:ext cx="38100"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4</xdr:col>
      <xdr:colOff>0</xdr:colOff>
      <xdr:row>587</xdr:row>
      <xdr:rowOff>0</xdr:rowOff>
    </xdr:from>
    <xdr:to>
      <xdr:col>4</xdr:col>
      <xdr:colOff>38100</xdr:colOff>
      <xdr:row>588</xdr:row>
      <xdr:rowOff>19050</xdr:rowOff>
    </xdr:to>
    <xdr:sp macro="" textlink="">
      <xdr:nvSpPr>
        <xdr:cNvPr id="1688" name="Text Box 982">
          <a:extLst>
            <a:ext uri="{FF2B5EF4-FFF2-40B4-BE49-F238E27FC236}">
              <a16:creationId xmlns:a16="http://schemas.microsoft.com/office/drawing/2014/main" id="{00000000-0008-0000-0600-000098060000}"/>
            </a:ext>
          </a:extLst>
        </xdr:cNvPr>
        <xdr:cNvSpPr txBox="1">
          <a:spLocks noChangeArrowheads="1"/>
        </xdr:cNvSpPr>
      </xdr:nvSpPr>
      <xdr:spPr bwMode="auto">
        <a:xfrm>
          <a:off x="647700" y="110013750"/>
          <a:ext cx="38100"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21</xdr:col>
      <xdr:colOff>0</xdr:colOff>
      <xdr:row>587</xdr:row>
      <xdr:rowOff>0</xdr:rowOff>
    </xdr:from>
    <xdr:to>
      <xdr:col>21</xdr:col>
      <xdr:colOff>47625</xdr:colOff>
      <xdr:row>588</xdr:row>
      <xdr:rowOff>19050</xdr:rowOff>
    </xdr:to>
    <xdr:sp macro="" textlink="">
      <xdr:nvSpPr>
        <xdr:cNvPr id="1689" name="Text Box 983">
          <a:extLst>
            <a:ext uri="{FF2B5EF4-FFF2-40B4-BE49-F238E27FC236}">
              <a16:creationId xmlns:a16="http://schemas.microsoft.com/office/drawing/2014/main" id="{00000000-0008-0000-0600-000099060000}"/>
            </a:ext>
          </a:extLst>
        </xdr:cNvPr>
        <xdr:cNvSpPr txBox="1">
          <a:spLocks noChangeArrowheads="1"/>
        </xdr:cNvSpPr>
      </xdr:nvSpPr>
      <xdr:spPr bwMode="auto">
        <a:xfrm>
          <a:off x="3400425" y="110013750"/>
          <a:ext cx="47625"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8</xdr:col>
      <xdr:colOff>9561</xdr:colOff>
      <xdr:row>11</xdr:row>
      <xdr:rowOff>0</xdr:rowOff>
    </xdr:from>
    <xdr:to>
      <xdr:col>30</xdr:col>
      <xdr:colOff>2533</xdr:colOff>
      <xdr:row>11</xdr:row>
      <xdr:rowOff>0</xdr:rowOff>
    </xdr:to>
    <xdr:cxnSp macro="">
      <xdr:nvCxnSpPr>
        <xdr:cNvPr id="1099" name="直線コネクタ 1149">
          <a:extLst>
            <a:ext uri="{FF2B5EF4-FFF2-40B4-BE49-F238E27FC236}">
              <a16:creationId xmlns:a16="http://schemas.microsoft.com/office/drawing/2014/main" id="{00000000-0008-0000-0600-00004B040000}"/>
            </a:ext>
          </a:extLst>
        </xdr:cNvPr>
        <xdr:cNvCxnSpPr>
          <a:cxnSpLocks noChangeShapeType="1"/>
        </xdr:cNvCxnSpPr>
      </xdr:nvCxnSpPr>
      <xdr:spPr>
        <a:xfrm>
          <a:off x="1304961" y="2095500"/>
          <a:ext cx="3555322" cy="0"/>
        </a:xfrm>
        <a:prstGeom prst="line">
          <a:avLst/>
        </a:prstGeom>
        <a:noFill/>
        <a:ln w="3175">
          <a:solidFill>
            <a:srgbClr xmlns:mc="http://schemas.openxmlformats.org/markup-compatibility/2006" xmlns:a14="http://schemas.microsoft.com/office/drawing/2010/main" val="000000" mc:Ignorable="a14" a14:legacySpreadsheetColorIndex="64"/>
          </a:solidFill>
          <a:prstDash val="dash"/>
          <a:round/>
        </a:ln>
        <a:extLst>
          <a:ext uri="{909E8E84-426E-40DD-AFC4-6F175D3DCCD1}">
            <a14:hiddenFill xmlns:a14="http://schemas.microsoft.com/office/drawing/2010/main">
              <a:noFill/>
            </a14:hiddenFill>
          </a:ext>
        </a:extLst>
      </xdr:spPr>
    </xdr:cxnSp>
    <xdr:clientData/>
  </xdr:twoCellAnchor>
  <xdr:twoCellAnchor>
    <xdr:from>
      <xdr:col>8</xdr:col>
      <xdr:colOff>1635</xdr:colOff>
      <xdr:row>11</xdr:row>
      <xdr:rowOff>0</xdr:rowOff>
    </xdr:from>
    <xdr:to>
      <xdr:col>8</xdr:col>
      <xdr:colOff>1635</xdr:colOff>
      <xdr:row>14</xdr:row>
      <xdr:rowOff>179140</xdr:rowOff>
    </xdr:to>
    <xdr:cxnSp macro="">
      <xdr:nvCxnSpPr>
        <xdr:cNvPr id="1105" name="直線コネクタ 7">
          <a:extLst>
            <a:ext uri="{FF2B5EF4-FFF2-40B4-BE49-F238E27FC236}">
              <a16:creationId xmlns:a16="http://schemas.microsoft.com/office/drawing/2014/main" id="{00000000-0008-0000-0600-000051040000}"/>
            </a:ext>
          </a:extLst>
        </xdr:cNvPr>
        <xdr:cNvCxnSpPr>
          <a:cxnSpLocks noChangeShapeType="1"/>
        </xdr:cNvCxnSpPr>
      </xdr:nvCxnSpPr>
      <xdr:spPr>
        <a:xfrm>
          <a:off x="1297035" y="2095500"/>
          <a:ext cx="0" cy="750640"/>
        </a:xfrm>
        <a:prstGeom prst="line">
          <a:avLst/>
        </a:prstGeom>
        <a:noFill/>
        <a:ln w="3175">
          <a:solidFill>
            <a:srgbClr xmlns:mc="http://schemas.openxmlformats.org/markup-compatibility/2006" xmlns:a14="http://schemas.microsoft.com/office/drawing/2010/main" val="000000" mc:Ignorable="a14" a14:legacySpreadsheetColorIndex="64"/>
          </a:solidFill>
          <a:prstDash val="dash"/>
          <a:round/>
        </a:ln>
        <a:extLst>
          <a:ext uri="{909E8E84-426E-40DD-AFC4-6F175D3DCCD1}">
            <a14:hiddenFill xmlns:a14="http://schemas.microsoft.com/office/drawing/2010/main">
              <a:noFill/>
            </a14:hiddenFill>
          </a:ext>
        </a:extLst>
      </xdr:spPr>
    </xdr:cxnSp>
    <xdr:clientData/>
  </xdr:twoCellAnchor>
  <xdr:twoCellAnchor>
    <xdr:from>
      <xdr:col>30</xdr:col>
      <xdr:colOff>2067</xdr:colOff>
      <xdr:row>11</xdr:row>
      <xdr:rowOff>0</xdr:rowOff>
    </xdr:from>
    <xdr:to>
      <xdr:col>30</xdr:col>
      <xdr:colOff>2067</xdr:colOff>
      <xdr:row>15</xdr:row>
      <xdr:rowOff>9191</xdr:rowOff>
    </xdr:to>
    <xdr:cxnSp macro="">
      <xdr:nvCxnSpPr>
        <xdr:cNvPr id="1107" name="直線コネクタ 7">
          <a:extLst>
            <a:ext uri="{FF2B5EF4-FFF2-40B4-BE49-F238E27FC236}">
              <a16:creationId xmlns:a16="http://schemas.microsoft.com/office/drawing/2014/main" id="{00000000-0008-0000-0600-000053040000}"/>
            </a:ext>
          </a:extLst>
        </xdr:cNvPr>
        <xdr:cNvCxnSpPr>
          <a:cxnSpLocks noChangeShapeType="1"/>
        </xdr:cNvCxnSpPr>
      </xdr:nvCxnSpPr>
      <xdr:spPr>
        <a:xfrm>
          <a:off x="4859817" y="2095500"/>
          <a:ext cx="0" cy="771191"/>
        </a:xfrm>
        <a:prstGeom prst="line">
          <a:avLst/>
        </a:prstGeom>
        <a:noFill/>
        <a:ln w="3175">
          <a:solidFill>
            <a:srgbClr xmlns:mc="http://schemas.openxmlformats.org/markup-compatibility/2006" xmlns:a14="http://schemas.microsoft.com/office/drawing/2010/main" val="000000" mc:Ignorable="a14" a14:legacySpreadsheetColorIndex="64"/>
          </a:solidFill>
          <a:prstDash val="dash"/>
          <a:round/>
        </a:ln>
        <a:extLst>
          <a:ext uri="{909E8E84-426E-40DD-AFC4-6F175D3DCCD1}">
            <a14:hiddenFill xmlns:a14="http://schemas.microsoft.com/office/drawing/2010/main">
              <a:noFill/>
            </a14:hiddenFill>
          </a:ext>
        </a:extLst>
      </xdr:spPr>
    </xdr:cxnSp>
    <xdr:clientData/>
  </xdr:twoCellAnchor>
  <xdr:twoCellAnchor>
    <xdr:from>
      <xdr:col>25</xdr:col>
      <xdr:colOff>0</xdr:colOff>
      <xdr:row>15</xdr:row>
      <xdr:rowOff>9191</xdr:rowOff>
    </xdr:from>
    <xdr:to>
      <xdr:col>30</xdr:col>
      <xdr:colOff>203</xdr:colOff>
      <xdr:row>17</xdr:row>
      <xdr:rowOff>0</xdr:rowOff>
    </xdr:to>
    <xdr:cxnSp macro="">
      <xdr:nvCxnSpPr>
        <xdr:cNvPr id="1110" name="直線コネクタ 1198">
          <a:extLst>
            <a:ext uri="{FF2B5EF4-FFF2-40B4-BE49-F238E27FC236}">
              <a16:creationId xmlns:a16="http://schemas.microsoft.com/office/drawing/2014/main" id="{00000000-0008-0000-0600-000056040000}"/>
            </a:ext>
          </a:extLst>
        </xdr:cNvPr>
        <xdr:cNvCxnSpPr>
          <a:cxnSpLocks noChangeShapeType="1"/>
        </xdr:cNvCxnSpPr>
      </xdr:nvCxnSpPr>
      <xdr:spPr>
        <a:xfrm flipH="1">
          <a:off x="4048125" y="2866691"/>
          <a:ext cx="809828" cy="371809"/>
        </a:xfrm>
        <a:prstGeom prst="line">
          <a:avLst/>
        </a:prstGeom>
        <a:noFill/>
        <a:ln w="3175">
          <a:solidFill>
            <a:srgbClr xmlns:mc="http://schemas.openxmlformats.org/markup-compatibility/2006" xmlns:a14="http://schemas.microsoft.com/office/drawing/2010/main" val="000000" mc:Ignorable="a14" a14:legacySpreadsheetColorIndex="64"/>
          </a:solidFill>
          <a:prstDash val="dash"/>
          <a:round/>
        </a:ln>
        <a:extLst>
          <a:ext uri="{909E8E84-426E-40DD-AFC4-6F175D3DCCD1}">
            <a14:hiddenFill xmlns:a14="http://schemas.microsoft.com/office/drawing/2010/main">
              <a:noFill/>
            </a14:hiddenFill>
          </a:ext>
        </a:extLst>
      </xdr:spPr>
    </xdr:cxnSp>
    <xdr:clientData/>
  </xdr:twoCellAnchor>
  <xdr:twoCellAnchor>
    <xdr:from>
      <xdr:col>7</xdr:col>
      <xdr:colOff>161192</xdr:colOff>
      <xdr:row>15</xdr:row>
      <xdr:rowOff>0</xdr:rowOff>
    </xdr:from>
    <xdr:to>
      <xdr:col>13</xdr:col>
      <xdr:colOff>0</xdr:colOff>
      <xdr:row>17</xdr:row>
      <xdr:rowOff>0</xdr:rowOff>
    </xdr:to>
    <xdr:cxnSp macro="">
      <xdr:nvCxnSpPr>
        <xdr:cNvPr id="1114" name="直線コネクタ 1198">
          <a:extLst>
            <a:ext uri="{FF2B5EF4-FFF2-40B4-BE49-F238E27FC236}">
              <a16:creationId xmlns:a16="http://schemas.microsoft.com/office/drawing/2014/main" id="{00000000-0008-0000-0600-00005A040000}"/>
            </a:ext>
          </a:extLst>
        </xdr:cNvPr>
        <xdr:cNvCxnSpPr>
          <a:cxnSpLocks noChangeShapeType="1"/>
        </xdr:cNvCxnSpPr>
      </xdr:nvCxnSpPr>
      <xdr:spPr>
        <a:xfrm>
          <a:off x="1294667" y="2857500"/>
          <a:ext cx="810358" cy="381000"/>
        </a:xfrm>
        <a:prstGeom prst="line">
          <a:avLst/>
        </a:prstGeom>
        <a:noFill/>
        <a:ln w="3175">
          <a:solidFill>
            <a:srgbClr xmlns:mc="http://schemas.openxmlformats.org/markup-compatibility/2006" xmlns:a14="http://schemas.microsoft.com/office/drawing/2010/main" val="000000" mc:Ignorable="a14" a14:legacySpreadsheetColorIndex="64"/>
          </a:solidFill>
          <a:prstDash val="dash"/>
          <a:round/>
        </a:ln>
        <a:extLst>
          <a:ext uri="{909E8E84-426E-40DD-AFC4-6F175D3DCCD1}">
            <a14:hiddenFill xmlns:a14="http://schemas.microsoft.com/office/drawing/2010/main">
              <a:noFill/>
            </a14:hiddenFill>
          </a:ext>
        </a:extLst>
      </xdr:spPr>
    </xdr:cxnSp>
    <xdr:clientData/>
  </xdr:twoCellAnchor>
  <xdr:twoCellAnchor>
    <xdr:from>
      <xdr:col>13</xdr:col>
      <xdr:colOff>0</xdr:colOff>
      <xdr:row>17</xdr:row>
      <xdr:rowOff>0</xdr:rowOff>
    </xdr:from>
    <xdr:to>
      <xdr:col>13</xdr:col>
      <xdr:colOff>0</xdr:colOff>
      <xdr:row>30</xdr:row>
      <xdr:rowOff>0</xdr:rowOff>
    </xdr:to>
    <xdr:cxnSp macro="">
      <xdr:nvCxnSpPr>
        <xdr:cNvPr id="1118" name="直線コネクタ 1198">
          <a:extLst>
            <a:ext uri="{FF2B5EF4-FFF2-40B4-BE49-F238E27FC236}">
              <a16:creationId xmlns:a16="http://schemas.microsoft.com/office/drawing/2014/main" id="{00000000-0008-0000-0600-00005E040000}"/>
            </a:ext>
          </a:extLst>
        </xdr:cNvPr>
        <xdr:cNvCxnSpPr>
          <a:cxnSpLocks noChangeShapeType="1"/>
        </xdr:cNvCxnSpPr>
      </xdr:nvCxnSpPr>
      <xdr:spPr>
        <a:xfrm>
          <a:off x="2105025" y="3238500"/>
          <a:ext cx="0" cy="2476500"/>
        </a:xfrm>
        <a:prstGeom prst="line">
          <a:avLst/>
        </a:prstGeom>
        <a:noFill/>
        <a:ln w="3175">
          <a:solidFill>
            <a:srgbClr xmlns:mc="http://schemas.openxmlformats.org/markup-compatibility/2006" xmlns:a14="http://schemas.microsoft.com/office/drawing/2010/main" val="000000" mc:Ignorable="a14" a14:legacySpreadsheetColorIndex="64"/>
          </a:solidFill>
          <a:prstDash val="dash"/>
          <a:round/>
        </a:ln>
        <a:extLst>
          <a:ext uri="{909E8E84-426E-40DD-AFC4-6F175D3DCCD1}">
            <a14:hiddenFill xmlns:a14="http://schemas.microsoft.com/office/drawing/2010/main">
              <a:noFill/>
            </a14:hiddenFill>
          </a:ext>
        </a:extLst>
      </xdr:spPr>
    </xdr:cxnSp>
    <xdr:clientData/>
  </xdr:twoCellAnchor>
  <xdr:twoCellAnchor>
    <xdr:from>
      <xdr:col>25</xdr:col>
      <xdr:colOff>0</xdr:colOff>
      <xdr:row>17</xdr:row>
      <xdr:rowOff>0</xdr:rowOff>
    </xdr:from>
    <xdr:to>
      <xdr:col>25</xdr:col>
      <xdr:colOff>0</xdr:colOff>
      <xdr:row>30</xdr:row>
      <xdr:rowOff>0</xdr:rowOff>
    </xdr:to>
    <xdr:cxnSp macro="">
      <xdr:nvCxnSpPr>
        <xdr:cNvPr id="1120" name="直線コネクタ 1198">
          <a:extLst>
            <a:ext uri="{FF2B5EF4-FFF2-40B4-BE49-F238E27FC236}">
              <a16:creationId xmlns:a16="http://schemas.microsoft.com/office/drawing/2014/main" id="{00000000-0008-0000-0600-000060040000}"/>
            </a:ext>
          </a:extLst>
        </xdr:cNvPr>
        <xdr:cNvCxnSpPr>
          <a:cxnSpLocks noChangeShapeType="1"/>
        </xdr:cNvCxnSpPr>
      </xdr:nvCxnSpPr>
      <xdr:spPr>
        <a:xfrm>
          <a:off x="4048125" y="3238500"/>
          <a:ext cx="0" cy="2476500"/>
        </a:xfrm>
        <a:prstGeom prst="line">
          <a:avLst/>
        </a:prstGeom>
        <a:noFill/>
        <a:ln w="3175">
          <a:solidFill>
            <a:srgbClr xmlns:mc="http://schemas.openxmlformats.org/markup-compatibility/2006" xmlns:a14="http://schemas.microsoft.com/office/drawing/2010/main" val="000000" mc:Ignorable="a14" a14:legacySpreadsheetColorIndex="64"/>
          </a:solidFill>
          <a:prstDash val="dash"/>
          <a:round/>
        </a:ln>
        <a:extLst>
          <a:ext uri="{909E8E84-426E-40DD-AFC4-6F175D3DCCD1}">
            <a14:hiddenFill xmlns:a14="http://schemas.microsoft.com/office/drawing/2010/main">
              <a:noFill/>
            </a14:hiddenFill>
          </a:ext>
        </a:extLst>
      </xdr:spPr>
    </xdr:cxnSp>
    <xdr:clientData/>
  </xdr:twoCellAnchor>
  <xdr:twoCellAnchor>
    <xdr:from>
      <xdr:col>7</xdr:col>
      <xdr:colOff>151638</xdr:colOff>
      <xdr:row>30</xdr:row>
      <xdr:rowOff>0</xdr:rowOff>
    </xdr:from>
    <xdr:to>
      <xdr:col>30</xdr:col>
      <xdr:colOff>0</xdr:colOff>
      <xdr:row>30</xdr:row>
      <xdr:rowOff>0</xdr:rowOff>
    </xdr:to>
    <xdr:cxnSp macro="">
      <xdr:nvCxnSpPr>
        <xdr:cNvPr id="1181" name="直線コネクタ 1193">
          <a:extLst>
            <a:ext uri="{FF2B5EF4-FFF2-40B4-BE49-F238E27FC236}">
              <a16:creationId xmlns:a16="http://schemas.microsoft.com/office/drawing/2014/main" id="{00000000-0008-0000-0600-00009D040000}"/>
            </a:ext>
          </a:extLst>
        </xdr:cNvPr>
        <xdr:cNvCxnSpPr>
          <a:cxnSpLocks noChangeShapeType="1"/>
        </xdr:cNvCxnSpPr>
      </xdr:nvCxnSpPr>
      <xdr:spPr>
        <a:xfrm>
          <a:off x="1285113" y="5715000"/>
          <a:ext cx="3572637" cy="0"/>
        </a:xfrm>
        <a:prstGeom prst="line">
          <a:avLst/>
        </a:prstGeom>
        <a:noFill/>
        <a:ln w="3175">
          <a:solidFill>
            <a:srgbClr xmlns:mc="http://schemas.openxmlformats.org/markup-compatibility/2006" xmlns:a14="http://schemas.microsoft.com/office/drawing/2010/main" val="000000" mc:Ignorable="a14" a14:legacySpreadsheetColorIndex="64"/>
          </a:solidFill>
          <a:prstDash val="dash"/>
          <a:round/>
        </a:ln>
        <a:extLst>
          <a:ext uri="{909E8E84-426E-40DD-AFC4-6F175D3DCCD1}">
            <a14:hiddenFill xmlns:a14="http://schemas.microsoft.com/office/drawing/2010/main">
              <a:noFill/>
            </a14:hiddenFill>
          </a:ext>
        </a:extLst>
      </xdr:spPr>
    </xdr:cxnSp>
    <xdr:clientData/>
  </xdr:twoCellAnchor>
  <xdr:twoCellAnchor>
    <xdr:from>
      <xdr:col>7</xdr:col>
      <xdr:colOff>161192</xdr:colOff>
      <xdr:row>30</xdr:row>
      <xdr:rowOff>0</xdr:rowOff>
    </xdr:from>
    <xdr:to>
      <xdr:col>7</xdr:col>
      <xdr:colOff>161192</xdr:colOff>
      <xdr:row>36</xdr:row>
      <xdr:rowOff>0</xdr:rowOff>
    </xdr:to>
    <xdr:cxnSp macro="">
      <xdr:nvCxnSpPr>
        <xdr:cNvPr id="1183" name="直線コネクタ 7">
          <a:extLst>
            <a:ext uri="{FF2B5EF4-FFF2-40B4-BE49-F238E27FC236}">
              <a16:creationId xmlns:a16="http://schemas.microsoft.com/office/drawing/2014/main" id="{00000000-0008-0000-0600-00009F040000}"/>
            </a:ext>
          </a:extLst>
        </xdr:cNvPr>
        <xdr:cNvCxnSpPr>
          <a:cxnSpLocks noChangeShapeType="1"/>
        </xdr:cNvCxnSpPr>
      </xdr:nvCxnSpPr>
      <xdr:spPr>
        <a:xfrm>
          <a:off x="1294667" y="5715000"/>
          <a:ext cx="0" cy="1143000"/>
        </a:xfrm>
        <a:prstGeom prst="line">
          <a:avLst/>
        </a:prstGeom>
        <a:noFill/>
        <a:ln w="3175">
          <a:solidFill>
            <a:srgbClr xmlns:mc="http://schemas.openxmlformats.org/markup-compatibility/2006" xmlns:a14="http://schemas.microsoft.com/office/drawing/2010/main" val="000000" mc:Ignorable="a14" a14:legacySpreadsheetColorIndex="64"/>
          </a:solidFill>
          <a:prstDash val="dash"/>
          <a:round/>
        </a:ln>
        <a:extLst>
          <a:ext uri="{909E8E84-426E-40DD-AFC4-6F175D3DCCD1}">
            <a14:hiddenFill xmlns:a14="http://schemas.microsoft.com/office/drawing/2010/main">
              <a:noFill/>
            </a14:hiddenFill>
          </a:ext>
        </a:extLst>
      </xdr:spPr>
    </xdr:cxnSp>
    <xdr:clientData/>
  </xdr:twoCellAnchor>
  <xdr:twoCellAnchor>
    <xdr:from>
      <xdr:col>7</xdr:col>
      <xdr:colOff>151638</xdr:colOff>
      <xdr:row>36</xdr:row>
      <xdr:rowOff>0</xdr:rowOff>
    </xdr:from>
    <xdr:to>
      <xdr:col>30</xdr:col>
      <xdr:colOff>0</xdr:colOff>
      <xdr:row>36</xdr:row>
      <xdr:rowOff>0</xdr:rowOff>
    </xdr:to>
    <xdr:cxnSp macro="">
      <xdr:nvCxnSpPr>
        <xdr:cNvPr id="1184" name="直線コネクタ 1193">
          <a:extLst>
            <a:ext uri="{FF2B5EF4-FFF2-40B4-BE49-F238E27FC236}">
              <a16:creationId xmlns:a16="http://schemas.microsoft.com/office/drawing/2014/main" id="{00000000-0008-0000-0600-0000A0040000}"/>
            </a:ext>
          </a:extLst>
        </xdr:cNvPr>
        <xdr:cNvCxnSpPr>
          <a:cxnSpLocks noChangeShapeType="1"/>
        </xdr:cNvCxnSpPr>
      </xdr:nvCxnSpPr>
      <xdr:spPr>
        <a:xfrm>
          <a:off x="1285113" y="6858000"/>
          <a:ext cx="3572637" cy="0"/>
        </a:xfrm>
        <a:prstGeom prst="line">
          <a:avLst/>
        </a:prstGeom>
        <a:noFill/>
        <a:ln w="3175">
          <a:solidFill>
            <a:srgbClr xmlns:mc="http://schemas.openxmlformats.org/markup-compatibility/2006" xmlns:a14="http://schemas.microsoft.com/office/drawing/2010/main" val="000000" mc:Ignorable="a14" a14:legacySpreadsheetColorIndex="64"/>
          </a:solidFill>
          <a:prstDash val="dash"/>
          <a:round/>
        </a:ln>
        <a:extLst>
          <a:ext uri="{909E8E84-426E-40DD-AFC4-6F175D3DCCD1}">
            <a14:hiddenFill xmlns:a14="http://schemas.microsoft.com/office/drawing/2010/main">
              <a:noFill/>
            </a14:hiddenFill>
          </a:ext>
        </a:extLst>
      </xdr:spPr>
    </xdr:cxnSp>
    <xdr:clientData/>
  </xdr:twoCellAnchor>
  <xdr:twoCellAnchor>
    <xdr:from>
      <xdr:col>30</xdr:col>
      <xdr:colOff>0</xdr:colOff>
      <xdr:row>30</xdr:row>
      <xdr:rowOff>0</xdr:rowOff>
    </xdr:from>
    <xdr:to>
      <xdr:col>30</xdr:col>
      <xdr:colOff>0</xdr:colOff>
      <xdr:row>36</xdr:row>
      <xdr:rowOff>0</xdr:rowOff>
    </xdr:to>
    <xdr:cxnSp macro="">
      <xdr:nvCxnSpPr>
        <xdr:cNvPr id="1185" name="直線コネクタ 7">
          <a:extLst>
            <a:ext uri="{FF2B5EF4-FFF2-40B4-BE49-F238E27FC236}">
              <a16:creationId xmlns:a16="http://schemas.microsoft.com/office/drawing/2014/main" id="{00000000-0008-0000-0600-0000A1040000}"/>
            </a:ext>
          </a:extLst>
        </xdr:cNvPr>
        <xdr:cNvCxnSpPr>
          <a:cxnSpLocks noChangeShapeType="1"/>
        </xdr:cNvCxnSpPr>
      </xdr:nvCxnSpPr>
      <xdr:spPr>
        <a:xfrm>
          <a:off x="4857750" y="5715000"/>
          <a:ext cx="0" cy="1143000"/>
        </a:xfrm>
        <a:prstGeom prst="line">
          <a:avLst/>
        </a:prstGeom>
        <a:noFill/>
        <a:ln w="3175">
          <a:solidFill>
            <a:srgbClr xmlns:mc="http://schemas.openxmlformats.org/markup-compatibility/2006" xmlns:a14="http://schemas.microsoft.com/office/drawing/2010/main" val="000000" mc:Ignorable="a14" a14:legacySpreadsheetColorIndex="64"/>
          </a:solidFill>
          <a:prstDash val="dash"/>
          <a:round/>
        </a:ln>
        <a:extLst>
          <a:ext uri="{909E8E84-426E-40DD-AFC4-6F175D3DCCD1}">
            <a14:hiddenFill xmlns:a14="http://schemas.microsoft.com/office/drawing/2010/main">
              <a:noFill/>
            </a14:hiddenFill>
          </a:ext>
        </a:extLst>
      </xdr:spPr>
    </xdr:cxnSp>
    <xdr:clientData/>
  </xdr:twoCellAnchor>
  <xdr:twoCellAnchor>
    <xdr:from>
      <xdr:col>8</xdr:col>
      <xdr:colOff>0</xdr:colOff>
      <xdr:row>8</xdr:row>
      <xdr:rowOff>0</xdr:rowOff>
    </xdr:from>
    <xdr:to>
      <xdr:col>30</xdr:col>
      <xdr:colOff>0</xdr:colOff>
      <xdr:row>8</xdr:row>
      <xdr:rowOff>0</xdr:rowOff>
    </xdr:to>
    <xdr:sp macro="" textlink="">
      <xdr:nvSpPr>
        <xdr:cNvPr id="1188" name="Line 210">
          <a:extLst>
            <a:ext uri="{FF2B5EF4-FFF2-40B4-BE49-F238E27FC236}">
              <a16:creationId xmlns:a16="http://schemas.microsoft.com/office/drawing/2014/main" id="{00000000-0008-0000-0600-0000A4040000}"/>
            </a:ext>
          </a:extLst>
        </xdr:cNvPr>
        <xdr:cNvSpPr>
          <a:spLocks noChangeShapeType="1"/>
        </xdr:cNvSpPr>
      </xdr:nvSpPr>
      <xdr:spPr>
        <a:xfrm flipH="1">
          <a:off x="1295400" y="1524000"/>
          <a:ext cx="3562350" cy="0"/>
        </a:xfrm>
        <a:prstGeom prst="line">
          <a:avLst/>
        </a:prstGeom>
        <a:noFill/>
        <a:ln w="3175">
          <a:solidFill>
            <a:srgbClr val="000000"/>
          </a:solidFill>
          <a:round/>
          <a:headEnd type="stealth" w="sm" len="sm"/>
          <a:tailEnd type="stealth" w="sm" len="sm"/>
        </a:ln>
        <a:extLst>
          <a:ext uri="{909E8E84-426E-40DD-AFC4-6F175D3DCCD1}">
            <a14:hiddenFill xmlns:a14="http://schemas.microsoft.com/office/drawing/2010/main">
              <a:noFill/>
            </a14:hiddenFill>
          </a:ext>
        </a:extLst>
      </xdr:spPr>
    </xdr:sp>
    <xdr:clientData/>
  </xdr:twoCellAnchor>
  <xdr:twoCellAnchor>
    <xdr:from>
      <xdr:col>30</xdr:col>
      <xdr:colOff>0</xdr:colOff>
      <xdr:row>16</xdr:row>
      <xdr:rowOff>9524</xdr:rowOff>
    </xdr:from>
    <xdr:to>
      <xdr:col>30</xdr:col>
      <xdr:colOff>0</xdr:colOff>
      <xdr:row>19</xdr:row>
      <xdr:rowOff>190499</xdr:rowOff>
    </xdr:to>
    <xdr:sp macro="" textlink="">
      <xdr:nvSpPr>
        <xdr:cNvPr id="1189" name="Line 2192">
          <a:extLst>
            <a:ext uri="{FF2B5EF4-FFF2-40B4-BE49-F238E27FC236}">
              <a16:creationId xmlns:a16="http://schemas.microsoft.com/office/drawing/2014/main" id="{00000000-0008-0000-0600-0000A5040000}"/>
            </a:ext>
          </a:extLst>
        </xdr:cNvPr>
        <xdr:cNvSpPr>
          <a:spLocks noChangeShapeType="1"/>
        </xdr:cNvSpPr>
      </xdr:nvSpPr>
      <xdr:spPr>
        <a:xfrm flipH="1" flipV="1">
          <a:off x="4857750" y="3057524"/>
          <a:ext cx="0" cy="752475"/>
        </a:xfrm>
        <a:prstGeom prst="line">
          <a:avLst/>
        </a:prstGeom>
        <a:noFill/>
        <a:ln w="3175">
          <a:solidFill>
            <a:srgbClr val="000000"/>
          </a:solidFill>
          <a:round/>
          <a:headEnd type="none" w="sm" len="sm"/>
        </a:ln>
        <a:extLst>
          <a:ext uri="{909E8E84-426E-40DD-AFC4-6F175D3DCCD1}">
            <a14:hiddenFill xmlns:a14="http://schemas.microsoft.com/office/drawing/2010/main">
              <a:noFill/>
            </a14:hiddenFill>
          </a:ext>
        </a:extLst>
      </xdr:spPr>
    </xdr:sp>
    <xdr:clientData/>
  </xdr:twoCellAnchor>
  <xdr:twoCellAnchor>
    <xdr:from>
      <xdr:col>12</xdr:col>
      <xdr:colOff>57148</xdr:colOff>
      <xdr:row>27</xdr:row>
      <xdr:rowOff>0</xdr:rowOff>
    </xdr:from>
    <xdr:to>
      <xdr:col>25</xdr:col>
      <xdr:colOff>104774</xdr:colOff>
      <xdr:row>27</xdr:row>
      <xdr:rowOff>0</xdr:rowOff>
    </xdr:to>
    <xdr:sp macro="" textlink="">
      <xdr:nvSpPr>
        <xdr:cNvPr id="1190" name="Line 210">
          <a:extLst>
            <a:ext uri="{FF2B5EF4-FFF2-40B4-BE49-F238E27FC236}">
              <a16:creationId xmlns:a16="http://schemas.microsoft.com/office/drawing/2014/main" id="{00000000-0008-0000-0600-0000A6040000}"/>
            </a:ext>
          </a:extLst>
        </xdr:cNvPr>
        <xdr:cNvSpPr>
          <a:spLocks noChangeShapeType="1"/>
        </xdr:cNvSpPr>
      </xdr:nvSpPr>
      <xdr:spPr>
        <a:xfrm flipH="1">
          <a:off x="2000248" y="5143500"/>
          <a:ext cx="2152651" cy="0"/>
        </a:xfrm>
        <a:prstGeom prst="line">
          <a:avLst/>
        </a:prstGeom>
        <a:noFill/>
        <a:ln w="3175">
          <a:solidFill>
            <a:srgbClr val="000000"/>
          </a:solidFill>
          <a:round/>
          <a:headEnd type="stealth" w="sm" len="sm"/>
          <a:tailEnd type="stealth" w="sm" len="sm"/>
        </a:ln>
        <a:extLst>
          <a:ext uri="{909E8E84-426E-40DD-AFC4-6F175D3DCCD1}">
            <a14:hiddenFill xmlns:a14="http://schemas.microsoft.com/office/drawing/2010/main">
              <a:noFill/>
            </a14:hiddenFill>
          </a:ext>
        </a:extLst>
      </xdr:spPr>
    </xdr:sp>
    <xdr:clientData/>
  </xdr:twoCellAnchor>
  <xdr:twoCellAnchor>
    <xdr:from>
      <xdr:col>8</xdr:col>
      <xdr:colOff>9525</xdr:colOff>
      <xdr:row>27</xdr:row>
      <xdr:rowOff>9524</xdr:rowOff>
    </xdr:from>
    <xdr:to>
      <xdr:col>8</xdr:col>
      <xdr:colOff>9525</xdr:colOff>
      <xdr:row>29</xdr:row>
      <xdr:rowOff>38099</xdr:rowOff>
    </xdr:to>
    <xdr:sp macro="" textlink="">
      <xdr:nvSpPr>
        <xdr:cNvPr id="1191" name="Line 2192">
          <a:extLst>
            <a:ext uri="{FF2B5EF4-FFF2-40B4-BE49-F238E27FC236}">
              <a16:creationId xmlns:a16="http://schemas.microsoft.com/office/drawing/2014/main" id="{00000000-0008-0000-0600-0000A7040000}"/>
            </a:ext>
          </a:extLst>
        </xdr:cNvPr>
        <xdr:cNvSpPr>
          <a:spLocks noChangeShapeType="1"/>
        </xdr:cNvSpPr>
      </xdr:nvSpPr>
      <xdr:spPr>
        <a:xfrm flipH="1" flipV="1">
          <a:off x="1304925" y="5153024"/>
          <a:ext cx="0" cy="409575"/>
        </a:xfrm>
        <a:prstGeom prst="line">
          <a:avLst/>
        </a:prstGeom>
        <a:noFill/>
        <a:ln w="3175">
          <a:solidFill>
            <a:srgbClr val="000000"/>
          </a:solidFill>
          <a:round/>
          <a:headEnd type="none" w="sm" len="sm"/>
        </a:ln>
        <a:extLst>
          <a:ext uri="{909E8E84-426E-40DD-AFC4-6F175D3DCCD1}">
            <a14:hiddenFill xmlns:a14="http://schemas.microsoft.com/office/drawing/2010/main">
              <a:noFill/>
            </a14:hiddenFill>
          </a:ext>
        </a:extLst>
      </xdr:spPr>
    </xdr:sp>
    <xdr:clientData/>
  </xdr:twoCellAnchor>
  <xdr:twoCellAnchor>
    <xdr:from>
      <xdr:col>30</xdr:col>
      <xdr:colOff>9525</xdr:colOff>
      <xdr:row>27</xdr:row>
      <xdr:rowOff>9524</xdr:rowOff>
    </xdr:from>
    <xdr:to>
      <xdr:col>30</xdr:col>
      <xdr:colOff>9525</xdr:colOff>
      <xdr:row>29</xdr:row>
      <xdr:rowOff>38099</xdr:rowOff>
    </xdr:to>
    <xdr:sp macro="" textlink="">
      <xdr:nvSpPr>
        <xdr:cNvPr id="1192" name="Line 2192">
          <a:extLst>
            <a:ext uri="{FF2B5EF4-FFF2-40B4-BE49-F238E27FC236}">
              <a16:creationId xmlns:a16="http://schemas.microsoft.com/office/drawing/2014/main" id="{00000000-0008-0000-0600-0000A8040000}"/>
            </a:ext>
          </a:extLst>
        </xdr:cNvPr>
        <xdr:cNvSpPr>
          <a:spLocks noChangeShapeType="1"/>
        </xdr:cNvSpPr>
      </xdr:nvSpPr>
      <xdr:spPr>
        <a:xfrm flipH="1" flipV="1">
          <a:off x="4867275" y="5153024"/>
          <a:ext cx="0" cy="409575"/>
        </a:xfrm>
        <a:prstGeom prst="line">
          <a:avLst/>
        </a:prstGeom>
        <a:noFill/>
        <a:ln w="3175">
          <a:solidFill>
            <a:srgbClr val="000000"/>
          </a:solidFill>
          <a:round/>
          <a:headEnd type="none" w="sm" len="sm"/>
        </a:ln>
        <a:extLst>
          <a:ext uri="{909E8E84-426E-40DD-AFC4-6F175D3DCCD1}">
            <a14:hiddenFill xmlns:a14="http://schemas.microsoft.com/office/drawing/2010/main">
              <a:noFill/>
            </a14:hiddenFill>
          </a:ext>
        </a:extLst>
      </xdr:spPr>
    </xdr:sp>
    <xdr:clientData/>
  </xdr:twoCellAnchor>
  <xdr:twoCellAnchor>
    <xdr:from>
      <xdr:col>25</xdr:col>
      <xdr:colOff>95247</xdr:colOff>
      <xdr:row>27</xdr:row>
      <xdr:rowOff>0</xdr:rowOff>
    </xdr:from>
    <xdr:to>
      <xdr:col>30</xdr:col>
      <xdr:colOff>19049</xdr:colOff>
      <xdr:row>27</xdr:row>
      <xdr:rowOff>0</xdr:rowOff>
    </xdr:to>
    <xdr:sp macro="" textlink="">
      <xdr:nvSpPr>
        <xdr:cNvPr id="1193" name="Line 210">
          <a:extLst>
            <a:ext uri="{FF2B5EF4-FFF2-40B4-BE49-F238E27FC236}">
              <a16:creationId xmlns:a16="http://schemas.microsoft.com/office/drawing/2014/main" id="{00000000-0008-0000-0600-0000A9040000}"/>
            </a:ext>
          </a:extLst>
        </xdr:cNvPr>
        <xdr:cNvSpPr>
          <a:spLocks noChangeShapeType="1"/>
        </xdr:cNvSpPr>
      </xdr:nvSpPr>
      <xdr:spPr>
        <a:xfrm flipH="1">
          <a:off x="4143372" y="5143500"/>
          <a:ext cx="733427" cy="0"/>
        </a:xfrm>
        <a:prstGeom prst="line">
          <a:avLst/>
        </a:prstGeom>
        <a:noFill/>
        <a:ln w="3175">
          <a:solidFill>
            <a:srgbClr val="000000"/>
          </a:solidFill>
          <a:round/>
          <a:headEnd type="stealth" w="sm" len="sm"/>
          <a:tailEnd type="stealth" w="sm" len="sm"/>
        </a:ln>
        <a:extLst>
          <a:ext uri="{909E8E84-426E-40DD-AFC4-6F175D3DCCD1}">
            <a14:hiddenFill xmlns:a14="http://schemas.microsoft.com/office/drawing/2010/main">
              <a:noFill/>
            </a14:hiddenFill>
          </a:ext>
        </a:extLst>
      </xdr:spPr>
    </xdr:sp>
    <xdr:clientData/>
  </xdr:twoCellAnchor>
  <xdr:twoCellAnchor>
    <xdr:from>
      <xdr:col>7</xdr:col>
      <xdr:colOff>161922</xdr:colOff>
      <xdr:row>27</xdr:row>
      <xdr:rowOff>0</xdr:rowOff>
    </xdr:from>
    <xdr:to>
      <xdr:col>12</xdr:col>
      <xdr:colOff>85724</xdr:colOff>
      <xdr:row>27</xdr:row>
      <xdr:rowOff>0</xdr:rowOff>
    </xdr:to>
    <xdr:sp macro="" textlink="">
      <xdr:nvSpPr>
        <xdr:cNvPr id="1194" name="Line 210">
          <a:extLst>
            <a:ext uri="{FF2B5EF4-FFF2-40B4-BE49-F238E27FC236}">
              <a16:creationId xmlns:a16="http://schemas.microsoft.com/office/drawing/2014/main" id="{00000000-0008-0000-0600-0000AA040000}"/>
            </a:ext>
          </a:extLst>
        </xdr:cNvPr>
        <xdr:cNvSpPr>
          <a:spLocks noChangeShapeType="1"/>
        </xdr:cNvSpPr>
      </xdr:nvSpPr>
      <xdr:spPr>
        <a:xfrm flipH="1">
          <a:off x="1295397" y="5143500"/>
          <a:ext cx="733427" cy="0"/>
        </a:xfrm>
        <a:prstGeom prst="line">
          <a:avLst/>
        </a:prstGeom>
        <a:noFill/>
        <a:ln w="3175">
          <a:solidFill>
            <a:srgbClr val="000000"/>
          </a:solidFill>
          <a:round/>
          <a:headEnd type="stealth" w="sm" len="sm"/>
          <a:tailEnd type="stealth" w="sm" len="sm"/>
        </a:ln>
        <a:extLst>
          <a:ext uri="{909E8E84-426E-40DD-AFC4-6F175D3DCCD1}">
            <a14:hiddenFill xmlns:a14="http://schemas.microsoft.com/office/drawing/2010/main">
              <a:noFill/>
            </a14:hiddenFill>
          </a:ext>
        </a:extLst>
      </xdr:spPr>
    </xdr:sp>
    <xdr:clientData/>
  </xdr:twoCellAnchor>
  <xdr:twoCellAnchor>
    <xdr:from>
      <xdr:col>37</xdr:col>
      <xdr:colOff>0</xdr:colOff>
      <xdr:row>30</xdr:row>
      <xdr:rowOff>0</xdr:rowOff>
    </xdr:from>
    <xdr:to>
      <xdr:col>37</xdr:col>
      <xdr:colOff>0</xdr:colOff>
      <xdr:row>36</xdr:row>
      <xdr:rowOff>0</xdr:rowOff>
    </xdr:to>
    <xdr:sp macro="" textlink="">
      <xdr:nvSpPr>
        <xdr:cNvPr id="1195" name="Line 210">
          <a:extLst>
            <a:ext uri="{FF2B5EF4-FFF2-40B4-BE49-F238E27FC236}">
              <a16:creationId xmlns:a16="http://schemas.microsoft.com/office/drawing/2014/main" id="{00000000-0008-0000-0600-0000AB040000}"/>
            </a:ext>
          </a:extLst>
        </xdr:cNvPr>
        <xdr:cNvSpPr>
          <a:spLocks noChangeShapeType="1"/>
        </xdr:cNvSpPr>
      </xdr:nvSpPr>
      <xdr:spPr>
        <a:xfrm flipV="1">
          <a:off x="5991225" y="5715000"/>
          <a:ext cx="0" cy="1143000"/>
        </a:xfrm>
        <a:prstGeom prst="line">
          <a:avLst/>
        </a:prstGeom>
        <a:noFill/>
        <a:ln w="3175">
          <a:solidFill>
            <a:srgbClr val="000000"/>
          </a:solidFill>
          <a:round/>
          <a:headEnd type="stealth" w="sm" len="sm"/>
          <a:tailEnd type="stealth" w="sm" len="sm"/>
        </a:ln>
        <a:extLst>
          <a:ext uri="{909E8E84-426E-40DD-AFC4-6F175D3DCCD1}">
            <a14:hiddenFill xmlns:a14="http://schemas.microsoft.com/office/drawing/2010/main">
              <a:noFill/>
            </a14:hiddenFill>
          </a:ext>
        </a:extLst>
      </xdr:spPr>
    </xdr:sp>
    <xdr:clientData/>
  </xdr:twoCellAnchor>
  <xdr:twoCellAnchor>
    <xdr:from>
      <xdr:col>31</xdr:col>
      <xdr:colOff>0</xdr:colOff>
      <xdr:row>11</xdr:row>
      <xdr:rowOff>0</xdr:rowOff>
    </xdr:from>
    <xdr:to>
      <xdr:col>37</xdr:col>
      <xdr:colOff>0</xdr:colOff>
      <xdr:row>11</xdr:row>
      <xdr:rowOff>0</xdr:rowOff>
    </xdr:to>
    <xdr:sp macro="" textlink="">
      <xdr:nvSpPr>
        <xdr:cNvPr id="1196" name="Line 214">
          <a:extLst>
            <a:ext uri="{FF2B5EF4-FFF2-40B4-BE49-F238E27FC236}">
              <a16:creationId xmlns:a16="http://schemas.microsoft.com/office/drawing/2014/main" id="{00000000-0008-0000-0600-0000AC040000}"/>
            </a:ext>
          </a:extLst>
        </xdr:cNvPr>
        <xdr:cNvSpPr>
          <a:spLocks noChangeShapeType="1"/>
        </xdr:cNvSpPr>
      </xdr:nvSpPr>
      <xdr:spPr>
        <a:xfrm flipH="1">
          <a:off x="5019675" y="2095500"/>
          <a:ext cx="971550" cy="0"/>
        </a:xfrm>
        <a:prstGeom prst="line">
          <a:avLst/>
        </a:prstGeom>
        <a:noFill/>
        <a:ln w="3175">
          <a:solidFill>
            <a:srgbClr val="000000"/>
          </a:solidFill>
          <a:round/>
          <a:headEnd type="none" w="sm" len="sm"/>
        </a:ln>
        <a:extLst>
          <a:ext uri="{909E8E84-426E-40DD-AFC4-6F175D3DCCD1}">
            <a14:hiddenFill xmlns:a14="http://schemas.microsoft.com/office/drawing/2010/main">
              <a:noFill/>
            </a14:hiddenFill>
          </a:ext>
        </a:extLst>
      </xdr:spPr>
    </xdr:sp>
    <xdr:clientData/>
  </xdr:twoCellAnchor>
  <xdr:twoCellAnchor>
    <xdr:from>
      <xdr:col>37</xdr:col>
      <xdr:colOff>0</xdr:colOff>
      <xdr:row>11</xdr:row>
      <xdr:rowOff>0</xdr:rowOff>
    </xdr:from>
    <xdr:to>
      <xdr:col>37</xdr:col>
      <xdr:colOff>0</xdr:colOff>
      <xdr:row>30</xdr:row>
      <xdr:rowOff>0</xdr:rowOff>
    </xdr:to>
    <xdr:sp macro="" textlink="">
      <xdr:nvSpPr>
        <xdr:cNvPr id="1197" name="Line 210">
          <a:extLst>
            <a:ext uri="{FF2B5EF4-FFF2-40B4-BE49-F238E27FC236}">
              <a16:creationId xmlns:a16="http://schemas.microsoft.com/office/drawing/2014/main" id="{00000000-0008-0000-0600-0000AD040000}"/>
            </a:ext>
          </a:extLst>
        </xdr:cNvPr>
        <xdr:cNvSpPr>
          <a:spLocks noChangeShapeType="1"/>
        </xdr:cNvSpPr>
      </xdr:nvSpPr>
      <xdr:spPr>
        <a:xfrm flipH="1" flipV="1">
          <a:off x="5991225" y="2095500"/>
          <a:ext cx="0" cy="3619500"/>
        </a:xfrm>
        <a:prstGeom prst="line">
          <a:avLst/>
        </a:prstGeom>
        <a:noFill/>
        <a:ln w="3175">
          <a:solidFill>
            <a:srgbClr val="000000"/>
          </a:solidFill>
          <a:round/>
          <a:headEnd type="stealth" w="sm" len="sm"/>
          <a:tailEnd type="stealth" w="sm" len="sm"/>
        </a:ln>
        <a:extLst>
          <a:ext uri="{909E8E84-426E-40DD-AFC4-6F175D3DCCD1}">
            <a14:hiddenFill xmlns:a14="http://schemas.microsoft.com/office/drawing/2010/main">
              <a:noFill/>
            </a14:hiddenFill>
          </a:ext>
        </a:extLst>
      </xdr:spPr>
    </xdr:sp>
    <xdr:clientData/>
  </xdr:twoCellAnchor>
  <xdr:twoCellAnchor>
    <xdr:from>
      <xdr:col>32</xdr:col>
      <xdr:colOff>1629</xdr:colOff>
      <xdr:row>36</xdr:row>
      <xdr:rowOff>0</xdr:rowOff>
    </xdr:from>
    <xdr:to>
      <xdr:col>37</xdr:col>
      <xdr:colOff>19050</xdr:colOff>
      <xdr:row>36</xdr:row>
      <xdr:rowOff>0</xdr:rowOff>
    </xdr:to>
    <xdr:sp macro="" textlink="">
      <xdr:nvSpPr>
        <xdr:cNvPr id="1198" name="Line 214">
          <a:extLst>
            <a:ext uri="{FF2B5EF4-FFF2-40B4-BE49-F238E27FC236}">
              <a16:creationId xmlns:a16="http://schemas.microsoft.com/office/drawing/2014/main" id="{00000000-0008-0000-0600-0000AE040000}"/>
            </a:ext>
          </a:extLst>
        </xdr:cNvPr>
        <xdr:cNvSpPr>
          <a:spLocks noChangeShapeType="1"/>
        </xdr:cNvSpPr>
      </xdr:nvSpPr>
      <xdr:spPr>
        <a:xfrm flipH="1">
          <a:off x="5183229" y="6858000"/>
          <a:ext cx="827046" cy="0"/>
        </a:xfrm>
        <a:prstGeom prst="line">
          <a:avLst/>
        </a:prstGeom>
        <a:noFill/>
        <a:ln w="3175">
          <a:solidFill>
            <a:srgbClr val="000000"/>
          </a:solidFill>
          <a:round/>
          <a:headEnd type="none" w="sm" len="sm"/>
        </a:ln>
        <a:extLst>
          <a:ext uri="{909E8E84-426E-40DD-AFC4-6F175D3DCCD1}">
            <a14:hiddenFill xmlns:a14="http://schemas.microsoft.com/office/drawing/2010/main">
              <a:noFill/>
            </a14:hiddenFill>
          </a:ext>
        </a:extLst>
      </xdr:spPr>
    </xdr:sp>
    <xdr:clientData/>
  </xdr:twoCellAnchor>
  <xdr:twoCellAnchor>
    <xdr:from>
      <xdr:col>32</xdr:col>
      <xdr:colOff>1629</xdr:colOff>
      <xdr:row>30</xdr:row>
      <xdr:rowOff>0</xdr:rowOff>
    </xdr:from>
    <xdr:to>
      <xdr:col>37</xdr:col>
      <xdr:colOff>19050</xdr:colOff>
      <xdr:row>30</xdr:row>
      <xdr:rowOff>0</xdr:rowOff>
    </xdr:to>
    <xdr:sp macro="" textlink="">
      <xdr:nvSpPr>
        <xdr:cNvPr id="1199" name="Line 214">
          <a:extLst>
            <a:ext uri="{FF2B5EF4-FFF2-40B4-BE49-F238E27FC236}">
              <a16:creationId xmlns:a16="http://schemas.microsoft.com/office/drawing/2014/main" id="{00000000-0008-0000-0600-0000AF040000}"/>
            </a:ext>
          </a:extLst>
        </xdr:cNvPr>
        <xdr:cNvSpPr>
          <a:spLocks noChangeShapeType="1"/>
        </xdr:cNvSpPr>
      </xdr:nvSpPr>
      <xdr:spPr>
        <a:xfrm flipH="1">
          <a:off x="5183229" y="5715000"/>
          <a:ext cx="827046" cy="0"/>
        </a:xfrm>
        <a:prstGeom prst="line">
          <a:avLst/>
        </a:prstGeom>
        <a:noFill/>
        <a:ln w="3175">
          <a:solidFill>
            <a:srgbClr val="000000"/>
          </a:solidFill>
          <a:round/>
          <a:headEnd type="none" w="sm" len="sm"/>
        </a:ln>
        <a:extLst>
          <a:ext uri="{909E8E84-426E-40DD-AFC4-6F175D3DCCD1}">
            <a14:hiddenFill xmlns:a14="http://schemas.microsoft.com/office/drawing/2010/main">
              <a:noFill/>
            </a14:hiddenFill>
          </a:ext>
        </a:extLst>
      </xdr:spPr>
    </xdr:sp>
    <xdr:clientData/>
  </xdr:twoCellAnchor>
  <xdr:twoCellAnchor>
    <xdr:from>
      <xdr:col>36</xdr:col>
      <xdr:colOff>0</xdr:colOff>
      <xdr:row>10</xdr:row>
      <xdr:rowOff>190499</xdr:rowOff>
    </xdr:from>
    <xdr:to>
      <xdr:col>36</xdr:col>
      <xdr:colOff>0</xdr:colOff>
      <xdr:row>15</xdr:row>
      <xdr:rowOff>9523</xdr:rowOff>
    </xdr:to>
    <xdr:sp macro="" textlink="">
      <xdr:nvSpPr>
        <xdr:cNvPr id="1200" name="Line 210">
          <a:extLst>
            <a:ext uri="{FF2B5EF4-FFF2-40B4-BE49-F238E27FC236}">
              <a16:creationId xmlns:a16="http://schemas.microsoft.com/office/drawing/2014/main" id="{00000000-0008-0000-0600-0000B0040000}"/>
            </a:ext>
          </a:extLst>
        </xdr:cNvPr>
        <xdr:cNvSpPr>
          <a:spLocks noChangeShapeType="1"/>
        </xdr:cNvSpPr>
      </xdr:nvSpPr>
      <xdr:spPr>
        <a:xfrm flipH="1" flipV="1">
          <a:off x="5829300" y="2095499"/>
          <a:ext cx="0" cy="771524"/>
        </a:xfrm>
        <a:prstGeom prst="line">
          <a:avLst/>
        </a:prstGeom>
        <a:noFill/>
        <a:ln w="3175">
          <a:solidFill>
            <a:srgbClr val="000000"/>
          </a:solidFill>
          <a:round/>
          <a:headEnd type="stealth" w="sm" len="sm"/>
          <a:tailEnd type="stealth" w="sm" len="sm"/>
        </a:ln>
        <a:extLst>
          <a:ext uri="{909E8E84-426E-40DD-AFC4-6F175D3DCCD1}">
            <a14:hiddenFill xmlns:a14="http://schemas.microsoft.com/office/drawing/2010/main">
              <a:noFill/>
            </a14:hiddenFill>
          </a:ext>
        </a:extLst>
      </xdr:spPr>
    </xdr:sp>
    <xdr:clientData/>
  </xdr:twoCellAnchor>
  <xdr:twoCellAnchor>
    <xdr:from>
      <xdr:col>31</xdr:col>
      <xdr:colOff>0</xdr:colOff>
      <xdr:row>15</xdr:row>
      <xdr:rowOff>1</xdr:rowOff>
    </xdr:from>
    <xdr:to>
      <xdr:col>35</xdr:col>
      <xdr:colOff>161924</xdr:colOff>
      <xdr:row>15</xdr:row>
      <xdr:rowOff>1</xdr:rowOff>
    </xdr:to>
    <xdr:sp macro="" textlink="">
      <xdr:nvSpPr>
        <xdr:cNvPr id="1201" name="Line 214">
          <a:extLst>
            <a:ext uri="{FF2B5EF4-FFF2-40B4-BE49-F238E27FC236}">
              <a16:creationId xmlns:a16="http://schemas.microsoft.com/office/drawing/2014/main" id="{00000000-0008-0000-0600-0000B1040000}"/>
            </a:ext>
          </a:extLst>
        </xdr:cNvPr>
        <xdr:cNvSpPr>
          <a:spLocks noChangeShapeType="1"/>
        </xdr:cNvSpPr>
      </xdr:nvSpPr>
      <xdr:spPr>
        <a:xfrm flipH="1">
          <a:off x="5019675" y="2857501"/>
          <a:ext cx="809624" cy="0"/>
        </a:xfrm>
        <a:prstGeom prst="line">
          <a:avLst/>
        </a:prstGeom>
        <a:noFill/>
        <a:ln w="3175">
          <a:solidFill>
            <a:srgbClr val="000000"/>
          </a:solidFill>
          <a:round/>
          <a:headEnd type="none" w="sm" len="sm"/>
        </a:ln>
        <a:extLst>
          <a:ext uri="{909E8E84-426E-40DD-AFC4-6F175D3DCCD1}">
            <a14:hiddenFill xmlns:a14="http://schemas.microsoft.com/office/drawing/2010/main">
              <a:noFill/>
            </a14:hiddenFill>
          </a:ext>
        </a:extLst>
      </xdr:spPr>
    </xdr:sp>
    <xdr:clientData/>
  </xdr:twoCellAnchor>
  <xdr:twoCellAnchor>
    <xdr:from>
      <xdr:col>36</xdr:col>
      <xdr:colOff>0</xdr:colOff>
      <xdr:row>15</xdr:row>
      <xdr:rowOff>1241</xdr:rowOff>
    </xdr:from>
    <xdr:to>
      <xdr:col>36</xdr:col>
      <xdr:colOff>0</xdr:colOff>
      <xdr:row>17</xdr:row>
      <xdr:rowOff>9524</xdr:rowOff>
    </xdr:to>
    <xdr:sp macro="" textlink="">
      <xdr:nvSpPr>
        <xdr:cNvPr id="1202" name="Line 210">
          <a:extLst>
            <a:ext uri="{FF2B5EF4-FFF2-40B4-BE49-F238E27FC236}">
              <a16:creationId xmlns:a16="http://schemas.microsoft.com/office/drawing/2014/main" id="{00000000-0008-0000-0600-0000B2040000}"/>
            </a:ext>
          </a:extLst>
        </xdr:cNvPr>
        <xdr:cNvSpPr>
          <a:spLocks noChangeShapeType="1"/>
        </xdr:cNvSpPr>
      </xdr:nvSpPr>
      <xdr:spPr>
        <a:xfrm flipH="1" flipV="1">
          <a:off x="5829300" y="2858741"/>
          <a:ext cx="0" cy="389283"/>
        </a:xfrm>
        <a:prstGeom prst="line">
          <a:avLst/>
        </a:prstGeom>
        <a:noFill/>
        <a:ln w="3175">
          <a:solidFill>
            <a:srgbClr val="000000"/>
          </a:solidFill>
          <a:round/>
          <a:headEnd type="stealth" w="sm" len="sm"/>
          <a:tailEnd type="stealth" w="sm" len="sm"/>
        </a:ln>
        <a:extLst>
          <a:ext uri="{909E8E84-426E-40DD-AFC4-6F175D3DCCD1}">
            <a14:hiddenFill xmlns:a14="http://schemas.microsoft.com/office/drawing/2010/main">
              <a:noFill/>
            </a14:hiddenFill>
          </a:ext>
        </a:extLst>
      </xdr:spPr>
    </xdr:sp>
    <xdr:clientData/>
  </xdr:twoCellAnchor>
  <xdr:twoCellAnchor>
    <xdr:from>
      <xdr:col>26</xdr:col>
      <xdr:colOff>104774</xdr:colOff>
      <xdr:row>17</xdr:row>
      <xdr:rowOff>0</xdr:rowOff>
    </xdr:from>
    <xdr:to>
      <xdr:col>36</xdr:col>
      <xdr:colOff>0</xdr:colOff>
      <xdr:row>17</xdr:row>
      <xdr:rowOff>0</xdr:rowOff>
    </xdr:to>
    <xdr:sp macro="" textlink="">
      <xdr:nvSpPr>
        <xdr:cNvPr id="1205" name="Line 214">
          <a:extLst>
            <a:ext uri="{FF2B5EF4-FFF2-40B4-BE49-F238E27FC236}">
              <a16:creationId xmlns:a16="http://schemas.microsoft.com/office/drawing/2014/main" id="{00000000-0008-0000-0600-0000B5040000}"/>
            </a:ext>
          </a:extLst>
        </xdr:cNvPr>
        <xdr:cNvSpPr>
          <a:spLocks noChangeShapeType="1"/>
        </xdr:cNvSpPr>
      </xdr:nvSpPr>
      <xdr:spPr>
        <a:xfrm flipH="1">
          <a:off x="4314824" y="3238500"/>
          <a:ext cx="1514476" cy="0"/>
        </a:xfrm>
        <a:prstGeom prst="line">
          <a:avLst/>
        </a:prstGeom>
        <a:noFill/>
        <a:ln w="3175">
          <a:solidFill>
            <a:srgbClr val="000000"/>
          </a:solidFill>
          <a:round/>
          <a:headEnd type="none" w="sm" len="sm"/>
        </a:ln>
        <a:extLst>
          <a:ext uri="{909E8E84-426E-40DD-AFC4-6F175D3DCCD1}">
            <a14:hiddenFill xmlns:a14="http://schemas.microsoft.com/office/drawing/2010/main">
              <a:noFill/>
            </a14:hiddenFill>
          </a:ext>
        </a:extLst>
      </xdr:spPr>
    </xdr:sp>
    <xdr:clientData/>
  </xdr:twoCellAnchor>
  <xdr:twoCellAnchor>
    <xdr:from>
      <xdr:col>36</xdr:col>
      <xdr:colOff>0</xdr:colOff>
      <xdr:row>17</xdr:row>
      <xdr:rowOff>0</xdr:rowOff>
    </xdr:from>
    <xdr:to>
      <xdr:col>36</xdr:col>
      <xdr:colOff>0</xdr:colOff>
      <xdr:row>30</xdr:row>
      <xdr:rowOff>0</xdr:rowOff>
    </xdr:to>
    <xdr:sp macro="" textlink="">
      <xdr:nvSpPr>
        <xdr:cNvPr id="1206" name="Line 210">
          <a:extLst>
            <a:ext uri="{FF2B5EF4-FFF2-40B4-BE49-F238E27FC236}">
              <a16:creationId xmlns:a16="http://schemas.microsoft.com/office/drawing/2014/main" id="{00000000-0008-0000-0600-0000B6040000}"/>
            </a:ext>
          </a:extLst>
        </xdr:cNvPr>
        <xdr:cNvSpPr>
          <a:spLocks noChangeShapeType="1"/>
        </xdr:cNvSpPr>
      </xdr:nvSpPr>
      <xdr:spPr>
        <a:xfrm flipH="1" flipV="1">
          <a:off x="5829300" y="3238500"/>
          <a:ext cx="0" cy="2476500"/>
        </a:xfrm>
        <a:prstGeom prst="line">
          <a:avLst/>
        </a:prstGeom>
        <a:noFill/>
        <a:ln w="3175">
          <a:solidFill>
            <a:srgbClr val="000000"/>
          </a:solidFill>
          <a:round/>
          <a:headEnd type="stealth" w="sm" len="sm"/>
          <a:tailEnd type="stealth" w="sm" len="sm"/>
        </a:ln>
        <a:extLst>
          <a:ext uri="{909E8E84-426E-40DD-AFC4-6F175D3DCCD1}">
            <a14:hiddenFill xmlns:a14="http://schemas.microsoft.com/office/drawing/2010/main">
              <a:noFill/>
            </a14:hiddenFill>
          </a:ext>
        </a:extLst>
      </xdr:spPr>
    </xdr:sp>
    <xdr:clientData/>
  </xdr:twoCellAnchor>
  <xdr:twoCellAnchor>
    <xdr:from>
      <xdr:col>36</xdr:col>
      <xdr:colOff>0</xdr:colOff>
      <xdr:row>30</xdr:row>
      <xdr:rowOff>0</xdr:rowOff>
    </xdr:from>
    <xdr:to>
      <xdr:col>36</xdr:col>
      <xdr:colOff>0</xdr:colOff>
      <xdr:row>33</xdr:row>
      <xdr:rowOff>0</xdr:rowOff>
    </xdr:to>
    <xdr:sp macro="" textlink="">
      <xdr:nvSpPr>
        <xdr:cNvPr id="1207" name="Line 210">
          <a:extLst>
            <a:ext uri="{FF2B5EF4-FFF2-40B4-BE49-F238E27FC236}">
              <a16:creationId xmlns:a16="http://schemas.microsoft.com/office/drawing/2014/main" id="{00000000-0008-0000-0600-0000B7040000}"/>
            </a:ext>
          </a:extLst>
        </xdr:cNvPr>
        <xdr:cNvSpPr>
          <a:spLocks noChangeShapeType="1"/>
        </xdr:cNvSpPr>
      </xdr:nvSpPr>
      <xdr:spPr>
        <a:xfrm flipH="1" flipV="1">
          <a:off x="5829300" y="5715000"/>
          <a:ext cx="0" cy="571500"/>
        </a:xfrm>
        <a:prstGeom prst="line">
          <a:avLst/>
        </a:prstGeom>
        <a:noFill/>
        <a:ln w="3175">
          <a:solidFill>
            <a:srgbClr val="000000"/>
          </a:solidFill>
          <a:round/>
          <a:headEnd type="stealth" w="sm" len="sm"/>
          <a:tailEnd type="stealth" w="sm" len="sm"/>
        </a:ln>
        <a:extLst>
          <a:ext uri="{909E8E84-426E-40DD-AFC4-6F175D3DCCD1}">
            <a14:hiddenFill xmlns:a14="http://schemas.microsoft.com/office/drawing/2010/main">
              <a:noFill/>
            </a14:hiddenFill>
          </a:ext>
        </a:extLst>
      </xdr:spPr>
    </xdr:sp>
    <xdr:clientData/>
  </xdr:twoCellAnchor>
  <xdr:twoCellAnchor>
    <xdr:from>
      <xdr:col>36</xdr:col>
      <xdr:colOff>0</xdr:colOff>
      <xdr:row>32</xdr:row>
      <xdr:rowOff>190499</xdr:rowOff>
    </xdr:from>
    <xdr:to>
      <xdr:col>36</xdr:col>
      <xdr:colOff>0</xdr:colOff>
      <xdr:row>35</xdr:row>
      <xdr:rowOff>190498</xdr:rowOff>
    </xdr:to>
    <xdr:sp macro="" textlink="">
      <xdr:nvSpPr>
        <xdr:cNvPr id="1208" name="Line 210">
          <a:extLst>
            <a:ext uri="{FF2B5EF4-FFF2-40B4-BE49-F238E27FC236}">
              <a16:creationId xmlns:a16="http://schemas.microsoft.com/office/drawing/2014/main" id="{00000000-0008-0000-0600-0000B8040000}"/>
            </a:ext>
          </a:extLst>
        </xdr:cNvPr>
        <xdr:cNvSpPr>
          <a:spLocks noChangeShapeType="1"/>
        </xdr:cNvSpPr>
      </xdr:nvSpPr>
      <xdr:spPr>
        <a:xfrm flipH="1" flipV="1">
          <a:off x="5829300" y="6286499"/>
          <a:ext cx="0" cy="571499"/>
        </a:xfrm>
        <a:prstGeom prst="line">
          <a:avLst/>
        </a:prstGeom>
        <a:noFill/>
        <a:ln w="3175">
          <a:solidFill>
            <a:srgbClr val="000000"/>
          </a:solidFill>
          <a:round/>
          <a:headEnd type="stealth" w="sm" len="sm"/>
          <a:tailEnd type="stealth" w="sm" len="sm"/>
        </a:ln>
        <a:extLst>
          <a:ext uri="{909E8E84-426E-40DD-AFC4-6F175D3DCCD1}">
            <a14:hiddenFill xmlns:a14="http://schemas.microsoft.com/office/drawing/2010/main">
              <a:noFill/>
            </a14:hiddenFill>
          </a:ext>
        </a:extLst>
      </xdr:spPr>
    </xdr:sp>
    <xdr:clientData/>
  </xdr:twoCellAnchor>
  <xdr:twoCellAnchor>
    <xdr:from>
      <xdr:col>8</xdr:col>
      <xdr:colOff>0</xdr:colOff>
      <xdr:row>8</xdr:row>
      <xdr:rowOff>0</xdr:rowOff>
    </xdr:from>
    <xdr:to>
      <xdr:col>8</xdr:col>
      <xdr:colOff>0</xdr:colOff>
      <xdr:row>10</xdr:row>
      <xdr:rowOff>47624</xdr:rowOff>
    </xdr:to>
    <xdr:sp macro="" textlink="">
      <xdr:nvSpPr>
        <xdr:cNvPr id="1213" name="Line 2192">
          <a:extLst>
            <a:ext uri="{FF2B5EF4-FFF2-40B4-BE49-F238E27FC236}">
              <a16:creationId xmlns:a16="http://schemas.microsoft.com/office/drawing/2014/main" id="{00000000-0008-0000-0600-0000BD040000}"/>
            </a:ext>
          </a:extLst>
        </xdr:cNvPr>
        <xdr:cNvSpPr>
          <a:spLocks noChangeShapeType="1"/>
        </xdr:cNvSpPr>
      </xdr:nvSpPr>
      <xdr:spPr>
        <a:xfrm flipH="1" flipV="1">
          <a:off x="1295400" y="1524000"/>
          <a:ext cx="0" cy="428624"/>
        </a:xfrm>
        <a:prstGeom prst="line">
          <a:avLst/>
        </a:prstGeom>
        <a:noFill/>
        <a:ln w="3175">
          <a:solidFill>
            <a:srgbClr val="000000"/>
          </a:solidFill>
          <a:round/>
          <a:headEnd type="none" w="sm" len="sm"/>
        </a:ln>
        <a:extLst>
          <a:ext uri="{909E8E84-426E-40DD-AFC4-6F175D3DCCD1}">
            <a14:hiddenFill xmlns:a14="http://schemas.microsoft.com/office/drawing/2010/main">
              <a:noFill/>
            </a14:hiddenFill>
          </a:ext>
        </a:extLst>
      </xdr:spPr>
    </xdr:sp>
    <xdr:clientData/>
  </xdr:twoCellAnchor>
  <xdr:twoCellAnchor>
    <xdr:from>
      <xdr:col>25</xdr:col>
      <xdr:colOff>0</xdr:colOff>
      <xdr:row>20</xdr:row>
      <xdr:rowOff>0</xdr:rowOff>
    </xdr:from>
    <xdr:to>
      <xdr:col>30</xdr:col>
      <xdr:colOff>0</xdr:colOff>
      <xdr:row>20</xdr:row>
      <xdr:rowOff>0</xdr:rowOff>
    </xdr:to>
    <xdr:sp macro="" textlink="">
      <xdr:nvSpPr>
        <xdr:cNvPr id="1215" name="Line 210">
          <a:extLst>
            <a:ext uri="{FF2B5EF4-FFF2-40B4-BE49-F238E27FC236}">
              <a16:creationId xmlns:a16="http://schemas.microsoft.com/office/drawing/2014/main" id="{00000000-0008-0000-0600-0000BF040000}"/>
            </a:ext>
          </a:extLst>
        </xdr:cNvPr>
        <xdr:cNvSpPr>
          <a:spLocks noChangeShapeType="1"/>
        </xdr:cNvSpPr>
      </xdr:nvSpPr>
      <xdr:spPr>
        <a:xfrm flipH="1">
          <a:off x="4048125" y="3810000"/>
          <a:ext cx="809625" cy="0"/>
        </a:xfrm>
        <a:prstGeom prst="line">
          <a:avLst/>
        </a:prstGeom>
        <a:noFill/>
        <a:ln w="3175">
          <a:solidFill>
            <a:srgbClr val="000000"/>
          </a:solidFill>
          <a:round/>
          <a:headEnd type="stealth" w="sm" len="sm"/>
          <a:tailEnd type="stealth" w="sm" len="sm"/>
        </a:ln>
        <a:extLst>
          <a:ext uri="{909E8E84-426E-40DD-AFC4-6F175D3DCCD1}">
            <a14:hiddenFill xmlns:a14="http://schemas.microsoft.com/office/drawing/2010/main">
              <a:noFill/>
            </a14:hiddenFill>
          </a:ext>
        </a:extLst>
      </xdr:spPr>
    </xdr:sp>
    <xdr:clientData/>
  </xdr:twoCellAnchor>
  <xdr:twoCellAnchor>
    <xdr:from>
      <xdr:col>19</xdr:col>
      <xdr:colOff>0</xdr:colOff>
      <xdr:row>17</xdr:row>
      <xdr:rowOff>0</xdr:rowOff>
    </xdr:from>
    <xdr:to>
      <xdr:col>19</xdr:col>
      <xdr:colOff>0</xdr:colOff>
      <xdr:row>30</xdr:row>
      <xdr:rowOff>0</xdr:rowOff>
    </xdr:to>
    <xdr:cxnSp macro="">
      <xdr:nvCxnSpPr>
        <xdr:cNvPr id="1225" name="直線コネクタ 1157">
          <a:extLst>
            <a:ext uri="{FF2B5EF4-FFF2-40B4-BE49-F238E27FC236}">
              <a16:creationId xmlns:a16="http://schemas.microsoft.com/office/drawing/2014/main" id="{00000000-0008-0000-0600-0000C9040000}"/>
            </a:ext>
          </a:extLst>
        </xdr:cNvPr>
        <xdr:cNvCxnSpPr>
          <a:cxnSpLocks noChangeShapeType="1"/>
        </xdr:cNvCxnSpPr>
      </xdr:nvCxnSpPr>
      <xdr:spPr>
        <a:xfrm>
          <a:off x="3076575" y="3238500"/>
          <a:ext cx="0" cy="2476500"/>
        </a:xfrm>
        <a:prstGeom prst="line">
          <a:avLst/>
        </a:prstGeom>
        <a:noFill/>
        <a:ln w="9525">
          <a:solidFill>
            <a:srgbClr val="000000"/>
          </a:solidFill>
          <a:round/>
          <a:headEnd type="oval" w="sm" len="sm"/>
          <a:tailEnd type="oval" w="sm" len="sm"/>
        </a:ln>
        <a:extLst>
          <a:ext uri="{909E8E84-426E-40DD-AFC4-6F175D3DCCD1}">
            <a14:hiddenFill xmlns:a14="http://schemas.microsoft.com/office/drawing/2010/main">
              <a:noFill/>
            </a14:hiddenFill>
          </a:ext>
        </a:extLst>
      </xdr:spPr>
    </xdr:cxnSp>
    <xdr:clientData/>
  </xdr:twoCellAnchor>
  <xdr:twoCellAnchor>
    <xdr:from>
      <xdr:col>19</xdr:col>
      <xdr:colOff>0</xdr:colOff>
      <xdr:row>15</xdr:row>
      <xdr:rowOff>0</xdr:rowOff>
    </xdr:from>
    <xdr:to>
      <xdr:col>19</xdr:col>
      <xdr:colOff>0</xdr:colOff>
      <xdr:row>17</xdr:row>
      <xdr:rowOff>0</xdr:rowOff>
    </xdr:to>
    <xdr:cxnSp macro="">
      <xdr:nvCxnSpPr>
        <xdr:cNvPr id="1690" name="直線コネクタ 1157">
          <a:extLst>
            <a:ext uri="{FF2B5EF4-FFF2-40B4-BE49-F238E27FC236}">
              <a16:creationId xmlns:a16="http://schemas.microsoft.com/office/drawing/2014/main" id="{00000000-0008-0000-0600-00009A060000}"/>
            </a:ext>
          </a:extLst>
        </xdr:cNvPr>
        <xdr:cNvCxnSpPr>
          <a:cxnSpLocks noChangeShapeType="1"/>
        </xdr:cNvCxnSpPr>
      </xdr:nvCxnSpPr>
      <xdr:spPr>
        <a:xfrm>
          <a:off x="3076575" y="2857500"/>
          <a:ext cx="0" cy="381000"/>
        </a:xfrm>
        <a:prstGeom prst="line">
          <a:avLst/>
        </a:prstGeom>
        <a:noFill/>
        <a:ln w="9525">
          <a:solidFill>
            <a:srgbClr val="000000"/>
          </a:solidFill>
          <a:round/>
          <a:headEnd type="oval" w="sm" len="sm"/>
          <a:tailEnd type="oval" w="sm" len="sm"/>
        </a:ln>
        <a:extLst>
          <a:ext uri="{909E8E84-426E-40DD-AFC4-6F175D3DCCD1}">
            <a14:hiddenFill xmlns:a14="http://schemas.microsoft.com/office/drawing/2010/main">
              <a:noFill/>
            </a14:hiddenFill>
          </a:ext>
        </a:extLst>
      </xdr:spPr>
    </xdr:cxnSp>
    <xdr:clientData/>
  </xdr:twoCellAnchor>
  <xdr:twoCellAnchor>
    <xdr:from>
      <xdr:col>19</xdr:col>
      <xdr:colOff>0</xdr:colOff>
      <xdr:row>30</xdr:row>
      <xdr:rowOff>0</xdr:rowOff>
    </xdr:from>
    <xdr:to>
      <xdr:col>19</xdr:col>
      <xdr:colOff>0</xdr:colOff>
      <xdr:row>33</xdr:row>
      <xdr:rowOff>0</xdr:rowOff>
    </xdr:to>
    <xdr:cxnSp macro="">
      <xdr:nvCxnSpPr>
        <xdr:cNvPr id="1709" name="直線コネクタ 1158">
          <a:extLst>
            <a:ext uri="{FF2B5EF4-FFF2-40B4-BE49-F238E27FC236}">
              <a16:creationId xmlns:a16="http://schemas.microsoft.com/office/drawing/2014/main" id="{00000000-0008-0000-0600-0000AD060000}"/>
            </a:ext>
          </a:extLst>
        </xdr:cNvPr>
        <xdr:cNvCxnSpPr>
          <a:cxnSpLocks noChangeShapeType="1"/>
        </xdr:cNvCxnSpPr>
      </xdr:nvCxnSpPr>
      <xdr:spPr>
        <a:xfrm>
          <a:off x="3076575" y="5715000"/>
          <a:ext cx="0" cy="571500"/>
        </a:xfrm>
        <a:prstGeom prst="line">
          <a:avLst/>
        </a:prstGeom>
        <a:noFill/>
        <a:ln w="19050">
          <a:solidFill>
            <a:srgbClr val="000000"/>
          </a:solidFill>
          <a:round/>
          <a:headEnd type="none" w="sm" len="sm"/>
          <a:tailEnd type="oval" w="sm" len="sm"/>
        </a:ln>
        <a:extLst>
          <a:ext uri="{909E8E84-426E-40DD-AFC4-6F175D3DCCD1}">
            <a14:hiddenFill xmlns:a14="http://schemas.microsoft.com/office/drawing/2010/main">
              <a:noFill/>
            </a14:hiddenFill>
          </a:ext>
        </a:extLst>
      </xdr:spPr>
    </xdr:cxnSp>
    <xdr:clientData/>
  </xdr:twoCellAnchor>
  <xdr:twoCellAnchor>
    <xdr:from>
      <xdr:col>18</xdr:col>
      <xdr:colOff>2856</xdr:colOff>
      <xdr:row>378</xdr:row>
      <xdr:rowOff>166807</xdr:rowOff>
    </xdr:from>
    <xdr:to>
      <xdr:col>18</xdr:col>
      <xdr:colOff>2856</xdr:colOff>
      <xdr:row>391</xdr:row>
      <xdr:rowOff>28426</xdr:rowOff>
    </xdr:to>
    <xdr:sp macro="" textlink="">
      <xdr:nvSpPr>
        <xdr:cNvPr id="1115" name="Line 390">
          <a:extLst>
            <a:ext uri="{FF2B5EF4-FFF2-40B4-BE49-F238E27FC236}">
              <a16:creationId xmlns:a16="http://schemas.microsoft.com/office/drawing/2014/main" id="{00000000-0008-0000-0600-00005B040000}"/>
            </a:ext>
          </a:extLst>
        </xdr:cNvPr>
        <xdr:cNvSpPr>
          <a:spLocks noChangeShapeType="1"/>
        </xdr:cNvSpPr>
      </xdr:nvSpPr>
      <xdr:spPr>
        <a:xfrm>
          <a:off x="2917506" y="70366057"/>
          <a:ext cx="0" cy="2338119"/>
        </a:xfrm>
        <a:prstGeom prst="line">
          <a:avLst/>
        </a:prstGeom>
        <a:noFill/>
        <a:ln w="9525">
          <a:solidFill>
            <a:srgbClr xmlns:mc="http://schemas.openxmlformats.org/markup-compatibility/2006" xmlns:a14="http://schemas.microsoft.com/office/drawing/2010/main" val="000000" mc:Ignorable="a14" a14:legacySpreadsheetColorIndex="64"/>
          </a:solidFill>
          <a:round/>
          <a:headEnd type="none" w="sm" len="sm"/>
          <a:tailEnd type="none" w="sm" len="sm"/>
        </a:ln>
        <a:extLst>
          <a:ext uri="{909E8E84-426E-40DD-AFC4-6F175D3DCCD1}">
            <a14:hiddenFill xmlns:a14="http://schemas.microsoft.com/office/drawing/2010/main">
              <a:noFill/>
            </a14:hiddenFill>
          </a:ext>
        </a:extLst>
      </xdr:spPr>
    </xdr:sp>
    <xdr:clientData/>
  </xdr:twoCellAnchor>
  <xdr:twoCellAnchor>
    <xdr:from>
      <xdr:col>17</xdr:col>
      <xdr:colOff>139238</xdr:colOff>
      <xdr:row>378</xdr:row>
      <xdr:rowOff>141407</xdr:rowOff>
    </xdr:from>
    <xdr:to>
      <xdr:col>17</xdr:col>
      <xdr:colOff>139873</xdr:colOff>
      <xdr:row>387</xdr:row>
      <xdr:rowOff>24909</xdr:rowOff>
    </xdr:to>
    <xdr:sp macro="" textlink="">
      <xdr:nvSpPr>
        <xdr:cNvPr id="1119" name="Line 236">
          <a:extLst>
            <a:ext uri="{FF2B5EF4-FFF2-40B4-BE49-F238E27FC236}">
              <a16:creationId xmlns:a16="http://schemas.microsoft.com/office/drawing/2014/main" id="{00000000-0008-0000-0600-00005F040000}"/>
            </a:ext>
          </a:extLst>
        </xdr:cNvPr>
        <xdr:cNvSpPr>
          <a:spLocks noChangeShapeType="1"/>
        </xdr:cNvSpPr>
      </xdr:nvSpPr>
      <xdr:spPr>
        <a:xfrm>
          <a:off x="2891963" y="70340657"/>
          <a:ext cx="635" cy="1598002"/>
        </a:xfrm>
        <a:prstGeom prst="line">
          <a:avLst/>
        </a:prstGeom>
        <a:noFill/>
        <a:ln w="6350">
          <a:solidFill>
            <a:srgbClr xmlns:mc="http://schemas.openxmlformats.org/markup-compatibility/2006" xmlns:a14="http://schemas.microsoft.com/office/drawing/2010/main" val="FF0000" mc:Ignorable="a14" a14:legacySpreadsheetColorIndex="10"/>
          </a:solidFill>
          <a:prstDash val="dash"/>
          <a:round/>
          <a:tailEnd type="triangle" w="sm" len="med"/>
        </a:ln>
        <a:extLst>
          <a:ext uri="{909E8E84-426E-40DD-AFC4-6F175D3DCCD1}">
            <a14:hiddenFill xmlns:a14="http://schemas.microsoft.com/office/drawing/2010/main">
              <a:noFill/>
            </a14:hiddenFill>
          </a:ext>
        </a:extLst>
      </xdr:spPr>
    </xdr:sp>
    <xdr:clientData/>
  </xdr:twoCellAnchor>
  <xdr:twoCellAnchor>
    <xdr:from>
      <xdr:col>18</xdr:col>
      <xdr:colOff>3589</xdr:colOff>
      <xdr:row>376</xdr:row>
      <xdr:rowOff>16850</xdr:rowOff>
    </xdr:from>
    <xdr:to>
      <xdr:col>18</xdr:col>
      <xdr:colOff>3589</xdr:colOff>
      <xdr:row>378</xdr:row>
      <xdr:rowOff>125288</xdr:rowOff>
    </xdr:to>
    <xdr:sp macro="" textlink="">
      <xdr:nvSpPr>
        <xdr:cNvPr id="1182" name="Line 416">
          <a:extLst>
            <a:ext uri="{FF2B5EF4-FFF2-40B4-BE49-F238E27FC236}">
              <a16:creationId xmlns:a16="http://schemas.microsoft.com/office/drawing/2014/main" id="{00000000-0008-0000-0600-00009E040000}"/>
            </a:ext>
          </a:extLst>
        </xdr:cNvPr>
        <xdr:cNvSpPr>
          <a:spLocks noChangeShapeType="1"/>
        </xdr:cNvSpPr>
      </xdr:nvSpPr>
      <xdr:spPr>
        <a:xfrm flipV="1">
          <a:off x="2918239" y="69835100"/>
          <a:ext cx="0" cy="489438"/>
        </a:xfrm>
        <a:prstGeom prst="line">
          <a:avLst/>
        </a:prstGeom>
        <a:noFill/>
        <a:ln w="15875">
          <a:solidFill>
            <a:srgbClr xmlns:mc="http://schemas.openxmlformats.org/markup-compatibility/2006" xmlns:a14="http://schemas.microsoft.com/office/drawing/2010/main" val="000000" mc:Ignorable="a14" a14:legacySpreadsheetColorIndex="64"/>
          </a:solidFill>
          <a:round/>
          <a:headEnd type="triangle" w="sm" len="med"/>
        </a:ln>
        <a:extLst>
          <a:ext uri="{909E8E84-426E-40DD-AFC4-6F175D3DCCD1}">
            <a14:hiddenFill xmlns:a14="http://schemas.microsoft.com/office/drawing/2010/main">
              <a:noFill/>
            </a14:hiddenFill>
          </a:ext>
        </a:extLst>
      </xdr:spPr>
    </xdr:sp>
    <xdr:clientData/>
  </xdr:twoCellAnchor>
  <xdr:twoCellAnchor>
    <xdr:from>
      <xdr:col>16</xdr:col>
      <xdr:colOff>69402</xdr:colOff>
      <xdr:row>377</xdr:row>
      <xdr:rowOff>117424</xdr:rowOff>
    </xdr:from>
    <xdr:to>
      <xdr:col>19</xdr:col>
      <xdr:colOff>73168</xdr:colOff>
      <xdr:row>379</xdr:row>
      <xdr:rowOff>165782</xdr:rowOff>
    </xdr:to>
    <xdr:sp macro="" textlink="">
      <xdr:nvSpPr>
        <xdr:cNvPr id="1187" name="円弧 44">
          <a:extLst>
            <a:ext uri="{FF2B5EF4-FFF2-40B4-BE49-F238E27FC236}">
              <a16:creationId xmlns:a16="http://schemas.microsoft.com/office/drawing/2014/main" id="{00000000-0008-0000-0600-0000A3040000}"/>
            </a:ext>
          </a:extLst>
        </xdr:cNvPr>
        <xdr:cNvSpPr>
          <a:spLocks noChangeArrowheads="1"/>
        </xdr:cNvSpPr>
      </xdr:nvSpPr>
      <xdr:spPr>
        <a:xfrm>
          <a:off x="2660202" y="70126174"/>
          <a:ext cx="489541" cy="429358"/>
        </a:xfrm>
        <a:custGeom>
          <a:avLst/>
          <a:gdLst>
            <a:gd name="T0" fmla="*/ 117643 w 523875"/>
            <a:gd name="T1" fmla="*/ 456083 h 497205"/>
            <a:gd name="T2" fmla="*/ 0 w 523875"/>
            <a:gd name="T3" fmla="*/ 248602 h 497205"/>
            <a:gd name="T4" fmla="*/ 261937 w 523875"/>
            <a:gd name="T5" fmla="*/ 0 h 497205"/>
            <a:gd name="T6" fmla="*/ 523874 w 523875"/>
            <a:gd name="T7" fmla="*/ 248602 h 497205"/>
            <a:gd name="T8" fmla="*/ 502684 w 523875"/>
            <a:gd name="T9" fmla="*/ 346716 h 497205"/>
            <a:gd name="T10" fmla="*/ 261937 w 523875"/>
            <a:gd name="T11" fmla="*/ 248602 h 497205"/>
            <a:gd name="T12" fmla="*/ 117643 w 523875"/>
            <a:gd name="T13" fmla="*/ 456083 h 497205"/>
            <a:gd name="T14" fmla="*/ 0 w 523875"/>
            <a:gd name="T15" fmla="*/ 248602 h 497205"/>
            <a:gd name="T16" fmla="*/ 261937 w 523875"/>
            <a:gd name="T17" fmla="*/ 0 h 497205"/>
            <a:gd name="T18" fmla="*/ 523874 w 523875"/>
            <a:gd name="T19" fmla="*/ 248602 h 497205"/>
            <a:gd name="T20" fmla="*/ 502684 w 523875"/>
            <a:gd name="T21" fmla="*/ 346716 h 49720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Lst>
          <a:rect l="0" t="0" r="r" b="b"/>
          <a:pathLst>
            <a:path w="523875" h="497205" stroke="0">
              <a:moveTo>
                <a:pt x="117643" y="456083"/>
              </a:moveTo>
              <a:cubicBezTo>
                <a:pt x="46745" y="411606"/>
                <a:pt x="0" y="335285"/>
                <a:pt x="0" y="248602"/>
              </a:cubicBezTo>
              <a:cubicBezTo>
                <a:pt x="0" y="111303"/>
                <a:pt x="117273" y="0"/>
                <a:pt x="261937" y="0"/>
              </a:cubicBezTo>
              <a:cubicBezTo>
                <a:pt x="406601" y="0"/>
                <a:pt x="523874" y="111303"/>
                <a:pt x="523874" y="248602"/>
              </a:cubicBezTo>
              <a:cubicBezTo>
                <a:pt x="523874" y="283458"/>
                <a:pt x="516316" y="316639"/>
                <a:pt x="502684" y="346716"/>
              </a:cubicBezTo>
              <a:lnTo>
                <a:pt x="261937" y="248602"/>
              </a:lnTo>
              <a:close/>
            </a:path>
            <a:path w="523875" h="497205" fill="none">
              <a:moveTo>
                <a:pt x="117643" y="456083"/>
              </a:moveTo>
              <a:cubicBezTo>
                <a:pt x="46745" y="411606"/>
                <a:pt x="0" y="335285"/>
                <a:pt x="0" y="248602"/>
              </a:cubicBezTo>
              <a:cubicBezTo>
                <a:pt x="0" y="111303"/>
                <a:pt x="117273" y="0"/>
                <a:pt x="261937" y="0"/>
              </a:cubicBezTo>
              <a:cubicBezTo>
                <a:pt x="406601" y="0"/>
                <a:pt x="523874" y="111303"/>
                <a:pt x="523874" y="248602"/>
              </a:cubicBezTo>
              <a:cubicBezTo>
                <a:pt x="523874" y="283458"/>
                <a:pt x="516316" y="316639"/>
                <a:pt x="502684" y="346716"/>
              </a:cubicBezTo>
            </a:path>
          </a:pathLst>
        </a:custGeom>
        <a:noFill/>
        <a:ln w="15875">
          <a:solidFill>
            <a:srgbClr xmlns:mc="http://schemas.openxmlformats.org/markup-compatibility/2006" xmlns:a14="http://schemas.microsoft.com/office/drawing/2010/main" val="000000" mc:Ignorable="a14" a14:legacySpreadsheetColorIndex="64"/>
          </a:solidFill>
          <a:round/>
          <a:headEnd type="none" w="sm" len="med"/>
          <a:tailEnd type="triangle" w="sm" len="med"/>
        </a:ln>
      </xdr:spPr>
      <xdr:txBody>
        <a:bodyPr vertOverflow="clip" wrap="square" lIns="18288" tIns="0" rIns="0" bIns="0"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endParaRPr lang="ja-JP" altLang="en-US"/>
        </a:p>
      </xdr:txBody>
    </xdr:sp>
    <xdr:clientData/>
  </xdr:twoCellAnchor>
  <xdr:twoCellAnchor>
    <xdr:from>
      <xdr:col>17</xdr:col>
      <xdr:colOff>24938</xdr:colOff>
      <xdr:row>385</xdr:row>
      <xdr:rowOff>189765</xdr:rowOff>
    </xdr:from>
    <xdr:to>
      <xdr:col>17</xdr:col>
      <xdr:colOff>129713</xdr:colOff>
      <xdr:row>389</xdr:row>
      <xdr:rowOff>28573</xdr:rowOff>
    </xdr:to>
    <xdr:sp macro="" textlink="">
      <xdr:nvSpPr>
        <xdr:cNvPr id="1209" name="Line 416">
          <a:extLst>
            <a:ext uri="{FF2B5EF4-FFF2-40B4-BE49-F238E27FC236}">
              <a16:creationId xmlns:a16="http://schemas.microsoft.com/office/drawing/2014/main" id="{00000000-0008-0000-0600-0000B9040000}"/>
            </a:ext>
          </a:extLst>
        </xdr:cNvPr>
        <xdr:cNvSpPr>
          <a:spLocks noChangeShapeType="1"/>
        </xdr:cNvSpPr>
      </xdr:nvSpPr>
      <xdr:spPr>
        <a:xfrm flipH="1" flipV="1">
          <a:off x="2777663" y="71722515"/>
          <a:ext cx="104775" cy="600808"/>
        </a:xfrm>
        <a:prstGeom prst="line">
          <a:avLst/>
        </a:prstGeom>
        <a:noFill/>
        <a:ln w="15875">
          <a:solidFill>
            <a:srgbClr xmlns:mc="http://schemas.openxmlformats.org/markup-compatibility/2006" xmlns:a14="http://schemas.microsoft.com/office/drawing/2010/main" val="000000" mc:Ignorable="a14" a14:legacySpreadsheetColorIndex="64"/>
          </a:solidFill>
          <a:round/>
          <a:headEnd type="triangle" w="sm" len="med"/>
        </a:ln>
        <a:extLst>
          <a:ext uri="{909E8E84-426E-40DD-AFC4-6F175D3DCCD1}">
            <a14:hiddenFill xmlns:a14="http://schemas.microsoft.com/office/drawing/2010/main">
              <a:noFill/>
            </a14:hiddenFill>
          </a:ext>
        </a:extLst>
      </xdr:spPr>
    </xdr:sp>
    <xdr:clientData/>
  </xdr:twoCellAnchor>
  <xdr:twoCellAnchor>
    <xdr:from>
      <xdr:col>18</xdr:col>
      <xdr:colOff>3163</xdr:colOff>
      <xdr:row>398</xdr:row>
      <xdr:rowOff>120783</xdr:rowOff>
    </xdr:from>
    <xdr:to>
      <xdr:col>18</xdr:col>
      <xdr:colOff>3163</xdr:colOff>
      <xdr:row>411</xdr:row>
      <xdr:rowOff>377</xdr:rowOff>
    </xdr:to>
    <xdr:sp macro="" textlink="">
      <xdr:nvSpPr>
        <xdr:cNvPr id="1210" name="Line 390">
          <a:extLst>
            <a:ext uri="{FF2B5EF4-FFF2-40B4-BE49-F238E27FC236}">
              <a16:creationId xmlns:a16="http://schemas.microsoft.com/office/drawing/2014/main" id="{00000000-0008-0000-0600-0000BA040000}"/>
            </a:ext>
          </a:extLst>
        </xdr:cNvPr>
        <xdr:cNvSpPr>
          <a:spLocks noChangeShapeType="1"/>
        </xdr:cNvSpPr>
      </xdr:nvSpPr>
      <xdr:spPr>
        <a:xfrm>
          <a:off x="2917813" y="74130033"/>
          <a:ext cx="0" cy="2356094"/>
        </a:xfrm>
        <a:prstGeom prst="line">
          <a:avLst/>
        </a:prstGeom>
        <a:noFill/>
        <a:ln w="9525">
          <a:solidFill>
            <a:srgbClr xmlns:mc="http://schemas.openxmlformats.org/markup-compatibility/2006" xmlns:a14="http://schemas.microsoft.com/office/drawing/2010/main" val="000000" mc:Ignorable="a14" a14:legacySpreadsheetColorIndex="64"/>
          </a:solidFill>
          <a:round/>
          <a:headEnd type="none" w="sm" len="sm"/>
          <a:tailEnd type="none" w="sm" len="sm"/>
        </a:ln>
        <a:extLst>
          <a:ext uri="{909E8E84-426E-40DD-AFC4-6F175D3DCCD1}">
            <a14:hiddenFill xmlns:a14="http://schemas.microsoft.com/office/drawing/2010/main">
              <a:noFill/>
            </a14:hiddenFill>
          </a:ext>
        </a:extLst>
      </xdr:spPr>
    </xdr:sp>
    <xdr:clientData/>
  </xdr:twoCellAnchor>
  <xdr:twoCellAnchor>
    <xdr:from>
      <xdr:col>18</xdr:col>
      <xdr:colOff>3896</xdr:colOff>
      <xdr:row>395</xdr:row>
      <xdr:rowOff>181645</xdr:rowOff>
    </xdr:from>
    <xdr:to>
      <xdr:col>18</xdr:col>
      <xdr:colOff>3896</xdr:colOff>
      <xdr:row>398</xdr:row>
      <xdr:rowOff>99583</xdr:rowOff>
    </xdr:to>
    <xdr:sp macro="" textlink="">
      <xdr:nvSpPr>
        <xdr:cNvPr id="1211" name="Line 416">
          <a:extLst>
            <a:ext uri="{FF2B5EF4-FFF2-40B4-BE49-F238E27FC236}">
              <a16:creationId xmlns:a16="http://schemas.microsoft.com/office/drawing/2014/main" id="{00000000-0008-0000-0600-0000BB040000}"/>
            </a:ext>
          </a:extLst>
        </xdr:cNvPr>
        <xdr:cNvSpPr>
          <a:spLocks noChangeShapeType="1"/>
        </xdr:cNvSpPr>
      </xdr:nvSpPr>
      <xdr:spPr>
        <a:xfrm flipV="1">
          <a:off x="2918546" y="73619395"/>
          <a:ext cx="0" cy="489438"/>
        </a:xfrm>
        <a:prstGeom prst="line">
          <a:avLst/>
        </a:prstGeom>
        <a:noFill/>
        <a:ln w="15875">
          <a:solidFill>
            <a:srgbClr xmlns:mc="http://schemas.openxmlformats.org/markup-compatibility/2006" xmlns:a14="http://schemas.microsoft.com/office/drawing/2010/main" val="000000" mc:Ignorable="a14" a14:legacySpreadsheetColorIndex="64"/>
          </a:solidFill>
          <a:round/>
          <a:headEnd type="triangle" w="sm" len="med"/>
        </a:ln>
        <a:extLst>
          <a:ext uri="{909E8E84-426E-40DD-AFC4-6F175D3DCCD1}">
            <a14:hiddenFill xmlns:a14="http://schemas.microsoft.com/office/drawing/2010/main">
              <a:noFill/>
            </a14:hiddenFill>
          </a:ext>
        </a:extLst>
      </xdr:spPr>
    </xdr:sp>
    <xdr:clientData/>
  </xdr:twoCellAnchor>
  <xdr:twoCellAnchor>
    <xdr:from>
      <xdr:col>16</xdr:col>
      <xdr:colOff>89394</xdr:colOff>
      <xdr:row>397</xdr:row>
      <xdr:rowOff>92354</xdr:rowOff>
    </xdr:from>
    <xdr:to>
      <xdr:col>19</xdr:col>
      <xdr:colOff>73475</xdr:colOff>
      <xdr:row>399</xdr:row>
      <xdr:rowOff>140712</xdr:rowOff>
    </xdr:to>
    <xdr:sp macro="" textlink="">
      <xdr:nvSpPr>
        <xdr:cNvPr id="1222" name="円弧 44">
          <a:extLst>
            <a:ext uri="{FF2B5EF4-FFF2-40B4-BE49-F238E27FC236}">
              <a16:creationId xmlns:a16="http://schemas.microsoft.com/office/drawing/2014/main" id="{00000000-0008-0000-0600-0000C6040000}"/>
            </a:ext>
          </a:extLst>
        </xdr:cNvPr>
        <xdr:cNvSpPr>
          <a:spLocks noChangeArrowheads="1"/>
        </xdr:cNvSpPr>
      </xdr:nvSpPr>
      <xdr:spPr>
        <a:xfrm>
          <a:off x="2680194" y="73911104"/>
          <a:ext cx="469856" cy="429358"/>
        </a:xfrm>
        <a:custGeom>
          <a:avLst/>
          <a:gdLst>
            <a:gd name="T0" fmla="*/ 117643 w 523875"/>
            <a:gd name="T1" fmla="*/ 456083 h 497205"/>
            <a:gd name="T2" fmla="*/ 0 w 523875"/>
            <a:gd name="T3" fmla="*/ 248602 h 497205"/>
            <a:gd name="T4" fmla="*/ 261937 w 523875"/>
            <a:gd name="T5" fmla="*/ 0 h 497205"/>
            <a:gd name="T6" fmla="*/ 523874 w 523875"/>
            <a:gd name="T7" fmla="*/ 248602 h 497205"/>
            <a:gd name="T8" fmla="*/ 502684 w 523875"/>
            <a:gd name="T9" fmla="*/ 346716 h 497205"/>
            <a:gd name="T10" fmla="*/ 261937 w 523875"/>
            <a:gd name="T11" fmla="*/ 248602 h 497205"/>
            <a:gd name="T12" fmla="*/ 117643 w 523875"/>
            <a:gd name="T13" fmla="*/ 456083 h 497205"/>
            <a:gd name="T14" fmla="*/ 0 w 523875"/>
            <a:gd name="T15" fmla="*/ 248602 h 497205"/>
            <a:gd name="T16" fmla="*/ 261937 w 523875"/>
            <a:gd name="T17" fmla="*/ 0 h 497205"/>
            <a:gd name="T18" fmla="*/ 523874 w 523875"/>
            <a:gd name="T19" fmla="*/ 248602 h 497205"/>
            <a:gd name="T20" fmla="*/ 502684 w 523875"/>
            <a:gd name="T21" fmla="*/ 346716 h 49720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Lst>
          <a:rect l="0" t="0" r="r" b="b"/>
          <a:pathLst>
            <a:path w="523875" h="497205" stroke="0">
              <a:moveTo>
                <a:pt x="117643" y="456083"/>
              </a:moveTo>
              <a:cubicBezTo>
                <a:pt x="46745" y="411606"/>
                <a:pt x="0" y="335285"/>
                <a:pt x="0" y="248602"/>
              </a:cubicBezTo>
              <a:cubicBezTo>
                <a:pt x="0" y="111303"/>
                <a:pt x="117273" y="0"/>
                <a:pt x="261937" y="0"/>
              </a:cubicBezTo>
              <a:cubicBezTo>
                <a:pt x="406601" y="0"/>
                <a:pt x="523874" y="111303"/>
                <a:pt x="523874" y="248602"/>
              </a:cubicBezTo>
              <a:cubicBezTo>
                <a:pt x="523874" y="283458"/>
                <a:pt x="516316" y="316639"/>
                <a:pt x="502684" y="346716"/>
              </a:cubicBezTo>
              <a:lnTo>
                <a:pt x="261937" y="248602"/>
              </a:lnTo>
              <a:close/>
            </a:path>
            <a:path w="523875" h="497205" fill="none">
              <a:moveTo>
                <a:pt x="117643" y="456083"/>
              </a:moveTo>
              <a:cubicBezTo>
                <a:pt x="46745" y="411606"/>
                <a:pt x="0" y="335285"/>
                <a:pt x="0" y="248602"/>
              </a:cubicBezTo>
              <a:cubicBezTo>
                <a:pt x="0" y="111303"/>
                <a:pt x="117273" y="0"/>
                <a:pt x="261937" y="0"/>
              </a:cubicBezTo>
              <a:cubicBezTo>
                <a:pt x="406601" y="0"/>
                <a:pt x="523874" y="111303"/>
                <a:pt x="523874" y="248602"/>
              </a:cubicBezTo>
              <a:cubicBezTo>
                <a:pt x="523874" y="283458"/>
                <a:pt x="516316" y="316639"/>
                <a:pt x="502684" y="346716"/>
              </a:cubicBezTo>
            </a:path>
          </a:pathLst>
        </a:custGeom>
        <a:noFill/>
        <a:ln w="15875">
          <a:solidFill>
            <a:srgbClr xmlns:mc="http://schemas.openxmlformats.org/markup-compatibility/2006" xmlns:a14="http://schemas.microsoft.com/office/drawing/2010/main" val="000000" mc:Ignorable="a14" a14:legacySpreadsheetColorIndex="64"/>
          </a:solidFill>
          <a:round/>
          <a:headEnd type="none" w="sm" len="med"/>
          <a:tailEnd type="triangle" w="sm" len="med"/>
        </a:ln>
      </xdr:spPr>
      <xdr:txBody>
        <a:bodyPr vertOverflow="clip" wrap="square" lIns="18288" tIns="0" rIns="0" bIns="0"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endParaRPr lang="ja-JP" altLang="en-US"/>
        </a:p>
      </xdr:txBody>
    </xdr:sp>
    <xdr:clientData/>
  </xdr:twoCellAnchor>
  <xdr:twoCellAnchor>
    <xdr:from>
      <xdr:col>17</xdr:col>
      <xdr:colOff>25245</xdr:colOff>
      <xdr:row>405</xdr:row>
      <xdr:rowOff>149406</xdr:rowOff>
    </xdr:from>
    <xdr:to>
      <xdr:col>17</xdr:col>
      <xdr:colOff>130020</xdr:colOff>
      <xdr:row>408</xdr:row>
      <xdr:rowOff>178714</xdr:rowOff>
    </xdr:to>
    <xdr:sp macro="" textlink="">
      <xdr:nvSpPr>
        <xdr:cNvPr id="1223" name="Line 416">
          <a:extLst>
            <a:ext uri="{FF2B5EF4-FFF2-40B4-BE49-F238E27FC236}">
              <a16:creationId xmlns:a16="http://schemas.microsoft.com/office/drawing/2014/main" id="{00000000-0008-0000-0600-0000C7040000}"/>
            </a:ext>
          </a:extLst>
        </xdr:cNvPr>
        <xdr:cNvSpPr>
          <a:spLocks noChangeShapeType="1"/>
        </xdr:cNvSpPr>
      </xdr:nvSpPr>
      <xdr:spPr>
        <a:xfrm flipH="1" flipV="1">
          <a:off x="2777970" y="75492156"/>
          <a:ext cx="104775" cy="600808"/>
        </a:xfrm>
        <a:prstGeom prst="line">
          <a:avLst/>
        </a:prstGeom>
        <a:noFill/>
        <a:ln w="15875">
          <a:solidFill>
            <a:srgbClr xmlns:mc="http://schemas.openxmlformats.org/markup-compatibility/2006" xmlns:a14="http://schemas.microsoft.com/office/drawing/2010/main" val="000000" mc:Ignorable="a14" a14:legacySpreadsheetColorIndex="64"/>
          </a:solidFill>
          <a:round/>
          <a:headEnd type="triangle" w="sm" len="med"/>
        </a:ln>
        <a:extLst>
          <a:ext uri="{909E8E84-426E-40DD-AFC4-6F175D3DCCD1}">
            <a14:hiddenFill xmlns:a14="http://schemas.microsoft.com/office/drawing/2010/main">
              <a:noFill/>
            </a14:hiddenFill>
          </a:ext>
        </a:extLst>
      </xdr:spPr>
    </xdr:sp>
    <xdr:clientData/>
  </xdr:twoCellAnchor>
  <xdr:twoCellAnchor>
    <xdr:from>
      <xdr:col>16</xdr:col>
      <xdr:colOff>148263</xdr:colOff>
      <xdr:row>433</xdr:row>
      <xdr:rowOff>62725</xdr:rowOff>
    </xdr:from>
    <xdr:to>
      <xdr:col>16</xdr:col>
      <xdr:colOff>149533</xdr:colOff>
      <xdr:row>443</xdr:row>
      <xdr:rowOff>0</xdr:rowOff>
    </xdr:to>
    <xdr:sp macro="" textlink="">
      <xdr:nvSpPr>
        <xdr:cNvPr id="1224" name="Line 390">
          <a:extLst>
            <a:ext uri="{FF2B5EF4-FFF2-40B4-BE49-F238E27FC236}">
              <a16:creationId xmlns:a16="http://schemas.microsoft.com/office/drawing/2014/main" id="{00000000-0008-0000-0600-0000C8040000}"/>
            </a:ext>
          </a:extLst>
        </xdr:cNvPr>
        <xdr:cNvSpPr>
          <a:spLocks noChangeShapeType="1"/>
        </xdr:cNvSpPr>
      </xdr:nvSpPr>
      <xdr:spPr>
        <a:xfrm>
          <a:off x="2739063" y="80739475"/>
          <a:ext cx="1270" cy="18422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type="none" w="sm" len="sm"/>
          <a:tailEnd type="none" w="sm" len="sm"/>
        </a:ln>
        <a:extLst>
          <a:ext uri="{909E8E84-426E-40DD-AFC4-6F175D3DCCD1}">
            <a14:hiddenFill xmlns:a14="http://schemas.microsoft.com/office/drawing/2010/main">
              <a:noFill/>
            </a14:hiddenFill>
          </a:ext>
        </a:extLst>
      </xdr:spPr>
    </xdr:sp>
    <xdr:clientData/>
  </xdr:twoCellAnchor>
  <xdr:twoCellAnchor>
    <xdr:from>
      <xdr:col>17</xdr:col>
      <xdr:colOff>2078</xdr:colOff>
      <xdr:row>430</xdr:row>
      <xdr:rowOff>129937</xdr:rowOff>
    </xdr:from>
    <xdr:to>
      <xdr:col>17</xdr:col>
      <xdr:colOff>2078</xdr:colOff>
      <xdr:row>433</xdr:row>
      <xdr:rowOff>47875</xdr:rowOff>
    </xdr:to>
    <xdr:sp macro="" textlink="">
      <xdr:nvSpPr>
        <xdr:cNvPr id="1691" name="Line 416">
          <a:extLst>
            <a:ext uri="{FF2B5EF4-FFF2-40B4-BE49-F238E27FC236}">
              <a16:creationId xmlns:a16="http://schemas.microsoft.com/office/drawing/2014/main" id="{00000000-0008-0000-0600-00009B060000}"/>
            </a:ext>
          </a:extLst>
        </xdr:cNvPr>
        <xdr:cNvSpPr>
          <a:spLocks noChangeShapeType="1"/>
        </xdr:cNvSpPr>
      </xdr:nvSpPr>
      <xdr:spPr>
        <a:xfrm flipV="1">
          <a:off x="2754803" y="80235187"/>
          <a:ext cx="0" cy="489438"/>
        </a:xfrm>
        <a:prstGeom prst="line">
          <a:avLst/>
        </a:prstGeom>
        <a:noFill/>
        <a:ln w="15875">
          <a:solidFill>
            <a:srgbClr xmlns:mc="http://schemas.openxmlformats.org/markup-compatibility/2006" xmlns:a14="http://schemas.microsoft.com/office/drawing/2010/main" val="000000" mc:Ignorable="a14" a14:legacySpreadsheetColorIndex="64"/>
          </a:solidFill>
          <a:round/>
          <a:headEnd type="triangle" w="sm" len="med"/>
        </a:ln>
        <a:extLst>
          <a:ext uri="{909E8E84-426E-40DD-AFC4-6F175D3DCCD1}">
            <a14:hiddenFill xmlns:a14="http://schemas.microsoft.com/office/drawing/2010/main">
              <a:noFill/>
            </a14:hiddenFill>
          </a:ext>
        </a:extLst>
      </xdr:spPr>
    </xdr:sp>
    <xdr:clientData/>
  </xdr:twoCellAnchor>
  <xdr:twoCellAnchor>
    <xdr:from>
      <xdr:col>15</xdr:col>
      <xdr:colOff>117955</xdr:colOff>
      <xdr:row>432</xdr:row>
      <xdr:rowOff>41281</xdr:rowOff>
    </xdr:from>
    <xdr:to>
      <xdr:col>18</xdr:col>
      <xdr:colOff>56951</xdr:colOff>
      <xdr:row>434</xdr:row>
      <xdr:rowOff>89639</xdr:rowOff>
    </xdr:to>
    <xdr:sp macro="" textlink="">
      <xdr:nvSpPr>
        <xdr:cNvPr id="1698" name="円弧 371">
          <a:extLst>
            <a:ext uri="{FF2B5EF4-FFF2-40B4-BE49-F238E27FC236}">
              <a16:creationId xmlns:a16="http://schemas.microsoft.com/office/drawing/2014/main" id="{00000000-0008-0000-0600-0000A2060000}"/>
            </a:ext>
          </a:extLst>
        </xdr:cNvPr>
        <xdr:cNvSpPr>
          <a:spLocks noChangeArrowheads="1"/>
        </xdr:cNvSpPr>
      </xdr:nvSpPr>
      <xdr:spPr>
        <a:xfrm>
          <a:off x="2546830" y="80527531"/>
          <a:ext cx="424771" cy="429358"/>
        </a:xfrm>
        <a:custGeom>
          <a:avLst/>
          <a:gdLst>
            <a:gd name="T0" fmla="*/ 92853 w 436245"/>
            <a:gd name="T1" fmla="*/ 400151 h 440055"/>
            <a:gd name="T2" fmla="*/ -1 w 436245"/>
            <a:gd name="T3" fmla="*/ 220028 h 440055"/>
            <a:gd name="T4" fmla="*/ 218121 w 436245"/>
            <a:gd name="T5" fmla="*/ 1 h 440055"/>
            <a:gd name="T6" fmla="*/ 436243 w 436245"/>
            <a:gd name="T7" fmla="*/ 220028 h 440055"/>
            <a:gd name="T8" fmla="*/ 420413 w 436245"/>
            <a:gd name="T9" fmla="*/ 302474 h 440055"/>
            <a:gd name="T10" fmla="*/ 218122 w 436245"/>
            <a:gd name="T11" fmla="*/ 220027 h 440055"/>
            <a:gd name="T12" fmla="*/ 92853 w 436245"/>
            <a:gd name="T13" fmla="*/ 400151 h 440055"/>
            <a:gd name="T14" fmla="*/ -1 w 436245"/>
            <a:gd name="T15" fmla="*/ 220028 h 440055"/>
            <a:gd name="T16" fmla="*/ 218121 w 436245"/>
            <a:gd name="T17" fmla="*/ 1 h 440055"/>
            <a:gd name="T18" fmla="*/ 436243 w 436245"/>
            <a:gd name="T19" fmla="*/ 220028 h 440055"/>
            <a:gd name="T20" fmla="*/ 420413 w 436245"/>
            <a:gd name="T21" fmla="*/ 302474 h 44005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Lst>
          <a:rect l="0" t="0" r="r" b="b"/>
          <a:pathLst>
            <a:path w="436245" h="440055" stroke="0">
              <a:moveTo>
                <a:pt x="92853" y="400151"/>
              </a:moveTo>
              <a:cubicBezTo>
                <a:pt x="36690" y="360354"/>
                <a:pt x="-1" y="294513"/>
                <a:pt x="-1" y="220028"/>
              </a:cubicBezTo>
              <a:cubicBezTo>
                <a:pt x="-1" y="98510"/>
                <a:pt x="97656" y="1"/>
                <a:pt x="218121" y="1"/>
              </a:cubicBezTo>
              <a:cubicBezTo>
                <a:pt x="338586" y="1"/>
                <a:pt x="436243" y="98510"/>
                <a:pt x="436243" y="220028"/>
              </a:cubicBezTo>
              <a:cubicBezTo>
                <a:pt x="436243" y="249194"/>
                <a:pt x="430617" y="277035"/>
                <a:pt x="420413" y="302474"/>
              </a:cubicBezTo>
              <a:lnTo>
                <a:pt x="218122" y="220027"/>
              </a:lnTo>
              <a:close/>
            </a:path>
            <a:path w="436245" h="440055" fill="none">
              <a:moveTo>
                <a:pt x="92853" y="400151"/>
              </a:moveTo>
              <a:cubicBezTo>
                <a:pt x="36690" y="360354"/>
                <a:pt x="-1" y="294513"/>
                <a:pt x="-1" y="220028"/>
              </a:cubicBezTo>
              <a:cubicBezTo>
                <a:pt x="-1" y="98510"/>
                <a:pt x="97656" y="1"/>
                <a:pt x="218121" y="1"/>
              </a:cubicBezTo>
              <a:cubicBezTo>
                <a:pt x="338586" y="1"/>
                <a:pt x="436243" y="98510"/>
                <a:pt x="436243" y="220028"/>
              </a:cubicBezTo>
              <a:cubicBezTo>
                <a:pt x="436243" y="249194"/>
                <a:pt x="430617" y="277035"/>
                <a:pt x="420413" y="302474"/>
              </a:cubicBezTo>
            </a:path>
          </a:pathLst>
        </a:custGeom>
        <a:noFill/>
        <a:ln w="15875">
          <a:solidFill>
            <a:srgbClr xmlns:mc="http://schemas.openxmlformats.org/markup-compatibility/2006" xmlns:a14="http://schemas.microsoft.com/office/drawing/2010/main" val="000000" mc:Ignorable="a14" a14:legacySpreadsheetColorIndex="64"/>
          </a:solidFill>
          <a:round/>
          <a:headEnd type="none" w="sm" len="med"/>
          <a:tailEnd type="triangle" w="sm" len="med"/>
        </a:ln>
        <a:extLst>
          <a:ext uri="{909E8E84-426E-40DD-AFC4-6F175D3DCCD1}">
            <a14:hiddenFill xmlns:a14="http://schemas.microsoft.com/office/drawing/2010/main">
              <a:solidFill>
                <a:srgbClr val="FFFFFF"/>
              </a:solidFill>
            </a14:hiddenFill>
          </a:ext>
        </a:extLst>
      </xdr:spPr>
      <xdr:txBody>
        <a:bodyPr vertOverflow="clip" wrap="square" lIns="18288" tIns="0" rIns="0" bIns="0" anchor="ctr" upright="1"/>
        <a:lstStyle/>
        <a:p>
          <a:endParaRPr lang="zh-CN"/>
        </a:p>
      </xdr:txBody>
    </xdr:sp>
    <xdr:clientData/>
  </xdr:twoCellAnchor>
  <xdr:twoCellAnchor>
    <xdr:from>
      <xdr:col>17</xdr:col>
      <xdr:colOff>155433</xdr:colOff>
      <xdr:row>415</xdr:row>
      <xdr:rowOff>25420</xdr:rowOff>
    </xdr:from>
    <xdr:to>
      <xdr:col>17</xdr:col>
      <xdr:colOff>155433</xdr:colOff>
      <xdr:row>424</xdr:row>
      <xdr:rowOff>164634</xdr:rowOff>
    </xdr:to>
    <xdr:sp macro="" textlink="">
      <xdr:nvSpPr>
        <xdr:cNvPr id="1699" name="Line 390">
          <a:extLst>
            <a:ext uri="{FF2B5EF4-FFF2-40B4-BE49-F238E27FC236}">
              <a16:creationId xmlns:a16="http://schemas.microsoft.com/office/drawing/2014/main" id="{00000000-0008-0000-0600-0000A3060000}"/>
            </a:ext>
          </a:extLst>
        </xdr:cNvPr>
        <xdr:cNvSpPr>
          <a:spLocks noChangeShapeType="1"/>
        </xdr:cNvSpPr>
      </xdr:nvSpPr>
      <xdr:spPr>
        <a:xfrm flipH="1">
          <a:off x="2908158" y="77273170"/>
          <a:ext cx="0" cy="1853714"/>
        </a:xfrm>
        <a:prstGeom prst="line">
          <a:avLst/>
        </a:prstGeom>
        <a:noFill/>
        <a:ln w="9525">
          <a:solidFill>
            <a:srgbClr xmlns:mc="http://schemas.openxmlformats.org/markup-compatibility/2006" xmlns:a14="http://schemas.microsoft.com/office/drawing/2010/main" val="000000" mc:Ignorable="a14" a14:legacySpreadsheetColorIndex="64"/>
          </a:solidFill>
          <a:round/>
          <a:headEnd type="none" w="sm" len="sm"/>
          <a:tailEnd type="none" w="sm" len="sm"/>
        </a:ln>
        <a:extLst>
          <a:ext uri="{909E8E84-426E-40DD-AFC4-6F175D3DCCD1}">
            <a14:hiddenFill xmlns:a14="http://schemas.microsoft.com/office/drawing/2010/main">
              <a:noFill/>
            </a14:hiddenFill>
          </a:ext>
        </a:extLst>
      </xdr:spPr>
    </xdr:sp>
    <xdr:clientData/>
  </xdr:twoCellAnchor>
  <xdr:twoCellAnchor>
    <xdr:from>
      <xdr:col>17</xdr:col>
      <xdr:colOff>13291</xdr:colOff>
      <xdr:row>419</xdr:row>
      <xdr:rowOff>134587</xdr:rowOff>
    </xdr:from>
    <xdr:to>
      <xdr:col>17</xdr:col>
      <xdr:colOff>118066</xdr:colOff>
      <xdr:row>422</xdr:row>
      <xdr:rowOff>163895</xdr:rowOff>
    </xdr:to>
    <xdr:sp macro="" textlink="">
      <xdr:nvSpPr>
        <xdr:cNvPr id="1703" name="Line 416">
          <a:extLst>
            <a:ext uri="{FF2B5EF4-FFF2-40B4-BE49-F238E27FC236}">
              <a16:creationId xmlns:a16="http://schemas.microsoft.com/office/drawing/2014/main" id="{00000000-0008-0000-0600-0000A7060000}"/>
            </a:ext>
          </a:extLst>
        </xdr:cNvPr>
        <xdr:cNvSpPr>
          <a:spLocks noChangeShapeType="1"/>
        </xdr:cNvSpPr>
      </xdr:nvSpPr>
      <xdr:spPr>
        <a:xfrm flipH="1" flipV="1">
          <a:off x="2766016" y="78144337"/>
          <a:ext cx="104775" cy="600808"/>
        </a:xfrm>
        <a:prstGeom prst="line">
          <a:avLst/>
        </a:prstGeom>
        <a:noFill/>
        <a:ln w="15875">
          <a:solidFill>
            <a:srgbClr xmlns:mc="http://schemas.openxmlformats.org/markup-compatibility/2006" xmlns:a14="http://schemas.microsoft.com/office/drawing/2010/main" val="000000" mc:Ignorable="a14" a14:legacySpreadsheetColorIndex="64"/>
          </a:solidFill>
          <a:round/>
          <a:headEnd type="none" w="sm" len="med"/>
          <a:tailEnd type="triangle"/>
        </a:ln>
        <a:extLst>
          <a:ext uri="{909E8E84-426E-40DD-AFC4-6F175D3DCCD1}">
            <a14:hiddenFill xmlns:a14="http://schemas.microsoft.com/office/drawing/2010/main">
              <a:noFill/>
            </a14:hiddenFill>
          </a:ext>
        </a:extLst>
      </xdr:spPr>
    </xdr:sp>
    <xdr:clientData/>
  </xdr:twoCellAnchor>
  <xdr:twoCellAnchor>
    <xdr:from>
      <xdr:col>17</xdr:col>
      <xdr:colOff>2332</xdr:colOff>
      <xdr:row>452</xdr:row>
      <xdr:rowOff>98440</xdr:rowOff>
    </xdr:from>
    <xdr:to>
      <xdr:col>17</xdr:col>
      <xdr:colOff>2332</xdr:colOff>
      <xdr:row>462</xdr:row>
      <xdr:rowOff>16565</xdr:rowOff>
    </xdr:to>
    <xdr:sp macro="" textlink="">
      <xdr:nvSpPr>
        <xdr:cNvPr id="1705" name="Line 390">
          <a:extLst>
            <a:ext uri="{FF2B5EF4-FFF2-40B4-BE49-F238E27FC236}">
              <a16:creationId xmlns:a16="http://schemas.microsoft.com/office/drawing/2014/main" id="{00000000-0008-0000-0600-0000A9060000}"/>
            </a:ext>
          </a:extLst>
        </xdr:cNvPr>
        <xdr:cNvSpPr>
          <a:spLocks noChangeShapeType="1"/>
        </xdr:cNvSpPr>
      </xdr:nvSpPr>
      <xdr:spPr>
        <a:xfrm>
          <a:off x="2755057" y="84394690"/>
          <a:ext cx="0" cy="18231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type="none" w="sm" len="sm"/>
          <a:tailEnd type="none" w="sm" len="sm"/>
        </a:ln>
        <a:extLst>
          <a:ext uri="{909E8E84-426E-40DD-AFC4-6F175D3DCCD1}">
            <a14:hiddenFill xmlns:a14="http://schemas.microsoft.com/office/drawing/2010/main">
              <a:noFill/>
            </a14:hiddenFill>
          </a:ext>
        </a:extLst>
      </xdr:spPr>
    </xdr:sp>
    <xdr:clientData/>
  </xdr:twoCellAnchor>
  <xdr:twoCellAnchor>
    <xdr:from>
      <xdr:col>17</xdr:col>
      <xdr:colOff>9302</xdr:colOff>
      <xdr:row>449</xdr:row>
      <xdr:rowOff>165652</xdr:rowOff>
    </xdr:from>
    <xdr:to>
      <xdr:col>17</xdr:col>
      <xdr:colOff>9302</xdr:colOff>
      <xdr:row>452</xdr:row>
      <xdr:rowOff>83591</xdr:rowOff>
    </xdr:to>
    <xdr:sp macro="" textlink="">
      <xdr:nvSpPr>
        <xdr:cNvPr id="1706" name="Line 416">
          <a:extLst>
            <a:ext uri="{FF2B5EF4-FFF2-40B4-BE49-F238E27FC236}">
              <a16:creationId xmlns:a16="http://schemas.microsoft.com/office/drawing/2014/main" id="{00000000-0008-0000-0600-0000AA060000}"/>
            </a:ext>
          </a:extLst>
        </xdr:cNvPr>
        <xdr:cNvSpPr>
          <a:spLocks noChangeShapeType="1"/>
        </xdr:cNvSpPr>
      </xdr:nvSpPr>
      <xdr:spPr>
        <a:xfrm flipV="1">
          <a:off x="2762027" y="83890402"/>
          <a:ext cx="0" cy="489439"/>
        </a:xfrm>
        <a:prstGeom prst="line">
          <a:avLst/>
        </a:prstGeom>
        <a:noFill/>
        <a:ln w="15875">
          <a:solidFill>
            <a:srgbClr xmlns:mc="http://schemas.openxmlformats.org/markup-compatibility/2006" xmlns:a14="http://schemas.microsoft.com/office/drawing/2010/main" val="000000" mc:Ignorable="a14" a14:legacySpreadsheetColorIndex="64"/>
          </a:solidFill>
          <a:round/>
          <a:headEnd type="triangle" w="sm" len="med"/>
        </a:ln>
        <a:extLst>
          <a:ext uri="{909E8E84-426E-40DD-AFC4-6F175D3DCCD1}">
            <a14:hiddenFill xmlns:a14="http://schemas.microsoft.com/office/drawing/2010/main">
              <a:noFill/>
            </a14:hiddenFill>
          </a:ext>
        </a:extLst>
      </xdr:spPr>
    </xdr:sp>
    <xdr:clientData/>
  </xdr:twoCellAnchor>
  <xdr:twoCellAnchor>
    <xdr:from>
      <xdr:col>15</xdr:col>
      <xdr:colOff>132521</xdr:colOff>
      <xdr:row>451</xdr:row>
      <xdr:rowOff>76996</xdr:rowOff>
    </xdr:from>
    <xdr:to>
      <xdr:col>18</xdr:col>
      <xdr:colOff>71517</xdr:colOff>
      <xdr:row>453</xdr:row>
      <xdr:rowOff>125354</xdr:rowOff>
    </xdr:to>
    <xdr:sp macro="" textlink="">
      <xdr:nvSpPr>
        <xdr:cNvPr id="1707" name="円弧 371">
          <a:extLst>
            <a:ext uri="{FF2B5EF4-FFF2-40B4-BE49-F238E27FC236}">
              <a16:creationId xmlns:a16="http://schemas.microsoft.com/office/drawing/2014/main" id="{00000000-0008-0000-0600-0000AB060000}"/>
            </a:ext>
          </a:extLst>
        </xdr:cNvPr>
        <xdr:cNvSpPr>
          <a:spLocks noChangeArrowheads="1"/>
        </xdr:cNvSpPr>
      </xdr:nvSpPr>
      <xdr:spPr>
        <a:xfrm flipH="1">
          <a:off x="2561396" y="84182746"/>
          <a:ext cx="424771" cy="429358"/>
        </a:xfrm>
        <a:custGeom>
          <a:avLst/>
          <a:gdLst>
            <a:gd name="T0" fmla="*/ 92853 w 436245"/>
            <a:gd name="T1" fmla="*/ 400151 h 440055"/>
            <a:gd name="T2" fmla="*/ -1 w 436245"/>
            <a:gd name="T3" fmla="*/ 220028 h 440055"/>
            <a:gd name="T4" fmla="*/ 218121 w 436245"/>
            <a:gd name="T5" fmla="*/ 1 h 440055"/>
            <a:gd name="T6" fmla="*/ 436243 w 436245"/>
            <a:gd name="T7" fmla="*/ 220028 h 440055"/>
            <a:gd name="T8" fmla="*/ 420413 w 436245"/>
            <a:gd name="T9" fmla="*/ 302474 h 440055"/>
            <a:gd name="T10" fmla="*/ 218122 w 436245"/>
            <a:gd name="T11" fmla="*/ 220027 h 440055"/>
            <a:gd name="T12" fmla="*/ 92853 w 436245"/>
            <a:gd name="T13" fmla="*/ 400151 h 440055"/>
            <a:gd name="T14" fmla="*/ -1 w 436245"/>
            <a:gd name="T15" fmla="*/ 220028 h 440055"/>
            <a:gd name="T16" fmla="*/ 218121 w 436245"/>
            <a:gd name="T17" fmla="*/ 1 h 440055"/>
            <a:gd name="T18" fmla="*/ 436243 w 436245"/>
            <a:gd name="T19" fmla="*/ 220028 h 440055"/>
            <a:gd name="T20" fmla="*/ 420413 w 436245"/>
            <a:gd name="T21" fmla="*/ 302474 h 44005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Lst>
          <a:rect l="0" t="0" r="r" b="b"/>
          <a:pathLst>
            <a:path w="436245" h="440055" stroke="0">
              <a:moveTo>
                <a:pt x="92853" y="400151"/>
              </a:moveTo>
              <a:cubicBezTo>
                <a:pt x="36690" y="360354"/>
                <a:pt x="-1" y="294513"/>
                <a:pt x="-1" y="220028"/>
              </a:cubicBezTo>
              <a:cubicBezTo>
                <a:pt x="-1" y="98510"/>
                <a:pt x="97656" y="1"/>
                <a:pt x="218121" y="1"/>
              </a:cubicBezTo>
              <a:cubicBezTo>
                <a:pt x="338586" y="1"/>
                <a:pt x="436243" y="98510"/>
                <a:pt x="436243" y="220028"/>
              </a:cubicBezTo>
              <a:cubicBezTo>
                <a:pt x="436243" y="249194"/>
                <a:pt x="430617" y="277035"/>
                <a:pt x="420413" y="302474"/>
              </a:cubicBezTo>
              <a:lnTo>
                <a:pt x="218122" y="220027"/>
              </a:lnTo>
              <a:close/>
            </a:path>
            <a:path w="436245" h="440055" fill="none">
              <a:moveTo>
                <a:pt x="92853" y="400151"/>
              </a:moveTo>
              <a:cubicBezTo>
                <a:pt x="36690" y="360354"/>
                <a:pt x="-1" y="294513"/>
                <a:pt x="-1" y="220028"/>
              </a:cubicBezTo>
              <a:cubicBezTo>
                <a:pt x="-1" y="98510"/>
                <a:pt x="97656" y="1"/>
                <a:pt x="218121" y="1"/>
              </a:cubicBezTo>
              <a:cubicBezTo>
                <a:pt x="338586" y="1"/>
                <a:pt x="436243" y="98510"/>
                <a:pt x="436243" y="220028"/>
              </a:cubicBezTo>
              <a:cubicBezTo>
                <a:pt x="436243" y="249194"/>
                <a:pt x="430617" y="277035"/>
                <a:pt x="420413" y="302474"/>
              </a:cubicBezTo>
            </a:path>
          </a:pathLst>
        </a:custGeom>
        <a:noFill/>
        <a:ln w="15875">
          <a:solidFill>
            <a:srgbClr xmlns:mc="http://schemas.openxmlformats.org/markup-compatibility/2006" xmlns:a14="http://schemas.microsoft.com/office/drawing/2010/main" val="000000" mc:Ignorable="a14" a14:legacySpreadsheetColorIndex="64"/>
          </a:solidFill>
          <a:round/>
          <a:headEnd type="none" w="sm" len="med"/>
          <a:tailEnd type="triangle" w="sm" len="med"/>
        </a:ln>
        <a:extLst>
          <a:ext uri="{909E8E84-426E-40DD-AFC4-6F175D3DCCD1}">
            <a14:hiddenFill xmlns:a14="http://schemas.microsoft.com/office/drawing/2010/main">
              <a:solidFill>
                <a:srgbClr val="FFFFFF"/>
              </a:solidFill>
            </a14:hiddenFill>
          </a:ext>
        </a:extLst>
      </xdr:spPr>
      <xdr:txBody>
        <a:bodyPr vertOverflow="clip" wrap="square" lIns="18288" tIns="0" rIns="0" bIns="0"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endParaRPr lang="zh-CN" altLang="en-US"/>
        </a:p>
      </xdr:txBody>
    </xdr:sp>
    <xdr:clientData/>
  </xdr:twoCellAnchor>
  <xdr:twoCellAnchor>
    <xdr:from>
      <xdr:col>17</xdr:col>
      <xdr:colOff>34</xdr:colOff>
      <xdr:row>469</xdr:row>
      <xdr:rowOff>178080</xdr:rowOff>
    </xdr:from>
    <xdr:to>
      <xdr:col>17</xdr:col>
      <xdr:colOff>34</xdr:colOff>
      <xdr:row>479</xdr:row>
      <xdr:rowOff>164224</xdr:rowOff>
    </xdr:to>
    <xdr:sp macro="" textlink="">
      <xdr:nvSpPr>
        <xdr:cNvPr id="1708" name="Line 390">
          <a:extLst>
            <a:ext uri="{FF2B5EF4-FFF2-40B4-BE49-F238E27FC236}">
              <a16:creationId xmlns:a16="http://schemas.microsoft.com/office/drawing/2014/main" id="{00000000-0008-0000-0600-0000AC060000}"/>
            </a:ext>
          </a:extLst>
        </xdr:cNvPr>
        <xdr:cNvSpPr>
          <a:spLocks noChangeShapeType="1"/>
        </xdr:cNvSpPr>
      </xdr:nvSpPr>
      <xdr:spPr>
        <a:xfrm>
          <a:off x="2752759" y="87712830"/>
          <a:ext cx="0" cy="1891144"/>
        </a:xfrm>
        <a:prstGeom prst="line">
          <a:avLst/>
        </a:prstGeom>
        <a:noFill/>
        <a:ln w="9525">
          <a:solidFill>
            <a:srgbClr xmlns:mc="http://schemas.openxmlformats.org/markup-compatibility/2006" xmlns:a14="http://schemas.microsoft.com/office/drawing/2010/main" val="000000" mc:Ignorable="a14" a14:legacySpreadsheetColorIndex="64"/>
          </a:solidFill>
          <a:round/>
          <a:headEnd type="none" w="sm" len="sm"/>
          <a:tailEnd type="none" w="sm" len="sm"/>
        </a:ln>
        <a:extLst>
          <a:ext uri="{909E8E84-426E-40DD-AFC4-6F175D3DCCD1}">
            <a14:hiddenFill xmlns:a14="http://schemas.microsoft.com/office/drawing/2010/main">
              <a:noFill/>
            </a14:hiddenFill>
          </a:ext>
        </a:extLst>
      </xdr:spPr>
    </xdr:sp>
    <xdr:clientData/>
  </xdr:twoCellAnchor>
  <xdr:twoCellAnchor>
    <xdr:from>
      <xdr:col>17</xdr:col>
      <xdr:colOff>9303</xdr:colOff>
      <xdr:row>467</xdr:row>
      <xdr:rowOff>54792</xdr:rowOff>
    </xdr:from>
    <xdr:to>
      <xdr:col>17</xdr:col>
      <xdr:colOff>9303</xdr:colOff>
      <xdr:row>469</xdr:row>
      <xdr:rowOff>163231</xdr:rowOff>
    </xdr:to>
    <xdr:sp macro="" textlink="">
      <xdr:nvSpPr>
        <xdr:cNvPr id="1710" name="Line 416">
          <a:extLst>
            <a:ext uri="{FF2B5EF4-FFF2-40B4-BE49-F238E27FC236}">
              <a16:creationId xmlns:a16="http://schemas.microsoft.com/office/drawing/2014/main" id="{00000000-0008-0000-0600-0000AE060000}"/>
            </a:ext>
          </a:extLst>
        </xdr:cNvPr>
        <xdr:cNvSpPr>
          <a:spLocks noChangeShapeType="1"/>
        </xdr:cNvSpPr>
      </xdr:nvSpPr>
      <xdr:spPr>
        <a:xfrm flipV="1">
          <a:off x="2762028" y="87208542"/>
          <a:ext cx="0" cy="489439"/>
        </a:xfrm>
        <a:prstGeom prst="line">
          <a:avLst/>
        </a:prstGeom>
        <a:noFill/>
        <a:ln w="15875">
          <a:solidFill>
            <a:srgbClr xmlns:mc="http://schemas.openxmlformats.org/markup-compatibility/2006" xmlns:a14="http://schemas.microsoft.com/office/drawing/2010/main" val="000000" mc:Ignorable="a14" a14:legacySpreadsheetColorIndex="64"/>
          </a:solidFill>
          <a:round/>
          <a:headEnd type="triangle" w="sm" len="med"/>
        </a:ln>
        <a:extLst>
          <a:ext uri="{909E8E84-426E-40DD-AFC4-6F175D3DCCD1}">
            <a14:hiddenFill xmlns:a14="http://schemas.microsoft.com/office/drawing/2010/main">
              <a:noFill/>
            </a14:hiddenFill>
          </a:ext>
        </a:extLst>
      </xdr:spPr>
    </xdr:sp>
    <xdr:clientData/>
  </xdr:twoCellAnchor>
  <xdr:twoCellAnchor>
    <xdr:from>
      <xdr:col>15</xdr:col>
      <xdr:colOff>132522</xdr:colOff>
      <xdr:row>468</xdr:row>
      <xdr:rowOff>156637</xdr:rowOff>
    </xdr:from>
    <xdr:to>
      <xdr:col>18</xdr:col>
      <xdr:colOff>71518</xdr:colOff>
      <xdr:row>471</xdr:row>
      <xdr:rowOff>14494</xdr:rowOff>
    </xdr:to>
    <xdr:sp macro="" textlink="">
      <xdr:nvSpPr>
        <xdr:cNvPr id="1711" name="円弧 371">
          <a:extLst>
            <a:ext uri="{FF2B5EF4-FFF2-40B4-BE49-F238E27FC236}">
              <a16:creationId xmlns:a16="http://schemas.microsoft.com/office/drawing/2014/main" id="{00000000-0008-0000-0600-0000AF060000}"/>
            </a:ext>
          </a:extLst>
        </xdr:cNvPr>
        <xdr:cNvSpPr>
          <a:spLocks noChangeArrowheads="1"/>
        </xdr:cNvSpPr>
      </xdr:nvSpPr>
      <xdr:spPr>
        <a:xfrm>
          <a:off x="2561397" y="87500887"/>
          <a:ext cx="424771" cy="429357"/>
        </a:xfrm>
        <a:custGeom>
          <a:avLst/>
          <a:gdLst>
            <a:gd name="T0" fmla="*/ 92853 w 436245"/>
            <a:gd name="T1" fmla="*/ 400151 h 440055"/>
            <a:gd name="T2" fmla="*/ -1 w 436245"/>
            <a:gd name="T3" fmla="*/ 220028 h 440055"/>
            <a:gd name="T4" fmla="*/ 218121 w 436245"/>
            <a:gd name="T5" fmla="*/ 1 h 440055"/>
            <a:gd name="T6" fmla="*/ 436243 w 436245"/>
            <a:gd name="T7" fmla="*/ 220028 h 440055"/>
            <a:gd name="T8" fmla="*/ 420413 w 436245"/>
            <a:gd name="T9" fmla="*/ 302474 h 440055"/>
            <a:gd name="T10" fmla="*/ 218122 w 436245"/>
            <a:gd name="T11" fmla="*/ 220027 h 440055"/>
            <a:gd name="T12" fmla="*/ 92853 w 436245"/>
            <a:gd name="T13" fmla="*/ 400151 h 440055"/>
            <a:gd name="T14" fmla="*/ -1 w 436245"/>
            <a:gd name="T15" fmla="*/ 220028 h 440055"/>
            <a:gd name="T16" fmla="*/ 218121 w 436245"/>
            <a:gd name="T17" fmla="*/ 1 h 440055"/>
            <a:gd name="T18" fmla="*/ 436243 w 436245"/>
            <a:gd name="T19" fmla="*/ 220028 h 440055"/>
            <a:gd name="T20" fmla="*/ 420413 w 436245"/>
            <a:gd name="T21" fmla="*/ 302474 h 44005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Lst>
          <a:rect l="0" t="0" r="r" b="b"/>
          <a:pathLst>
            <a:path w="436245" h="440055" stroke="0">
              <a:moveTo>
                <a:pt x="92853" y="400151"/>
              </a:moveTo>
              <a:cubicBezTo>
                <a:pt x="36690" y="360354"/>
                <a:pt x="-1" y="294513"/>
                <a:pt x="-1" y="220028"/>
              </a:cubicBezTo>
              <a:cubicBezTo>
                <a:pt x="-1" y="98510"/>
                <a:pt x="97656" y="1"/>
                <a:pt x="218121" y="1"/>
              </a:cubicBezTo>
              <a:cubicBezTo>
                <a:pt x="338586" y="1"/>
                <a:pt x="436243" y="98510"/>
                <a:pt x="436243" y="220028"/>
              </a:cubicBezTo>
              <a:cubicBezTo>
                <a:pt x="436243" y="249194"/>
                <a:pt x="430617" y="277035"/>
                <a:pt x="420413" y="302474"/>
              </a:cubicBezTo>
              <a:lnTo>
                <a:pt x="218122" y="220027"/>
              </a:lnTo>
              <a:close/>
            </a:path>
            <a:path w="436245" h="440055" fill="none">
              <a:moveTo>
                <a:pt x="92853" y="400151"/>
              </a:moveTo>
              <a:cubicBezTo>
                <a:pt x="36690" y="360354"/>
                <a:pt x="-1" y="294513"/>
                <a:pt x="-1" y="220028"/>
              </a:cubicBezTo>
              <a:cubicBezTo>
                <a:pt x="-1" y="98510"/>
                <a:pt x="97656" y="1"/>
                <a:pt x="218121" y="1"/>
              </a:cubicBezTo>
              <a:cubicBezTo>
                <a:pt x="338586" y="1"/>
                <a:pt x="436243" y="98510"/>
                <a:pt x="436243" y="220028"/>
              </a:cubicBezTo>
              <a:cubicBezTo>
                <a:pt x="436243" y="249194"/>
                <a:pt x="430617" y="277035"/>
                <a:pt x="420413" y="302474"/>
              </a:cubicBezTo>
            </a:path>
          </a:pathLst>
        </a:custGeom>
        <a:noFill/>
        <a:ln w="15875">
          <a:solidFill>
            <a:srgbClr xmlns:mc="http://schemas.openxmlformats.org/markup-compatibility/2006" xmlns:a14="http://schemas.microsoft.com/office/drawing/2010/main" val="000000" mc:Ignorable="a14" a14:legacySpreadsheetColorIndex="64"/>
          </a:solidFill>
          <a:round/>
          <a:headEnd type="none" w="sm" len="med"/>
          <a:tailEnd type="triangle" w="sm" len="med"/>
        </a:ln>
        <a:extLst>
          <a:ext uri="{909E8E84-426E-40DD-AFC4-6F175D3DCCD1}">
            <a14:hiddenFill xmlns:a14="http://schemas.microsoft.com/office/drawing/2010/main">
              <a:solidFill>
                <a:srgbClr val="FFFFFF"/>
              </a:solidFill>
            </a14:hiddenFill>
          </a:ext>
        </a:extLst>
      </xdr:spPr>
      <xdr:txBody>
        <a:bodyPr vertOverflow="clip" wrap="square" lIns="18288" tIns="0" rIns="0" bIns="0"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endParaRPr lang="zh-CN" altLang="en-US"/>
        </a:p>
      </xdr:txBody>
    </xdr:sp>
    <xdr:clientData/>
  </xdr:twoCellAnchor>
  <xdr:twoCellAnchor>
    <xdr:from>
      <xdr:col>18</xdr:col>
      <xdr:colOff>0</xdr:colOff>
      <xdr:row>21</xdr:row>
      <xdr:rowOff>61712</xdr:rowOff>
    </xdr:from>
    <xdr:to>
      <xdr:col>18</xdr:col>
      <xdr:colOff>131114</xdr:colOff>
      <xdr:row>21</xdr:row>
      <xdr:rowOff>185537</xdr:rowOff>
    </xdr:to>
    <xdr:sp macro="" textlink="">
      <xdr:nvSpPr>
        <xdr:cNvPr id="1712" name="テキスト ボックス 215">
          <a:extLst>
            <a:ext uri="{FF2B5EF4-FFF2-40B4-BE49-F238E27FC236}">
              <a16:creationId xmlns:a16="http://schemas.microsoft.com/office/drawing/2014/main" id="{00000000-0008-0000-0600-0000B0060000}"/>
            </a:ext>
          </a:extLst>
        </xdr:cNvPr>
        <xdr:cNvSpPr txBox="1"/>
      </xdr:nvSpPr>
      <xdr:spPr>
        <a:xfrm>
          <a:off x="2914650" y="4062212"/>
          <a:ext cx="131114" cy="123825"/>
        </a:xfrm>
        <a:prstGeom prst="rect">
          <a:avLst/>
        </a:prstGeom>
        <a:grpFill/>
        <a:ln w="3175">
          <a:solidFill>
            <a:schemeClr val="accent5"/>
          </a:solidFill>
        </a:ln>
      </xdr:spPr>
      <xdr:style>
        <a:lnRef idx="2">
          <a:schemeClr val="dk1"/>
        </a:lnRef>
        <a:fillRef idx="1">
          <a:schemeClr val="lt1"/>
        </a:fillRef>
        <a:effectRef idx="0">
          <a:schemeClr val="dk1"/>
        </a:effectRef>
        <a:fontRef idx="minor">
          <a:schemeClr val="dk1"/>
        </a:fontRef>
      </xdr:style>
      <xdr:txBody>
        <a:bodyPr vertOverflow="clip" horzOverflow="clip" wrap="square" rtlCol="0" anchor="ctr">
          <a:noAutofit/>
        </a:bodyPr>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kumimoji="1" lang="en-US" altLang="ja-JP" sz="700">
              <a:latin typeface="MS Gothic" panose="020B0609070205080204" pitchFamily="1" charset="-128"/>
              <a:ea typeface="MS Gothic" panose="020B0609070205080204" pitchFamily="1" charset="-128"/>
            </a:rPr>
            <a:t>3</a:t>
          </a:r>
          <a:endParaRPr kumimoji="1" lang="ja-JP" altLang="en-US" sz="700">
            <a:latin typeface="MS Gothic" panose="020B0609070205080204" pitchFamily="1" charset="-128"/>
            <a:ea typeface="MS Gothic" panose="020B0609070205080204" pitchFamily="1" charset="-128"/>
          </a:endParaRPr>
        </a:p>
      </xdr:txBody>
    </xdr:sp>
    <xdr:clientData/>
  </xdr:twoCellAnchor>
  <xdr:oneCellAnchor>
    <xdr:from>
      <xdr:col>19</xdr:col>
      <xdr:colOff>1241</xdr:colOff>
      <xdr:row>10</xdr:row>
      <xdr:rowOff>0</xdr:rowOff>
    </xdr:from>
    <xdr:ext cx="229550" cy="209032"/>
    <xdr:sp macro="" textlink="">
      <xdr:nvSpPr>
        <xdr:cNvPr id="1713" name="テキスト ボックス 360">
          <a:extLst>
            <a:ext uri="{FF2B5EF4-FFF2-40B4-BE49-F238E27FC236}">
              <a16:creationId xmlns:a16="http://schemas.microsoft.com/office/drawing/2014/main" id="{00000000-0008-0000-0600-0000B1060000}"/>
            </a:ext>
          </a:extLst>
        </xdr:cNvPr>
        <xdr:cNvSpPr txBox="1"/>
      </xdr:nvSpPr>
      <xdr:spPr>
        <a:xfrm>
          <a:off x="3077816" y="1905000"/>
          <a:ext cx="229550" cy="2090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rtlCol="0" anchor="t">
          <a:spAutoFit/>
        </a:bodyPr>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r>
            <a:rPr kumimoji="1" lang="en-US" altLang="ja-JP" sz="700">
              <a:latin typeface="MS Gothic" panose="020B0609070205080204" pitchFamily="1" charset="-128"/>
              <a:ea typeface="MS Gothic" panose="020B0609070205080204" pitchFamily="1" charset="-128"/>
            </a:rPr>
            <a:t>1</a:t>
          </a:r>
          <a:endParaRPr kumimoji="1" lang="ja-JP" altLang="en-US" sz="700">
            <a:latin typeface="MS Gothic" panose="020B0609070205080204" pitchFamily="1" charset="-128"/>
            <a:ea typeface="MS Gothic" panose="020B0609070205080204" pitchFamily="1" charset="-128"/>
          </a:endParaRPr>
        </a:p>
      </xdr:txBody>
    </xdr:sp>
    <xdr:clientData/>
  </xdr:oneCellAnchor>
  <xdr:oneCellAnchor>
    <xdr:from>
      <xdr:col>19</xdr:col>
      <xdr:colOff>25393</xdr:colOff>
      <xdr:row>28</xdr:row>
      <xdr:rowOff>140394</xdr:rowOff>
    </xdr:from>
    <xdr:ext cx="229550" cy="209032"/>
    <xdr:sp macro="" textlink="">
      <xdr:nvSpPr>
        <xdr:cNvPr id="1714" name="テキスト ボックス 363">
          <a:extLst>
            <a:ext uri="{FF2B5EF4-FFF2-40B4-BE49-F238E27FC236}">
              <a16:creationId xmlns:a16="http://schemas.microsoft.com/office/drawing/2014/main" id="{00000000-0008-0000-0600-0000B2060000}"/>
            </a:ext>
          </a:extLst>
        </xdr:cNvPr>
        <xdr:cNvSpPr txBox="1"/>
      </xdr:nvSpPr>
      <xdr:spPr>
        <a:xfrm>
          <a:off x="3101968" y="5474394"/>
          <a:ext cx="229550" cy="2090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rtlCol="0" anchor="t">
          <a:spAutoFit/>
        </a:bodyPr>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r>
            <a:rPr kumimoji="1" lang="en-US" altLang="ja-JP" sz="700">
              <a:latin typeface="MS Gothic" panose="020B0609070205080204" pitchFamily="1" charset="-128"/>
              <a:ea typeface="MS Gothic" panose="020B0609070205080204" pitchFamily="1" charset="-128"/>
            </a:rPr>
            <a:t>4</a:t>
          </a:r>
          <a:endParaRPr kumimoji="1" lang="ja-JP" altLang="en-US" sz="700">
            <a:latin typeface="MS Gothic" panose="020B0609070205080204" pitchFamily="1" charset="-128"/>
            <a:ea typeface="MS Gothic" panose="020B0609070205080204" pitchFamily="1" charset="-128"/>
          </a:endParaRPr>
        </a:p>
      </xdr:txBody>
    </xdr:sp>
    <xdr:clientData/>
  </xdr:oneCellAnchor>
  <xdr:oneCellAnchor>
    <xdr:from>
      <xdr:col>19</xdr:col>
      <xdr:colOff>16566</xdr:colOff>
      <xdr:row>34</xdr:row>
      <xdr:rowOff>156429</xdr:rowOff>
    </xdr:from>
    <xdr:ext cx="229550" cy="209032"/>
    <xdr:sp macro="" textlink="">
      <xdr:nvSpPr>
        <xdr:cNvPr id="1715" name="テキスト ボックス 366">
          <a:extLst>
            <a:ext uri="{FF2B5EF4-FFF2-40B4-BE49-F238E27FC236}">
              <a16:creationId xmlns:a16="http://schemas.microsoft.com/office/drawing/2014/main" id="{00000000-0008-0000-0600-0000B3060000}"/>
            </a:ext>
          </a:extLst>
        </xdr:cNvPr>
        <xdr:cNvSpPr txBox="1"/>
      </xdr:nvSpPr>
      <xdr:spPr>
        <a:xfrm>
          <a:off x="3093141" y="6633429"/>
          <a:ext cx="229550" cy="2090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rtlCol="0" anchor="t">
          <a:spAutoFit/>
        </a:bodyPr>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r>
            <a:rPr kumimoji="1" lang="en-US" altLang="ja-JP" sz="700">
              <a:latin typeface="MS Gothic" panose="020B0609070205080204" pitchFamily="1" charset="-128"/>
              <a:ea typeface="MS Gothic" panose="020B0609070205080204" pitchFamily="1" charset="-128"/>
            </a:rPr>
            <a:t>6</a:t>
          </a:r>
          <a:endParaRPr kumimoji="1" lang="ja-JP" altLang="en-US" sz="700">
            <a:latin typeface="MS Gothic" panose="020B0609070205080204" pitchFamily="1" charset="-128"/>
            <a:ea typeface="MS Gothic" panose="020B0609070205080204" pitchFamily="1" charset="-128"/>
          </a:endParaRPr>
        </a:p>
      </xdr:txBody>
    </xdr:sp>
    <xdr:clientData/>
  </xdr:oneCellAnchor>
  <xdr:oneCellAnchor>
    <xdr:from>
      <xdr:col>19</xdr:col>
      <xdr:colOff>49121</xdr:colOff>
      <xdr:row>14</xdr:row>
      <xdr:rowOff>16813</xdr:rowOff>
    </xdr:from>
    <xdr:ext cx="229550" cy="209032"/>
    <xdr:sp macro="" textlink="">
      <xdr:nvSpPr>
        <xdr:cNvPr id="1716" name="テキスト ボックス 360">
          <a:extLst>
            <a:ext uri="{FF2B5EF4-FFF2-40B4-BE49-F238E27FC236}">
              <a16:creationId xmlns:a16="http://schemas.microsoft.com/office/drawing/2014/main" id="{00000000-0008-0000-0600-0000B4060000}"/>
            </a:ext>
          </a:extLst>
        </xdr:cNvPr>
        <xdr:cNvSpPr txBox="1"/>
      </xdr:nvSpPr>
      <xdr:spPr>
        <a:xfrm>
          <a:off x="3125696" y="2683813"/>
          <a:ext cx="229550" cy="2090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rtlCol="0" anchor="t">
          <a:spAutoFit/>
        </a:bodyPr>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r>
            <a:rPr kumimoji="1" lang="en-US" altLang="ja-JP" sz="700">
              <a:latin typeface="MS Gothic" panose="020B0609070205080204" pitchFamily="1" charset="-128"/>
              <a:ea typeface="MS Gothic" panose="020B0609070205080204" pitchFamily="1" charset="-128"/>
            </a:rPr>
            <a:t>2</a:t>
          </a:r>
          <a:endParaRPr kumimoji="1" lang="ja-JP" altLang="en-US" sz="700">
            <a:latin typeface="MS Gothic" panose="020B0609070205080204" pitchFamily="1" charset="-128"/>
            <a:ea typeface="MS Gothic" panose="020B0609070205080204" pitchFamily="1" charset="-128"/>
          </a:endParaRPr>
        </a:p>
      </xdr:txBody>
    </xdr:sp>
    <xdr:clientData/>
  </xdr:oneCellAnchor>
  <xdr:twoCellAnchor>
    <xdr:from>
      <xdr:col>18</xdr:col>
      <xdr:colOff>0</xdr:colOff>
      <xdr:row>12</xdr:row>
      <xdr:rowOff>74002</xdr:rowOff>
    </xdr:from>
    <xdr:to>
      <xdr:col>18</xdr:col>
      <xdr:colOff>122194</xdr:colOff>
      <xdr:row>13</xdr:row>
      <xdr:rowOff>7327</xdr:rowOff>
    </xdr:to>
    <xdr:sp macro="" textlink="">
      <xdr:nvSpPr>
        <xdr:cNvPr id="1717" name="テキスト ボックス 215">
          <a:extLst>
            <a:ext uri="{FF2B5EF4-FFF2-40B4-BE49-F238E27FC236}">
              <a16:creationId xmlns:a16="http://schemas.microsoft.com/office/drawing/2014/main" id="{00000000-0008-0000-0600-0000B5060000}"/>
            </a:ext>
          </a:extLst>
        </xdr:cNvPr>
        <xdr:cNvSpPr txBox="1"/>
      </xdr:nvSpPr>
      <xdr:spPr>
        <a:xfrm>
          <a:off x="2914650" y="2360002"/>
          <a:ext cx="122194" cy="123825"/>
        </a:xfrm>
        <a:prstGeom prst="rect">
          <a:avLst/>
        </a:prstGeom>
        <a:grpFill/>
        <a:ln w="3175">
          <a:solidFill>
            <a:schemeClr val="accent5"/>
          </a:solidFill>
        </a:ln>
      </xdr:spPr>
      <xdr:style>
        <a:lnRef idx="2">
          <a:schemeClr val="dk1"/>
        </a:lnRef>
        <a:fillRef idx="1">
          <a:schemeClr val="lt1"/>
        </a:fillRef>
        <a:effectRef idx="0">
          <a:schemeClr val="dk1"/>
        </a:effectRef>
        <a:fontRef idx="minor">
          <a:schemeClr val="dk1"/>
        </a:fontRef>
      </xdr:style>
      <xdr:txBody>
        <a:bodyPr vertOverflow="clip" horzOverflow="clip" wrap="square" rtlCol="0" anchor="ctr">
          <a:noAutofit/>
        </a:bodyPr>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kumimoji="1" lang="en-US" altLang="ja-JP" sz="700">
              <a:latin typeface="MS Gothic" panose="020B0609070205080204" pitchFamily="1" charset="-128"/>
              <a:ea typeface="MS Gothic" panose="020B0609070205080204" pitchFamily="1" charset="-128"/>
            </a:rPr>
            <a:t>1</a:t>
          </a:r>
          <a:endParaRPr kumimoji="1" lang="ja-JP" altLang="en-US" sz="700">
            <a:latin typeface="MS Gothic" panose="020B0609070205080204" pitchFamily="1" charset="-128"/>
            <a:ea typeface="MS Gothic" panose="020B0609070205080204" pitchFamily="1" charset="-128"/>
          </a:endParaRPr>
        </a:p>
      </xdr:txBody>
    </xdr:sp>
    <xdr:clientData/>
  </xdr:twoCellAnchor>
  <xdr:twoCellAnchor>
    <xdr:from>
      <xdr:col>17</xdr:col>
      <xdr:colOff>156414</xdr:colOff>
      <xdr:row>31</xdr:row>
      <xdr:rowOff>5645</xdr:rowOff>
    </xdr:from>
    <xdr:to>
      <xdr:col>18</xdr:col>
      <xdr:colOff>121875</xdr:colOff>
      <xdr:row>31</xdr:row>
      <xdr:rowOff>129470</xdr:rowOff>
    </xdr:to>
    <xdr:sp macro="" textlink="">
      <xdr:nvSpPr>
        <xdr:cNvPr id="1718" name="テキスト ボックス 215">
          <a:extLst>
            <a:ext uri="{FF2B5EF4-FFF2-40B4-BE49-F238E27FC236}">
              <a16:creationId xmlns:a16="http://schemas.microsoft.com/office/drawing/2014/main" id="{00000000-0008-0000-0600-0000B6060000}"/>
            </a:ext>
          </a:extLst>
        </xdr:cNvPr>
        <xdr:cNvSpPr txBox="1"/>
      </xdr:nvSpPr>
      <xdr:spPr>
        <a:xfrm>
          <a:off x="2909139" y="5911145"/>
          <a:ext cx="127386" cy="123825"/>
        </a:xfrm>
        <a:prstGeom prst="rect">
          <a:avLst/>
        </a:prstGeom>
        <a:grpFill/>
        <a:ln w="3175">
          <a:solidFill>
            <a:schemeClr val="accent5"/>
          </a:solidFill>
        </a:ln>
      </xdr:spPr>
      <xdr:style>
        <a:lnRef idx="2">
          <a:schemeClr val="dk1"/>
        </a:lnRef>
        <a:fillRef idx="1">
          <a:schemeClr val="lt1"/>
        </a:fillRef>
        <a:effectRef idx="0">
          <a:schemeClr val="dk1"/>
        </a:effectRef>
        <a:fontRef idx="minor">
          <a:schemeClr val="dk1"/>
        </a:fontRef>
      </xdr:style>
      <xdr:txBody>
        <a:bodyPr vertOverflow="clip" horzOverflow="clip" wrap="square" rtlCol="0" anchor="ctr">
          <a:noAutofit/>
        </a:bodyPr>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kumimoji="1" lang="en-US" altLang="ja-JP" sz="700">
              <a:latin typeface="MS Gothic" panose="020B0609070205080204" pitchFamily="1" charset="-128"/>
              <a:ea typeface="MS Gothic" panose="020B0609070205080204" pitchFamily="1" charset="-128"/>
            </a:rPr>
            <a:t>4</a:t>
          </a:r>
          <a:endParaRPr kumimoji="1" lang="ja-JP" altLang="en-US" sz="700">
            <a:latin typeface="MS Gothic" panose="020B0609070205080204" pitchFamily="1" charset="-128"/>
            <a:ea typeface="MS Gothic" panose="020B0609070205080204" pitchFamily="1" charset="-128"/>
          </a:endParaRPr>
        </a:p>
      </xdr:txBody>
    </xdr:sp>
    <xdr:clientData/>
  </xdr:twoCellAnchor>
  <xdr:twoCellAnchor>
    <xdr:from>
      <xdr:col>18</xdr:col>
      <xdr:colOff>0</xdr:colOff>
      <xdr:row>33</xdr:row>
      <xdr:rowOff>185953</xdr:rowOff>
    </xdr:from>
    <xdr:to>
      <xdr:col>18</xdr:col>
      <xdr:colOff>126654</xdr:colOff>
      <xdr:row>34</xdr:row>
      <xdr:rowOff>119278</xdr:rowOff>
    </xdr:to>
    <xdr:sp macro="" textlink="">
      <xdr:nvSpPr>
        <xdr:cNvPr id="1719" name="テキスト ボックス 215">
          <a:extLst>
            <a:ext uri="{FF2B5EF4-FFF2-40B4-BE49-F238E27FC236}">
              <a16:creationId xmlns:a16="http://schemas.microsoft.com/office/drawing/2014/main" id="{00000000-0008-0000-0600-0000B7060000}"/>
            </a:ext>
          </a:extLst>
        </xdr:cNvPr>
        <xdr:cNvSpPr txBox="1"/>
      </xdr:nvSpPr>
      <xdr:spPr>
        <a:xfrm>
          <a:off x="2914650" y="6472453"/>
          <a:ext cx="126654" cy="123825"/>
        </a:xfrm>
        <a:prstGeom prst="rect">
          <a:avLst/>
        </a:prstGeom>
        <a:grpFill/>
        <a:ln w="3175">
          <a:solidFill>
            <a:schemeClr val="accent5"/>
          </a:solidFill>
        </a:ln>
      </xdr:spPr>
      <xdr:style>
        <a:lnRef idx="2">
          <a:schemeClr val="dk1"/>
        </a:lnRef>
        <a:fillRef idx="1">
          <a:schemeClr val="lt1"/>
        </a:fillRef>
        <a:effectRef idx="0">
          <a:schemeClr val="dk1"/>
        </a:effectRef>
        <a:fontRef idx="minor">
          <a:schemeClr val="dk1"/>
        </a:fontRef>
      </xdr:style>
      <xdr:txBody>
        <a:bodyPr vertOverflow="clip" horzOverflow="clip" wrap="square" rtlCol="0" anchor="ctr">
          <a:noAutofit/>
        </a:bodyPr>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kumimoji="1" lang="en-US" altLang="ja-JP" sz="700">
              <a:latin typeface="MS Gothic" panose="020B0609070205080204" pitchFamily="1" charset="-128"/>
              <a:ea typeface="MS Gothic" panose="020B0609070205080204" pitchFamily="1" charset="-128"/>
            </a:rPr>
            <a:t>5</a:t>
          </a:r>
          <a:endParaRPr kumimoji="1" lang="ja-JP" altLang="en-US" sz="700">
            <a:latin typeface="MS Gothic" panose="020B0609070205080204" pitchFamily="1" charset="-128"/>
            <a:ea typeface="MS Gothic" panose="020B0609070205080204" pitchFamily="1" charset="-128"/>
          </a:endParaRPr>
        </a:p>
      </xdr:txBody>
    </xdr:sp>
    <xdr:clientData/>
  </xdr:twoCellAnchor>
  <xdr:oneCellAnchor>
    <xdr:from>
      <xdr:col>19</xdr:col>
      <xdr:colOff>24273</xdr:colOff>
      <xdr:row>16</xdr:row>
      <xdr:rowOff>124488</xdr:rowOff>
    </xdr:from>
    <xdr:ext cx="229550" cy="209032"/>
    <xdr:sp macro="" textlink="">
      <xdr:nvSpPr>
        <xdr:cNvPr id="1720" name="テキスト ボックス 360">
          <a:extLst>
            <a:ext uri="{FF2B5EF4-FFF2-40B4-BE49-F238E27FC236}">
              <a16:creationId xmlns:a16="http://schemas.microsoft.com/office/drawing/2014/main" id="{00000000-0008-0000-0600-0000B8060000}"/>
            </a:ext>
          </a:extLst>
        </xdr:cNvPr>
        <xdr:cNvSpPr txBox="1"/>
      </xdr:nvSpPr>
      <xdr:spPr>
        <a:xfrm>
          <a:off x="3100848" y="3172488"/>
          <a:ext cx="229550" cy="2090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rtlCol="0" anchor="t">
          <a:spAutoFit/>
        </a:bodyPr>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r>
            <a:rPr kumimoji="1" lang="en-US" altLang="ja-JP" sz="700">
              <a:latin typeface="MS Gothic" panose="020B0609070205080204" pitchFamily="1" charset="-128"/>
              <a:ea typeface="MS Gothic" panose="020B0609070205080204" pitchFamily="1" charset="-128"/>
            </a:rPr>
            <a:t>3</a:t>
          </a:r>
          <a:endParaRPr kumimoji="1" lang="ja-JP" altLang="en-US" sz="700">
            <a:latin typeface="MS Gothic" panose="020B0609070205080204" pitchFamily="1" charset="-128"/>
            <a:ea typeface="MS Gothic" panose="020B0609070205080204" pitchFamily="1" charset="-128"/>
          </a:endParaRPr>
        </a:p>
      </xdr:txBody>
    </xdr:sp>
    <xdr:clientData/>
  </xdr:oneCellAnchor>
  <xdr:twoCellAnchor>
    <xdr:from>
      <xdr:col>18</xdr:col>
      <xdr:colOff>0</xdr:colOff>
      <xdr:row>15</xdr:row>
      <xdr:rowOff>146762</xdr:rowOff>
    </xdr:from>
    <xdr:to>
      <xdr:col>18</xdr:col>
      <xdr:colOff>122194</xdr:colOff>
      <xdr:row>16</xdr:row>
      <xdr:rowOff>80087</xdr:rowOff>
    </xdr:to>
    <xdr:sp macro="" textlink="">
      <xdr:nvSpPr>
        <xdr:cNvPr id="1721" name="テキスト ボックス 215">
          <a:extLst>
            <a:ext uri="{FF2B5EF4-FFF2-40B4-BE49-F238E27FC236}">
              <a16:creationId xmlns:a16="http://schemas.microsoft.com/office/drawing/2014/main" id="{00000000-0008-0000-0600-0000B9060000}"/>
            </a:ext>
          </a:extLst>
        </xdr:cNvPr>
        <xdr:cNvSpPr txBox="1"/>
      </xdr:nvSpPr>
      <xdr:spPr>
        <a:xfrm>
          <a:off x="2914650" y="3004262"/>
          <a:ext cx="122194" cy="123825"/>
        </a:xfrm>
        <a:prstGeom prst="rect">
          <a:avLst/>
        </a:prstGeom>
        <a:grpFill/>
        <a:ln w="3175">
          <a:solidFill>
            <a:schemeClr val="accent5"/>
          </a:solidFill>
        </a:ln>
      </xdr:spPr>
      <xdr:style>
        <a:lnRef idx="2">
          <a:schemeClr val="dk1"/>
        </a:lnRef>
        <a:fillRef idx="1">
          <a:schemeClr val="lt1"/>
        </a:fillRef>
        <a:effectRef idx="0">
          <a:schemeClr val="dk1"/>
        </a:effectRef>
        <a:fontRef idx="minor">
          <a:schemeClr val="dk1"/>
        </a:fontRef>
      </xdr:style>
      <xdr:txBody>
        <a:bodyPr vertOverflow="clip" horzOverflow="clip" wrap="square" rtlCol="0" anchor="ctr">
          <a:noAutofit/>
        </a:bodyPr>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kumimoji="1" lang="en-US" altLang="ja-JP" sz="700">
              <a:latin typeface="MS Gothic" panose="020B0609070205080204" pitchFamily="1" charset="-128"/>
              <a:ea typeface="MS Gothic" panose="020B0609070205080204" pitchFamily="1" charset="-128"/>
            </a:rPr>
            <a:t>2</a:t>
          </a:r>
          <a:endParaRPr kumimoji="1" lang="ja-JP" altLang="en-US" sz="700">
            <a:latin typeface="MS Gothic" panose="020B0609070205080204" pitchFamily="1" charset="-128"/>
            <a:ea typeface="MS Gothic" panose="020B0609070205080204" pitchFamily="1" charset="-128"/>
          </a:endParaRPr>
        </a:p>
      </xdr:txBody>
    </xdr:sp>
    <xdr:clientData/>
  </xdr:twoCellAnchor>
  <xdr:oneCellAnchor>
    <xdr:from>
      <xdr:col>19</xdr:col>
      <xdr:colOff>33131</xdr:colOff>
      <xdr:row>32</xdr:row>
      <xdr:rowOff>33130</xdr:rowOff>
    </xdr:from>
    <xdr:ext cx="229550" cy="209032"/>
    <xdr:sp macro="" textlink="">
      <xdr:nvSpPr>
        <xdr:cNvPr id="1732" name="テキスト ボックス 366">
          <a:extLst>
            <a:ext uri="{FF2B5EF4-FFF2-40B4-BE49-F238E27FC236}">
              <a16:creationId xmlns:a16="http://schemas.microsoft.com/office/drawing/2014/main" id="{00000000-0008-0000-0600-0000C4060000}"/>
            </a:ext>
          </a:extLst>
        </xdr:cNvPr>
        <xdr:cNvSpPr txBox="1"/>
      </xdr:nvSpPr>
      <xdr:spPr>
        <a:xfrm>
          <a:off x="3109706" y="6129130"/>
          <a:ext cx="229550" cy="2090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rtlCol="0" anchor="t">
          <a:spAutoFit/>
        </a:bodyPr>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r>
            <a:rPr kumimoji="1" lang="en-US" altLang="ja-JP" sz="700">
              <a:latin typeface="MS Gothic" panose="020B0609070205080204" pitchFamily="1" charset="-128"/>
              <a:ea typeface="MS Gothic" panose="020B0609070205080204" pitchFamily="1" charset="-128"/>
            </a:rPr>
            <a:t>5</a:t>
          </a:r>
          <a:endParaRPr kumimoji="1" lang="ja-JP" altLang="en-US" sz="700">
            <a:latin typeface="MS Gothic" panose="020B0609070205080204" pitchFamily="1" charset="-128"/>
            <a:ea typeface="MS Gothic" panose="020B0609070205080204" pitchFamily="1" charset="-128"/>
          </a:endParaRPr>
        </a:p>
      </xdr:txBody>
    </xdr:sp>
    <xdr:clientData/>
  </xdr:oneCellAnchor>
  <xdr:twoCellAnchor>
    <xdr:from>
      <xdr:col>17</xdr:col>
      <xdr:colOff>3707</xdr:colOff>
      <xdr:row>487</xdr:row>
      <xdr:rowOff>79327</xdr:rowOff>
    </xdr:from>
    <xdr:to>
      <xdr:col>17</xdr:col>
      <xdr:colOff>3707</xdr:colOff>
      <xdr:row>497</xdr:row>
      <xdr:rowOff>65471</xdr:rowOff>
    </xdr:to>
    <xdr:sp macro="" textlink="">
      <xdr:nvSpPr>
        <xdr:cNvPr id="1733" name="Line 390">
          <a:extLst>
            <a:ext uri="{FF2B5EF4-FFF2-40B4-BE49-F238E27FC236}">
              <a16:creationId xmlns:a16="http://schemas.microsoft.com/office/drawing/2014/main" id="{00000000-0008-0000-0600-0000C5060000}"/>
            </a:ext>
          </a:extLst>
        </xdr:cNvPr>
        <xdr:cNvSpPr>
          <a:spLocks noChangeShapeType="1"/>
        </xdr:cNvSpPr>
      </xdr:nvSpPr>
      <xdr:spPr>
        <a:xfrm>
          <a:off x="2756432" y="91043077"/>
          <a:ext cx="0" cy="1891144"/>
        </a:xfrm>
        <a:prstGeom prst="line">
          <a:avLst/>
        </a:prstGeom>
        <a:noFill/>
        <a:ln w="9525">
          <a:solidFill>
            <a:srgbClr xmlns:mc="http://schemas.openxmlformats.org/markup-compatibility/2006" xmlns:a14="http://schemas.microsoft.com/office/drawing/2010/main" val="000000" mc:Ignorable="a14" a14:legacySpreadsheetColorIndex="64"/>
          </a:solidFill>
          <a:round/>
          <a:headEnd type="none" w="sm" len="sm"/>
          <a:tailEnd type="none" w="sm" len="sm"/>
        </a:ln>
        <a:extLst>
          <a:ext uri="{909E8E84-426E-40DD-AFC4-6F175D3DCCD1}">
            <a14:hiddenFill xmlns:a14="http://schemas.microsoft.com/office/drawing/2010/main">
              <a:noFill/>
            </a14:hiddenFill>
          </a:ext>
        </a:extLst>
      </xdr:spPr>
    </xdr:sp>
    <xdr:clientData/>
  </xdr:twoCellAnchor>
  <xdr:twoCellAnchor>
    <xdr:from>
      <xdr:col>0</xdr:col>
      <xdr:colOff>-2986633</xdr:colOff>
      <xdr:row>516</xdr:row>
      <xdr:rowOff>4641</xdr:rowOff>
    </xdr:from>
    <xdr:to>
      <xdr:col>0</xdr:col>
      <xdr:colOff>-2483815</xdr:colOff>
      <xdr:row>516</xdr:row>
      <xdr:rowOff>4641</xdr:rowOff>
    </xdr:to>
    <xdr:sp macro="" textlink="">
      <xdr:nvSpPr>
        <xdr:cNvPr id="1734" name="Line 416">
          <a:extLst>
            <a:ext uri="{FF2B5EF4-FFF2-40B4-BE49-F238E27FC236}">
              <a16:creationId xmlns:a16="http://schemas.microsoft.com/office/drawing/2014/main" id="{00000000-0008-0000-0600-0000C6060000}"/>
            </a:ext>
          </a:extLst>
        </xdr:cNvPr>
        <xdr:cNvSpPr>
          <a:spLocks noChangeShapeType="1"/>
        </xdr:cNvSpPr>
      </xdr:nvSpPr>
      <xdr:spPr>
        <a:xfrm rot="16200000" flipV="1">
          <a:off x="-2735224" y="96241482"/>
          <a:ext cx="0" cy="502818"/>
        </a:xfrm>
        <a:prstGeom prst="line">
          <a:avLst/>
        </a:prstGeom>
        <a:noFill/>
        <a:ln w="15875">
          <a:solidFill>
            <a:srgbClr xmlns:mc="http://schemas.openxmlformats.org/markup-compatibility/2006" xmlns:a14="http://schemas.microsoft.com/office/drawing/2010/main" val="000000" mc:Ignorable="a14" a14:legacySpreadsheetColorIndex="64"/>
          </a:solidFill>
          <a:round/>
          <a:headEnd type="triangle" w="sm" len="med"/>
        </a:ln>
        <a:extLst>
          <a:ext uri="{909E8E84-426E-40DD-AFC4-6F175D3DCCD1}">
            <a14:hiddenFill xmlns:a14="http://schemas.microsoft.com/office/drawing/2010/main">
              <a:noFill/>
            </a14:hiddenFill>
          </a:ext>
        </a:extLst>
      </xdr:spPr>
    </xdr:sp>
    <xdr:clientData/>
  </xdr:twoCellAnchor>
  <xdr:twoCellAnchor>
    <xdr:from>
      <xdr:col>15</xdr:col>
      <xdr:colOff>131885</xdr:colOff>
      <xdr:row>486</xdr:row>
      <xdr:rowOff>57884</xdr:rowOff>
    </xdr:from>
    <xdr:to>
      <xdr:col>18</xdr:col>
      <xdr:colOff>70881</xdr:colOff>
      <xdr:row>488</xdr:row>
      <xdr:rowOff>106241</xdr:rowOff>
    </xdr:to>
    <xdr:sp macro="" textlink="">
      <xdr:nvSpPr>
        <xdr:cNvPr id="1735" name="円弧 371">
          <a:extLst>
            <a:ext uri="{FF2B5EF4-FFF2-40B4-BE49-F238E27FC236}">
              <a16:creationId xmlns:a16="http://schemas.microsoft.com/office/drawing/2014/main" id="{00000000-0008-0000-0600-0000C7060000}"/>
            </a:ext>
          </a:extLst>
        </xdr:cNvPr>
        <xdr:cNvSpPr>
          <a:spLocks noChangeArrowheads="1"/>
        </xdr:cNvSpPr>
      </xdr:nvSpPr>
      <xdr:spPr>
        <a:xfrm>
          <a:off x="2560760" y="90831134"/>
          <a:ext cx="424771" cy="429357"/>
        </a:xfrm>
        <a:custGeom>
          <a:avLst/>
          <a:gdLst>
            <a:gd name="T0" fmla="*/ 92853 w 436245"/>
            <a:gd name="T1" fmla="*/ 400151 h 440055"/>
            <a:gd name="T2" fmla="*/ -1 w 436245"/>
            <a:gd name="T3" fmla="*/ 220028 h 440055"/>
            <a:gd name="T4" fmla="*/ 218121 w 436245"/>
            <a:gd name="T5" fmla="*/ 1 h 440055"/>
            <a:gd name="T6" fmla="*/ 436243 w 436245"/>
            <a:gd name="T7" fmla="*/ 220028 h 440055"/>
            <a:gd name="T8" fmla="*/ 420413 w 436245"/>
            <a:gd name="T9" fmla="*/ 302474 h 440055"/>
            <a:gd name="T10" fmla="*/ 218122 w 436245"/>
            <a:gd name="T11" fmla="*/ 220027 h 440055"/>
            <a:gd name="T12" fmla="*/ 92853 w 436245"/>
            <a:gd name="T13" fmla="*/ 400151 h 440055"/>
            <a:gd name="T14" fmla="*/ -1 w 436245"/>
            <a:gd name="T15" fmla="*/ 220028 h 440055"/>
            <a:gd name="T16" fmla="*/ 218121 w 436245"/>
            <a:gd name="T17" fmla="*/ 1 h 440055"/>
            <a:gd name="T18" fmla="*/ 436243 w 436245"/>
            <a:gd name="T19" fmla="*/ 220028 h 440055"/>
            <a:gd name="T20" fmla="*/ 420413 w 436245"/>
            <a:gd name="T21" fmla="*/ 302474 h 44005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Lst>
          <a:rect l="0" t="0" r="r" b="b"/>
          <a:pathLst>
            <a:path w="436245" h="440055" stroke="0">
              <a:moveTo>
                <a:pt x="92853" y="400151"/>
              </a:moveTo>
              <a:cubicBezTo>
                <a:pt x="36690" y="360354"/>
                <a:pt x="-1" y="294513"/>
                <a:pt x="-1" y="220028"/>
              </a:cubicBezTo>
              <a:cubicBezTo>
                <a:pt x="-1" y="98510"/>
                <a:pt x="97656" y="1"/>
                <a:pt x="218121" y="1"/>
              </a:cubicBezTo>
              <a:cubicBezTo>
                <a:pt x="338586" y="1"/>
                <a:pt x="436243" y="98510"/>
                <a:pt x="436243" y="220028"/>
              </a:cubicBezTo>
              <a:cubicBezTo>
                <a:pt x="436243" y="249194"/>
                <a:pt x="430617" y="277035"/>
                <a:pt x="420413" y="302474"/>
              </a:cubicBezTo>
              <a:lnTo>
                <a:pt x="218122" y="220027"/>
              </a:lnTo>
              <a:close/>
            </a:path>
            <a:path w="436245" h="440055" fill="none">
              <a:moveTo>
                <a:pt x="92853" y="400151"/>
              </a:moveTo>
              <a:cubicBezTo>
                <a:pt x="36690" y="360354"/>
                <a:pt x="-1" y="294513"/>
                <a:pt x="-1" y="220028"/>
              </a:cubicBezTo>
              <a:cubicBezTo>
                <a:pt x="-1" y="98510"/>
                <a:pt x="97656" y="1"/>
                <a:pt x="218121" y="1"/>
              </a:cubicBezTo>
              <a:cubicBezTo>
                <a:pt x="338586" y="1"/>
                <a:pt x="436243" y="98510"/>
                <a:pt x="436243" y="220028"/>
              </a:cubicBezTo>
              <a:cubicBezTo>
                <a:pt x="436243" y="249194"/>
                <a:pt x="430617" y="277035"/>
                <a:pt x="420413" y="302474"/>
              </a:cubicBezTo>
            </a:path>
          </a:pathLst>
        </a:custGeom>
        <a:noFill/>
        <a:ln w="15875">
          <a:solidFill>
            <a:srgbClr xmlns:mc="http://schemas.openxmlformats.org/markup-compatibility/2006" xmlns:a14="http://schemas.microsoft.com/office/drawing/2010/main" val="000000" mc:Ignorable="a14" a14:legacySpreadsheetColorIndex="64"/>
          </a:solidFill>
          <a:round/>
          <a:headEnd type="none" w="sm" len="med"/>
          <a:tailEnd type="triangle" w="sm" len="med"/>
        </a:ln>
        <a:extLst>
          <a:ext uri="{909E8E84-426E-40DD-AFC4-6F175D3DCCD1}">
            <a14:hiddenFill xmlns:a14="http://schemas.microsoft.com/office/drawing/2010/main">
              <a:solidFill>
                <a:srgbClr val="FFFFFF"/>
              </a:solidFill>
            </a14:hiddenFill>
          </a:ext>
        </a:extLst>
      </xdr:spPr>
      <xdr:txBody>
        <a:bodyPr vertOverflow="clip" wrap="square" lIns="18288" tIns="0" rIns="0" bIns="0"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endParaRPr lang="zh-CN" altLang="en-US"/>
        </a:p>
      </xdr:txBody>
    </xdr:sp>
    <xdr:clientData/>
  </xdr:twoCellAnchor>
  <xdr:twoCellAnchor>
    <xdr:from>
      <xdr:col>15</xdr:col>
      <xdr:colOff>115095</xdr:colOff>
      <xdr:row>502</xdr:row>
      <xdr:rowOff>80873</xdr:rowOff>
    </xdr:from>
    <xdr:to>
      <xdr:col>18</xdr:col>
      <xdr:colOff>54091</xdr:colOff>
      <xdr:row>504</xdr:row>
      <xdr:rowOff>129230</xdr:rowOff>
    </xdr:to>
    <xdr:sp macro="" textlink="">
      <xdr:nvSpPr>
        <xdr:cNvPr id="1738" name="円弧 371">
          <a:extLst>
            <a:ext uri="{FF2B5EF4-FFF2-40B4-BE49-F238E27FC236}">
              <a16:creationId xmlns:a16="http://schemas.microsoft.com/office/drawing/2014/main" id="{00000000-0008-0000-0600-0000CA060000}"/>
            </a:ext>
          </a:extLst>
        </xdr:cNvPr>
        <xdr:cNvSpPr>
          <a:spLocks noChangeArrowheads="1"/>
        </xdr:cNvSpPr>
      </xdr:nvSpPr>
      <xdr:spPr>
        <a:xfrm>
          <a:off x="2543970" y="93902123"/>
          <a:ext cx="424771" cy="429357"/>
        </a:xfrm>
        <a:custGeom>
          <a:avLst/>
          <a:gdLst>
            <a:gd name="T0" fmla="*/ 92853 w 436245"/>
            <a:gd name="T1" fmla="*/ 400151 h 440055"/>
            <a:gd name="T2" fmla="*/ -1 w 436245"/>
            <a:gd name="T3" fmla="*/ 220028 h 440055"/>
            <a:gd name="T4" fmla="*/ 218121 w 436245"/>
            <a:gd name="T5" fmla="*/ 1 h 440055"/>
            <a:gd name="T6" fmla="*/ 436243 w 436245"/>
            <a:gd name="T7" fmla="*/ 220028 h 440055"/>
            <a:gd name="T8" fmla="*/ 420413 w 436245"/>
            <a:gd name="T9" fmla="*/ 302474 h 440055"/>
            <a:gd name="T10" fmla="*/ 218122 w 436245"/>
            <a:gd name="T11" fmla="*/ 220027 h 440055"/>
            <a:gd name="T12" fmla="*/ 92853 w 436245"/>
            <a:gd name="T13" fmla="*/ 400151 h 440055"/>
            <a:gd name="T14" fmla="*/ -1 w 436245"/>
            <a:gd name="T15" fmla="*/ 220028 h 440055"/>
            <a:gd name="T16" fmla="*/ 218121 w 436245"/>
            <a:gd name="T17" fmla="*/ 1 h 440055"/>
            <a:gd name="T18" fmla="*/ 436243 w 436245"/>
            <a:gd name="T19" fmla="*/ 220028 h 440055"/>
            <a:gd name="T20" fmla="*/ 420413 w 436245"/>
            <a:gd name="T21" fmla="*/ 302474 h 44005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Lst>
          <a:rect l="0" t="0" r="r" b="b"/>
          <a:pathLst>
            <a:path w="436245" h="440055" stroke="0">
              <a:moveTo>
                <a:pt x="92853" y="400151"/>
              </a:moveTo>
              <a:cubicBezTo>
                <a:pt x="36690" y="360354"/>
                <a:pt x="-1" y="294513"/>
                <a:pt x="-1" y="220028"/>
              </a:cubicBezTo>
              <a:cubicBezTo>
                <a:pt x="-1" y="98510"/>
                <a:pt x="97656" y="1"/>
                <a:pt x="218121" y="1"/>
              </a:cubicBezTo>
              <a:cubicBezTo>
                <a:pt x="338586" y="1"/>
                <a:pt x="436243" y="98510"/>
                <a:pt x="436243" y="220028"/>
              </a:cubicBezTo>
              <a:cubicBezTo>
                <a:pt x="436243" y="249194"/>
                <a:pt x="430617" y="277035"/>
                <a:pt x="420413" y="302474"/>
              </a:cubicBezTo>
              <a:lnTo>
                <a:pt x="218122" y="220027"/>
              </a:lnTo>
              <a:close/>
            </a:path>
            <a:path w="436245" h="440055" fill="none">
              <a:moveTo>
                <a:pt x="92853" y="400151"/>
              </a:moveTo>
              <a:cubicBezTo>
                <a:pt x="36690" y="360354"/>
                <a:pt x="-1" y="294513"/>
                <a:pt x="-1" y="220028"/>
              </a:cubicBezTo>
              <a:cubicBezTo>
                <a:pt x="-1" y="98510"/>
                <a:pt x="97656" y="1"/>
                <a:pt x="218121" y="1"/>
              </a:cubicBezTo>
              <a:cubicBezTo>
                <a:pt x="338586" y="1"/>
                <a:pt x="436243" y="98510"/>
                <a:pt x="436243" y="220028"/>
              </a:cubicBezTo>
              <a:cubicBezTo>
                <a:pt x="436243" y="249194"/>
                <a:pt x="430617" y="277035"/>
                <a:pt x="420413" y="302474"/>
              </a:cubicBezTo>
            </a:path>
          </a:pathLst>
        </a:custGeom>
        <a:noFill/>
        <a:ln w="15875">
          <a:solidFill>
            <a:srgbClr xmlns:mc="http://schemas.openxmlformats.org/markup-compatibility/2006" xmlns:a14="http://schemas.microsoft.com/office/drawing/2010/main" val="000000" mc:Ignorable="a14" a14:legacySpreadsheetColorIndex="64"/>
          </a:solidFill>
          <a:round/>
          <a:headEnd type="none" w="sm" len="med"/>
          <a:tailEnd type="triangle" w="sm" len="med"/>
        </a:ln>
        <a:extLst>
          <a:ext uri="{909E8E84-426E-40DD-AFC4-6F175D3DCCD1}">
            <a14:hiddenFill xmlns:a14="http://schemas.microsoft.com/office/drawing/2010/main">
              <a:solidFill>
                <a:srgbClr val="FFFFFF"/>
              </a:solidFill>
            </a14:hiddenFill>
          </a:ext>
        </a:extLst>
      </xdr:spPr>
      <xdr:txBody>
        <a:bodyPr vertOverflow="clip" wrap="square" lIns="18288" tIns="0" rIns="0" bIns="0"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endParaRPr lang="zh-CN" altLang="en-US"/>
        </a:p>
      </xdr:txBody>
    </xdr:sp>
    <xdr:clientData/>
  </xdr:twoCellAnchor>
  <xdr:twoCellAnchor>
    <xdr:from>
      <xdr:col>0</xdr:col>
      <xdr:colOff>-3210112</xdr:colOff>
      <xdr:row>531</xdr:row>
      <xdr:rowOff>99549</xdr:rowOff>
    </xdr:from>
    <xdr:to>
      <xdr:col>0</xdr:col>
      <xdr:colOff>-2707292</xdr:colOff>
      <xdr:row>531</xdr:row>
      <xdr:rowOff>99549</xdr:rowOff>
    </xdr:to>
    <xdr:sp macro="" textlink="">
      <xdr:nvSpPr>
        <xdr:cNvPr id="1743" name="Line 416">
          <a:extLst>
            <a:ext uri="{FF2B5EF4-FFF2-40B4-BE49-F238E27FC236}">
              <a16:creationId xmlns:a16="http://schemas.microsoft.com/office/drawing/2014/main" id="{00000000-0008-0000-0600-0000CF060000}"/>
            </a:ext>
          </a:extLst>
        </xdr:cNvPr>
        <xdr:cNvSpPr>
          <a:spLocks noChangeShapeType="1"/>
        </xdr:cNvSpPr>
      </xdr:nvSpPr>
      <xdr:spPr>
        <a:xfrm rot="16200000" flipV="1">
          <a:off x="-2958702" y="99193889"/>
          <a:ext cx="0" cy="502820"/>
        </a:xfrm>
        <a:prstGeom prst="line">
          <a:avLst/>
        </a:prstGeom>
        <a:noFill/>
        <a:ln w="15875">
          <a:solidFill>
            <a:srgbClr xmlns:mc="http://schemas.openxmlformats.org/markup-compatibility/2006" xmlns:a14="http://schemas.microsoft.com/office/drawing/2010/main" val="000000" mc:Ignorable="a14" a14:legacySpreadsheetColorIndex="64"/>
          </a:solidFill>
          <a:round/>
          <a:headEnd type="triangle" w="sm" len="med"/>
        </a:ln>
        <a:extLst>
          <a:ext uri="{909E8E84-426E-40DD-AFC4-6F175D3DCCD1}">
            <a14:hiddenFill xmlns:a14="http://schemas.microsoft.com/office/drawing/2010/main">
              <a:noFill/>
            </a14:hiddenFill>
          </a:ext>
        </a:extLst>
      </xdr:spPr>
    </xdr:sp>
    <xdr:clientData/>
  </xdr:twoCellAnchor>
  <xdr:twoCellAnchor>
    <xdr:from>
      <xdr:col>17</xdr:col>
      <xdr:colOff>634</xdr:colOff>
      <xdr:row>503</xdr:row>
      <xdr:rowOff>131480</xdr:rowOff>
    </xdr:from>
    <xdr:to>
      <xdr:col>17</xdr:col>
      <xdr:colOff>5080</xdr:colOff>
      <xdr:row>517</xdr:row>
      <xdr:rowOff>121955</xdr:rowOff>
    </xdr:to>
    <xdr:sp macro="" textlink="">
      <xdr:nvSpPr>
        <xdr:cNvPr id="121" name="Line 390">
          <a:extLst>
            <a:ext uri="{FF2B5EF4-FFF2-40B4-BE49-F238E27FC236}">
              <a16:creationId xmlns:a16="http://schemas.microsoft.com/office/drawing/2014/main" id="{00000000-0008-0000-0600-000079000000}"/>
            </a:ext>
          </a:extLst>
        </xdr:cNvPr>
        <xdr:cNvSpPr>
          <a:spLocks noChangeShapeType="1"/>
        </xdr:cNvSpPr>
      </xdr:nvSpPr>
      <xdr:spPr>
        <a:xfrm flipH="1">
          <a:off x="2753359" y="94143230"/>
          <a:ext cx="4446" cy="26574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type="none" w="sm" len="sm"/>
          <a:tailEnd type="none" w="sm" len="sm"/>
        </a:ln>
        <a:extLst>
          <a:ext uri="{909E8E84-426E-40DD-AFC4-6F175D3DCCD1}">
            <a14:hiddenFill xmlns:a14="http://schemas.microsoft.com/office/drawing/2010/main">
              <a:noFill/>
            </a14:hiddenFill>
          </a:ext>
        </a:extLst>
      </xdr:spPr>
    </xdr:sp>
    <xdr:clientData/>
  </xdr:twoCellAnchor>
  <xdr:twoCellAnchor>
    <xdr:from>
      <xdr:col>15</xdr:col>
      <xdr:colOff>91857</xdr:colOff>
      <xdr:row>503</xdr:row>
      <xdr:rowOff>121960</xdr:rowOff>
    </xdr:from>
    <xdr:to>
      <xdr:col>16</xdr:col>
      <xdr:colOff>98424</xdr:colOff>
      <xdr:row>512</xdr:row>
      <xdr:rowOff>1</xdr:rowOff>
    </xdr:to>
    <xdr:grpSp>
      <xdr:nvGrpSpPr>
        <xdr:cNvPr id="5" name="グループ化 4">
          <a:extLst>
            <a:ext uri="{FF2B5EF4-FFF2-40B4-BE49-F238E27FC236}">
              <a16:creationId xmlns:a16="http://schemas.microsoft.com/office/drawing/2014/main" id="{00000000-0008-0000-0600-000005000000}"/>
            </a:ext>
          </a:extLst>
        </xdr:cNvPr>
        <xdr:cNvGrpSpPr/>
      </xdr:nvGrpSpPr>
      <xdr:grpSpPr>
        <a:xfrm>
          <a:off x="2555219" y="94025322"/>
          <a:ext cx="170791" cy="1592541"/>
          <a:chOff x="2555219" y="94196115"/>
          <a:chExt cx="170791" cy="1592541"/>
        </a:xfrm>
      </xdr:grpSpPr>
      <xdr:cxnSp macro="">
        <xdr:nvCxnSpPr>
          <xdr:cNvPr id="123" name="直線コネクタ 172">
            <a:extLst>
              <a:ext uri="{FF2B5EF4-FFF2-40B4-BE49-F238E27FC236}">
                <a16:creationId xmlns:a16="http://schemas.microsoft.com/office/drawing/2014/main" id="{00000000-0008-0000-0600-00007B000000}"/>
              </a:ext>
            </a:extLst>
          </xdr:cNvPr>
          <xdr:cNvCxnSpPr>
            <a:cxnSpLocks noChangeShapeType="1"/>
          </xdr:cNvCxnSpPr>
        </xdr:nvCxnSpPr>
        <xdr:spPr>
          <a:xfrm flipH="1">
            <a:off x="2555219" y="95788655"/>
            <a:ext cx="170572" cy="0"/>
          </a:xfrm>
          <a:prstGeom prst="line">
            <a:avLst/>
          </a:prstGeom>
          <a:noFill/>
          <a:ln w="6350">
            <a:solidFill>
              <a:srgbClr val="FF0000"/>
            </a:solidFill>
            <a:round/>
          </a:ln>
          <a:extLst>
            <a:ext uri="{909E8E84-426E-40DD-AFC4-6F175D3DCCD1}">
              <a14:hiddenFill xmlns:a14="http://schemas.microsoft.com/office/drawing/2010/main">
                <a:noFill/>
              </a14:hiddenFill>
            </a:ext>
          </a:extLst>
        </xdr:spPr>
      </xdr:cxnSp>
      <xdr:sp macro="" textlink="">
        <xdr:nvSpPr>
          <xdr:cNvPr id="135" name="Line 5060">
            <a:extLst>
              <a:ext uri="{FF2B5EF4-FFF2-40B4-BE49-F238E27FC236}">
                <a16:creationId xmlns:a16="http://schemas.microsoft.com/office/drawing/2014/main" id="{00000000-0008-0000-0600-000087000000}"/>
              </a:ext>
            </a:extLst>
          </xdr:cNvPr>
          <xdr:cNvSpPr>
            <a:spLocks noChangeShapeType="1"/>
          </xdr:cNvSpPr>
        </xdr:nvSpPr>
        <xdr:spPr>
          <a:xfrm>
            <a:off x="2561786" y="94212102"/>
            <a:ext cx="0" cy="1576553"/>
          </a:xfrm>
          <a:prstGeom prst="line">
            <a:avLst/>
          </a:prstGeom>
          <a:noFill/>
          <a:ln w="6350">
            <a:solidFill>
              <a:srgbClr val="FF0000"/>
            </a:solidFill>
            <a:round/>
          </a:ln>
          <a:extLst>
            <a:ext uri="{909E8E84-426E-40DD-AFC4-6F175D3DCCD1}">
              <a14:hiddenFill xmlns:a14="http://schemas.microsoft.com/office/drawing/2010/main">
                <a:noFill/>
              </a14:hiddenFill>
            </a:ext>
          </a:extLst>
        </xdr:spPr>
      </xdr:sp>
      <xdr:sp macro="" textlink="">
        <xdr:nvSpPr>
          <xdr:cNvPr id="136" name="Line 5060">
            <a:extLst>
              <a:ext uri="{FF2B5EF4-FFF2-40B4-BE49-F238E27FC236}">
                <a16:creationId xmlns:a16="http://schemas.microsoft.com/office/drawing/2014/main" id="{00000000-0008-0000-0600-000088000000}"/>
              </a:ext>
            </a:extLst>
          </xdr:cNvPr>
          <xdr:cNvSpPr>
            <a:spLocks noChangeShapeType="1"/>
          </xdr:cNvSpPr>
        </xdr:nvSpPr>
        <xdr:spPr>
          <a:xfrm flipH="1">
            <a:off x="2726010" y="94205534"/>
            <a:ext cx="0" cy="1583122"/>
          </a:xfrm>
          <a:prstGeom prst="line">
            <a:avLst/>
          </a:prstGeom>
          <a:noFill/>
          <a:ln w="6350">
            <a:solidFill>
              <a:srgbClr val="FF0000"/>
            </a:solidFill>
            <a:round/>
          </a:ln>
          <a:extLst>
            <a:ext uri="{909E8E84-426E-40DD-AFC4-6F175D3DCCD1}">
              <a14:hiddenFill xmlns:a14="http://schemas.microsoft.com/office/drawing/2010/main">
                <a:noFill/>
              </a14:hiddenFill>
            </a:ext>
          </a:extLst>
        </xdr:spPr>
        <xdr:txBody>
          <a:bodyPr/>
          <a:lstStyle/>
          <a:p>
            <a:endParaRPr lang="ja-JP" altLang="en-US"/>
          </a:p>
        </xdr:txBody>
      </xdr:sp>
      <xdr:cxnSp macro="">
        <xdr:nvCxnSpPr>
          <xdr:cNvPr id="137" name="直線コネクタ 170">
            <a:extLst>
              <a:ext uri="{FF2B5EF4-FFF2-40B4-BE49-F238E27FC236}">
                <a16:creationId xmlns:a16="http://schemas.microsoft.com/office/drawing/2014/main" id="{00000000-0008-0000-0600-000089000000}"/>
              </a:ext>
            </a:extLst>
          </xdr:cNvPr>
          <xdr:cNvCxnSpPr>
            <a:cxnSpLocks noChangeShapeType="1"/>
          </xdr:cNvCxnSpPr>
        </xdr:nvCxnSpPr>
        <xdr:spPr>
          <a:xfrm flipH="1">
            <a:off x="2568466" y="94196115"/>
            <a:ext cx="156909" cy="0"/>
          </a:xfrm>
          <a:prstGeom prst="line">
            <a:avLst/>
          </a:prstGeom>
          <a:noFill/>
          <a:ln w="6350">
            <a:solidFill>
              <a:srgbClr val="FF0000"/>
            </a:solidFill>
            <a:round/>
          </a:ln>
          <a:extLst>
            <a:ext uri="{909E8E84-426E-40DD-AFC4-6F175D3DCCD1}">
              <a14:hiddenFill xmlns:a14="http://schemas.microsoft.com/office/drawing/2010/main">
                <a:noFill/>
              </a14:hiddenFill>
            </a:ext>
          </a:extLst>
        </xdr:spPr>
      </xdr:cxnSp>
    </xdr:grpSp>
    <xdr:clientData/>
  </xdr:twoCellAnchor>
  <xdr:twoCellAnchor>
    <xdr:from>
      <xdr:col>20</xdr:col>
      <xdr:colOff>8770</xdr:colOff>
      <xdr:row>503</xdr:row>
      <xdr:rowOff>121954</xdr:rowOff>
    </xdr:from>
    <xdr:to>
      <xdr:col>20</xdr:col>
      <xdr:colOff>8770</xdr:colOff>
      <xdr:row>511</xdr:row>
      <xdr:rowOff>190499</xdr:rowOff>
    </xdr:to>
    <xdr:sp macro="" textlink="">
      <xdr:nvSpPr>
        <xdr:cNvPr id="141" name="Line 458">
          <a:extLst>
            <a:ext uri="{FF2B5EF4-FFF2-40B4-BE49-F238E27FC236}">
              <a16:creationId xmlns:a16="http://schemas.microsoft.com/office/drawing/2014/main" id="{00000000-0008-0000-0600-00008D000000}"/>
            </a:ext>
          </a:extLst>
        </xdr:cNvPr>
        <xdr:cNvSpPr>
          <a:spLocks noChangeShapeType="1"/>
        </xdr:cNvSpPr>
      </xdr:nvSpPr>
      <xdr:spPr>
        <a:xfrm flipH="1">
          <a:off x="3293253" y="94196109"/>
          <a:ext cx="0" cy="1592545"/>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stealth" w="sm" len="sm"/>
          <a:tailEnd type="stealth" w="sm" len="sm"/>
        </a:ln>
        <a:extLst>
          <a:ext uri="{909E8E84-426E-40DD-AFC4-6F175D3DCCD1}">
            <a14:hiddenFill xmlns:a14="http://schemas.microsoft.com/office/drawing/2010/main">
              <a:noFill/>
            </a14:hiddenFill>
          </a:ext>
        </a:extLst>
      </xdr:spPr>
    </xdr:sp>
    <xdr:clientData/>
  </xdr:twoCellAnchor>
  <xdr:twoCellAnchor>
    <xdr:from>
      <xdr:col>20</xdr:col>
      <xdr:colOff>1428</xdr:colOff>
      <xdr:row>512</xdr:row>
      <xdr:rowOff>0</xdr:rowOff>
    </xdr:from>
    <xdr:to>
      <xdr:col>20</xdr:col>
      <xdr:colOff>1428</xdr:colOff>
      <xdr:row>513</xdr:row>
      <xdr:rowOff>69568</xdr:rowOff>
    </xdr:to>
    <xdr:sp macro="" textlink="">
      <xdr:nvSpPr>
        <xdr:cNvPr id="143" name="Line 458">
          <a:extLst>
            <a:ext uri="{FF2B5EF4-FFF2-40B4-BE49-F238E27FC236}">
              <a16:creationId xmlns:a16="http://schemas.microsoft.com/office/drawing/2014/main" id="{00000000-0008-0000-0600-00008F000000}"/>
            </a:ext>
          </a:extLst>
        </xdr:cNvPr>
        <xdr:cNvSpPr>
          <a:spLocks noChangeShapeType="1"/>
        </xdr:cNvSpPr>
      </xdr:nvSpPr>
      <xdr:spPr>
        <a:xfrm flipH="1">
          <a:off x="3285911" y="95788655"/>
          <a:ext cx="0" cy="260068"/>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stealth" w="sm" len="sm"/>
          <a:tailEnd type="stealth" w="sm" len="sm"/>
        </a:ln>
        <a:extLst>
          <a:ext uri="{909E8E84-426E-40DD-AFC4-6F175D3DCCD1}">
            <a14:hiddenFill xmlns:a14="http://schemas.microsoft.com/office/drawing/2010/main">
              <a:noFill/>
            </a14:hiddenFill>
          </a:ext>
        </a:extLst>
      </xdr:spPr>
    </xdr:sp>
    <xdr:clientData/>
  </xdr:twoCellAnchor>
  <xdr:twoCellAnchor>
    <xdr:from>
      <xdr:col>17</xdr:col>
      <xdr:colOff>28574</xdr:colOff>
      <xdr:row>503</xdr:row>
      <xdr:rowOff>121955</xdr:rowOff>
    </xdr:from>
    <xdr:to>
      <xdr:col>20</xdr:col>
      <xdr:colOff>4762</xdr:colOff>
      <xdr:row>503</xdr:row>
      <xdr:rowOff>121955</xdr:rowOff>
    </xdr:to>
    <xdr:sp macro="" textlink="">
      <xdr:nvSpPr>
        <xdr:cNvPr id="144" name="Line 458">
          <a:extLst>
            <a:ext uri="{FF2B5EF4-FFF2-40B4-BE49-F238E27FC236}">
              <a16:creationId xmlns:a16="http://schemas.microsoft.com/office/drawing/2014/main" id="{00000000-0008-0000-0600-000090000000}"/>
            </a:ext>
          </a:extLst>
        </xdr:cNvPr>
        <xdr:cNvSpPr>
          <a:spLocks noChangeShapeType="1"/>
        </xdr:cNvSpPr>
      </xdr:nvSpPr>
      <xdr:spPr>
        <a:xfrm flipH="1" flipV="1">
          <a:off x="2781299" y="94133705"/>
          <a:ext cx="461963"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none" w="sm" len="sm"/>
          <a:tailEnd type="none" w="sm" len="sm"/>
        </a:ln>
        <a:extLst>
          <a:ext uri="{909E8E84-426E-40DD-AFC4-6F175D3DCCD1}">
            <a14:hiddenFill xmlns:a14="http://schemas.microsoft.com/office/drawing/2010/main">
              <a:noFill/>
            </a14:hiddenFill>
          </a:ext>
        </a:extLst>
      </xdr:spPr>
    </xdr:sp>
    <xdr:clientData/>
  </xdr:twoCellAnchor>
  <xdr:twoCellAnchor>
    <xdr:from>
      <xdr:col>17</xdr:col>
      <xdr:colOff>33337</xdr:colOff>
      <xdr:row>512</xdr:row>
      <xdr:rowOff>0</xdr:rowOff>
    </xdr:from>
    <xdr:to>
      <xdr:col>20</xdr:col>
      <xdr:colOff>4762</xdr:colOff>
      <xdr:row>512</xdr:row>
      <xdr:rowOff>0</xdr:rowOff>
    </xdr:to>
    <xdr:sp macro="" textlink="">
      <xdr:nvSpPr>
        <xdr:cNvPr id="146" name="Line 458">
          <a:extLst>
            <a:ext uri="{FF2B5EF4-FFF2-40B4-BE49-F238E27FC236}">
              <a16:creationId xmlns:a16="http://schemas.microsoft.com/office/drawing/2014/main" id="{00000000-0008-0000-0600-000092000000}"/>
            </a:ext>
          </a:extLst>
        </xdr:cNvPr>
        <xdr:cNvSpPr>
          <a:spLocks noChangeShapeType="1"/>
        </xdr:cNvSpPr>
      </xdr:nvSpPr>
      <xdr:spPr>
        <a:xfrm flipH="1" flipV="1">
          <a:off x="2825147" y="95788655"/>
          <a:ext cx="464098"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none" w="sm" len="sm"/>
          <a:tailEnd type="none" w="sm" len="sm"/>
        </a:ln>
        <a:extLst>
          <a:ext uri="{909E8E84-426E-40DD-AFC4-6F175D3DCCD1}">
            <a14:hiddenFill xmlns:a14="http://schemas.microsoft.com/office/drawing/2010/main">
              <a:noFill/>
            </a14:hiddenFill>
          </a:ext>
        </a:extLst>
      </xdr:spPr>
    </xdr:sp>
    <xdr:clientData/>
  </xdr:twoCellAnchor>
  <xdr:twoCellAnchor>
    <xdr:from>
      <xdr:col>17</xdr:col>
      <xdr:colOff>47625</xdr:colOff>
      <xdr:row>513</xdr:row>
      <xdr:rowOff>69568</xdr:rowOff>
    </xdr:from>
    <xdr:to>
      <xdr:col>20</xdr:col>
      <xdr:colOff>281</xdr:colOff>
      <xdr:row>513</xdr:row>
      <xdr:rowOff>69568</xdr:rowOff>
    </xdr:to>
    <xdr:sp macro="" textlink="">
      <xdr:nvSpPr>
        <xdr:cNvPr id="147" name="Line 458">
          <a:extLst>
            <a:ext uri="{FF2B5EF4-FFF2-40B4-BE49-F238E27FC236}">
              <a16:creationId xmlns:a16="http://schemas.microsoft.com/office/drawing/2014/main" id="{00000000-0008-0000-0600-000093000000}"/>
            </a:ext>
          </a:extLst>
        </xdr:cNvPr>
        <xdr:cNvSpPr>
          <a:spLocks noChangeShapeType="1"/>
        </xdr:cNvSpPr>
      </xdr:nvSpPr>
      <xdr:spPr>
        <a:xfrm flipH="1" flipV="1">
          <a:off x="2800350" y="95986318"/>
          <a:ext cx="438431"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none" w="sm" len="sm"/>
          <a:tailEnd type="none" w="sm" len="sm"/>
        </a:ln>
        <a:extLst>
          <a:ext uri="{909E8E84-426E-40DD-AFC4-6F175D3DCCD1}">
            <a14:hiddenFill xmlns:a14="http://schemas.microsoft.com/office/drawing/2010/main">
              <a:noFill/>
            </a14:hiddenFill>
          </a:ext>
        </a:extLst>
      </xdr:spPr>
    </xdr:sp>
    <xdr:clientData/>
  </xdr:twoCellAnchor>
  <xdr:twoCellAnchor>
    <xdr:from>
      <xdr:col>15</xdr:col>
      <xdr:colOff>101958</xdr:colOff>
      <xdr:row>523</xdr:row>
      <xdr:rowOff>72259</xdr:rowOff>
    </xdr:from>
    <xdr:to>
      <xdr:col>18</xdr:col>
      <xdr:colOff>40954</xdr:colOff>
      <xdr:row>525</xdr:row>
      <xdr:rowOff>120616</xdr:rowOff>
    </xdr:to>
    <xdr:sp macro="" textlink="">
      <xdr:nvSpPr>
        <xdr:cNvPr id="150" name="円弧 371">
          <a:extLst>
            <a:ext uri="{FF2B5EF4-FFF2-40B4-BE49-F238E27FC236}">
              <a16:creationId xmlns:a16="http://schemas.microsoft.com/office/drawing/2014/main" id="{00000000-0008-0000-0600-000096000000}"/>
            </a:ext>
          </a:extLst>
        </xdr:cNvPr>
        <xdr:cNvSpPr>
          <a:spLocks noChangeArrowheads="1"/>
        </xdr:cNvSpPr>
      </xdr:nvSpPr>
      <xdr:spPr>
        <a:xfrm>
          <a:off x="2530833" y="97894009"/>
          <a:ext cx="424771" cy="429357"/>
        </a:xfrm>
        <a:custGeom>
          <a:avLst/>
          <a:gdLst>
            <a:gd name="T0" fmla="*/ 92853 w 436245"/>
            <a:gd name="T1" fmla="*/ 400151 h 440055"/>
            <a:gd name="T2" fmla="*/ -1 w 436245"/>
            <a:gd name="T3" fmla="*/ 220028 h 440055"/>
            <a:gd name="T4" fmla="*/ 218121 w 436245"/>
            <a:gd name="T5" fmla="*/ 1 h 440055"/>
            <a:gd name="T6" fmla="*/ 436243 w 436245"/>
            <a:gd name="T7" fmla="*/ 220028 h 440055"/>
            <a:gd name="T8" fmla="*/ 420413 w 436245"/>
            <a:gd name="T9" fmla="*/ 302474 h 440055"/>
            <a:gd name="T10" fmla="*/ 218122 w 436245"/>
            <a:gd name="T11" fmla="*/ 220027 h 440055"/>
            <a:gd name="T12" fmla="*/ 92853 w 436245"/>
            <a:gd name="T13" fmla="*/ 400151 h 440055"/>
            <a:gd name="T14" fmla="*/ -1 w 436245"/>
            <a:gd name="T15" fmla="*/ 220028 h 440055"/>
            <a:gd name="T16" fmla="*/ 218121 w 436245"/>
            <a:gd name="T17" fmla="*/ 1 h 440055"/>
            <a:gd name="T18" fmla="*/ 436243 w 436245"/>
            <a:gd name="T19" fmla="*/ 220028 h 440055"/>
            <a:gd name="T20" fmla="*/ 420413 w 436245"/>
            <a:gd name="T21" fmla="*/ 302474 h 44005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Lst>
          <a:rect l="0" t="0" r="r" b="b"/>
          <a:pathLst>
            <a:path w="436245" h="440055" stroke="0">
              <a:moveTo>
                <a:pt x="92853" y="400151"/>
              </a:moveTo>
              <a:cubicBezTo>
                <a:pt x="36690" y="360354"/>
                <a:pt x="-1" y="294513"/>
                <a:pt x="-1" y="220028"/>
              </a:cubicBezTo>
              <a:cubicBezTo>
                <a:pt x="-1" y="98510"/>
                <a:pt x="97656" y="1"/>
                <a:pt x="218121" y="1"/>
              </a:cubicBezTo>
              <a:cubicBezTo>
                <a:pt x="338586" y="1"/>
                <a:pt x="436243" y="98510"/>
                <a:pt x="436243" y="220028"/>
              </a:cubicBezTo>
              <a:cubicBezTo>
                <a:pt x="436243" y="249194"/>
                <a:pt x="430617" y="277035"/>
                <a:pt x="420413" y="302474"/>
              </a:cubicBezTo>
              <a:lnTo>
                <a:pt x="218122" y="220027"/>
              </a:lnTo>
              <a:close/>
            </a:path>
            <a:path w="436245" h="440055" fill="none">
              <a:moveTo>
                <a:pt x="92853" y="400151"/>
              </a:moveTo>
              <a:cubicBezTo>
                <a:pt x="36690" y="360354"/>
                <a:pt x="-1" y="294513"/>
                <a:pt x="-1" y="220028"/>
              </a:cubicBezTo>
              <a:cubicBezTo>
                <a:pt x="-1" y="98510"/>
                <a:pt x="97656" y="1"/>
                <a:pt x="218121" y="1"/>
              </a:cubicBezTo>
              <a:cubicBezTo>
                <a:pt x="338586" y="1"/>
                <a:pt x="436243" y="98510"/>
                <a:pt x="436243" y="220028"/>
              </a:cubicBezTo>
              <a:cubicBezTo>
                <a:pt x="436243" y="249194"/>
                <a:pt x="430617" y="277035"/>
                <a:pt x="420413" y="302474"/>
              </a:cubicBezTo>
            </a:path>
          </a:pathLst>
        </a:custGeom>
        <a:noFill/>
        <a:ln w="15875">
          <a:solidFill>
            <a:srgbClr xmlns:mc="http://schemas.openxmlformats.org/markup-compatibility/2006" xmlns:a14="http://schemas.microsoft.com/office/drawing/2010/main" val="000000" mc:Ignorable="a14" a14:legacySpreadsheetColorIndex="64"/>
          </a:solidFill>
          <a:round/>
          <a:headEnd type="none" w="sm" len="med"/>
          <a:tailEnd type="triangle" w="sm" len="med"/>
        </a:ln>
        <a:extLst>
          <a:ext uri="{909E8E84-426E-40DD-AFC4-6F175D3DCCD1}">
            <a14:hiddenFill xmlns:a14="http://schemas.microsoft.com/office/drawing/2010/main">
              <a:solidFill>
                <a:srgbClr val="FFFFFF"/>
              </a:solidFill>
            </a14:hiddenFill>
          </a:ext>
        </a:extLst>
      </xdr:spPr>
      <xdr:txBody>
        <a:bodyPr vertOverflow="clip" wrap="square" lIns="18288" tIns="0" rIns="0" bIns="0"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endParaRPr lang="zh-CN" altLang="en-US"/>
        </a:p>
      </xdr:txBody>
    </xdr:sp>
    <xdr:clientData/>
  </xdr:twoCellAnchor>
  <xdr:twoCellAnchor>
    <xdr:from>
      <xdr:col>0</xdr:col>
      <xdr:colOff>-3220950</xdr:colOff>
      <xdr:row>553</xdr:row>
      <xdr:rowOff>90935</xdr:rowOff>
    </xdr:from>
    <xdr:to>
      <xdr:col>0</xdr:col>
      <xdr:colOff>-2718130</xdr:colOff>
      <xdr:row>553</xdr:row>
      <xdr:rowOff>90935</xdr:rowOff>
    </xdr:to>
    <xdr:sp macro="" textlink="">
      <xdr:nvSpPr>
        <xdr:cNvPr id="151" name="Line 416">
          <a:extLst>
            <a:ext uri="{FF2B5EF4-FFF2-40B4-BE49-F238E27FC236}">
              <a16:creationId xmlns:a16="http://schemas.microsoft.com/office/drawing/2014/main" id="{00000000-0008-0000-0600-000097000000}"/>
            </a:ext>
          </a:extLst>
        </xdr:cNvPr>
        <xdr:cNvSpPr>
          <a:spLocks noChangeShapeType="1"/>
        </xdr:cNvSpPr>
      </xdr:nvSpPr>
      <xdr:spPr>
        <a:xfrm rot="16200000" flipV="1">
          <a:off x="-2969540" y="103376275"/>
          <a:ext cx="0" cy="502820"/>
        </a:xfrm>
        <a:prstGeom prst="line">
          <a:avLst/>
        </a:prstGeom>
        <a:noFill/>
        <a:ln w="15875">
          <a:solidFill>
            <a:srgbClr xmlns:mc="http://schemas.openxmlformats.org/markup-compatibility/2006" xmlns:a14="http://schemas.microsoft.com/office/drawing/2010/main" val="000000" mc:Ignorable="a14" a14:legacySpreadsheetColorIndex="64"/>
          </a:solidFill>
          <a:round/>
          <a:headEnd type="triangle" w="sm" len="med"/>
        </a:ln>
        <a:extLst>
          <a:ext uri="{909E8E84-426E-40DD-AFC4-6F175D3DCCD1}">
            <a14:hiddenFill xmlns:a14="http://schemas.microsoft.com/office/drawing/2010/main">
              <a:noFill/>
            </a14:hiddenFill>
          </a:ext>
        </a:extLst>
      </xdr:spPr>
    </xdr:sp>
    <xdr:clientData/>
  </xdr:twoCellAnchor>
  <xdr:twoCellAnchor>
    <xdr:from>
      <xdr:col>16</xdr:col>
      <xdr:colOff>149422</xdr:colOff>
      <xdr:row>524</xdr:row>
      <xdr:rowOff>122866</xdr:rowOff>
    </xdr:from>
    <xdr:to>
      <xdr:col>16</xdr:col>
      <xdr:colOff>156167</xdr:colOff>
      <xdr:row>538</xdr:row>
      <xdr:rowOff>113341</xdr:rowOff>
    </xdr:to>
    <xdr:sp macro="" textlink="">
      <xdr:nvSpPr>
        <xdr:cNvPr id="152" name="Line 390">
          <a:extLst>
            <a:ext uri="{FF2B5EF4-FFF2-40B4-BE49-F238E27FC236}">
              <a16:creationId xmlns:a16="http://schemas.microsoft.com/office/drawing/2014/main" id="{00000000-0008-0000-0600-000098000000}"/>
            </a:ext>
          </a:extLst>
        </xdr:cNvPr>
        <xdr:cNvSpPr>
          <a:spLocks noChangeShapeType="1"/>
        </xdr:cNvSpPr>
      </xdr:nvSpPr>
      <xdr:spPr>
        <a:xfrm flipH="1">
          <a:off x="2740222" y="98135116"/>
          <a:ext cx="6745" cy="26574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type="none" w="sm" len="sm"/>
          <a:tailEnd type="none" w="sm" len="sm"/>
        </a:ln>
        <a:extLst>
          <a:ext uri="{909E8E84-426E-40DD-AFC4-6F175D3DCCD1}">
            <a14:hiddenFill xmlns:a14="http://schemas.microsoft.com/office/drawing/2010/main">
              <a:noFill/>
            </a14:hiddenFill>
          </a:ext>
        </a:extLst>
      </xdr:spPr>
    </xdr:sp>
    <xdr:clientData/>
  </xdr:twoCellAnchor>
  <xdr:twoCellAnchor>
    <xdr:from>
      <xdr:col>17</xdr:col>
      <xdr:colOff>15437</xdr:colOff>
      <xdr:row>524</xdr:row>
      <xdr:rowOff>113341</xdr:rowOff>
    </xdr:from>
    <xdr:to>
      <xdr:col>19</xdr:col>
      <xdr:colOff>155849</xdr:colOff>
      <xdr:row>524</xdr:row>
      <xdr:rowOff>113341</xdr:rowOff>
    </xdr:to>
    <xdr:sp macro="" textlink="">
      <xdr:nvSpPr>
        <xdr:cNvPr id="163" name="Line 458">
          <a:extLst>
            <a:ext uri="{FF2B5EF4-FFF2-40B4-BE49-F238E27FC236}">
              <a16:creationId xmlns:a16="http://schemas.microsoft.com/office/drawing/2014/main" id="{00000000-0008-0000-0600-0000A3000000}"/>
            </a:ext>
          </a:extLst>
        </xdr:cNvPr>
        <xdr:cNvSpPr>
          <a:spLocks noChangeShapeType="1"/>
        </xdr:cNvSpPr>
      </xdr:nvSpPr>
      <xdr:spPr>
        <a:xfrm flipH="1" flipV="1">
          <a:off x="2768162" y="98125591"/>
          <a:ext cx="464262"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none" w="sm" len="sm"/>
          <a:tailEnd type="none" w="sm" len="sm"/>
        </a:ln>
        <a:extLst>
          <a:ext uri="{909E8E84-426E-40DD-AFC4-6F175D3DCCD1}">
            <a14:hiddenFill xmlns:a14="http://schemas.microsoft.com/office/drawing/2010/main">
              <a:noFill/>
            </a14:hiddenFill>
          </a:ext>
        </a:extLst>
      </xdr:spPr>
    </xdr:sp>
    <xdr:clientData/>
  </xdr:twoCellAnchor>
  <xdr:twoCellAnchor>
    <xdr:from>
      <xdr:col>17</xdr:col>
      <xdr:colOff>34488</xdr:colOff>
      <xdr:row>534</xdr:row>
      <xdr:rowOff>60954</xdr:rowOff>
    </xdr:from>
    <xdr:to>
      <xdr:col>19</xdr:col>
      <xdr:colOff>144026</xdr:colOff>
      <xdr:row>534</xdr:row>
      <xdr:rowOff>60954</xdr:rowOff>
    </xdr:to>
    <xdr:sp macro="" textlink="">
      <xdr:nvSpPr>
        <xdr:cNvPr id="166" name="Line 458">
          <a:extLst>
            <a:ext uri="{FF2B5EF4-FFF2-40B4-BE49-F238E27FC236}">
              <a16:creationId xmlns:a16="http://schemas.microsoft.com/office/drawing/2014/main" id="{00000000-0008-0000-0600-0000A6000000}"/>
            </a:ext>
          </a:extLst>
        </xdr:cNvPr>
        <xdr:cNvSpPr>
          <a:spLocks noChangeShapeType="1"/>
        </xdr:cNvSpPr>
      </xdr:nvSpPr>
      <xdr:spPr>
        <a:xfrm flipH="1" flipV="1">
          <a:off x="2787213" y="99978204"/>
          <a:ext cx="433388"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none" w="sm" len="sm"/>
          <a:tailEnd type="none" w="sm" len="sm"/>
        </a:ln>
        <a:extLst>
          <a:ext uri="{909E8E84-426E-40DD-AFC4-6F175D3DCCD1}">
            <a14:hiddenFill xmlns:a14="http://schemas.microsoft.com/office/drawing/2010/main">
              <a:noFill/>
            </a14:hiddenFill>
          </a:ext>
        </a:extLst>
      </xdr:spPr>
    </xdr:sp>
    <xdr:clientData/>
  </xdr:twoCellAnchor>
  <xdr:twoCellAnchor>
    <xdr:from>
      <xdr:col>30</xdr:col>
      <xdr:colOff>0</xdr:colOff>
      <xdr:row>36</xdr:row>
      <xdr:rowOff>94576</xdr:rowOff>
    </xdr:from>
    <xdr:to>
      <xdr:col>30</xdr:col>
      <xdr:colOff>0</xdr:colOff>
      <xdr:row>42</xdr:row>
      <xdr:rowOff>0</xdr:rowOff>
    </xdr:to>
    <xdr:sp macro="" textlink="">
      <xdr:nvSpPr>
        <xdr:cNvPr id="131" name="Line 2192">
          <a:extLst>
            <a:ext uri="{FF2B5EF4-FFF2-40B4-BE49-F238E27FC236}">
              <a16:creationId xmlns:a16="http://schemas.microsoft.com/office/drawing/2014/main" id="{00000000-0008-0000-0600-000083000000}"/>
            </a:ext>
          </a:extLst>
        </xdr:cNvPr>
        <xdr:cNvSpPr>
          <a:spLocks noChangeShapeType="1"/>
        </xdr:cNvSpPr>
      </xdr:nvSpPr>
      <xdr:spPr>
        <a:xfrm flipH="1">
          <a:off x="4857750" y="6952576"/>
          <a:ext cx="0" cy="1048424"/>
        </a:xfrm>
        <a:prstGeom prst="line">
          <a:avLst/>
        </a:prstGeom>
        <a:noFill/>
        <a:ln w="3175">
          <a:solidFill>
            <a:srgbClr val="000000"/>
          </a:solidFill>
          <a:round/>
          <a:headEnd type="none" w="sm" len="sm"/>
        </a:ln>
        <a:extLst>
          <a:ext uri="{909E8E84-426E-40DD-AFC4-6F175D3DCCD1}">
            <a14:hiddenFill xmlns:a14="http://schemas.microsoft.com/office/drawing/2010/main">
              <a:noFill/>
            </a14:hiddenFill>
          </a:ext>
        </a:extLst>
      </xdr:spPr>
    </xdr:sp>
    <xdr:clientData/>
  </xdr:twoCellAnchor>
  <xdr:twoCellAnchor>
    <xdr:from>
      <xdr:col>8</xdr:col>
      <xdr:colOff>0</xdr:colOff>
      <xdr:row>42</xdr:row>
      <xdr:rowOff>0</xdr:rowOff>
    </xdr:from>
    <xdr:to>
      <xdr:col>30</xdr:col>
      <xdr:colOff>0</xdr:colOff>
      <xdr:row>42</xdr:row>
      <xdr:rowOff>0</xdr:rowOff>
    </xdr:to>
    <xdr:sp macro="" textlink="">
      <xdr:nvSpPr>
        <xdr:cNvPr id="182" name="Line 210">
          <a:extLst>
            <a:ext uri="{FF2B5EF4-FFF2-40B4-BE49-F238E27FC236}">
              <a16:creationId xmlns:a16="http://schemas.microsoft.com/office/drawing/2014/main" id="{00000000-0008-0000-0600-0000B6000000}"/>
            </a:ext>
          </a:extLst>
        </xdr:cNvPr>
        <xdr:cNvSpPr>
          <a:spLocks noChangeShapeType="1"/>
        </xdr:cNvSpPr>
      </xdr:nvSpPr>
      <xdr:spPr>
        <a:xfrm flipH="1">
          <a:off x="1325217" y="8001000"/>
          <a:ext cx="3644348" cy="0"/>
        </a:xfrm>
        <a:prstGeom prst="line">
          <a:avLst/>
        </a:prstGeom>
        <a:noFill/>
        <a:ln w="3175">
          <a:solidFill>
            <a:srgbClr val="000000"/>
          </a:solidFill>
          <a:round/>
          <a:headEnd type="stealth" w="sm" len="sm"/>
          <a:tailEnd type="stealth" w="sm" len="sm"/>
        </a:ln>
        <a:extLst>
          <a:ext uri="{909E8E84-426E-40DD-AFC4-6F175D3DCCD1}">
            <a14:hiddenFill xmlns:a14="http://schemas.microsoft.com/office/drawing/2010/main">
              <a:noFill/>
            </a14:hiddenFill>
          </a:ext>
        </a:extLst>
      </xdr:spPr>
    </xdr:sp>
    <xdr:clientData/>
  </xdr:twoCellAnchor>
  <xdr:twoCellAnchor>
    <xdr:from>
      <xdr:col>7</xdr:col>
      <xdr:colOff>161924</xdr:colOff>
      <xdr:row>41</xdr:row>
      <xdr:rowOff>0</xdr:rowOff>
    </xdr:from>
    <xdr:to>
      <xdr:col>18</xdr:col>
      <xdr:colOff>161924</xdr:colOff>
      <xdr:row>41</xdr:row>
      <xdr:rowOff>0</xdr:rowOff>
    </xdr:to>
    <xdr:sp macro="" textlink="">
      <xdr:nvSpPr>
        <xdr:cNvPr id="194" name="Line 210">
          <a:extLst>
            <a:ext uri="{FF2B5EF4-FFF2-40B4-BE49-F238E27FC236}">
              <a16:creationId xmlns:a16="http://schemas.microsoft.com/office/drawing/2014/main" id="{00000000-0008-0000-0600-0000C2000000}"/>
            </a:ext>
          </a:extLst>
        </xdr:cNvPr>
        <xdr:cNvSpPr>
          <a:spLocks noChangeShapeType="1"/>
        </xdr:cNvSpPr>
      </xdr:nvSpPr>
      <xdr:spPr>
        <a:xfrm flipH="1" flipV="1">
          <a:off x="1295399" y="7810500"/>
          <a:ext cx="1781175" cy="0"/>
        </a:xfrm>
        <a:prstGeom prst="line">
          <a:avLst/>
        </a:prstGeom>
        <a:noFill/>
        <a:ln w="3175">
          <a:solidFill>
            <a:srgbClr val="000000"/>
          </a:solidFill>
          <a:round/>
          <a:headEnd type="stealth" w="sm" len="sm"/>
          <a:tailEnd type="stealth" w="sm" len="sm"/>
        </a:ln>
        <a:extLst>
          <a:ext uri="{909E8E84-426E-40DD-AFC4-6F175D3DCCD1}">
            <a14:hiddenFill xmlns:a14="http://schemas.microsoft.com/office/drawing/2010/main">
              <a:noFill/>
            </a14:hiddenFill>
          </a:ext>
        </a:extLst>
      </xdr:spPr>
    </xdr:sp>
    <xdr:clientData/>
  </xdr:twoCellAnchor>
  <xdr:twoCellAnchor>
    <xdr:from>
      <xdr:col>19</xdr:col>
      <xdr:colOff>0</xdr:colOff>
      <xdr:row>38</xdr:row>
      <xdr:rowOff>0</xdr:rowOff>
    </xdr:from>
    <xdr:to>
      <xdr:col>19</xdr:col>
      <xdr:colOff>0</xdr:colOff>
      <xdr:row>41</xdr:row>
      <xdr:rowOff>0</xdr:rowOff>
    </xdr:to>
    <xdr:sp macro="" textlink="">
      <xdr:nvSpPr>
        <xdr:cNvPr id="204" name="Line 2192">
          <a:extLst>
            <a:ext uri="{FF2B5EF4-FFF2-40B4-BE49-F238E27FC236}">
              <a16:creationId xmlns:a16="http://schemas.microsoft.com/office/drawing/2014/main" id="{00000000-0008-0000-0600-0000CC000000}"/>
            </a:ext>
          </a:extLst>
        </xdr:cNvPr>
        <xdr:cNvSpPr>
          <a:spLocks noChangeShapeType="1"/>
        </xdr:cNvSpPr>
      </xdr:nvSpPr>
      <xdr:spPr>
        <a:xfrm flipH="1">
          <a:off x="3076575" y="7239000"/>
          <a:ext cx="0" cy="571500"/>
        </a:xfrm>
        <a:prstGeom prst="line">
          <a:avLst/>
        </a:prstGeom>
        <a:noFill/>
        <a:ln w="3175">
          <a:solidFill>
            <a:srgbClr val="000000"/>
          </a:solidFill>
          <a:round/>
          <a:headEnd type="none" w="sm" len="sm"/>
        </a:ln>
        <a:extLst>
          <a:ext uri="{909E8E84-426E-40DD-AFC4-6F175D3DCCD1}">
            <a14:hiddenFill xmlns:a14="http://schemas.microsoft.com/office/drawing/2010/main">
              <a:noFill/>
            </a14:hiddenFill>
          </a:ext>
        </a:extLst>
      </xdr:spPr>
    </xdr:sp>
    <xdr:clientData/>
  </xdr:twoCellAnchor>
  <xdr:twoCellAnchor>
    <xdr:from>
      <xdr:col>16</xdr:col>
      <xdr:colOff>21981</xdr:colOff>
      <xdr:row>35</xdr:row>
      <xdr:rowOff>131885</xdr:rowOff>
    </xdr:from>
    <xdr:to>
      <xdr:col>21</xdr:col>
      <xdr:colOff>158228</xdr:colOff>
      <xdr:row>37</xdr:row>
      <xdr:rowOff>121636</xdr:rowOff>
    </xdr:to>
    <xdr:grpSp>
      <xdr:nvGrpSpPr>
        <xdr:cNvPr id="211" name="グループ化 210">
          <a:extLst>
            <a:ext uri="{FF2B5EF4-FFF2-40B4-BE49-F238E27FC236}">
              <a16:creationId xmlns:a16="http://schemas.microsoft.com/office/drawing/2014/main" id="{00000000-0008-0000-0600-0000D3000000}"/>
            </a:ext>
          </a:extLst>
        </xdr:cNvPr>
        <xdr:cNvGrpSpPr/>
      </xdr:nvGrpSpPr>
      <xdr:grpSpPr>
        <a:xfrm>
          <a:off x="2649567" y="6799385"/>
          <a:ext cx="957368" cy="370751"/>
          <a:chOff x="2419350" y="5953125"/>
          <a:chExt cx="971549" cy="371475"/>
        </a:xfrm>
      </xdr:grpSpPr>
      <xdr:grpSp>
        <xdr:nvGrpSpPr>
          <xdr:cNvPr id="222" name="Group 151">
            <a:extLst>
              <a:ext uri="{FF2B5EF4-FFF2-40B4-BE49-F238E27FC236}">
                <a16:creationId xmlns:a16="http://schemas.microsoft.com/office/drawing/2014/main" id="{00000000-0008-0000-0600-0000DE000000}"/>
              </a:ext>
            </a:extLst>
          </xdr:cNvPr>
          <xdr:cNvGrpSpPr>
            <a:grpSpLocks/>
          </xdr:cNvGrpSpPr>
        </xdr:nvGrpSpPr>
        <xdr:grpSpPr bwMode="auto">
          <a:xfrm>
            <a:off x="2705053" y="6029326"/>
            <a:ext cx="181367" cy="209550"/>
            <a:chOff x="126" y="366"/>
            <a:chExt cx="16" cy="18"/>
          </a:xfrm>
        </xdr:grpSpPr>
        <xdr:grpSp>
          <xdr:nvGrpSpPr>
            <xdr:cNvPr id="240" name="Group 110">
              <a:extLst>
                <a:ext uri="{FF2B5EF4-FFF2-40B4-BE49-F238E27FC236}">
                  <a16:creationId xmlns:a16="http://schemas.microsoft.com/office/drawing/2014/main" id="{00000000-0008-0000-0600-0000F0000000}"/>
                </a:ext>
              </a:extLst>
            </xdr:cNvPr>
            <xdr:cNvGrpSpPr>
              <a:grpSpLocks/>
            </xdr:cNvGrpSpPr>
          </xdr:nvGrpSpPr>
          <xdr:grpSpPr bwMode="auto">
            <a:xfrm>
              <a:off x="128" y="366"/>
              <a:ext cx="14" cy="12"/>
              <a:chOff x="768" y="375"/>
              <a:chExt cx="27" cy="23"/>
            </a:xfrm>
          </xdr:grpSpPr>
          <xdr:sp macro="" textlink="">
            <xdr:nvSpPr>
              <xdr:cNvPr id="251" name="Arc 111">
                <a:extLst>
                  <a:ext uri="{FF2B5EF4-FFF2-40B4-BE49-F238E27FC236}">
                    <a16:creationId xmlns:a16="http://schemas.microsoft.com/office/drawing/2014/main" id="{00000000-0008-0000-0600-0000FB000000}"/>
                  </a:ext>
                </a:extLst>
              </xdr:cNvPr>
              <xdr:cNvSpPr>
                <a:spLocks/>
              </xdr:cNvSpPr>
            </xdr:nvSpPr>
            <xdr:spPr bwMode="auto">
              <a:xfrm>
                <a:off x="771" y="378"/>
                <a:ext cx="18" cy="15"/>
              </a:xfrm>
              <a:custGeom>
                <a:avLst/>
                <a:gdLst>
                  <a:gd name="T0" fmla="*/ 0 w 33801"/>
                  <a:gd name="T1" fmla="*/ 0 h 34345"/>
                  <a:gd name="T2" fmla="*/ 0 w 33801"/>
                  <a:gd name="T3" fmla="*/ 0 h 34345"/>
                  <a:gd name="T4" fmla="*/ 0 w 33801"/>
                  <a:gd name="T5" fmla="*/ 0 h 34345"/>
                  <a:gd name="T6" fmla="*/ 0 60000 65536"/>
                  <a:gd name="T7" fmla="*/ 0 60000 65536"/>
                  <a:gd name="T8" fmla="*/ 0 60000 65536"/>
                  <a:gd name="T9" fmla="*/ 0 w 33801"/>
                  <a:gd name="T10" fmla="*/ 0 h 34345"/>
                  <a:gd name="T11" fmla="*/ 33801 w 33801"/>
                  <a:gd name="T12" fmla="*/ 34345 h 34345"/>
                </a:gdLst>
                <a:ahLst/>
                <a:cxnLst>
                  <a:cxn ang="T6">
                    <a:pos x="T0" y="T1"/>
                  </a:cxn>
                  <a:cxn ang="T7">
                    <a:pos x="T2" y="T3"/>
                  </a:cxn>
                  <a:cxn ang="T8">
                    <a:pos x="T4" y="T5"/>
                  </a:cxn>
                </a:cxnLst>
                <a:rect l="T9" t="T10" r="T11" b="T12"/>
                <a:pathLst>
                  <a:path w="33801" h="34345" fill="none" extrusionOk="0">
                    <a:moveTo>
                      <a:pt x="4160" y="34345"/>
                    </a:moveTo>
                    <a:cubicBezTo>
                      <a:pt x="1457" y="30645"/>
                      <a:pt x="0" y="26182"/>
                      <a:pt x="0" y="21600"/>
                    </a:cubicBezTo>
                    <a:cubicBezTo>
                      <a:pt x="0" y="9670"/>
                      <a:pt x="9670" y="0"/>
                      <a:pt x="21600" y="0"/>
                    </a:cubicBezTo>
                    <a:cubicBezTo>
                      <a:pt x="25954" y="-1"/>
                      <a:pt x="30207" y="1316"/>
                      <a:pt x="33801" y="3775"/>
                    </a:cubicBezTo>
                  </a:path>
                  <a:path w="33801" h="34345" stroke="0" extrusionOk="0">
                    <a:moveTo>
                      <a:pt x="4160" y="34345"/>
                    </a:moveTo>
                    <a:cubicBezTo>
                      <a:pt x="1457" y="30645"/>
                      <a:pt x="0" y="26182"/>
                      <a:pt x="0" y="21600"/>
                    </a:cubicBezTo>
                    <a:cubicBezTo>
                      <a:pt x="0" y="9670"/>
                      <a:pt x="9670" y="0"/>
                      <a:pt x="21600" y="0"/>
                    </a:cubicBezTo>
                    <a:cubicBezTo>
                      <a:pt x="25954" y="-1"/>
                      <a:pt x="30207" y="1316"/>
                      <a:pt x="33801" y="3775"/>
                    </a:cubicBezTo>
                    <a:lnTo>
                      <a:pt x="21600" y="21600"/>
                    </a:lnTo>
                    <a:lnTo>
                      <a:pt x="4160" y="34345"/>
                    </a:lnTo>
                    <a:close/>
                  </a:path>
                </a:pathLst>
              </a:custGeom>
              <a:noFill/>
              <a:ln w="3175">
                <a:solidFill>
                  <a:srgbClr val="0000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252" name="Line 112">
                <a:extLst>
                  <a:ext uri="{FF2B5EF4-FFF2-40B4-BE49-F238E27FC236}">
                    <a16:creationId xmlns:a16="http://schemas.microsoft.com/office/drawing/2014/main" id="{00000000-0008-0000-0600-0000FC000000}"/>
                  </a:ext>
                </a:extLst>
              </xdr:cNvPr>
              <xdr:cNvSpPr>
                <a:spLocks noChangeShapeType="1"/>
              </xdr:cNvSpPr>
            </xdr:nvSpPr>
            <xdr:spPr bwMode="auto">
              <a:xfrm flipH="1">
                <a:off x="779" y="375"/>
                <a:ext cx="16" cy="14"/>
              </a:xfrm>
              <a:prstGeom prst="line">
                <a:avLst/>
              </a:prstGeom>
              <a:noFill/>
              <a:ln w="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53" name="Arc 113">
                <a:extLst>
                  <a:ext uri="{FF2B5EF4-FFF2-40B4-BE49-F238E27FC236}">
                    <a16:creationId xmlns:a16="http://schemas.microsoft.com/office/drawing/2014/main" id="{00000000-0008-0000-0600-0000FD000000}"/>
                  </a:ext>
                </a:extLst>
              </xdr:cNvPr>
              <xdr:cNvSpPr>
                <a:spLocks/>
              </xdr:cNvSpPr>
            </xdr:nvSpPr>
            <xdr:spPr bwMode="auto">
              <a:xfrm rot="10800000">
                <a:off x="776" y="380"/>
                <a:ext cx="14" cy="14"/>
              </a:xfrm>
              <a:custGeom>
                <a:avLst/>
                <a:gdLst>
                  <a:gd name="T0" fmla="*/ 0 w 37822"/>
                  <a:gd name="T1" fmla="*/ 0 h 34345"/>
                  <a:gd name="T2" fmla="*/ 0 w 37822"/>
                  <a:gd name="T3" fmla="*/ 0 h 34345"/>
                  <a:gd name="T4" fmla="*/ 0 w 37822"/>
                  <a:gd name="T5" fmla="*/ 0 h 34345"/>
                  <a:gd name="T6" fmla="*/ 0 60000 65536"/>
                  <a:gd name="T7" fmla="*/ 0 60000 65536"/>
                  <a:gd name="T8" fmla="*/ 0 60000 65536"/>
                  <a:gd name="T9" fmla="*/ 0 w 37822"/>
                  <a:gd name="T10" fmla="*/ 0 h 34345"/>
                  <a:gd name="T11" fmla="*/ 37822 w 37822"/>
                  <a:gd name="T12" fmla="*/ 34345 h 34345"/>
                </a:gdLst>
                <a:ahLst/>
                <a:cxnLst>
                  <a:cxn ang="T6">
                    <a:pos x="T0" y="T1"/>
                  </a:cxn>
                  <a:cxn ang="T7">
                    <a:pos x="T2" y="T3"/>
                  </a:cxn>
                  <a:cxn ang="T8">
                    <a:pos x="T4" y="T5"/>
                  </a:cxn>
                </a:cxnLst>
                <a:rect l="T9" t="T10" r="T11" b="T12"/>
                <a:pathLst>
                  <a:path w="37822" h="34345" fill="none" extrusionOk="0">
                    <a:moveTo>
                      <a:pt x="4160" y="34345"/>
                    </a:moveTo>
                    <a:cubicBezTo>
                      <a:pt x="1457" y="30645"/>
                      <a:pt x="0" y="26182"/>
                      <a:pt x="0" y="21600"/>
                    </a:cubicBezTo>
                    <a:cubicBezTo>
                      <a:pt x="0" y="9670"/>
                      <a:pt x="9670" y="0"/>
                      <a:pt x="21600" y="0"/>
                    </a:cubicBezTo>
                    <a:cubicBezTo>
                      <a:pt x="27810" y="-1"/>
                      <a:pt x="33721" y="2673"/>
                      <a:pt x="37822" y="7337"/>
                    </a:cubicBezTo>
                  </a:path>
                  <a:path w="37822" h="34345" stroke="0" extrusionOk="0">
                    <a:moveTo>
                      <a:pt x="4160" y="34345"/>
                    </a:moveTo>
                    <a:cubicBezTo>
                      <a:pt x="1457" y="30645"/>
                      <a:pt x="0" y="26182"/>
                      <a:pt x="0" y="21600"/>
                    </a:cubicBezTo>
                    <a:cubicBezTo>
                      <a:pt x="0" y="9670"/>
                      <a:pt x="9670" y="0"/>
                      <a:pt x="21600" y="0"/>
                    </a:cubicBezTo>
                    <a:cubicBezTo>
                      <a:pt x="27810" y="-1"/>
                      <a:pt x="33721" y="2673"/>
                      <a:pt x="37822" y="7337"/>
                    </a:cubicBezTo>
                    <a:lnTo>
                      <a:pt x="21600" y="21600"/>
                    </a:lnTo>
                    <a:lnTo>
                      <a:pt x="4160" y="34345"/>
                    </a:lnTo>
                    <a:close/>
                  </a:path>
                </a:pathLst>
              </a:custGeom>
              <a:noFill/>
              <a:ln w="3175">
                <a:solidFill>
                  <a:srgbClr val="0000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254" name="Arc 114">
                <a:extLst>
                  <a:ext uri="{FF2B5EF4-FFF2-40B4-BE49-F238E27FC236}">
                    <a16:creationId xmlns:a16="http://schemas.microsoft.com/office/drawing/2014/main" id="{00000000-0008-0000-0600-0000FE000000}"/>
                  </a:ext>
                </a:extLst>
              </xdr:cNvPr>
              <xdr:cNvSpPr>
                <a:spLocks/>
              </xdr:cNvSpPr>
            </xdr:nvSpPr>
            <xdr:spPr bwMode="auto">
              <a:xfrm>
                <a:off x="775" y="381"/>
                <a:ext cx="12" cy="10"/>
              </a:xfrm>
              <a:custGeom>
                <a:avLst/>
                <a:gdLst>
                  <a:gd name="T0" fmla="*/ 0 w 37822"/>
                  <a:gd name="T1" fmla="*/ 0 h 34345"/>
                  <a:gd name="T2" fmla="*/ 0 w 37822"/>
                  <a:gd name="T3" fmla="*/ 0 h 34345"/>
                  <a:gd name="T4" fmla="*/ 0 w 37822"/>
                  <a:gd name="T5" fmla="*/ 0 h 34345"/>
                  <a:gd name="T6" fmla="*/ 0 60000 65536"/>
                  <a:gd name="T7" fmla="*/ 0 60000 65536"/>
                  <a:gd name="T8" fmla="*/ 0 60000 65536"/>
                  <a:gd name="T9" fmla="*/ 0 w 37822"/>
                  <a:gd name="T10" fmla="*/ 0 h 34345"/>
                  <a:gd name="T11" fmla="*/ 37822 w 37822"/>
                  <a:gd name="T12" fmla="*/ 34345 h 34345"/>
                </a:gdLst>
                <a:ahLst/>
                <a:cxnLst>
                  <a:cxn ang="T6">
                    <a:pos x="T0" y="T1"/>
                  </a:cxn>
                  <a:cxn ang="T7">
                    <a:pos x="T2" y="T3"/>
                  </a:cxn>
                  <a:cxn ang="T8">
                    <a:pos x="T4" y="T5"/>
                  </a:cxn>
                </a:cxnLst>
                <a:rect l="T9" t="T10" r="T11" b="T12"/>
                <a:pathLst>
                  <a:path w="37822" h="34345" fill="none" extrusionOk="0">
                    <a:moveTo>
                      <a:pt x="4160" y="34345"/>
                    </a:moveTo>
                    <a:cubicBezTo>
                      <a:pt x="1457" y="30645"/>
                      <a:pt x="0" y="26182"/>
                      <a:pt x="0" y="21600"/>
                    </a:cubicBezTo>
                    <a:cubicBezTo>
                      <a:pt x="0" y="9670"/>
                      <a:pt x="9670" y="0"/>
                      <a:pt x="21600" y="0"/>
                    </a:cubicBezTo>
                    <a:cubicBezTo>
                      <a:pt x="27810" y="-1"/>
                      <a:pt x="33721" y="2673"/>
                      <a:pt x="37822" y="7337"/>
                    </a:cubicBezTo>
                  </a:path>
                  <a:path w="37822" h="34345" stroke="0" extrusionOk="0">
                    <a:moveTo>
                      <a:pt x="4160" y="34345"/>
                    </a:moveTo>
                    <a:cubicBezTo>
                      <a:pt x="1457" y="30645"/>
                      <a:pt x="0" y="26182"/>
                      <a:pt x="0" y="21600"/>
                    </a:cubicBezTo>
                    <a:cubicBezTo>
                      <a:pt x="0" y="9670"/>
                      <a:pt x="9670" y="0"/>
                      <a:pt x="21600" y="0"/>
                    </a:cubicBezTo>
                    <a:cubicBezTo>
                      <a:pt x="27810" y="-1"/>
                      <a:pt x="33721" y="2673"/>
                      <a:pt x="37822" y="7337"/>
                    </a:cubicBezTo>
                    <a:lnTo>
                      <a:pt x="21600" y="21600"/>
                    </a:lnTo>
                    <a:lnTo>
                      <a:pt x="4160" y="34345"/>
                    </a:lnTo>
                    <a:close/>
                  </a:path>
                </a:pathLst>
              </a:custGeom>
              <a:noFill/>
              <a:ln w="3175">
                <a:solidFill>
                  <a:srgbClr val="0000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255" name="Arc 115">
                <a:extLst>
                  <a:ext uri="{FF2B5EF4-FFF2-40B4-BE49-F238E27FC236}">
                    <a16:creationId xmlns:a16="http://schemas.microsoft.com/office/drawing/2014/main" id="{00000000-0008-0000-0600-0000FF000000}"/>
                  </a:ext>
                </a:extLst>
              </xdr:cNvPr>
              <xdr:cNvSpPr>
                <a:spLocks/>
              </xdr:cNvSpPr>
            </xdr:nvSpPr>
            <xdr:spPr bwMode="auto">
              <a:xfrm rot="10800000">
                <a:off x="778" y="383"/>
                <a:ext cx="10" cy="7"/>
              </a:xfrm>
              <a:custGeom>
                <a:avLst/>
                <a:gdLst>
                  <a:gd name="T0" fmla="*/ 0 w 35393"/>
                  <a:gd name="T1" fmla="*/ 0 h 34345"/>
                  <a:gd name="T2" fmla="*/ 0 w 35393"/>
                  <a:gd name="T3" fmla="*/ 0 h 34345"/>
                  <a:gd name="T4" fmla="*/ 0 w 35393"/>
                  <a:gd name="T5" fmla="*/ 0 h 34345"/>
                  <a:gd name="T6" fmla="*/ 0 60000 65536"/>
                  <a:gd name="T7" fmla="*/ 0 60000 65536"/>
                  <a:gd name="T8" fmla="*/ 0 60000 65536"/>
                  <a:gd name="T9" fmla="*/ 0 w 35393"/>
                  <a:gd name="T10" fmla="*/ 0 h 34345"/>
                  <a:gd name="T11" fmla="*/ 35393 w 35393"/>
                  <a:gd name="T12" fmla="*/ 34345 h 34345"/>
                </a:gdLst>
                <a:ahLst/>
                <a:cxnLst>
                  <a:cxn ang="T6">
                    <a:pos x="T0" y="T1"/>
                  </a:cxn>
                  <a:cxn ang="T7">
                    <a:pos x="T2" y="T3"/>
                  </a:cxn>
                  <a:cxn ang="T8">
                    <a:pos x="T4" y="T5"/>
                  </a:cxn>
                </a:cxnLst>
                <a:rect l="T9" t="T10" r="T11" b="T12"/>
                <a:pathLst>
                  <a:path w="35393" h="34345" fill="none" extrusionOk="0">
                    <a:moveTo>
                      <a:pt x="4160" y="34345"/>
                    </a:moveTo>
                    <a:cubicBezTo>
                      <a:pt x="1457" y="30645"/>
                      <a:pt x="0" y="26182"/>
                      <a:pt x="0" y="21600"/>
                    </a:cubicBezTo>
                    <a:cubicBezTo>
                      <a:pt x="0" y="9670"/>
                      <a:pt x="9670" y="0"/>
                      <a:pt x="21600" y="0"/>
                    </a:cubicBezTo>
                    <a:cubicBezTo>
                      <a:pt x="26637" y="-1"/>
                      <a:pt x="31516" y="1760"/>
                      <a:pt x="35392" y="4977"/>
                    </a:cubicBezTo>
                  </a:path>
                  <a:path w="35393" h="34345" stroke="0" extrusionOk="0">
                    <a:moveTo>
                      <a:pt x="4160" y="34345"/>
                    </a:moveTo>
                    <a:cubicBezTo>
                      <a:pt x="1457" y="30645"/>
                      <a:pt x="0" y="26182"/>
                      <a:pt x="0" y="21600"/>
                    </a:cubicBezTo>
                    <a:cubicBezTo>
                      <a:pt x="0" y="9670"/>
                      <a:pt x="9670" y="0"/>
                      <a:pt x="21600" y="0"/>
                    </a:cubicBezTo>
                    <a:cubicBezTo>
                      <a:pt x="26637" y="-1"/>
                      <a:pt x="31516" y="1760"/>
                      <a:pt x="35392" y="4977"/>
                    </a:cubicBezTo>
                    <a:lnTo>
                      <a:pt x="21600" y="21600"/>
                    </a:lnTo>
                    <a:lnTo>
                      <a:pt x="4160" y="34345"/>
                    </a:lnTo>
                    <a:close/>
                  </a:path>
                </a:pathLst>
              </a:custGeom>
              <a:noFill/>
              <a:ln w="3175">
                <a:solidFill>
                  <a:srgbClr val="0000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256" name="Line 116">
                <a:extLst>
                  <a:ext uri="{FF2B5EF4-FFF2-40B4-BE49-F238E27FC236}">
                    <a16:creationId xmlns:a16="http://schemas.microsoft.com/office/drawing/2014/main" id="{00000000-0008-0000-0600-000000010000}"/>
                  </a:ext>
                </a:extLst>
              </xdr:cNvPr>
              <xdr:cNvSpPr>
                <a:spLocks noChangeShapeType="1"/>
              </xdr:cNvSpPr>
            </xdr:nvSpPr>
            <xdr:spPr bwMode="auto">
              <a:xfrm flipV="1">
                <a:off x="768" y="393"/>
                <a:ext cx="6" cy="5"/>
              </a:xfrm>
              <a:prstGeom prst="line">
                <a:avLst/>
              </a:prstGeom>
              <a:noFill/>
              <a:ln w="3175">
                <a:solidFill>
                  <a:srgbClr val="000000"/>
                </a:solidFill>
                <a:round/>
                <a:headEnd/>
                <a:tailEnd/>
              </a:ln>
              <a:extLst>
                <a:ext uri="{909E8E84-426E-40DD-AFC4-6F175D3DCCD1}">
                  <a14:hiddenFill xmlns:a14="http://schemas.microsoft.com/office/drawing/2010/main">
                    <a:noFill/>
                  </a14:hiddenFill>
                </a:ext>
              </a:extLst>
            </xdr:spPr>
          </xdr:sp>
        </xdr:grpSp>
        <xdr:grpSp>
          <xdr:nvGrpSpPr>
            <xdr:cNvPr id="241" name="Group 127">
              <a:extLst>
                <a:ext uri="{FF2B5EF4-FFF2-40B4-BE49-F238E27FC236}">
                  <a16:creationId xmlns:a16="http://schemas.microsoft.com/office/drawing/2014/main" id="{00000000-0008-0000-0600-0000F1000000}"/>
                </a:ext>
              </a:extLst>
            </xdr:cNvPr>
            <xdr:cNvGrpSpPr>
              <a:grpSpLocks/>
            </xdr:cNvGrpSpPr>
          </xdr:nvGrpSpPr>
          <xdr:grpSpPr bwMode="auto">
            <a:xfrm rot="3600000">
              <a:off x="122" y="379"/>
              <a:ext cx="9" cy="2"/>
              <a:chOff x="698" y="421"/>
              <a:chExt cx="25" cy="7"/>
            </a:xfrm>
          </xdr:grpSpPr>
          <xdr:sp macro="" textlink="">
            <xdr:nvSpPr>
              <xdr:cNvPr id="242" name="Line 128">
                <a:extLst>
                  <a:ext uri="{FF2B5EF4-FFF2-40B4-BE49-F238E27FC236}">
                    <a16:creationId xmlns:a16="http://schemas.microsoft.com/office/drawing/2014/main" id="{00000000-0008-0000-0600-0000F2000000}"/>
                  </a:ext>
                </a:extLst>
              </xdr:cNvPr>
              <xdr:cNvSpPr>
                <a:spLocks noChangeShapeType="1"/>
              </xdr:cNvSpPr>
            </xdr:nvSpPr>
            <xdr:spPr bwMode="auto">
              <a:xfrm>
                <a:off x="698" y="421"/>
                <a:ext cx="25" cy="0"/>
              </a:xfrm>
              <a:prstGeom prst="line">
                <a:avLst/>
              </a:prstGeom>
              <a:noFill/>
              <a:ln w="3175">
                <a:solidFill>
                  <a:srgbClr val="000000"/>
                </a:solidFill>
                <a:round/>
                <a:headEnd/>
                <a:tailEnd/>
              </a:ln>
              <a:extLst>
                <a:ext uri="{909E8E84-426E-40DD-AFC4-6F175D3DCCD1}">
                  <a14:hiddenFill xmlns:a14="http://schemas.microsoft.com/office/drawing/2010/main">
                    <a:noFill/>
                  </a14:hiddenFill>
                </a:ext>
              </a:extLst>
            </xdr:spPr>
          </xdr:sp>
          <xdr:sp macro="" textlink="">
            <xdr:nvSpPr>
              <xdr:cNvPr id="243" name="Line 129">
                <a:extLst>
                  <a:ext uri="{FF2B5EF4-FFF2-40B4-BE49-F238E27FC236}">
                    <a16:creationId xmlns:a16="http://schemas.microsoft.com/office/drawing/2014/main" id="{00000000-0008-0000-0600-0000F3000000}"/>
                  </a:ext>
                </a:extLst>
              </xdr:cNvPr>
              <xdr:cNvSpPr>
                <a:spLocks noChangeShapeType="1"/>
              </xdr:cNvSpPr>
            </xdr:nvSpPr>
            <xdr:spPr bwMode="auto">
              <a:xfrm rot="3600000">
                <a:off x="697" y="425"/>
                <a:ext cx="7" cy="0"/>
              </a:xfrm>
              <a:prstGeom prst="line">
                <a:avLst/>
              </a:prstGeom>
              <a:noFill/>
              <a:ln w="3175">
                <a:solidFill>
                  <a:srgbClr val="000000"/>
                </a:solidFill>
                <a:round/>
                <a:headEnd/>
                <a:tailEnd/>
              </a:ln>
              <a:extLst>
                <a:ext uri="{909E8E84-426E-40DD-AFC4-6F175D3DCCD1}">
                  <a14:hiddenFill xmlns:a14="http://schemas.microsoft.com/office/drawing/2010/main">
                    <a:noFill/>
                  </a14:hiddenFill>
                </a:ext>
              </a:extLst>
            </xdr:spPr>
          </xdr:sp>
          <xdr:sp macro="" textlink="">
            <xdr:nvSpPr>
              <xdr:cNvPr id="244" name="Line 130">
                <a:extLst>
                  <a:ext uri="{FF2B5EF4-FFF2-40B4-BE49-F238E27FC236}">
                    <a16:creationId xmlns:a16="http://schemas.microsoft.com/office/drawing/2014/main" id="{00000000-0008-0000-0600-0000F4000000}"/>
                  </a:ext>
                </a:extLst>
              </xdr:cNvPr>
              <xdr:cNvSpPr>
                <a:spLocks noChangeShapeType="1"/>
              </xdr:cNvSpPr>
            </xdr:nvSpPr>
            <xdr:spPr bwMode="auto">
              <a:xfrm rot="3600000">
                <a:off x="700" y="425"/>
                <a:ext cx="7" cy="0"/>
              </a:xfrm>
              <a:prstGeom prst="line">
                <a:avLst/>
              </a:prstGeom>
              <a:noFill/>
              <a:ln w="3175">
                <a:solidFill>
                  <a:srgbClr val="000000"/>
                </a:solidFill>
                <a:round/>
                <a:headEnd/>
                <a:tailEnd/>
              </a:ln>
              <a:extLst>
                <a:ext uri="{909E8E84-426E-40DD-AFC4-6F175D3DCCD1}">
                  <a14:hiddenFill xmlns:a14="http://schemas.microsoft.com/office/drawing/2010/main">
                    <a:noFill/>
                  </a14:hiddenFill>
                </a:ext>
              </a:extLst>
            </xdr:spPr>
          </xdr:sp>
          <xdr:sp macro="" textlink="">
            <xdr:nvSpPr>
              <xdr:cNvPr id="245" name="Line 131">
                <a:extLst>
                  <a:ext uri="{FF2B5EF4-FFF2-40B4-BE49-F238E27FC236}">
                    <a16:creationId xmlns:a16="http://schemas.microsoft.com/office/drawing/2014/main" id="{00000000-0008-0000-0600-0000F5000000}"/>
                  </a:ext>
                </a:extLst>
              </xdr:cNvPr>
              <xdr:cNvSpPr>
                <a:spLocks noChangeShapeType="1"/>
              </xdr:cNvSpPr>
            </xdr:nvSpPr>
            <xdr:spPr bwMode="auto">
              <a:xfrm rot="3600000">
                <a:off x="703" y="425"/>
                <a:ext cx="7" cy="0"/>
              </a:xfrm>
              <a:prstGeom prst="line">
                <a:avLst/>
              </a:prstGeom>
              <a:noFill/>
              <a:ln w="3175">
                <a:solidFill>
                  <a:srgbClr val="000000"/>
                </a:solidFill>
                <a:round/>
                <a:headEnd/>
                <a:tailEnd/>
              </a:ln>
              <a:extLst>
                <a:ext uri="{909E8E84-426E-40DD-AFC4-6F175D3DCCD1}">
                  <a14:hiddenFill xmlns:a14="http://schemas.microsoft.com/office/drawing/2010/main">
                    <a:noFill/>
                  </a14:hiddenFill>
                </a:ext>
              </a:extLst>
            </xdr:spPr>
          </xdr:sp>
          <xdr:sp macro="" textlink="">
            <xdr:nvSpPr>
              <xdr:cNvPr id="246" name="Line 132">
                <a:extLst>
                  <a:ext uri="{FF2B5EF4-FFF2-40B4-BE49-F238E27FC236}">
                    <a16:creationId xmlns:a16="http://schemas.microsoft.com/office/drawing/2014/main" id="{00000000-0008-0000-0600-0000F6000000}"/>
                  </a:ext>
                </a:extLst>
              </xdr:cNvPr>
              <xdr:cNvSpPr>
                <a:spLocks noChangeShapeType="1"/>
              </xdr:cNvSpPr>
            </xdr:nvSpPr>
            <xdr:spPr bwMode="auto">
              <a:xfrm rot="3600000">
                <a:off x="706" y="425"/>
                <a:ext cx="7" cy="0"/>
              </a:xfrm>
              <a:prstGeom prst="line">
                <a:avLst/>
              </a:prstGeom>
              <a:noFill/>
              <a:ln w="3175">
                <a:solidFill>
                  <a:srgbClr val="000000"/>
                </a:solidFill>
                <a:round/>
                <a:headEnd/>
                <a:tailEnd/>
              </a:ln>
              <a:extLst>
                <a:ext uri="{909E8E84-426E-40DD-AFC4-6F175D3DCCD1}">
                  <a14:hiddenFill xmlns:a14="http://schemas.microsoft.com/office/drawing/2010/main">
                    <a:noFill/>
                  </a14:hiddenFill>
                </a:ext>
              </a:extLst>
            </xdr:spPr>
          </xdr:sp>
          <xdr:sp macro="" textlink="">
            <xdr:nvSpPr>
              <xdr:cNvPr id="247" name="Line 133">
                <a:extLst>
                  <a:ext uri="{FF2B5EF4-FFF2-40B4-BE49-F238E27FC236}">
                    <a16:creationId xmlns:a16="http://schemas.microsoft.com/office/drawing/2014/main" id="{00000000-0008-0000-0600-0000F7000000}"/>
                  </a:ext>
                </a:extLst>
              </xdr:cNvPr>
              <xdr:cNvSpPr>
                <a:spLocks noChangeShapeType="1"/>
              </xdr:cNvSpPr>
            </xdr:nvSpPr>
            <xdr:spPr bwMode="auto">
              <a:xfrm rot="3600000">
                <a:off x="709" y="425"/>
                <a:ext cx="7" cy="0"/>
              </a:xfrm>
              <a:prstGeom prst="line">
                <a:avLst/>
              </a:prstGeom>
              <a:noFill/>
              <a:ln w="3175">
                <a:solidFill>
                  <a:srgbClr val="000000"/>
                </a:solidFill>
                <a:round/>
                <a:headEnd/>
                <a:tailEnd/>
              </a:ln>
              <a:extLst>
                <a:ext uri="{909E8E84-426E-40DD-AFC4-6F175D3DCCD1}">
                  <a14:hiddenFill xmlns:a14="http://schemas.microsoft.com/office/drawing/2010/main">
                    <a:noFill/>
                  </a14:hiddenFill>
                </a:ext>
              </a:extLst>
            </xdr:spPr>
          </xdr:sp>
          <xdr:sp macro="" textlink="">
            <xdr:nvSpPr>
              <xdr:cNvPr id="248" name="Line 134">
                <a:extLst>
                  <a:ext uri="{FF2B5EF4-FFF2-40B4-BE49-F238E27FC236}">
                    <a16:creationId xmlns:a16="http://schemas.microsoft.com/office/drawing/2014/main" id="{00000000-0008-0000-0600-0000F8000000}"/>
                  </a:ext>
                </a:extLst>
              </xdr:cNvPr>
              <xdr:cNvSpPr>
                <a:spLocks noChangeShapeType="1"/>
              </xdr:cNvSpPr>
            </xdr:nvSpPr>
            <xdr:spPr bwMode="auto">
              <a:xfrm rot="3600000">
                <a:off x="712" y="425"/>
                <a:ext cx="7" cy="0"/>
              </a:xfrm>
              <a:prstGeom prst="line">
                <a:avLst/>
              </a:prstGeom>
              <a:noFill/>
              <a:ln w="3175">
                <a:solidFill>
                  <a:srgbClr val="000000"/>
                </a:solidFill>
                <a:round/>
                <a:headEnd/>
                <a:tailEnd/>
              </a:ln>
              <a:extLst>
                <a:ext uri="{909E8E84-426E-40DD-AFC4-6F175D3DCCD1}">
                  <a14:hiddenFill xmlns:a14="http://schemas.microsoft.com/office/drawing/2010/main">
                    <a:noFill/>
                  </a14:hiddenFill>
                </a:ext>
              </a:extLst>
            </xdr:spPr>
          </xdr:sp>
          <xdr:sp macro="" textlink="">
            <xdr:nvSpPr>
              <xdr:cNvPr id="249" name="Line 135">
                <a:extLst>
                  <a:ext uri="{FF2B5EF4-FFF2-40B4-BE49-F238E27FC236}">
                    <a16:creationId xmlns:a16="http://schemas.microsoft.com/office/drawing/2014/main" id="{00000000-0008-0000-0600-0000F9000000}"/>
                  </a:ext>
                </a:extLst>
              </xdr:cNvPr>
              <xdr:cNvSpPr>
                <a:spLocks noChangeShapeType="1"/>
              </xdr:cNvSpPr>
            </xdr:nvSpPr>
            <xdr:spPr bwMode="auto">
              <a:xfrm rot="3600000">
                <a:off x="715" y="425"/>
                <a:ext cx="7" cy="0"/>
              </a:xfrm>
              <a:prstGeom prst="line">
                <a:avLst/>
              </a:prstGeom>
              <a:noFill/>
              <a:ln w="3175">
                <a:solidFill>
                  <a:srgbClr val="000000"/>
                </a:solidFill>
                <a:round/>
                <a:headEnd/>
                <a:tailEnd/>
              </a:ln>
              <a:extLst>
                <a:ext uri="{909E8E84-426E-40DD-AFC4-6F175D3DCCD1}">
                  <a14:hiddenFill xmlns:a14="http://schemas.microsoft.com/office/drawing/2010/main">
                    <a:noFill/>
                  </a14:hiddenFill>
                </a:ext>
              </a:extLst>
            </xdr:spPr>
          </xdr:sp>
          <xdr:sp macro="" textlink="">
            <xdr:nvSpPr>
              <xdr:cNvPr id="250" name="Line 136">
                <a:extLst>
                  <a:ext uri="{FF2B5EF4-FFF2-40B4-BE49-F238E27FC236}">
                    <a16:creationId xmlns:a16="http://schemas.microsoft.com/office/drawing/2014/main" id="{00000000-0008-0000-0600-0000FA000000}"/>
                  </a:ext>
                </a:extLst>
              </xdr:cNvPr>
              <xdr:cNvSpPr>
                <a:spLocks noChangeShapeType="1"/>
              </xdr:cNvSpPr>
            </xdr:nvSpPr>
            <xdr:spPr bwMode="auto">
              <a:xfrm rot="3600000">
                <a:off x="718" y="425"/>
                <a:ext cx="7" cy="0"/>
              </a:xfrm>
              <a:prstGeom prst="line">
                <a:avLst/>
              </a:prstGeom>
              <a:noFill/>
              <a:ln w="3175">
                <a:solidFill>
                  <a:srgbClr val="000000"/>
                </a:solidFill>
                <a:round/>
                <a:headEnd/>
                <a:tailEnd/>
              </a:ln>
              <a:extLst>
                <a:ext uri="{909E8E84-426E-40DD-AFC4-6F175D3DCCD1}">
                  <a14:hiddenFill xmlns:a14="http://schemas.microsoft.com/office/drawing/2010/main">
                    <a:noFill/>
                  </a14:hiddenFill>
                </a:ext>
              </a:extLst>
            </xdr:spPr>
          </xdr:sp>
        </xdr:grpSp>
      </xdr:grpSp>
      <xdr:sp macro="" textlink="">
        <xdr:nvSpPr>
          <xdr:cNvPr id="223" name="Freeform 47">
            <a:extLst>
              <a:ext uri="{FF2B5EF4-FFF2-40B4-BE49-F238E27FC236}">
                <a16:creationId xmlns:a16="http://schemas.microsoft.com/office/drawing/2014/main" id="{00000000-0008-0000-0600-0000DF000000}"/>
              </a:ext>
            </a:extLst>
          </xdr:cNvPr>
          <xdr:cNvSpPr>
            <a:spLocks noChangeAspect="1"/>
          </xdr:cNvSpPr>
        </xdr:nvSpPr>
        <xdr:spPr bwMode="auto">
          <a:xfrm rot="16200000" flipV="1">
            <a:off x="3011146" y="5885976"/>
            <a:ext cx="74735" cy="259587"/>
          </a:xfrm>
          <a:custGeom>
            <a:avLst/>
            <a:gdLst>
              <a:gd name="T0" fmla="*/ 175304713 w 21"/>
              <a:gd name="T1" fmla="*/ 0 h 71"/>
              <a:gd name="T2" fmla="*/ 175304713 w 21"/>
              <a:gd name="T3" fmla="*/ 206185607 h 71"/>
              <a:gd name="T4" fmla="*/ 175304713 w 21"/>
              <a:gd name="T5" fmla="*/ 206185607 h 71"/>
              <a:gd name="T6" fmla="*/ 0 w 21"/>
              <a:gd name="T7" fmla="*/ 206185607 h 71"/>
              <a:gd name="T8" fmla="*/ 175304713 w 21"/>
              <a:gd name="T9" fmla="*/ 206185607 h 71"/>
              <a:gd name="T10" fmla="*/ 0 w 21"/>
              <a:gd name="T11" fmla="*/ 206185607 h 71"/>
              <a:gd name="T12" fmla="*/ 175304713 w 21"/>
              <a:gd name="T13" fmla="*/ 206185607 h 71"/>
              <a:gd name="T14" fmla="*/ 0 w 21"/>
              <a:gd name="T15" fmla="*/ 206185607 h 71"/>
              <a:gd name="T16" fmla="*/ 175304713 w 21"/>
              <a:gd name="T17" fmla="*/ 206185607 h 71"/>
              <a:gd name="T18" fmla="*/ 0 w 21"/>
              <a:gd name="T19" fmla="*/ 206185607 h 71"/>
              <a:gd name="T20" fmla="*/ 175304713 w 21"/>
              <a:gd name="T21" fmla="*/ 206185607 h 71"/>
              <a:gd name="T22" fmla="*/ 0 w 21"/>
              <a:gd name="T23" fmla="*/ 206185607 h 71"/>
              <a:gd name="T24" fmla="*/ 175304713 w 21"/>
              <a:gd name="T25" fmla="*/ 206185607 h 71"/>
              <a:gd name="T26" fmla="*/ 175304713 w 21"/>
              <a:gd name="T27" fmla="*/ 206185607 h 71"/>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w 21"/>
              <a:gd name="T43" fmla="*/ 0 h 71"/>
              <a:gd name="T44" fmla="*/ 21 w 21"/>
              <a:gd name="T45" fmla="*/ 71 h 71"/>
            </a:gdLst>
            <a:ahLst/>
            <a:cxnLst>
              <a:cxn ang="T28">
                <a:pos x="T0" y="T1"/>
              </a:cxn>
              <a:cxn ang="T29">
                <a:pos x="T2" y="T3"/>
              </a:cxn>
              <a:cxn ang="T30">
                <a:pos x="T4" y="T5"/>
              </a:cxn>
              <a:cxn ang="T31">
                <a:pos x="T6" y="T7"/>
              </a:cxn>
              <a:cxn ang="T32">
                <a:pos x="T8" y="T9"/>
              </a:cxn>
              <a:cxn ang="T33">
                <a:pos x="T10" y="T11"/>
              </a:cxn>
              <a:cxn ang="T34">
                <a:pos x="T12" y="T13"/>
              </a:cxn>
              <a:cxn ang="T35">
                <a:pos x="T14" y="T15"/>
              </a:cxn>
              <a:cxn ang="T36">
                <a:pos x="T16" y="T17"/>
              </a:cxn>
              <a:cxn ang="T37">
                <a:pos x="T18" y="T19"/>
              </a:cxn>
              <a:cxn ang="T38">
                <a:pos x="T20" y="T21"/>
              </a:cxn>
              <a:cxn ang="T39">
                <a:pos x="T22" y="T23"/>
              </a:cxn>
              <a:cxn ang="T40">
                <a:pos x="T24" y="T25"/>
              </a:cxn>
              <a:cxn ang="T41">
                <a:pos x="T26" y="T27"/>
              </a:cxn>
            </a:cxnLst>
            <a:rect l="T42" t="T43" r="T44" b="T45"/>
            <a:pathLst>
              <a:path w="21" h="71">
                <a:moveTo>
                  <a:pt x="11" y="0"/>
                </a:moveTo>
                <a:lnTo>
                  <a:pt x="11" y="17"/>
                </a:lnTo>
                <a:lnTo>
                  <a:pt x="21" y="17"/>
                </a:lnTo>
                <a:lnTo>
                  <a:pt x="0" y="22"/>
                </a:lnTo>
                <a:lnTo>
                  <a:pt x="21" y="25"/>
                </a:lnTo>
                <a:lnTo>
                  <a:pt x="0" y="30"/>
                </a:lnTo>
                <a:lnTo>
                  <a:pt x="21" y="33"/>
                </a:lnTo>
                <a:lnTo>
                  <a:pt x="0" y="38"/>
                </a:lnTo>
                <a:lnTo>
                  <a:pt x="21" y="41"/>
                </a:lnTo>
                <a:lnTo>
                  <a:pt x="0" y="45"/>
                </a:lnTo>
                <a:lnTo>
                  <a:pt x="21" y="49"/>
                </a:lnTo>
                <a:lnTo>
                  <a:pt x="0" y="53"/>
                </a:lnTo>
                <a:lnTo>
                  <a:pt x="11" y="53"/>
                </a:lnTo>
                <a:lnTo>
                  <a:pt x="11" y="71"/>
                </a:lnTo>
              </a:path>
            </a:pathLst>
          </a:custGeom>
          <a:noFill/>
          <a:ln w="3175" cap="flat" cmpd="sng">
            <a:solidFill>
              <a:srgbClr val="000000"/>
            </a:solidFill>
            <a:prstDash val="solid"/>
            <a:round/>
            <a:headEnd type="none" w="med" len="med"/>
            <a:tailEnd type="none" w="med" len="med"/>
          </a:ln>
          <a:extLst>
            <a:ext uri="{909E8E84-426E-40DD-AFC4-6F175D3DCCD1}">
              <a14:hiddenFill xmlns:a14="http://schemas.microsoft.com/office/drawing/2010/main">
                <a:solidFill>
                  <a:srgbClr val="FFFFFF"/>
                </a:solidFill>
              </a14:hiddenFill>
            </a:ext>
          </a:extLst>
        </xdr:spPr>
      </xdr:sp>
      <xdr:grpSp>
        <xdr:nvGrpSpPr>
          <xdr:cNvPr id="224" name="グループ化 223">
            <a:extLst>
              <a:ext uri="{FF2B5EF4-FFF2-40B4-BE49-F238E27FC236}">
                <a16:creationId xmlns:a16="http://schemas.microsoft.com/office/drawing/2014/main" id="{00000000-0008-0000-0600-0000E0000000}"/>
              </a:ext>
            </a:extLst>
          </xdr:cNvPr>
          <xdr:cNvGrpSpPr/>
        </xdr:nvGrpSpPr>
        <xdr:grpSpPr>
          <a:xfrm>
            <a:off x="2419350" y="5953125"/>
            <a:ext cx="971549" cy="371475"/>
            <a:chOff x="2419350" y="5953125"/>
            <a:chExt cx="971549" cy="371475"/>
          </a:xfrm>
        </xdr:grpSpPr>
        <xdr:grpSp>
          <xdr:nvGrpSpPr>
            <xdr:cNvPr id="225" name="Group 150">
              <a:extLst>
                <a:ext uri="{FF2B5EF4-FFF2-40B4-BE49-F238E27FC236}">
                  <a16:creationId xmlns:a16="http://schemas.microsoft.com/office/drawing/2014/main" id="{00000000-0008-0000-0600-0000E1000000}"/>
                </a:ext>
              </a:extLst>
            </xdr:cNvPr>
            <xdr:cNvGrpSpPr>
              <a:grpSpLocks/>
            </xdr:cNvGrpSpPr>
          </xdr:nvGrpSpPr>
          <xdr:grpSpPr bwMode="auto">
            <a:xfrm>
              <a:off x="2857568" y="6057901"/>
              <a:ext cx="94812" cy="200025"/>
              <a:chOff x="139" y="372"/>
              <a:chExt cx="8" cy="18"/>
            </a:xfrm>
          </xdr:grpSpPr>
          <xdr:sp macro="" textlink="">
            <xdr:nvSpPr>
              <xdr:cNvPr id="229" name="Freeform 47">
                <a:extLst>
                  <a:ext uri="{FF2B5EF4-FFF2-40B4-BE49-F238E27FC236}">
                    <a16:creationId xmlns:a16="http://schemas.microsoft.com/office/drawing/2014/main" id="{00000000-0008-0000-0600-0000E5000000}"/>
                  </a:ext>
                </a:extLst>
              </xdr:cNvPr>
              <xdr:cNvSpPr>
                <a:spLocks noChangeAspect="1"/>
              </xdr:cNvSpPr>
            </xdr:nvSpPr>
            <xdr:spPr bwMode="auto">
              <a:xfrm flipV="1">
                <a:off x="140" y="372"/>
                <a:ext cx="6" cy="16"/>
              </a:xfrm>
              <a:custGeom>
                <a:avLst/>
                <a:gdLst>
                  <a:gd name="T0" fmla="*/ 175304713 w 21"/>
                  <a:gd name="T1" fmla="*/ 0 h 71"/>
                  <a:gd name="T2" fmla="*/ 175304713 w 21"/>
                  <a:gd name="T3" fmla="*/ 109056847 h 71"/>
                  <a:gd name="T4" fmla="*/ 175304713 w 21"/>
                  <a:gd name="T5" fmla="*/ 109056847 h 71"/>
                  <a:gd name="T6" fmla="*/ 0 w 21"/>
                  <a:gd name="T7" fmla="*/ 109056847 h 71"/>
                  <a:gd name="T8" fmla="*/ 175304713 w 21"/>
                  <a:gd name="T9" fmla="*/ 109056847 h 71"/>
                  <a:gd name="T10" fmla="*/ 0 w 21"/>
                  <a:gd name="T11" fmla="*/ 109056847 h 71"/>
                  <a:gd name="T12" fmla="*/ 175304713 w 21"/>
                  <a:gd name="T13" fmla="*/ 109056847 h 71"/>
                  <a:gd name="T14" fmla="*/ 0 w 21"/>
                  <a:gd name="T15" fmla="*/ 109056847 h 71"/>
                  <a:gd name="T16" fmla="*/ 175304713 w 21"/>
                  <a:gd name="T17" fmla="*/ 109056847 h 71"/>
                  <a:gd name="T18" fmla="*/ 0 w 21"/>
                  <a:gd name="T19" fmla="*/ 109056847 h 71"/>
                  <a:gd name="T20" fmla="*/ 175304713 w 21"/>
                  <a:gd name="T21" fmla="*/ 109056847 h 71"/>
                  <a:gd name="T22" fmla="*/ 0 w 21"/>
                  <a:gd name="T23" fmla="*/ 109056847 h 71"/>
                  <a:gd name="T24" fmla="*/ 175304713 w 21"/>
                  <a:gd name="T25" fmla="*/ 109056847 h 71"/>
                  <a:gd name="T26" fmla="*/ 175304713 w 21"/>
                  <a:gd name="T27" fmla="*/ 109056847 h 71"/>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w 21"/>
                  <a:gd name="T43" fmla="*/ 0 h 71"/>
                  <a:gd name="T44" fmla="*/ 21 w 21"/>
                  <a:gd name="T45" fmla="*/ 71 h 71"/>
                </a:gdLst>
                <a:ahLst/>
                <a:cxnLst>
                  <a:cxn ang="T28">
                    <a:pos x="T0" y="T1"/>
                  </a:cxn>
                  <a:cxn ang="T29">
                    <a:pos x="T2" y="T3"/>
                  </a:cxn>
                  <a:cxn ang="T30">
                    <a:pos x="T4" y="T5"/>
                  </a:cxn>
                  <a:cxn ang="T31">
                    <a:pos x="T6" y="T7"/>
                  </a:cxn>
                  <a:cxn ang="T32">
                    <a:pos x="T8" y="T9"/>
                  </a:cxn>
                  <a:cxn ang="T33">
                    <a:pos x="T10" y="T11"/>
                  </a:cxn>
                  <a:cxn ang="T34">
                    <a:pos x="T12" y="T13"/>
                  </a:cxn>
                  <a:cxn ang="T35">
                    <a:pos x="T14" y="T15"/>
                  </a:cxn>
                  <a:cxn ang="T36">
                    <a:pos x="T16" y="T17"/>
                  </a:cxn>
                  <a:cxn ang="T37">
                    <a:pos x="T18" y="T19"/>
                  </a:cxn>
                  <a:cxn ang="T38">
                    <a:pos x="T20" y="T21"/>
                  </a:cxn>
                  <a:cxn ang="T39">
                    <a:pos x="T22" y="T23"/>
                  </a:cxn>
                  <a:cxn ang="T40">
                    <a:pos x="T24" y="T25"/>
                  </a:cxn>
                  <a:cxn ang="T41">
                    <a:pos x="T26" y="T27"/>
                  </a:cxn>
                </a:cxnLst>
                <a:rect l="T42" t="T43" r="T44" b="T45"/>
                <a:pathLst>
                  <a:path w="21" h="71">
                    <a:moveTo>
                      <a:pt x="11" y="0"/>
                    </a:moveTo>
                    <a:lnTo>
                      <a:pt x="11" y="17"/>
                    </a:lnTo>
                    <a:lnTo>
                      <a:pt x="21" y="17"/>
                    </a:lnTo>
                    <a:lnTo>
                      <a:pt x="0" y="22"/>
                    </a:lnTo>
                    <a:lnTo>
                      <a:pt x="21" y="25"/>
                    </a:lnTo>
                    <a:lnTo>
                      <a:pt x="0" y="30"/>
                    </a:lnTo>
                    <a:lnTo>
                      <a:pt x="21" y="33"/>
                    </a:lnTo>
                    <a:lnTo>
                      <a:pt x="0" y="38"/>
                    </a:lnTo>
                    <a:lnTo>
                      <a:pt x="21" y="41"/>
                    </a:lnTo>
                    <a:lnTo>
                      <a:pt x="0" y="45"/>
                    </a:lnTo>
                    <a:lnTo>
                      <a:pt x="21" y="49"/>
                    </a:lnTo>
                    <a:lnTo>
                      <a:pt x="0" y="53"/>
                    </a:lnTo>
                    <a:lnTo>
                      <a:pt x="11" y="53"/>
                    </a:lnTo>
                    <a:lnTo>
                      <a:pt x="11" y="71"/>
                    </a:lnTo>
                  </a:path>
                </a:pathLst>
              </a:custGeom>
              <a:noFill/>
              <a:ln w="3175" cap="flat" cmpd="sng">
                <a:solidFill>
                  <a:srgbClr val="000000"/>
                </a:solidFill>
                <a:prstDash val="solid"/>
                <a:round/>
                <a:headEnd type="none" w="med" len="med"/>
                <a:tailEnd type="none" w="med" len="med"/>
              </a:ln>
              <a:extLst>
                <a:ext uri="{909E8E84-426E-40DD-AFC4-6F175D3DCCD1}">
                  <a14:hiddenFill xmlns:a14="http://schemas.microsoft.com/office/drawing/2010/main">
                    <a:solidFill>
                      <a:srgbClr val="FFFFFF"/>
                    </a:solidFill>
                  </a14:hiddenFill>
                </a:ext>
              </a:extLst>
            </xdr:spPr>
          </xdr:sp>
          <xdr:grpSp>
            <xdr:nvGrpSpPr>
              <xdr:cNvPr id="230" name="Group 117">
                <a:extLst>
                  <a:ext uri="{FF2B5EF4-FFF2-40B4-BE49-F238E27FC236}">
                    <a16:creationId xmlns:a16="http://schemas.microsoft.com/office/drawing/2014/main" id="{00000000-0008-0000-0600-0000E6000000}"/>
                  </a:ext>
                </a:extLst>
              </xdr:cNvPr>
              <xdr:cNvGrpSpPr>
                <a:grpSpLocks/>
              </xdr:cNvGrpSpPr>
            </xdr:nvGrpSpPr>
            <xdr:grpSpPr bwMode="auto">
              <a:xfrm>
                <a:off x="139" y="388"/>
                <a:ext cx="8" cy="2"/>
                <a:chOff x="698" y="421"/>
                <a:chExt cx="25" cy="7"/>
              </a:xfrm>
            </xdr:grpSpPr>
            <xdr:sp macro="" textlink="">
              <xdr:nvSpPr>
                <xdr:cNvPr id="231" name="Line 118">
                  <a:extLst>
                    <a:ext uri="{FF2B5EF4-FFF2-40B4-BE49-F238E27FC236}">
                      <a16:creationId xmlns:a16="http://schemas.microsoft.com/office/drawing/2014/main" id="{00000000-0008-0000-0600-0000E7000000}"/>
                    </a:ext>
                  </a:extLst>
                </xdr:cNvPr>
                <xdr:cNvSpPr>
                  <a:spLocks noChangeShapeType="1"/>
                </xdr:cNvSpPr>
              </xdr:nvSpPr>
              <xdr:spPr bwMode="auto">
                <a:xfrm>
                  <a:off x="698" y="421"/>
                  <a:ext cx="25" cy="0"/>
                </a:xfrm>
                <a:prstGeom prst="line">
                  <a:avLst/>
                </a:prstGeom>
                <a:noFill/>
                <a:ln w="3175">
                  <a:solidFill>
                    <a:srgbClr val="000000"/>
                  </a:solidFill>
                  <a:round/>
                  <a:headEnd/>
                  <a:tailEnd/>
                </a:ln>
                <a:extLst>
                  <a:ext uri="{909E8E84-426E-40DD-AFC4-6F175D3DCCD1}">
                    <a14:hiddenFill xmlns:a14="http://schemas.microsoft.com/office/drawing/2010/main">
                      <a:noFill/>
                    </a14:hiddenFill>
                  </a:ext>
                </a:extLst>
              </xdr:spPr>
            </xdr:sp>
            <xdr:sp macro="" textlink="">
              <xdr:nvSpPr>
                <xdr:cNvPr id="232" name="Line 119">
                  <a:extLst>
                    <a:ext uri="{FF2B5EF4-FFF2-40B4-BE49-F238E27FC236}">
                      <a16:creationId xmlns:a16="http://schemas.microsoft.com/office/drawing/2014/main" id="{00000000-0008-0000-0600-0000E8000000}"/>
                    </a:ext>
                  </a:extLst>
                </xdr:cNvPr>
                <xdr:cNvSpPr>
                  <a:spLocks noChangeShapeType="1"/>
                </xdr:cNvSpPr>
              </xdr:nvSpPr>
              <xdr:spPr bwMode="auto">
                <a:xfrm rot="3600000">
                  <a:off x="697" y="425"/>
                  <a:ext cx="7" cy="0"/>
                </a:xfrm>
                <a:prstGeom prst="line">
                  <a:avLst/>
                </a:prstGeom>
                <a:noFill/>
                <a:ln w="3175">
                  <a:solidFill>
                    <a:srgbClr val="000000"/>
                  </a:solidFill>
                  <a:round/>
                  <a:headEnd/>
                  <a:tailEnd/>
                </a:ln>
                <a:extLst>
                  <a:ext uri="{909E8E84-426E-40DD-AFC4-6F175D3DCCD1}">
                    <a14:hiddenFill xmlns:a14="http://schemas.microsoft.com/office/drawing/2010/main">
                      <a:noFill/>
                    </a14:hiddenFill>
                  </a:ext>
                </a:extLst>
              </xdr:spPr>
            </xdr:sp>
            <xdr:sp macro="" textlink="">
              <xdr:nvSpPr>
                <xdr:cNvPr id="233" name="Line 120">
                  <a:extLst>
                    <a:ext uri="{FF2B5EF4-FFF2-40B4-BE49-F238E27FC236}">
                      <a16:creationId xmlns:a16="http://schemas.microsoft.com/office/drawing/2014/main" id="{00000000-0008-0000-0600-0000E9000000}"/>
                    </a:ext>
                  </a:extLst>
                </xdr:cNvPr>
                <xdr:cNvSpPr>
                  <a:spLocks noChangeShapeType="1"/>
                </xdr:cNvSpPr>
              </xdr:nvSpPr>
              <xdr:spPr bwMode="auto">
                <a:xfrm rot="3600000">
                  <a:off x="700" y="425"/>
                  <a:ext cx="7" cy="0"/>
                </a:xfrm>
                <a:prstGeom prst="line">
                  <a:avLst/>
                </a:prstGeom>
                <a:noFill/>
                <a:ln w="3175">
                  <a:solidFill>
                    <a:srgbClr val="000000"/>
                  </a:solidFill>
                  <a:round/>
                  <a:headEnd/>
                  <a:tailEnd/>
                </a:ln>
                <a:extLst>
                  <a:ext uri="{909E8E84-426E-40DD-AFC4-6F175D3DCCD1}">
                    <a14:hiddenFill xmlns:a14="http://schemas.microsoft.com/office/drawing/2010/main">
                      <a:noFill/>
                    </a14:hiddenFill>
                  </a:ext>
                </a:extLst>
              </xdr:spPr>
            </xdr:sp>
            <xdr:sp macro="" textlink="">
              <xdr:nvSpPr>
                <xdr:cNvPr id="234" name="Line 121">
                  <a:extLst>
                    <a:ext uri="{FF2B5EF4-FFF2-40B4-BE49-F238E27FC236}">
                      <a16:creationId xmlns:a16="http://schemas.microsoft.com/office/drawing/2014/main" id="{00000000-0008-0000-0600-0000EA000000}"/>
                    </a:ext>
                  </a:extLst>
                </xdr:cNvPr>
                <xdr:cNvSpPr>
                  <a:spLocks noChangeShapeType="1"/>
                </xdr:cNvSpPr>
              </xdr:nvSpPr>
              <xdr:spPr bwMode="auto">
                <a:xfrm rot="3600000">
                  <a:off x="703" y="425"/>
                  <a:ext cx="7" cy="0"/>
                </a:xfrm>
                <a:prstGeom prst="line">
                  <a:avLst/>
                </a:prstGeom>
                <a:noFill/>
                <a:ln w="3175">
                  <a:solidFill>
                    <a:srgbClr val="000000"/>
                  </a:solidFill>
                  <a:round/>
                  <a:headEnd/>
                  <a:tailEnd/>
                </a:ln>
                <a:extLst>
                  <a:ext uri="{909E8E84-426E-40DD-AFC4-6F175D3DCCD1}">
                    <a14:hiddenFill xmlns:a14="http://schemas.microsoft.com/office/drawing/2010/main">
                      <a:noFill/>
                    </a14:hiddenFill>
                  </a:ext>
                </a:extLst>
              </xdr:spPr>
            </xdr:sp>
            <xdr:sp macro="" textlink="">
              <xdr:nvSpPr>
                <xdr:cNvPr id="235" name="Line 122">
                  <a:extLst>
                    <a:ext uri="{FF2B5EF4-FFF2-40B4-BE49-F238E27FC236}">
                      <a16:creationId xmlns:a16="http://schemas.microsoft.com/office/drawing/2014/main" id="{00000000-0008-0000-0600-0000EB000000}"/>
                    </a:ext>
                  </a:extLst>
                </xdr:cNvPr>
                <xdr:cNvSpPr>
                  <a:spLocks noChangeShapeType="1"/>
                </xdr:cNvSpPr>
              </xdr:nvSpPr>
              <xdr:spPr bwMode="auto">
                <a:xfrm rot="3600000">
                  <a:off x="706" y="425"/>
                  <a:ext cx="7" cy="0"/>
                </a:xfrm>
                <a:prstGeom prst="line">
                  <a:avLst/>
                </a:prstGeom>
                <a:noFill/>
                <a:ln w="3175">
                  <a:solidFill>
                    <a:srgbClr val="000000"/>
                  </a:solidFill>
                  <a:round/>
                  <a:headEnd/>
                  <a:tailEnd/>
                </a:ln>
                <a:extLst>
                  <a:ext uri="{909E8E84-426E-40DD-AFC4-6F175D3DCCD1}">
                    <a14:hiddenFill xmlns:a14="http://schemas.microsoft.com/office/drawing/2010/main">
                      <a:noFill/>
                    </a14:hiddenFill>
                  </a:ext>
                </a:extLst>
              </xdr:spPr>
            </xdr:sp>
            <xdr:sp macro="" textlink="">
              <xdr:nvSpPr>
                <xdr:cNvPr id="236" name="Line 123">
                  <a:extLst>
                    <a:ext uri="{FF2B5EF4-FFF2-40B4-BE49-F238E27FC236}">
                      <a16:creationId xmlns:a16="http://schemas.microsoft.com/office/drawing/2014/main" id="{00000000-0008-0000-0600-0000EC000000}"/>
                    </a:ext>
                  </a:extLst>
                </xdr:cNvPr>
                <xdr:cNvSpPr>
                  <a:spLocks noChangeShapeType="1"/>
                </xdr:cNvSpPr>
              </xdr:nvSpPr>
              <xdr:spPr bwMode="auto">
                <a:xfrm rot="3600000">
                  <a:off x="709" y="425"/>
                  <a:ext cx="7" cy="0"/>
                </a:xfrm>
                <a:prstGeom prst="line">
                  <a:avLst/>
                </a:prstGeom>
                <a:noFill/>
                <a:ln w="3175">
                  <a:solidFill>
                    <a:srgbClr val="000000"/>
                  </a:solidFill>
                  <a:round/>
                  <a:headEnd/>
                  <a:tailEnd/>
                </a:ln>
                <a:extLst>
                  <a:ext uri="{909E8E84-426E-40DD-AFC4-6F175D3DCCD1}">
                    <a14:hiddenFill xmlns:a14="http://schemas.microsoft.com/office/drawing/2010/main">
                      <a:noFill/>
                    </a14:hiddenFill>
                  </a:ext>
                </a:extLst>
              </xdr:spPr>
            </xdr:sp>
            <xdr:sp macro="" textlink="">
              <xdr:nvSpPr>
                <xdr:cNvPr id="237" name="Line 124">
                  <a:extLst>
                    <a:ext uri="{FF2B5EF4-FFF2-40B4-BE49-F238E27FC236}">
                      <a16:creationId xmlns:a16="http://schemas.microsoft.com/office/drawing/2014/main" id="{00000000-0008-0000-0600-0000ED000000}"/>
                    </a:ext>
                  </a:extLst>
                </xdr:cNvPr>
                <xdr:cNvSpPr>
                  <a:spLocks noChangeShapeType="1"/>
                </xdr:cNvSpPr>
              </xdr:nvSpPr>
              <xdr:spPr bwMode="auto">
                <a:xfrm rot="3600000">
                  <a:off x="712" y="425"/>
                  <a:ext cx="7" cy="0"/>
                </a:xfrm>
                <a:prstGeom prst="line">
                  <a:avLst/>
                </a:prstGeom>
                <a:noFill/>
                <a:ln w="3175">
                  <a:solidFill>
                    <a:srgbClr val="000000"/>
                  </a:solidFill>
                  <a:round/>
                  <a:headEnd/>
                  <a:tailEnd/>
                </a:ln>
                <a:extLst>
                  <a:ext uri="{909E8E84-426E-40DD-AFC4-6F175D3DCCD1}">
                    <a14:hiddenFill xmlns:a14="http://schemas.microsoft.com/office/drawing/2010/main">
                      <a:noFill/>
                    </a14:hiddenFill>
                  </a:ext>
                </a:extLst>
              </xdr:spPr>
            </xdr:sp>
            <xdr:sp macro="" textlink="">
              <xdr:nvSpPr>
                <xdr:cNvPr id="238" name="Line 125">
                  <a:extLst>
                    <a:ext uri="{FF2B5EF4-FFF2-40B4-BE49-F238E27FC236}">
                      <a16:creationId xmlns:a16="http://schemas.microsoft.com/office/drawing/2014/main" id="{00000000-0008-0000-0600-0000EE000000}"/>
                    </a:ext>
                  </a:extLst>
                </xdr:cNvPr>
                <xdr:cNvSpPr>
                  <a:spLocks noChangeShapeType="1"/>
                </xdr:cNvSpPr>
              </xdr:nvSpPr>
              <xdr:spPr bwMode="auto">
                <a:xfrm rot="3600000">
                  <a:off x="715" y="425"/>
                  <a:ext cx="7" cy="0"/>
                </a:xfrm>
                <a:prstGeom prst="line">
                  <a:avLst/>
                </a:prstGeom>
                <a:noFill/>
                <a:ln w="3175">
                  <a:solidFill>
                    <a:srgbClr val="000000"/>
                  </a:solidFill>
                  <a:round/>
                  <a:headEnd/>
                  <a:tailEnd/>
                </a:ln>
                <a:extLst>
                  <a:ext uri="{909E8E84-426E-40DD-AFC4-6F175D3DCCD1}">
                    <a14:hiddenFill xmlns:a14="http://schemas.microsoft.com/office/drawing/2010/main">
                      <a:noFill/>
                    </a14:hiddenFill>
                  </a:ext>
                </a:extLst>
              </xdr:spPr>
            </xdr:sp>
            <xdr:sp macro="" textlink="">
              <xdr:nvSpPr>
                <xdr:cNvPr id="239" name="Line 126">
                  <a:extLst>
                    <a:ext uri="{FF2B5EF4-FFF2-40B4-BE49-F238E27FC236}">
                      <a16:creationId xmlns:a16="http://schemas.microsoft.com/office/drawing/2014/main" id="{00000000-0008-0000-0600-0000EF000000}"/>
                    </a:ext>
                  </a:extLst>
                </xdr:cNvPr>
                <xdr:cNvSpPr>
                  <a:spLocks noChangeShapeType="1"/>
                </xdr:cNvSpPr>
              </xdr:nvSpPr>
              <xdr:spPr bwMode="auto">
                <a:xfrm rot="3600000">
                  <a:off x="718" y="425"/>
                  <a:ext cx="7" cy="0"/>
                </a:xfrm>
                <a:prstGeom prst="line">
                  <a:avLst/>
                </a:prstGeom>
                <a:noFill/>
                <a:ln w="3175">
                  <a:solidFill>
                    <a:srgbClr val="000000"/>
                  </a:solidFill>
                  <a:round/>
                  <a:headEnd/>
                  <a:tailEnd/>
                </a:ln>
                <a:extLst>
                  <a:ext uri="{909E8E84-426E-40DD-AFC4-6F175D3DCCD1}">
                    <a14:hiddenFill xmlns:a14="http://schemas.microsoft.com/office/drawing/2010/main">
                      <a:noFill/>
                    </a14:hiddenFill>
                  </a:ext>
                </a:extLst>
              </xdr:spPr>
            </xdr:sp>
          </xdr:grpSp>
        </xdr:grpSp>
        <xdr:sp macro="" textlink="">
          <xdr:nvSpPr>
            <xdr:cNvPr id="226" name="Text Box 49">
              <a:extLst>
                <a:ext uri="{FF2B5EF4-FFF2-40B4-BE49-F238E27FC236}">
                  <a16:creationId xmlns:a16="http://schemas.microsoft.com/office/drawing/2014/main" id="{00000000-0008-0000-0600-0000E2000000}"/>
                </a:ext>
              </a:extLst>
            </xdr:cNvPr>
            <xdr:cNvSpPr txBox="1">
              <a:spLocks noChangeArrowheads="1"/>
            </xdr:cNvSpPr>
          </xdr:nvSpPr>
          <xdr:spPr bwMode="auto">
            <a:xfrm>
              <a:off x="2419350" y="5953125"/>
              <a:ext cx="152400" cy="171450"/>
            </a:xfrm>
            <a:prstGeom prst="rect">
              <a:avLst/>
            </a:prstGeom>
            <a:noFill/>
            <a:ln w="6350">
              <a:noFill/>
              <a:miter lim="800000"/>
              <a:headEnd/>
              <a:tailEnd/>
            </a:ln>
            <a:effectLst/>
          </xdr:spPr>
          <xdr:txBody>
            <a:bodyPr wrap="none" lIns="18288" tIns="18288" rIns="0" bIns="0" anchor="t" upright="1">
              <a:noAutofit/>
            </a:bodyPr>
            <a:lstStyle/>
            <a:p>
              <a:pPr algn="l" rtl="0">
                <a:defRPr sz="1000"/>
              </a:pPr>
              <a:r>
                <a:rPr lang="en-US" altLang="ja-JP" sz="1000" b="0" i="0" u="none" strike="noStrike" baseline="0">
                  <a:solidFill>
                    <a:srgbClr val="000000"/>
                  </a:solidFill>
                  <a:latin typeface="ＭＳ Ｐ明朝"/>
                  <a:ea typeface="ＭＳ Ｐ明朝"/>
                </a:rPr>
                <a:t>Kr</a:t>
              </a:r>
            </a:p>
          </xdr:txBody>
        </xdr:sp>
        <xdr:sp macro="" textlink="">
          <xdr:nvSpPr>
            <xdr:cNvPr id="227" name="Text Box 50">
              <a:extLst>
                <a:ext uri="{FF2B5EF4-FFF2-40B4-BE49-F238E27FC236}">
                  <a16:creationId xmlns:a16="http://schemas.microsoft.com/office/drawing/2014/main" id="{00000000-0008-0000-0600-0000E3000000}"/>
                </a:ext>
              </a:extLst>
            </xdr:cNvPr>
            <xdr:cNvSpPr txBox="1">
              <a:spLocks noChangeArrowheads="1"/>
            </xdr:cNvSpPr>
          </xdr:nvSpPr>
          <xdr:spPr bwMode="auto">
            <a:xfrm>
              <a:off x="2962275" y="6153150"/>
              <a:ext cx="161925" cy="171450"/>
            </a:xfrm>
            <a:prstGeom prst="rect">
              <a:avLst/>
            </a:prstGeom>
            <a:noFill/>
            <a:ln w="6350">
              <a:noFill/>
              <a:miter lim="800000"/>
              <a:headEnd/>
              <a:tailEnd/>
            </a:ln>
            <a:effectLst/>
          </xdr:spPr>
          <xdr:txBody>
            <a:bodyPr wrap="none" lIns="18288" tIns="18288" rIns="0" bIns="0" anchor="t" upright="1">
              <a:noAutofit/>
            </a:bodyPr>
            <a:lstStyle/>
            <a:p>
              <a:pPr algn="l" rtl="0">
                <a:defRPr sz="1000"/>
              </a:pPr>
              <a:r>
                <a:rPr lang="en-US" altLang="ja-JP" sz="1000" b="0" i="0" u="none" strike="noStrike" baseline="0">
                  <a:solidFill>
                    <a:srgbClr val="000000"/>
                  </a:solidFill>
                  <a:latin typeface="ＭＳ Ｐ明朝"/>
                  <a:ea typeface="ＭＳ Ｐ明朝"/>
                </a:rPr>
                <a:t>Kv</a:t>
              </a:r>
            </a:p>
          </xdr:txBody>
        </xdr:sp>
        <xdr:sp macro="" textlink="">
          <xdr:nvSpPr>
            <xdr:cNvPr id="228" name="Text Box 51">
              <a:extLst>
                <a:ext uri="{FF2B5EF4-FFF2-40B4-BE49-F238E27FC236}">
                  <a16:creationId xmlns:a16="http://schemas.microsoft.com/office/drawing/2014/main" id="{00000000-0008-0000-0600-0000E4000000}"/>
                </a:ext>
              </a:extLst>
            </xdr:cNvPr>
            <xdr:cNvSpPr txBox="1">
              <a:spLocks noChangeArrowheads="1"/>
            </xdr:cNvSpPr>
          </xdr:nvSpPr>
          <xdr:spPr bwMode="auto">
            <a:xfrm>
              <a:off x="3238499" y="5965372"/>
              <a:ext cx="152400" cy="171450"/>
            </a:xfrm>
            <a:prstGeom prst="rect">
              <a:avLst/>
            </a:prstGeom>
            <a:noFill/>
            <a:ln w="6350">
              <a:noFill/>
              <a:miter lim="800000"/>
              <a:headEnd/>
              <a:tailEnd/>
            </a:ln>
            <a:effectLst/>
          </xdr:spPr>
          <xdr:txBody>
            <a:bodyPr wrap="none" lIns="18288" tIns="18288" rIns="0" bIns="0" anchor="t" upright="1">
              <a:noAutofit/>
            </a:bodyPr>
            <a:lstStyle/>
            <a:p>
              <a:pPr algn="l" rtl="0">
                <a:defRPr sz="1000"/>
              </a:pPr>
              <a:r>
                <a:rPr lang="en-US" altLang="ja-JP" sz="1000" b="0" i="0" u="none" strike="noStrike" baseline="0">
                  <a:solidFill>
                    <a:srgbClr val="000000"/>
                  </a:solidFill>
                  <a:latin typeface="ＭＳ Ｐ明朝"/>
                  <a:ea typeface="ＭＳ Ｐ明朝"/>
                </a:rPr>
                <a:t>Ks</a:t>
              </a:r>
            </a:p>
          </xdr:txBody>
        </xdr:sp>
      </xdr:grpSp>
    </xdr:grpSp>
    <xdr:clientData/>
  </xdr:twoCellAnchor>
  <xdr:twoCellAnchor>
    <xdr:from>
      <xdr:col>32</xdr:col>
      <xdr:colOff>1627</xdr:colOff>
      <xdr:row>33</xdr:row>
      <xdr:rowOff>0</xdr:rowOff>
    </xdr:from>
    <xdr:to>
      <xdr:col>35</xdr:col>
      <xdr:colOff>161924</xdr:colOff>
      <xdr:row>33</xdr:row>
      <xdr:rowOff>0</xdr:rowOff>
    </xdr:to>
    <xdr:sp macro="" textlink="">
      <xdr:nvSpPr>
        <xdr:cNvPr id="266" name="Line 214">
          <a:extLst>
            <a:ext uri="{FF2B5EF4-FFF2-40B4-BE49-F238E27FC236}">
              <a16:creationId xmlns:a16="http://schemas.microsoft.com/office/drawing/2014/main" id="{00000000-0008-0000-0600-00000A010000}"/>
            </a:ext>
          </a:extLst>
        </xdr:cNvPr>
        <xdr:cNvSpPr>
          <a:spLocks noChangeShapeType="1"/>
        </xdr:cNvSpPr>
      </xdr:nvSpPr>
      <xdr:spPr>
        <a:xfrm flipH="1">
          <a:off x="5183227" y="6286500"/>
          <a:ext cx="646072" cy="0"/>
        </a:xfrm>
        <a:prstGeom prst="line">
          <a:avLst/>
        </a:prstGeom>
        <a:noFill/>
        <a:ln w="3175">
          <a:solidFill>
            <a:srgbClr val="000000"/>
          </a:solidFill>
          <a:round/>
          <a:headEnd type="none" w="sm" len="sm"/>
        </a:ln>
        <a:extLst>
          <a:ext uri="{909E8E84-426E-40DD-AFC4-6F175D3DCCD1}">
            <a14:hiddenFill xmlns:a14="http://schemas.microsoft.com/office/drawing/2010/main">
              <a:noFill/>
            </a14:hiddenFill>
          </a:ext>
        </a:extLst>
      </xdr:spPr>
    </xdr:sp>
    <xdr:clientData/>
  </xdr:twoCellAnchor>
  <xdr:twoCellAnchor>
    <xdr:from>
      <xdr:col>19</xdr:col>
      <xdr:colOff>0</xdr:colOff>
      <xdr:row>11</xdr:row>
      <xdr:rowOff>0</xdr:rowOff>
    </xdr:from>
    <xdr:to>
      <xdr:col>19</xdr:col>
      <xdr:colOff>0</xdr:colOff>
      <xdr:row>15</xdr:row>
      <xdr:rowOff>0</xdr:rowOff>
    </xdr:to>
    <xdr:cxnSp macro="">
      <xdr:nvCxnSpPr>
        <xdr:cNvPr id="267" name="直線コネクタ 1157">
          <a:extLst>
            <a:ext uri="{FF2B5EF4-FFF2-40B4-BE49-F238E27FC236}">
              <a16:creationId xmlns:a16="http://schemas.microsoft.com/office/drawing/2014/main" id="{00000000-0008-0000-0600-00000B010000}"/>
            </a:ext>
          </a:extLst>
        </xdr:cNvPr>
        <xdr:cNvCxnSpPr>
          <a:cxnSpLocks noChangeShapeType="1"/>
        </xdr:cNvCxnSpPr>
      </xdr:nvCxnSpPr>
      <xdr:spPr>
        <a:xfrm>
          <a:off x="3076575" y="2095500"/>
          <a:ext cx="0" cy="762000"/>
        </a:xfrm>
        <a:prstGeom prst="line">
          <a:avLst/>
        </a:prstGeom>
        <a:noFill/>
        <a:ln w="9525">
          <a:solidFill>
            <a:srgbClr val="000000"/>
          </a:solidFill>
          <a:round/>
          <a:headEnd type="oval" w="sm" len="sm"/>
          <a:tailEnd type="oval" w="sm" len="sm"/>
        </a:ln>
        <a:extLst>
          <a:ext uri="{909E8E84-426E-40DD-AFC4-6F175D3DCCD1}">
            <a14:hiddenFill xmlns:a14="http://schemas.microsoft.com/office/drawing/2010/main">
              <a:noFill/>
            </a14:hiddenFill>
          </a:ext>
        </a:extLst>
      </xdr:spPr>
    </xdr:cxnSp>
    <xdr:clientData/>
  </xdr:twoCellAnchor>
  <xdr:twoCellAnchor>
    <xdr:from>
      <xdr:col>19</xdr:col>
      <xdr:colOff>0</xdr:colOff>
      <xdr:row>33</xdr:row>
      <xdr:rowOff>0</xdr:rowOff>
    </xdr:from>
    <xdr:to>
      <xdr:col>19</xdr:col>
      <xdr:colOff>0</xdr:colOff>
      <xdr:row>36</xdr:row>
      <xdr:rowOff>0</xdr:rowOff>
    </xdr:to>
    <xdr:cxnSp macro="">
      <xdr:nvCxnSpPr>
        <xdr:cNvPr id="268" name="直線コネクタ 1158">
          <a:extLst>
            <a:ext uri="{FF2B5EF4-FFF2-40B4-BE49-F238E27FC236}">
              <a16:creationId xmlns:a16="http://schemas.microsoft.com/office/drawing/2014/main" id="{00000000-0008-0000-0600-00000C010000}"/>
            </a:ext>
          </a:extLst>
        </xdr:cNvPr>
        <xdr:cNvCxnSpPr>
          <a:cxnSpLocks noChangeShapeType="1"/>
        </xdr:cNvCxnSpPr>
      </xdr:nvCxnSpPr>
      <xdr:spPr>
        <a:xfrm>
          <a:off x="3076575" y="6286500"/>
          <a:ext cx="0" cy="571500"/>
        </a:xfrm>
        <a:prstGeom prst="line">
          <a:avLst/>
        </a:prstGeom>
        <a:noFill/>
        <a:ln w="19050">
          <a:solidFill>
            <a:srgbClr val="000000"/>
          </a:solidFill>
          <a:round/>
          <a:headEnd type="none" w="sm" len="sm"/>
          <a:tailEnd type="oval" w="sm" len="sm"/>
        </a:ln>
        <a:extLst>
          <a:ext uri="{909E8E84-426E-40DD-AFC4-6F175D3DCCD1}">
            <a14:hiddenFill xmlns:a14="http://schemas.microsoft.com/office/drawing/2010/main">
              <a:noFill/>
            </a14:hiddenFill>
          </a:ext>
        </a:extLst>
      </xdr:spPr>
    </xdr:cxnSp>
    <xdr:clientData/>
  </xdr:twoCellAnchor>
  <xdr:twoCellAnchor>
    <xdr:from>
      <xdr:col>18</xdr:col>
      <xdr:colOff>161924</xdr:colOff>
      <xdr:row>41</xdr:row>
      <xdr:rowOff>0</xdr:rowOff>
    </xdr:from>
    <xdr:to>
      <xdr:col>29</xdr:col>
      <xdr:colOff>161924</xdr:colOff>
      <xdr:row>41</xdr:row>
      <xdr:rowOff>0</xdr:rowOff>
    </xdr:to>
    <xdr:sp macro="" textlink="">
      <xdr:nvSpPr>
        <xdr:cNvPr id="269" name="Line 210">
          <a:extLst>
            <a:ext uri="{FF2B5EF4-FFF2-40B4-BE49-F238E27FC236}">
              <a16:creationId xmlns:a16="http://schemas.microsoft.com/office/drawing/2014/main" id="{00000000-0008-0000-0600-00000D010000}"/>
            </a:ext>
          </a:extLst>
        </xdr:cNvPr>
        <xdr:cNvSpPr>
          <a:spLocks noChangeShapeType="1"/>
        </xdr:cNvSpPr>
      </xdr:nvSpPr>
      <xdr:spPr>
        <a:xfrm flipH="1" flipV="1">
          <a:off x="3076574" y="7810500"/>
          <a:ext cx="1781175" cy="0"/>
        </a:xfrm>
        <a:prstGeom prst="line">
          <a:avLst/>
        </a:prstGeom>
        <a:noFill/>
        <a:ln w="3175">
          <a:solidFill>
            <a:srgbClr val="000000"/>
          </a:solidFill>
          <a:round/>
          <a:headEnd type="stealth" w="sm" len="sm"/>
          <a:tailEnd type="stealth" w="sm" len="sm"/>
        </a:ln>
        <a:extLst>
          <a:ext uri="{909E8E84-426E-40DD-AFC4-6F175D3DCCD1}">
            <a14:hiddenFill xmlns:a14="http://schemas.microsoft.com/office/drawing/2010/main">
              <a:noFill/>
            </a14:hiddenFill>
          </a:ext>
        </a:extLst>
      </xdr:spPr>
    </xdr:sp>
    <xdr:clientData/>
  </xdr:twoCellAnchor>
  <xdr:twoCellAnchor>
    <xdr:from>
      <xdr:col>8</xdr:col>
      <xdr:colOff>0</xdr:colOff>
      <xdr:row>36</xdr:row>
      <xdr:rowOff>94576</xdr:rowOff>
    </xdr:from>
    <xdr:to>
      <xdr:col>8</xdr:col>
      <xdr:colOff>0</xdr:colOff>
      <xdr:row>42</xdr:row>
      <xdr:rowOff>0</xdr:rowOff>
    </xdr:to>
    <xdr:sp macro="" textlink="">
      <xdr:nvSpPr>
        <xdr:cNvPr id="270" name="Line 2192">
          <a:extLst>
            <a:ext uri="{FF2B5EF4-FFF2-40B4-BE49-F238E27FC236}">
              <a16:creationId xmlns:a16="http://schemas.microsoft.com/office/drawing/2014/main" id="{00000000-0008-0000-0600-00000E010000}"/>
            </a:ext>
          </a:extLst>
        </xdr:cNvPr>
        <xdr:cNvSpPr>
          <a:spLocks noChangeShapeType="1"/>
        </xdr:cNvSpPr>
      </xdr:nvSpPr>
      <xdr:spPr>
        <a:xfrm flipH="1">
          <a:off x="1295400" y="6952576"/>
          <a:ext cx="0" cy="1048424"/>
        </a:xfrm>
        <a:prstGeom prst="line">
          <a:avLst/>
        </a:prstGeom>
        <a:noFill/>
        <a:ln w="3175">
          <a:solidFill>
            <a:srgbClr val="000000"/>
          </a:solidFill>
          <a:round/>
          <a:headEnd type="none" w="sm" len="sm"/>
        </a:ln>
        <a:extLst>
          <a:ext uri="{909E8E84-426E-40DD-AFC4-6F175D3DCCD1}">
            <a14:hiddenFill xmlns:a14="http://schemas.microsoft.com/office/drawing/2010/main">
              <a:noFill/>
            </a14:hiddenFill>
          </a:ext>
        </a:extLst>
      </xdr:spPr>
    </xdr:sp>
    <xdr:clientData/>
  </xdr:twoCellAnchor>
  <xdr:twoCellAnchor>
    <xdr:from>
      <xdr:col>8</xdr:col>
      <xdr:colOff>0</xdr:colOff>
      <xdr:row>20</xdr:row>
      <xdr:rowOff>0</xdr:rowOff>
    </xdr:from>
    <xdr:to>
      <xdr:col>13</xdr:col>
      <xdr:colOff>0</xdr:colOff>
      <xdr:row>20</xdr:row>
      <xdr:rowOff>0</xdr:rowOff>
    </xdr:to>
    <xdr:sp macro="" textlink="">
      <xdr:nvSpPr>
        <xdr:cNvPr id="271" name="Line 210">
          <a:extLst>
            <a:ext uri="{FF2B5EF4-FFF2-40B4-BE49-F238E27FC236}">
              <a16:creationId xmlns:a16="http://schemas.microsoft.com/office/drawing/2014/main" id="{00000000-0008-0000-0600-00000F010000}"/>
            </a:ext>
          </a:extLst>
        </xdr:cNvPr>
        <xdr:cNvSpPr>
          <a:spLocks noChangeShapeType="1"/>
        </xdr:cNvSpPr>
      </xdr:nvSpPr>
      <xdr:spPr>
        <a:xfrm flipH="1">
          <a:off x="1295400" y="3810000"/>
          <a:ext cx="809625" cy="0"/>
        </a:xfrm>
        <a:prstGeom prst="line">
          <a:avLst/>
        </a:prstGeom>
        <a:noFill/>
        <a:ln w="3175">
          <a:solidFill>
            <a:srgbClr val="000000"/>
          </a:solidFill>
          <a:round/>
          <a:headEnd type="stealth" w="sm" len="sm"/>
          <a:tailEnd type="stealth" w="sm" len="sm"/>
        </a:ln>
        <a:extLst>
          <a:ext uri="{909E8E84-426E-40DD-AFC4-6F175D3DCCD1}">
            <a14:hiddenFill xmlns:a14="http://schemas.microsoft.com/office/drawing/2010/main">
              <a:noFill/>
            </a14:hiddenFill>
          </a:ext>
        </a:extLst>
      </xdr:spPr>
    </xdr:sp>
    <xdr:clientData/>
  </xdr:twoCellAnchor>
  <xdr:twoCellAnchor>
    <xdr:from>
      <xdr:col>8</xdr:col>
      <xdr:colOff>0</xdr:colOff>
      <xdr:row>16</xdr:row>
      <xdr:rowOff>9524</xdr:rowOff>
    </xdr:from>
    <xdr:to>
      <xdr:col>8</xdr:col>
      <xdr:colOff>0</xdr:colOff>
      <xdr:row>19</xdr:row>
      <xdr:rowOff>190499</xdr:rowOff>
    </xdr:to>
    <xdr:sp macro="" textlink="">
      <xdr:nvSpPr>
        <xdr:cNvPr id="272" name="Line 2192">
          <a:extLst>
            <a:ext uri="{FF2B5EF4-FFF2-40B4-BE49-F238E27FC236}">
              <a16:creationId xmlns:a16="http://schemas.microsoft.com/office/drawing/2014/main" id="{00000000-0008-0000-0600-000010010000}"/>
            </a:ext>
          </a:extLst>
        </xdr:cNvPr>
        <xdr:cNvSpPr>
          <a:spLocks noChangeShapeType="1"/>
        </xdr:cNvSpPr>
      </xdr:nvSpPr>
      <xdr:spPr>
        <a:xfrm flipH="1" flipV="1">
          <a:off x="1295400" y="3057524"/>
          <a:ext cx="0" cy="752475"/>
        </a:xfrm>
        <a:prstGeom prst="line">
          <a:avLst/>
        </a:prstGeom>
        <a:noFill/>
        <a:ln w="3175">
          <a:solidFill>
            <a:srgbClr val="000000"/>
          </a:solidFill>
          <a:round/>
          <a:headEnd type="none" w="sm" len="sm"/>
        </a:ln>
        <a:extLst>
          <a:ext uri="{909E8E84-426E-40DD-AFC4-6F175D3DCCD1}">
            <a14:hiddenFill xmlns:a14="http://schemas.microsoft.com/office/drawing/2010/main">
              <a:noFill/>
            </a14:hiddenFill>
          </a:ext>
        </a:extLst>
      </xdr:spPr>
    </xdr:sp>
    <xdr:clientData/>
  </xdr:twoCellAnchor>
  <xdr:twoCellAnchor>
    <xdr:from>
      <xdr:col>30</xdr:col>
      <xdr:colOff>0</xdr:colOff>
      <xdr:row>8</xdr:row>
      <xdr:rowOff>0</xdr:rowOff>
    </xdr:from>
    <xdr:to>
      <xdr:col>30</xdr:col>
      <xdr:colOff>0</xdr:colOff>
      <xdr:row>10</xdr:row>
      <xdr:rowOff>47624</xdr:rowOff>
    </xdr:to>
    <xdr:sp macro="" textlink="">
      <xdr:nvSpPr>
        <xdr:cNvPr id="273" name="Line 2192">
          <a:extLst>
            <a:ext uri="{FF2B5EF4-FFF2-40B4-BE49-F238E27FC236}">
              <a16:creationId xmlns:a16="http://schemas.microsoft.com/office/drawing/2014/main" id="{00000000-0008-0000-0600-000011010000}"/>
            </a:ext>
          </a:extLst>
        </xdr:cNvPr>
        <xdr:cNvSpPr>
          <a:spLocks noChangeShapeType="1"/>
        </xdr:cNvSpPr>
      </xdr:nvSpPr>
      <xdr:spPr>
        <a:xfrm flipH="1" flipV="1">
          <a:off x="4857750" y="1524000"/>
          <a:ext cx="0" cy="428624"/>
        </a:xfrm>
        <a:prstGeom prst="line">
          <a:avLst/>
        </a:prstGeom>
        <a:noFill/>
        <a:ln w="3175">
          <a:solidFill>
            <a:srgbClr val="000000"/>
          </a:solidFill>
          <a:round/>
          <a:headEnd type="none" w="sm" len="sm"/>
        </a:ln>
        <a:extLst>
          <a:ext uri="{909E8E84-426E-40DD-AFC4-6F175D3DCCD1}">
            <a14:hiddenFill xmlns:a14="http://schemas.microsoft.com/office/drawing/2010/main">
              <a:noFill/>
            </a14:hiddenFill>
          </a:ext>
        </a:extLst>
      </xdr:spPr>
    </xdr:sp>
    <xdr:clientData/>
  </xdr:twoCellAnchor>
  <xdr:twoCellAnchor>
    <xdr:from>
      <xdr:col>20</xdr:col>
      <xdr:colOff>8770</xdr:colOff>
      <xdr:row>524</xdr:row>
      <xdr:rowOff>121955</xdr:rowOff>
    </xdr:from>
    <xdr:to>
      <xdr:col>20</xdr:col>
      <xdr:colOff>8770</xdr:colOff>
      <xdr:row>533</xdr:row>
      <xdr:rowOff>0</xdr:rowOff>
    </xdr:to>
    <xdr:sp macro="" textlink="">
      <xdr:nvSpPr>
        <xdr:cNvPr id="168" name="Line 458">
          <a:extLst>
            <a:ext uri="{FF2B5EF4-FFF2-40B4-BE49-F238E27FC236}">
              <a16:creationId xmlns:a16="http://schemas.microsoft.com/office/drawing/2014/main" id="{00000000-0008-0000-0600-0000A8000000}"/>
            </a:ext>
          </a:extLst>
        </xdr:cNvPr>
        <xdr:cNvSpPr>
          <a:spLocks noChangeShapeType="1"/>
        </xdr:cNvSpPr>
      </xdr:nvSpPr>
      <xdr:spPr>
        <a:xfrm flipH="1">
          <a:off x="3293253" y="98196610"/>
          <a:ext cx="0" cy="1592545"/>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stealth" w="sm" len="sm"/>
          <a:tailEnd type="stealth" w="sm" len="sm"/>
        </a:ln>
        <a:extLst>
          <a:ext uri="{909E8E84-426E-40DD-AFC4-6F175D3DCCD1}">
            <a14:hiddenFill xmlns:a14="http://schemas.microsoft.com/office/drawing/2010/main">
              <a:noFill/>
            </a14:hiddenFill>
          </a:ext>
        </a:extLst>
      </xdr:spPr>
    </xdr:sp>
    <xdr:clientData/>
  </xdr:twoCellAnchor>
  <xdr:twoCellAnchor>
    <xdr:from>
      <xdr:col>20</xdr:col>
      <xdr:colOff>1428</xdr:colOff>
      <xdr:row>533</xdr:row>
      <xdr:rowOff>1</xdr:rowOff>
    </xdr:from>
    <xdr:to>
      <xdr:col>20</xdr:col>
      <xdr:colOff>1428</xdr:colOff>
      <xdr:row>534</xdr:row>
      <xdr:rowOff>69569</xdr:rowOff>
    </xdr:to>
    <xdr:sp macro="" textlink="">
      <xdr:nvSpPr>
        <xdr:cNvPr id="169" name="Line 458">
          <a:extLst>
            <a:ext uri="{FF2B5EF4-FFF2-40B4-BE49-F238E27FC236}">
              <a16:creationId xmlns:a16="http://schemas.microsoft.com/office/drawing/2014/main" id="{00000000-0008-0000-0600-0000A9000000}"/>
            </a:ext>
          </a:extLst>
        </xdr:cNvPr>
        <xdr:cNvSpPr>
          <a:spLocks noChangeShapeType="1"/>
        </xdr:cNvSpPr>
      </xdr:nvSpPr>
      <xdr:spPr>
        <a:xfrm flipH="1">
          <a:off x="3285911" y="99789156"/>
          <a:ext cx="0" cy="260068"/>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stealth" w="sm" len="sm"/>
          <a:tailEnd type="stealth" w="sm" len="sm"/>
        </a:ln>
        <a:extLst>
          <a:ext uri="{909E8E84-426E-40DD-AFC4-6F175D3DCCD1}">
            <a14:hiddenFill xmlns:a14="http://schemas.microsoft.com/office/drawing/2010/main">
              <a:noFill/>
            </a14:hiddenFill>
          </a:ext>
        </a:extLst>
      </xdr:spPr>
    </xdr:sp>
    <xdr:clientData/>
  </xdr:twoCellAnchor>
  <xdr:twoCellAnchor>
    <xdr:from>
      <xdr:col>17</xdr:col>
      <xdr:colOff>33337</xdr:colOff>
      <xdr:row>533</xdr:row>
      <xdr:rowOff>1</xdr:rowOff>
    </xdr:from>
    <xdr:to>
      <xdr:col>20</xdr:col>
      <xdr:colOff>4762</xdr:colOff>
      <xdr:row>533</xdr:row>
      <xdr:rowOff>1</xdr:rowOff>
    </xdr:to>
    <xdr:sp macro="" textlink="">
      <xdr:nvSpPr>
        <xdr:cNvPr id="170" name="Line 458">
          <a:extLst>
            <a:ext uri="{FF2B5EF4-FFF2-40B4-BE49-F238E27FC236}">
              <a16:creationId xmlns:a16="http://schemas.microsoft.com/office/drawing/2014/main" id="{00000000-0008-0000-0600-0000AA000000}"/>
            </a:ext>
          </a:extLst>
        </xdr:cNvPr>
        <xdr:cNvSpPr>
          <a:spLocks noChangeShapeType="1"/>
        </xdr:cNvSpPr>
      </xdr:nvSpPr>
      <xdr:spPr>
        <a:xfrm flipH="1" flipV="1">
          <a:off x="2825147" y="99789156"/>
          <a:ext cx="464098"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none" w="sm" len="sm"/>
          <a:tailEnd type="none" w="sm" len="sm"/>
        </a:ln>
        <a:extLst>
          <a:ext uri="{909E8E84-426E-40DD-AFC4-6F175D3DCCD1}">
            <a14:hiddenFill xmlns:a14="http://schemas.microsoft.com/office/drawing/2010/main">
              <a:noFill/>
            </a14:hiddenFill>
          </a:ext>
        </a:extLst>
      </xdr:spPr>
    </xdr:sp>
    <xdr:clientData/>
  </xdr:twoCellAnchor>
  <xdr:twoCellAnchor>
    <xdr:from>
      <xdr:col>15</xdr:col>
      <xdr:colOff>91857</xdr:colOff>
      <xdr:row>524</xdr:row>
      <xdr:rowOff>121959</xdr:rowOff>
    </xdr:from>
    <xdr:to>
      <xdr:col>16</xdr:col>
      <xdr:colOff>98424</xdr:colOff>
      <xdr:row>533</xdr:row>
      <xdr:rowOff>0</xdr:rowOff>
    </xdr:to>
    <xdr:grpSp>
      <xdr:nvGrpSpPr>
        <xdr:cNvPr id="172" name="グループ化 171">
          <a:extLst>
            <a:ext uri="{FF2B5EF4-FFF2-40B4-BE49-F238E27FC236}">
              <a16:creationId xmlns:a16="http://schemas.microsoft.com/office/drawing/2014/main" id="{00000000-0008-0000-0600-0000AC000000}"/>
            </a:ext>
          </a:extLst>
        </xdr:cNvPr>
        <xdr:cNvGrpSpPr/>
      </xdr:nvGrpSpPr>
      <xdr:grpSpPr>
        <a:xfrm>
          <a:off x="2555219" y="98025821"/>
          <a:ext cx="170791" cy="1592541"/>
          <a:chOff x="2555219" y="94196115"/>
          <a:chExt cx="170791" cy="1592541"/>
        </a:xfrm>
      </xdr:grpSpPr>
      <xdr:cxnSp macro="">
        <xdr:nvCxnSpPr>
          <xdr:cNvPr id="173" name="直線コネクタ 172">
            <a:extLst>
              <a:ext uri="{FF2B5EF4-FFF2-40B4-BE49-F238E27FC236}">
                <a16:creationId xmlns:a16="http://schemas.microsoft.com/office/drawing/2014/main" id="{00000000-0008-0000-0600-0000AD000000}"/>
              </a:ext>
            </a:extLst>
          </xdr:cNvPr>
          <xdr:cNvCxnSpPr>
            <a:cxnSpLocks noChangeShapeType="1"/>
          </xdr:cNvCxnSpPr>
        </xdr:nvCxnSpPr>
        <xdr:spPr>
          <a:xfrm flipH="1">
            <a:off x="2555219" y="95788655"/>
            <a:ext cx="170572" cy="0"/>
          </a:xfrm>
          <a:prstGeom prst="line">
            <a:avLst/>
          </a:prstGeom>
          <a:noFill/>
          <a:ln w="6350">
            <a:solidFill>
              <a:srgbClr val="FF0000"/>
            </a:solidFill>
            <a:round/>
          </a:ln>
          <a:extLst>
            <a:ext uri="{909E8E84-426E-40DD-AFC4-6F175D3DCCD1}">
              <a14:hiddenFill xmlns:a14="http://schemas.microsoft.com/office/drawing/2010/main">
                <a:noFill/>
              </a14:hiddenFill>
            </a:ext>
          </a:extLst>
        </xdr:spPr>
      </xdr:cxnSp>
      <xdr:sp macro="" textlink="">
        <xdr:nvSpPr>
          <xdr:cNvPr id="174" name="Line 5060">
            <a:extLst>
              <a:ext uri="{FF2B5EF4-FFF2-40B4-BE49-F238E27FC236}">
                <a16:creationId xmlns:a16="http://schemas.microsoft.com/office/drawing/2014/main" id="{00000000-0008-0000-0600-0000AE000000}"/>
              </a:ext>
            </a:extLst>
          </xdr:cNvPr>
          <xdr:cNvSpPr>
            <a:spLocks noChangeShapeType="1"/>
          </xdr:cNvSpPr>
        </xdr:nvSpPr>
        <xdr:spPr>
          <a:xfrm>
            <a:off x="2561786" y="94212102"/>
            <a:ext cx="0" cy="1576553"/>
          </a:xfrm>
          <a:prstGeom prst="line">
            <a:avLst/>
          </a:prstGeom>
          <a:noFill/>
          <a:ln w="6350">
            <a:solidFill>
              <a:srgbClr val="FF0000"/>
            </a:solidFill>
            <a:round/>
          </a:ln>
          <a:extLst>
            <a:ext uri="{909E8E84-426E-40DD-AFC4-6F175D3DCCD1}">
              <a14:hiddenFill xmlns:a14="http://schemas.microsoft.com/office/drawing/2010/main">
                <a:noFill/>
              </a14:hiddenFill>
            </a:ext>
          </a:extLst>
        </xdr:spPr>
      </xdr:sp>
      <xdr:sp macro="" textlink="">
        <xdr:nvSpPr>
          <xdr:cNvPr id="175" name="Line 5060">
            <a:extLst>
              <a:ext uri="{FF2B5EF4-FFF2-40B4-BE49-F238E27FC236}">
                <a16:creationId xmlns:a16="http://schemas.microsoft.com/office/drawing/2014/main" id="{00000000-0008-0000-0600-0000AF000000}"/>
              </a:ext>
            </a:extLst>
          </xdr:cNvPr>
          <xdr:cNvSpPr>
            <a:spLocks noChangeShapeType="1"/>
          </xdr:cNvSpPr>
        </xdr:nvSpPr>
        <xdr:spPr>
          <a:xfrm flipH="1">
            <a:off x="2726010" y="94205534"/>
            <a:ext cx="0" cy="1583122"/>
          </a:xfrm>
          <a:prstGeom prst="line">
            <a:avLst/>
          </a:prstGeom>
          <a:noFill/>
          <a:ln w="6350">
            <a:solidFill>
              <a:srgbClr val="FF0000"/>
            </a:solidFill>
            <a:round/>
          </a:ln>
          <a:extLst>
            <a:ext uri="{909E8E84-426E-40DD-AFC4-6F175D3DCCD1}">
              <a14:hiddenFill xmlns:a14="http://schemas.microsoft.com/office/drawing/2010/main">
                <a:noFill/>
              </a14:hiddenFill>
            </a:ext>
          </a:extLst>
        </xdr:spPr>
        <xdr:txBody>
          <a:bodyPr/>
          <a:lstStyle/>
          <a:p>
            <a:endParaRPr lang="ja-JP" altLang="en-US"/>
          </a:p>
        </xdr:txBody>
      </xdr:sp>
      <xdr:cxnSp macro="">
        <xdr:nvCxnSpPr>
          <xdr:cNvPr id="176" name="直線コネクタ 170">
            <a:extLst>
              <a:ext uri="{FF2B5EF4-FFF2-40B4-BE49-F238E27FC236}">
                <a16:creationId xmlns:a16="http://schemas.microsoft.com/office/drawing/2014/main" id="{00000000-0008-0000-0600-0000B0000000}"/>
              </a:ext>
            </a:extLst>
          </xdr:cNvPr>
          <xdr:cNvCxnSpPr>
            <a:cxnSpLocks noChangeShapeType="1"/>
          </xdr:cNvCxnSpPr>
        </xdr:nvCxnSpPr>
        <xdr:spPr>
          <a:xfrm flipH="1">
            <a:off x="2568466" y="94196115"/>
            <a:ext cx="156909" cy="0"/>
          </a:xfrm>
          <a:prstGeom prst="line">
            <a:avLst/>
          </a:prstGeom>
          <a:noFill/>
          <a:ln w="6350">
            <a:solidFill>
              <a:srgbClr val="FF0000"/>
            </a:solidFill>
            <a:round/>
          </a:ln>
          <a:extLst>
            <a:ext uri="{909E8E84-426E-40DD-AFC4-6F175D3DCCD1}">
              <a14:hiddenFill xmlns:a14="http://schemas.microsoft.com/office/drawing/2010/main">
                <a:noFill/>
              </a14:hiddenFill>
            </a:ext>
          </a:extLst>
        </xdr:spPr>
      </xdr:cxnSp>
    </xdr:grpSp>
    <xdr:clientData/>
  </xdr:twoCellAnchor>
  <xdr:twoCellAnchor>
    <xdr:from>
      <xdr:col>13</xdr:col>
      <xdr:colOff>155108</xdr:colOff>
      <xdr:row>487</xdr:row>
      <xdr:rowOff>80437</xdr:rowOff>
    </xdr:from>
    <xdr:to>
      <xdr:col>16</xdr:col>
      <xdr:colOff>158772</xdr:colOff>
      <xdr:row>487</xdr:row>
      <xdr:rowOff>80437</xdr:rowOff>
    </xdr:to>
    <xdr:sp macro="" textlink="">
      <xdr:nvSpPr>
        <xdr:cNvPr id="177" name="Line 416">
          <a:extLst>
            <a:ext uri="{FF2B5EF4-FFF2-40B4-BE49-F238E27FC236}">
              <a16:creationId xmlns:a16="http://schemas.microsoft.com/office/drawing/2014/main" id="{00000000-0008-0000-0600-0000B1000000}"/>
            </a:ext>
          </a:extLst>
        </xdr:cNvPr>
        <xdr:cNvSpPr>
          <a:spLocks noChangeShapeType="1"/>
        </xdr:cNvSpPr>
      </xdr:nvSpPr>
      <xdr:spPr>
        <a:xfrm rot="16200000" flipV="1">
          <a:off x="2504853" y="90799467"/>
          <a:ext cx="0" cy="489439"/>
        </a:xfrm>
        <a:prstGeom prst="line">
          <a:avLst/>
        </a:prstGeom>
        <a:noFill/>
        <a:ln w="15875">
          <a:solidFill>
            <a:srgbClr xmlns:mc="http://schemas.openxmlformats.org/markup-compatibility/2006" xmlns:a14="http://schemas.microsoft.com/office/drawing/2010/main" val="000000" mc:Ignorable="a14" a14:legacySpreadsheetColorIndex="64"/>
          </a:solidFill>
          <a:round/>
          <a:headEnd type="triangle" w="sm" len="med"/>
        </a:ln>
        <a:extLst>
          <a:ext uri="{909E8E84-426E-40DD-AFC4-6F175D3DCCD1}">
            <a14:hiddenFill xmlns:a14="http://schemas.microsoft.com/office/drawing/2010/main">
              <a:noFill/>
            </a14:hiddenFill>
          </a:ext>
        </a:extLst>
      </xdr:spPr>
    </xdr:sp>
    <xdr:clientData/>
  </xdr:twoCellAnchor>
  <xdr:twoCellAnchor>
    <xdr:from>
      <xdr:col>13</xdr:col>
      <xdr:colOff>155108</xdr:colOff>
      <xdr:row>503</xdr:row>
      <xdr:rowOff>137589</xdr:rowOff>
    </xdr:from>
    <xdr:to>
      <xdr:col>16</xdr:col>
      <xdr:colOff>158772</xdr:colOff>
      <xdr:row>503</xdr:row>
      <xdr:rowOff>137589</xdr:rowOff>
    </xdr:to>
    <xdr:sp macro="" textlink="">
      <xdr:nvSpPr>
        <xdr:cNvPr id="178" name="Line 416">
          <a:extLst>
            <a:ext uri="{FF2B5EF4-FFF2-40B4-BE49-F238E27FC236}">
              <a16:creationId xmlns:a16="http://schemas.microsoft.com/office/drawing/2014/main" id="{00000000-0008-0000-0600-0000B2000000}"/>
            </a:ext>
          </a:extLst>
        </xdr:cNvPr>
        <xdr:cNvSpPr>
          <a:spLocks noChangeShapeType="1"/>
        </xdr:cNvSpPr>
      </xdr:nvSpPr>
      <xdr:spPr>
        <a:xfrm rot="16200000" flipV="1">
          <a:off x="2504853" y="93904619"/>
          <a:ext cx="0" cy="489439"/>
        </a:xfrm>
        <a:prstGeom prst="line">
          <a:avLst/>
        </a:prstGeom>
        <a:noFill/>
        <a:ln w="15875">
          <a:solidFill>
            <a:srgbClr xmlns:mc="http://schemas.openxmlformats.org/markup-compatibility/2006" xmlns:a14="http://schemas.microsoft.com/office/drawing/2010/main" val="000000" mc:Ignorable="a14" a14:legacySpreadsheetColorIndex="64"/>
          </a:solidFill>
          <a:round/>
          <a:headEnd type="triangle" w="sm" len="med"/>
        </a:ln>
        <a:extLst>
          <a:ext uri="{909E8E84-426E-40DD-AFC4-6F175D3DCCD1}">
            <a14:hiddenFill xmlns:a14="http://schemas.microsoft.com/office/drawing/2010/main">
              <a:noFill/>
            </a14:hiddenFill>
          </a:ext>
        </a:extLst>
      </xdr:spPr>
    </xdr:sp>
    <xdr:clientData/>
  </xdr:twoCellAnchor>
  <xdr:twoCellAnchor>
    <xdr:from>
      <xdr:col>13</xdr:col>
      <xdr:colOff>155108</xdr:colOff>
      <xdr:row>524</xdr:row>
      <xdr:rowOff>128066</xdr:rowOff>
    </xdr:from>
    <xdr:to>
      <xdr:col>16</xdr:col>
      <xdr:colOff>158772</xdr:colOff>
      <xdr:row>524</xdr:row>
      <xdr:rowOff>128066</xdr:rowOff>
    </xdr:to>
    <xdr:sp macro="" textlink="">
      <xdr:nvSpPr>
        <xdr:cNvPr id="179" name="Line 416">
          <a:extLst>
            <a:ext uri="{FF2B5EF4-FFF2-40B4-BE49-F238E27FC236}">
              <a16:creationId xmlns:a16="http://schemas.microsoft.com/office/drawing/2014/main" id="{00000000-0008-0000-0600-0000B3000000}"/>
            </a:ext>
          </a:extLst>
        </xdr:cNvPr>
        <xdr:cNvSpPr>
          <a:spLocks noChangeShapeType="1"/>
        </xdr:cNvSpPr>
      </xdr:nvSpPr>
      <xdr:spPr>
        <a:xfrm rot="16200000" flipV="1">
          <a:off x="2504853" y="97895596"/>
          <a:ext cx="0" cy="489439"/>
        </a:xfrm>
        <a:prstGeom prst="line">
          <a:avLst/>
        </a:prstGeom>
        <a:noFill/>
        <a:ln w="15875">
          <a:solidFill>
            <a:srgbClr xmlns:mc="http://schemas.openxmlformats.org/markup-compatibility/2006" xmlns:a14="http://schemas.microsoft.com/office/drawing/2010/main" val="000000" mc:Ignorable="a14" a14:legacySpreadsheetColorIndex="64"/>
          </a:solidFill>
          <a:round/>
          <a:headEnd type="triangle" w="sm" len="med"/>
        </a:ln>
        <a:extLst>
          <a:ext uri="{909E8E84-426E-40DD-AFC4-6F175D3DCCD1}">
            <a14:hiddenFill xmlns:a14="http://schemas.microsoft.com/office/drawing/2010/main">
              <a:no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24</xdr:col>
      <xdr:colOff>9525</xdr:colOff>
      <xdr:row>5</xdr:row>
      <xdr:rowOff>0</xdr:rowOff>
    </xdr:from>
    <xdr:to>
      <xdr:col>24</xdr:col>
      <xdr:colOff>47625</xdr:colOff>
      <xdr:row>6</xdr:row>
      <xdr:rowOff>31506</xdr:rowOff>
    </xdr:to>
    <xdr:sp macro="" textlink="">
      <xdr:nvSpPr>
        <xdr:cNvPr id="2" name="Text Box 27">
          <a:extLst>
            <a:ext uri="{FF2B5EF4-FFF2-40B4-BE49-F238E27FC236}">
              <a16:creationId xmlns:a16="http://schemas.microsoft.com/office/drawing/2014/main" id="{00000000-0008-0000-0900-000002000000}"/>
            </a:ext>
          </a:extLst>
        </xdr:cNvPr>
        <xdr:cNvSpPr txBox="1">
          <a:spLocks noChangeArrowheads="1"/>
        </xdr:cNvSpPr>
      </xdr:nvSpPr>
      <xdr:spPr>
        <a:xfrm>
          <a:off x="3905250" y="609600"/>
          <a:ext cx="38100" cy="219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24</xdr:col>
      <xdr:colOff>9525</xdr:colOff>
      <xdr:row>204</xdr:row>
      <xdr:rowOff>0</xdr:rowOff>
    </xdr:from>
    <xdr:to>
      <xdr:col>24</xdr:col>
      <xdr:colOff>47625</xdr:colOff>
      <xdr:row>205</xdr:row>
      <xdr:rowOff>9525</xdr:rowOff>
    </xdr:to>
    <xdr:sp macro="" textlink="">
      <xdr:nvSpPr>
        <xdr:cNvPr id="3" name="Text Box 247">
          <a:extLst>
            <a:ext uri="{FF2B5EF4-FFF2-40B4-BE49-F238E27FC236}">
              <a16:creationId xmlns:a16="http://schemas.microsoft.com/office/drawing/2014/main" id="{00000000-0008-0000-0900-000003000000}"/>
            </a:ext>
          </a:extLst>
        </xdr:cNvPr>
        <xdr:cNvSpPr txBox="1">
          <a:spLocks noChangeArrowheads="1"/>
        </xdr:cNvSpPr>
      </xdr:nvSpPr>
      <xdr:spPr>
        <a:xfrm>
          <a:off x="3905250" y="46948725"/>
          <a:ext cx="38100"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4</xdr:col>
      <xdr:colOff>0</xdr:colOff>
      <xdr:row>204</xdr:row>
      <xdr:rowOff>0</xdr:rowOff>
    </xdr:from>
    <xdr:to>
      <xdr:col>4</xdr:col>
      <xdr:colOff>38100</xdr:colOff>
      <xdr:row>205</xdr:row>
      <xdr:rowOff>19050</xdr:rowOff>
    </xdr:to>
    <xdr:sp macro="" textlink="">
      <xdr:nvSpPr>
        <xdr:cNvPr id="4" name="Text Box 248">
          <a:extLst>
            <a:ext uri="{FF2B5EF4-FFF2-40B4-BE49-F238E27FC236}">
              <a16:creationId xmlns:a16="http://schemas.microsoft.com/office/drawing/2014/main" id="{00000000-0008-0000-0900-000004000000}"/>
            </a:ext>
          </a:extLst>
        </xdr:cNvPr>
        <xdr:cNvSpPr txBox="1">
          <a:spLocks noChangeArrowheads="1"/>
        </xdr:cNvSpPr>
      </xdr:nvSpPr>
      <xdr:spPr>
        <a:xfrm>
          <a:off x="647700" y="46948725"/>
          <a:ext cx="38100" cy="209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4</xdr:col>
      <xdr:colOff>0</xdr:colOff>
      <xdr:row>204</xdr:row>
      <xdr:rowOff>0</xdr:rowOff>
    </xdr:from>
    <xdr:to>
      <xdr:col>4</xdr:col>
      <xdr:colOff>38100</xdr:colOff>
      <xdr:row>205</xdr:row>
      <xdr:rowOff>19050</xdr:rowOff>
    </xdr:to>
    <xdr:sp macro="" textlink="">
      <xdr:nvSpPr>
        <xdr:cNvPr id="5" name="Text Box 249">
          <a:extLst>
            <a:ext uri="{FF2B5EF4-FFF2-40B4-BE49-F238E27FC236}">
              <a16:creationId xmlns:a16="http://schemas.microsoft.com/office/drawing/2014/main" id="{00000000-0008-0000-0900-000005000000}"/>
            </a:ext>
          </a:extLst>
        </xdr:cNvPr>
        <xdr:cNvSpPr txBox="1">
          <a:spLocks noChangeArrowheads="1"/>
        </xdr:cNvSpPr>
      </xdr:nvSpPr>
      <xdr:spPr>
        <a:xfrm>
          <a:off x="647700" y="46948725"/>
          <a:ext cx="38100" cy="209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24</xdr:col>
      <xdr:colOff>9525</xdr:colOff>
      <xdr:row>204</xdr:row>
      <xdr:rowOff>0</xdr:rowOff>
    </xdr:from>
    <xdr:to>
      <xdr:col>24</xdr:col>
      <xdr:colOff>57150</xdr:colOff>
      <xdr:row>205</xdr:row>
      <xdr:rowOff>19050</xdr:rowOff>
    </xdr:to>
    <xdr:sp macro="" textlink="">
      <xdr:nvSpPr>
        <xdr:cNvPr id="6" name="Text Box 250">
          <a:extLst>
            <a:ext uri="{FF2B5EF4-FFF2-40B4-BE49-F238E27FC236}">
              <a16:creationId xmlns:a16="http://schemas.microsoft.com/office/drawing/2014/main" id="{00000000-0008-0000-0900-000006000000}"/>
            </a:ext>
          </a:extLst>
        </xdr:cNvPr>
        <xdr:cNvSpPr txBox="1">
          <a:spLocks noChangeArrowheads="1"/>
        </xdr:cNvSpPr>
      </xdr:nvSpPr>
      <xdr:spPr>
        <a:xfrm>
          <a:off x="3905250" y="46948725"/>
          <a:ext cx="47625" cy="209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4</xdr:col>
      <xdr:colOff>0</xdr:colOff>
      <xdr:row>204</xdr:row>
      <xdr:rowOff>0</xdr:rowOff>
    </xdr:from>
    <xdr:to>
      <xdr:col>4</xdr:col>
      <xdr:colOff>38100</xdr:colOff>
      <xdr:row>205</xdr:row>
      <xdr:rowOff>19050</xdr:rowOff>
    </xdr:to>
    <xdr:sp macro="" textlink="">
      <xdr:nvSpPr>
        <xdr:cNvPr id="7" name="Text Box 251">
          <a:extLst>
            <a:ext uri="{FF2B5EF4-FFF2-40B4-BE49-F238E27FC236}">
              <a16:creationId xmlns:a16="http://schemas.microsoft.com/office/drawing/2014/main" id="{00000000-0008-0000-0900-000007000000}"/>
            </a:ext>
          </a:extLst>
        </xdr:cNvPr>
        <xdr:cNvSpPr txBox="1">
          <a:spLocks noChangeArrowheads="1"/>
        </xdr:cNvSpPr>
      </xdr:nvSpPr>
      <xdr:spPr>
        <a:xfrm>
          <a:off x="647700" y="46948725"/>
          <a:ext cx="38100" cy="209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4</xdr:col>
      <xdr:colOff>0</xdr:colOff>
      <xdr:row>204</xdr:row>
      <xdr:rowOff>0</xdr:rowOff>
    </xdr:from>
    <xdr:to>
      <xdr:col>4</xdr:col>
      <xdr:colOff>38100</xdr:colOff>
      <xdr:row>205</xdr:row>
      <xdr:rowOff>19050</xdr:rowOff>
    </xdr:to>
    <xdr:sp macro="" textlink="">
      <xdr:nvSpPr>
        <xdr:cNvPr id="8" name="Text Box 252">
          <a:extLst>
            <a:ext uri="{FF2B5EF4-FFF2-40B4-BE49-F238E27FC236}">
              <a16:creationId xmlns:a16="http://schemas.microsoft.com/office/drawing/2014/main" id="{00000000-0008-0000-0900-000008000000}"/>
            </a:ext>
          </a:extLst>
        </xdr:cNvPr>
        <xdr:cNvSpPr txBox="1">
          <a:spLocks noChangeArrowheads="1"/>
        </xdr:cNvSpPr>
      </xdr:nvSpPr>
      <xdr:spPr>
        <a:xfrm>
          <a:off x="647700" y="46948725"/>
          <a:ext cx="38100" cy="209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16</xdr:col>
      <xdr:colOff>0</xdr:colOff>
      <xdr:row>72</xdr:row>
      <xdr:rowOff>14605</xdr:rowOff>
    </xdr:from>
    <xdr:to>
      <xdr:col>16</xdr:col>
      <xdr:colOff>0</xdr:colOff>
      <xdr:row>86</xdr:row>
      <xdr:rowOff>11430</xdr:rowOff>
    </xdr:to>
    <xdr:sp macro="" textlink="">
      <xdr:nvSpPr>
        <xdr:cNvPr id="21" name="Line 390">
          <a:extLst>
            <a:ext uri="{FF2B5EF4-FFF2-40B4-BE49-F238E27FC236}">
              <a16:creationId xmlns:a16="http://schemas.microsoft.com/office/drawing/2014/main" id="{00000000-0008-0000-0900-000015000000}"/>
            </a:ext>
          </a:extLst>
        </xdr:cNvPr>
        <xdr:cNvSpPr>
          <a:spLocks noChangeShapeType="1"/>
        </xdr:cNvSpPr>
      </xdr:nvSpPr>
      <xdr:spPr>
        <a:xfrm>
          <a:off x="2438400" y="24484330"/>
          <a:ext cx="0" cy="26638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type="none" w="sm" len="sm"/>
          <a:tailEnd type="none" w="sm" len="sm"/>
        </a:ln>
        <a:extLst>
          <a:ext uri="{909E8E84-426E-40DD-AFC4-6F175D3DCCD1}">
            <a14:hiddenFill xmlns:a14="http://schemas.microsoft.com/office/drawing/2010/main">
              <a:noFill/>
            </a14:hiddenFill>
          </a:ext>
        </a:extLst>
      </xdr:spPr>
    </xdr:sp>
    <xdr:clientData/>
  </xdr:twoCellAnchor>
  <xdr:twoCellAnchor>
    <xdr:from>
      <xdr:col>15</xdr:col>
      <xdr:colOff>190500</xdr:colOff>
      <xdr:row>123</xdr:row>
      <xdr:rowOff>9525</xdr:rowOff>
    </xdr:from>
    <xdr:to>
      <xdr:col>15</xdr:col>
      <xdr:colOff>190500</xdr:colOff>
      <xdr:row>125</xdr:row>
      <xdr:rowOff>161925</xdr:rowOff>
    </xdr:to>
    <xdr:sp macro="" textlink="">
      <xdr:nvSpPr>
        <xdr:cNvPr id="34" name="Line 416">
          <a:extLst>
            <a:ext uri="{FF2B5EF4-FFF2-40B4-BE49-F238E27FC236}">
              <a16:creationId xmlns:a16="http://schemas.microsoft.com/office/drawing/2014/main" id="{00000000-0008-0000-0900-000022000000}"/>
            </a:ext>
          </a:extLst>
        </xdr:cNvPr>
        <xdr:cNvSpPr>
          <a:spLocks noChangeShapeType="1"/>
        </xdr:cNvSpPr>
      </xdr:nvSpPr>
      <xdr:spPr>
        <a:xfrm flipV="1">
          <a:off x="2438400" y="34956750"/>
          <a:ext cx="0" cy="533400"/>
        </a:xfrm>
        <a:prstGeom prst="line">
          <a:avLst/>
        </a:prstGeom>
        <a:noFill/>
        <a:ln w="15875">
          <a:solidFill>
            <a:srgbClr xmlns:mc="http://schemas.openxmlformats.org/markup-compatibility/2006" xmlns:a14="http://schemas.microsoft.com/office/drawing/2010/main" val="000000" mc:Ignorable="a14" a14:legacySpreadsheetColorIndex="64"/>
          </a:solidFill>
          <a:round/>
          <a:headEnd type="triangle" w="sm" len="med"/>
        </a:ln>
        <a:extLst>
          <a:ext uri="{909E8E84-426E-40DD-AFC4-6F175D3DCCD1}">
            <a14:hiddenFill xmlns:a14="http://schemas.microsoft.com/office/drawing/2010/main">
              <a:noFill/>
            </a14:hiddenFill>
          </a:ext>
        </a:extLst>
      </xdr:spPr>
    </xdr:sp>
    <xdr:clientData/>
  </xdr:twoCellAnchor>
  <xdr:twoCellAnchor>
    <xdr:from>
      <xdr:col>15</xdr:col>
      <xdr:colOff>190500</xdr:colOff>
      <xdr:row>140</xdr:row>
      <xdr:rowOff>9525</xdr:rowOff>
    </xdr:from>
    <xdr:to>
      <xdr:col>15</xdr:col>
      <xdr:colOff>190500</xdr:colOff>
      <xdr:row>142</xdr:row>
      <xdr:rowOff>161925</xdr:rowOff>
    </xdr:to>
    <xdr:sp macro="" textlink="">
      <xdr:nvSpPr>
        <xdr:cNvPr id="35" name="Line 416">
          <a:extLst>
            <a:ext uri="{FF2B5EF4-FFF2-40B4-BE49-F238E27FC236}">
              <a16:creationId xmlns:a16="http://schemas.microsoft.com/office/drawing/2014/main" id="{00000000-0008-0000-0900-000023000000}"/>
            </a:ext>
          </a:extLst>
        </xdr:cNvPr>
        <xdr:cNvSpPr>
          <a:spLocks noChangeShapeType="1"/>
        </xdr:cNvSpPr>
      </xdr:nvSpPr>
      <xdr:spPr>
        <a:xfrm flipV="1">
          <a:off x="2438400" y="37233225"/>
          <a:ext cx="0" cy="0"/>
        </a:xfrm>
        <a:prstGeom prst="line">
          <a:avLst/>
        </a:prstGeom>
        <a:noFill/>
        <a:ln w="15875">
          <a:solidFill>
            <a:srgbClr xmlns:mc="http://schemas.openxmlformats.org/markup-compatibility/2006" xmlns:a14="http://schemas.microsoft.com/office/drawing/2010/main" val="000000" mc:Ignorable="a14" a14:legacySpreadsheetColorIndex="64"/>
          </a:solidFill>
          <a:round/>
          <a:headEnd type="triangle" w="sm" len="med"/>
        </a:ln>
        <a:extLst>
          <a:ext uri="{909E8E84-426E-40DD-AFC4-6F175D3DCCD1}">
            <a14:hiddenFill xmlns:a14="http://schemas.microsoft.com/office/drawing/2010/main">
              <a:noFill/>
            </a14:hiddenFill>
          </a:ext>
        </a:extLst>
      </xdr:spPr>
    </xdr:sp>
    <xdr:clientData/>
  </xdr:twoCellAnchor>
  <xdr:twoCellAnchor>
    <xdr:from>
      <xdr:col>14</xdr:col>
      <xdr:colOff>94615</xdr:colOff>
      <xdr:row>141</xdr:row>
      <xdr:rowOff>132715</xdr:rowOff>
    </xdr:from>
    <xdr:to>
      <xdr:col>17</xdr:col>
      <xdr:colOff>75565</xdr:colOff>
      <xdr:row>144</xdr:row>
      <xdr:rowOff>56515</xdr:rowOff>
    </xdr:to>
    <xdr:sp macro="" textlink="">
      <xdr:nvSpPr>
        <xdr:cNvPr id="36" name="円弧 396">
          <a:extLst>
            <a:ext uri="{FF2B5EF4-FFF2-40B4-BE49-F238E27FC236}">
              <a16:creationId xmlns:a16="http://schemas.microsoft.com/office/drawing/2014/main" id="{00000000-0008-0000-0900-000024000000}"/>
            </a:ext>
          </a:extLst>
        </xdr:cNvPr>
        <xdr:cNvSpPr>
          <a:spLocks noChangeArrowheads="1"/>
        </xdr:cNvSpPr>
      </xdr:nvSpPr>
      <xdr:spPr>
        <a:xfrm>
          <a:off x="2209165" y="37233225"/>
          <a:ext cx="466725" cy="0"/>
        </a:xfrm>
        <a:custGeom>
          <a:avLst/>
          <a:gdLst>
            <a:gd name="T0" fmla="*/ 117643 w 523875"/>
            <a:gd name="T1" fmla="*/ 456083 h 497205"/>
            <a:gd name="T2" fmla="*/ 0 w 523875"/>
            <a:gd name="T3" fmla="*/ 248602 h 497205"/>
            <a:gd name="T4" fmla="*/ 261937 w 523875"/>
            <a:gd name="T5" fmla="*/ 0 h 497205"/>
            <a:gd name="T6" fmla="*/ 523874 w 523875"/>
            <a:gd name="T7" fmla="*/ 248602 h 497205"/>
            <a:gd name="T8" fmla="*/ 502684 w 523875"/>
            <a:gd name="T9" fmla="*/ 346716 h 497205"/>
            <a:gd name="T10" fmla="*/ 261937 w 523875"/>
            <a:gd name="T11" fmla="*/ 248602 h 497205"/>
            <a:gd name="T12" fmla="*/ 117643 w 523875"/>
            <a:gd name="T13" fmla="*/ 456083 h 497205"/>
            <a:gd name="T14" fmla="*/ 0 w 523875"/>
            <a:gd name="T15" fmla="*/ 248602 h 497205"/>
            <a:gd name="T16" fmla="*/ 261937 w 523875"/>
            <a:gd name="T17" fmla="*/ 0 h 497205"/>
            <a:gd name="T18" fmla="*/ 523874 w 523875"/>
            <a:gd name="T19" fmla="*/ 248602 h 497205"/>
            <a:gd name="T20" fmla="*/ 502684 w 523875"/>
            <a:gd name="T21" fmla="*/ 346716 h 49720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Lst>
          <a:rect l="0" t="0" r="r" b="b"/>
          <a:pathLst>
            <a:path w="523875" h="497205" stroke="0">
              <a:moveTo>
                <a:pt x="117643" y="456083"/>
              </a:moveTo>
              <a:cubicBezTo>
                <a:pt x="46745" y="411606"/>
                <a:pt x="0" y="335285"/>
                <a:pt x="0" y="248602"/>
              </a:cubicBezTo>
              <a:cubicBezTo>
                <a:pt x="0" y="111303"/>
                <a:pt x="117273" y="0"/>
                <a:pt x="261937" y="0"/>
              </a:cubicBezTo>
              <a:cubicBezTo>
                <a:pt x="406601" y="0"/>
                <a:pt x="523874" y="111303"/>
                <a:pt x="523874" y="248602"/>
              </a:cubicBezTo>
              <a:cubicBezTo>
                <a:pt x="523874" y="283458"/>
                <a:pt x="516316" y="316639"/>
                <a:pt x="502684" y="346716"/>
              </a:cubicBezTo>
              <a:lnTo>
                <a:pt x="261937" y="248602"/>
              </a:lnTo>
              <a:close/>
            </a:path>
            <a:path w="523875" h="497205" fill="none">
              <a:moveTo>
                <a:pt x="117643" y="456083"/>
              </a:moveTo>
              <a:cubicBezTo>
                <a:pt x="46745" y="411606"/>
                <a:pt x="0" y="335285"/>
                <a:pt x="0" y="248602"/>
              </a:cubicBezTo>
              <a:cubicBezTo>
                <a:pt x="0" y="111303"/>
                <a:pt x="117273" y="0"/>
                <a:pt x="261937" y="0"/>
              </a:cubicBezTo>
              <a:cubicBezTo>
                <a:pt x="406601" y="0"/>
                <a:pt x="523874" y="111303"/>
                <a:pt x="523874" y="248602"/>
              </a:cubicBezTo>
              <a:cubicBezTo>
                <a:pt x="523874" y="283458"/>
                <a:pt x="516316" y="316639"/>
                <a:pt x="502684" y="346716"/>
              </a:cubicBezTo>
            </a:path>
          </a:pathLst>
        </a:custGeom>
        <a:noFill/>
        <a:ln w="15875">
          <a:solidFill>
            <a:srgbClr xmlns:mc="http://schemas.openxmlformats.org/markup-compatibility/2006" xmlns:a14="http://schemas.microsoft.com/office/drawing/2010/main" val="000000" mc:Ignorable="a14" a14:legacySpreadsheetColorIndex="64"/>
          </a:solidFill>
          <a:round/>
          <a:headEnd type="none" w="sm" len="med"/>
          <a:tailEnd type="triangle" w="sm" len="med"/>
        </a:ln>
      </xdr:spPr>
      <xdr:txBody>
        <a:bodyPr vertOverflow="clip" wrap="square" lIns="18288" tIns="0" rIns="0" bIns="0"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endParaRPr lang="ja-JP" altLang="en-US"/>
        </a:p>
      </xdr:txBody>
    </xdr:sp>
    <xdr:clientData/>
  </xdr:twoCellAnchor>
  <xdr:twoCellAnchor>
    <xdr:from>
      <xdr:col>13</xdr:col>
      <xdr:colOff>19050</xdr:colOff>
      <xdr:row>143</xdr:row>
      <xdr:rowOff>0</xdr:rowOff>
    </xdr:from>
    <xdr:to>
      <xdr:col>16</xdr:col>
      <xdr:colOff>0</xdr:colOff>
      <xdr:row>143</xdr:row>
      <xdr:rowOff>9525</xdr:rowOff>
    </xdr:to>
    <xdr:sp macro="" textlink="">
      <xdr:nvSpPr>
        <xdr:cNvPr id="37" name="Line 416">
          <a:extLst>
            <a:ext uri="{FF2B5EF4-FFF2-40B4-BE49-F238E27FC236}">
              <a16:creationId xmlns:a16="http://schemas.microsoft.com/office/drawing/2014/main" id="{00000000-0008-0000-0900-000025000000}"/>
            </a:ext>
          </a:extLst>
        </xdr:cNvPr>
        <xdr:cNvSpPr>
          <a:spLocks noChangeShapeType="1"/>
        </xdr:cNvSpPr>
      </xdr:nvSpPr>
      <xdr:spPr>
        <a:xfrm flipH="1">
          <a:off x="1971675" y="37233225"/>
          <a:ext cx="466725" cy="0"/>
        </a:xfrm>
        <a:prstGeom prst="line">
          <a:avLst/>
        </a:prstGeom>
        <a:noFill/>
        <a:ln w="15875">
          <a:solidFill>
            <a:srgbClr xmlns:mc="http://schemas.openxmlformats.org/markup-compatibility/2006" xmlns:a14="http://schemas.microsoft.com/office/drawing/2010/main" val="000000" mc:Ignorable="a14" a14:legacySpreadsheetColorIndex="64"/>
          </a:solidFill>
          <a:round/>
          <a:headEnd type="triangle" w="sm" len="med"/>
        </a:ln>
        <a:extLst>
          <a:ext uri="{909E8E84-426E-40DD-AFC4-6F175D3DCCD1}">
            <a14:hiddenFill xmlns:a14="http://schemas.microsoft.com/office/drawing/2010/main">
              <a:noFill/>
            </a14:hiddenFill>
          </a:ext>
        </a:extLst>
      </xdr:spPr>
    </xdr:sp>
    <xdr:clientData/>
  </xdr:twoCellAnchor>
  <xdr:twoCellAnchor>
    <xdr:from>
      <xdr:col>16</xdr:col>
      <xdr:colOff>19049</xdr:colOff>
      <xdr:row>159</xdr:row>
      <xdr:rowOff>0</xdr:rowOff>
    </xdr:from>
    <xdr:to>
      <xdr:col>19</xdr:col>
      <xdr:colOff>0</xdr:colOff>
      <xdr:row>159</xdr:row>
      <xdr:rowOff>0</xdr:rowOff>
    </xdr:to>
    <xdr:sp macro="" textlink="">
      <xdr:nvSpPr>
        <xdr:cNvPr id="38" name="Line 416">
          <a:extLst>
            <a:ext uri="{FF2B5EF4-FFF2-40B4-BE49-F238E27FC236}">
              <a16:creationId xmlns:a16="http://schemas.microsoft.com/office/drawing/2014/main" id="{00000000-0008-0000-0900-000026000000}"/>
            </a:ext>
          </a:extLst>
        </xdr:cNvPr>
        <xdr:cNvSpPr>
          <a:spLocks noChangeShapeType="1"/>
        </xdr:cNvSpPr>
      </xdr:nvSpPr>
      <xdr:spPr>
        <a:xfrm>
          <a:off x="2694332" y="26777674"/>
          <a:ext cx="477907" cy="0"/>
        </a:xfrm>
        <a:prstGeom prst="line">
          <a:avLst/>
        </a:prstGeom>
        <a:noFill/>
        <a:ln w="15875">
          <a:solidFill>
            <a:srgbClr xmlns:mc="http://schemas.openxmlformats.org/markup-compatibility/2006" xmlns:a14="http://schemas.microsoft.com/office/drawing/2010/main" val="000000" mc:Ignorable="a14" a14:legacySpreadsheetColorIndex="64"/>
          </a:solidFill>
          <a:round/>
          <a:headEnd type="triangle" w="sm" len="med"/>
        </a:ln>
        <a:extLst>
          <a:ext uri="{909E8E84-426E-40DD-AFC4-6F175D3DCCD1}">
            <a14:hiddenFill xmlns:a14="http://schemas.microsoft.com/office/drawing/2010/main">
              <a:noFill/>
            </a14:hiddenFill>
          </a:ext>
        </a:extLst>
      </xdr:spPr>
    </xdr:sp>
    <xdr:clientData/>
  </xdr:twoCellAnchor>
  <xdr:twoCellAnchor>
    <xdr:from>
      <xdr:col>16</xdr:col>
      <xdr:colOff>35615</xdr:colOff>
      <xdr:row>174</xdr:row>
      <xdr:rowOff>0</xdr:rowOff>
    </xdr:from>
    <xdr:to>
      <xdr:col>19</xdr:col>
      <xdr:colOff>16566</xdr:colOff>
      <xdr:row>174</xdr:row>
      <xdr:rowOff>0</xdr:rowOff>
    </xdr:to>
    <xdr:sp macro="" textlink="">
      <xdr:nvSpPr>
        <xdr:cNvPr id="39" name="Line 416">
          <a:extLst>
            <a:ext uri="{FF2B5EF4-FFF2-40B4-BE49-F238E27FC236}">
              <a16:creationId xmlns:a16="http://schemas.microsoft.com/office/drawing/2014/main" id="{00000000-0008-0000-0900-000027000000}"/>
            </a:ext>
          </a:extLst>
        </xdr:cNvPr>
        <xdr:cNvSpPr>
          <a:spLocks noChangeShapeType="1"/>
        </xdr:cNvSpPr>
      </xdr:nvSpPr>
      <xdr:spPr>
        <a:xfrm>
          <a:off x="2710898" y="29635174"/>
          <a:ext cx="477907" cy="0"/>
        </a:xfrm>
        <a:prstGeom prst="line">
          <a:avLst/>
        </a:prstGeom>
        <a:noFill/>
        <a:ln w="15875">
          <a:solidFill>
            <a:srgbClr xmlns:mc="http://schemas.openxmlformats.org/markup-compatibility/2006" xmlns:a14="http://schemas.microsoft.com/office/drawing/2010/main" val="000000" mc:Ignorable="a14" a14:legacySpreadsheetColorIndex="64"/>
          </a:solidFill>
          <a:round/>
          <a:headEnd type="triangle" w="sm" len="med"/>
        </a:ln>
        <a:extLst>
          <a:ext uri="{909E8E84-426E-40DD-AFC4-6F175D3DCCD1}">
            <a14:hiddenFill xmlns:a14="http://schemas.microsoft.com/office/drawing/2010/main">
              <a:noFill/>
            </a14:hiddenFill>
          </a:ext>
        </a:extLst>
      </xdr:spPr>
    </xdr:sp>
    <xdr:clientData/>
  </xdr:twoCellAnchor>
  <xdr:twoCellAnchor>
    <xdr:from>
      <xdr:col>14</xdr:col>
      <xdr:colOff>63500</xdr:colOff>
      <xdr:row>124</xdr:row>
      <xdr:rowOff>13335</xdr:rowOff>
    </xdr:from>
    <xdr:to>
      <xdr:col>17</xdr:col>
      <xdr:colOff>73660</xdr:colOff>
      <xdr:row>126</xdr:row>
      <xdr:rowOff>127635</xdr:rowOff>
    </xdr:to>
    <xdr:sp macro="" textlink="">
      <xdr:nvSpPr>
        <xdr:cNvPr id="65" name="円弧 44">
          <a:extLst>
            <a:ext uri="{FF2B5EF4-FFF2-40B4-BE49-F238E27FC236}">
              <a16:creationId xmlns:a16="http://schemas.microsoft.com/office/drawing/2014/main" id="{00000000-0008-0000-0900-000041000000}"/>
            </a:ext>
          </a:extLst>
        </xdr:cNvPr>
        <xdr:cNvSpPr>
          <a:spLocks noChangeArrowheads="1"/>
        </xdr:cNvSpPr>
      </xdr:nvSpPr>
      <xdr:spPr>
        <a:xfrm>
          <a:off x="2178050" y="23930610"/>
          <a:ext cx="495935" cy="495300"/>
        </a:xfrm>
        <a:custGeom>
          <a:avLst/>
          <a:gdLst>
            <a:gd name="T0" fmla="*/ 117643 w 523875"/>
            <a:gd name="T1" fmla="*/ 456083 h 497205"/>
            <a:gd name="T2" fmla="*/ 0 w 523875"/>
            <a:gd name="T3" fmla="*/ 248602 h 497205"/>
            <a:gd name="T4" fmla="*/ 261937 w 523875"/>
            <a:gd name="T5" fmla="*/ 0 h 497205"/>
            <a:gd name="T6" fmla="*/ 523874 w 523875"/>
            <a:gd name="T7" fmla="*/ 248602 h 497205"/>
            <a:gd name="T8" fmla="*/ 502684 w 523875"/>
            <a:gd name="T9" fmla="*/ 346716 h 497205"/>
            <a:gd name="T10" fmla="*/ 261937 w 523875"/>
            <a:gd name="T11" fmla="*/ 248602 h 497205"/>
            <a:gd name="T12" fmla="*/ 117643 w 523875"/>
            <a:gd name="T13" fmla="*/ 456083 h 497205"/>
            <a:gd name="T14" fmla="*/ 0 w 523875"/>
            <a:gd name="T15" fmla="*/ 248602 h 497205"/>
            <a:gd name="T16" fmla="*/ 261937 w 523875"/>
            <a:gd name="T17" fmla="*/ 0 h 497205"/>
            <a:gd name="T18" fmla="*/ 523874 w 523875"/>
            <a:gd name="T19" fmla="*/ 248602 h 497205"/>
            <a:gd name="T20" fmla="*/ 502684 w 523875"/>
            <a:gd name="T21" fmla="*/ 346716 h 49720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Lst>
          <a:rect l="0" t="0" r="r" b="b"/>
          <a:pathLst>
            <a:path w="523875" h="497205" stroke="0">
              <a:moveTo>
                <a:pt x="117643" y="456083"/>
              </a:moveTo>
              <a:cubicBezTo>
                <a:pt x="46745" y="411606"/>
                <a:pt x="0" y="335285"/>
                <a:pt x="0" y="248602"/>
              </a:cubicBezTo>
              <a:cubicBezTo>
                <a:pt x="0" y="111303"/>
                <a:pt x="117273" y="0"/>
                <a:pt x="261937" y="0"/>
              </a:cubicBezTo>
              <a:cubicBezTo>
                <a:pt x="406601" y="0"/>
                <a:pt x="523874" y="111303"/>
                <a:pt x="523874" y="248602"/>
              </a:cubicBezTo>
              <a:cubicBezTo>
                <a:pt x="523874" y="283458"/>
                <a:pt x="516316" y="316639"/>
                <a:pt x="502684" y="346716"/>
              </a:cubicBezTo>
              <a:lnTo>
                <a:pt x="261937" y="248602"/>
              </a:lnTo>
              <a:close/>
            </a:path>
            <a:path w="523875" h="497205" fill="none">
              <a:moveTo>
                <a:pt x="117643" y="456083"/>
              </a:moveTo>
              <a:cubicBezTo>
                <a:pt x="46745" y="411606"/>
                <a:pt x="0" y="335285"/>
                <a:pt x="0" y="248602"/>
              </a:cubicBezTo>
              <a:cubicBezTo>
                <a:pt x="0" y="111303"/>
                <a:pt x="117273" y="0"/>
                <a:pt x="261937" y="0"/>
              </a:cubicBezTo>
              <a:cubicBezTo>
                <a:pt x="406601" y="0"/>
                <a:pt x="523874" y="111303"/>
                <a:pt x="523874" y="248602"/>
              </a:cubicBezTo>
              <a:cubicBezTo>
                <a:pt x="523874" y="283458"/>
                <a:pt x="516316" y="316639"/>
                <a:pt x="502684" y="346716"/>
              </a:cubicBezTo>
            </a:path>
          </a:pathLst>
        </a:custGeom>
        <a:noFill/>
        <a:ln w="15875">
          <a:solidFill>
            <a:srgbClr xmlns:mc="http://schemas.openxmlformats.org/markup-compatibility/2006" xmlns:a14="http://schemas.microsoft.com/office/drawing/2010/main" val="000000" mc:Ignorable="a14" a14:legacySpreadsheetColorIndex="64"/>
          </a:solidFill>
          <a:round/>
          <a:headEnd type="none" w="sm" len="med"/>
          <a:tailEnd type="triangle" w="sm" len="med"/>
        </a:ln>
      </xdr:spPr>
      <xdr:txBody>
        <a:bodyPr vertOverflow="clip" wrap="square" lIns="18288" tIns="0" rIns="0" bIns="0"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endParaRPr lang="ja-JP" altLang="en-US"/>
        </a:p>
      </xdr:txBody>
    </xdr:sp>
    <xdr:clientData/>
  </xdr:twoCellAnchor>
  <xdr:twoCellAnchor>
    <xdr:from>
      <xdr:col>16</xdr:col>
      <xdr:colOff>9525</xdr:colOff>
      <xdr:row>107</xdr:row>
      <xdr:rowOff>9525</xdr:rowOff>
    </xdr:from>
    <xdr:to>
      <xdr:col>16</xdr:col>
      <xdr:colOff>9525</xdr:colOff>
      <xdr:row>109</xdr:row>
      <xdr:rowOff>161925</xdr:rowOff>
    </xdr:to>
    <xdr:sp macro="" textlink="">
      <xdr:nvSpPr>
        <xdr:cNvPr id="66" name="Line 416">
          <a:extLst>
            <a:ext uri="{FF2B5EF4-FFF2-40B4-BE49-F238E27FC236}">
              <a16:creationId xmlns:a16="http://schemas.microsoft.com/office/drawing/2014/main" id="{00000000-0008-0000-0900-000042000000}"/>
            </a:ext>
          </a:extLst>
        </xdr:cNvPr>
        <xdr:cNvSpPr>
          <a:spLocks noChangeShapeType="1"/>
        </xdr:cNvSpPr>
      </xdr:nvSpPr>
      <xdr:spPr>
        <a:xfrm flipV="1">
          <a:off x="2447925" y="31718250"/>
          <a:ext cx="0" cy="533400"/>
        </a:xfrm>
        <a:prstGeom prst="line">
          <a:avLst/>
        </a:prstGeom>
        <a:noFill/>
        <a:ln w="15875">
          <a:solidFill>
            <a:srgbClr xmlns:mc="http://schemas.openxmlformats.org/markup-compatibility/2006" xmlns:a14="http://schemas.microsoft.com/office/drawing/2010/main" val="000000" mc:Ignorable="a14" a14:legacySpreadsheetColorIndex="64"/>
          </a:solidFill>
          <a:round/>
          <a:headEnd type="triangle" w="sm" len="med"/>
        </a:ln>
        <a:extLst>
          <a:ext uri="{909E8E84-426E-40DD-AFC4-6F175D3DCCD1}">
            <a14:hiddenFill xmlns:a14="http://schemas.microsoft.com/office/drawing/2010/main">
              <a:noFill/>
            </a14:hiddenFill>
          </a:ext>
        </a:extLst>
      </xdr:spPr>
    </xdr:sp>
    <xdr:clientData/>
  </xdr:twoCellAnchor>
  <xdr:twoCellAnchor>
    <xdr:from>
      <xdr:col>16</xdr:col>
      <xdr:colOff>0</xdr:colOff>
      <xdr:row>126</xdr:row>
      <xdr:rowOff>9525</xdr:rowOff>
    </xdr:from>
    <xdr:to>
      <xdr:col>16</xdr:col>
      <xdr:colOff>641</xdr:colOff>
      <xdr:row>134</xdr:row>
      <xdr:rowOff>45085</xdr:rowOff>
    </xdr:to>
    <xdr:sp macro="" textlink="">
      <xdr:nvSpPr>
        <xdr:cNvPr id="68" name="Line 390">
          <a:extLst>
            <a:ext uri="{FF2B5EF4-FFF2-40B4-BE49-F238E27FC236}">
              <a16:creationId xmlns:a16="http://schemas.microsoft.com/office/drawing/2014/main" id="{00000000-0008-0000-0900-000044000000}"/>
            </a:ext>
          </a:extLst>
        </xdr:cNvPr>
        <xdr:cNvSpPr>
          <a:spLocks noChangeShapeType="1"/>
        </xdr:cNvSpPr>
      </xdr:nvSpPr>
      <xdr:spPr>
        <a:xfrm>
          <a:off x="2600325" y="24498300"/>
          <a:ext cx="641" cy="1559560"/>
        </a:xfrm>
        <a:prstGeom prst="line">
          <a:avLst/>
        </a:prstGeom>
        <a:noFill/>
        <a:ln w="9525">
          <a:solidFill>
            <a:srgbClr xmlns:mc="http://schemas.openxmlformats.org/markup-compatibility/2006" xmlns:a14="http://schemas.microsoft.com/office/drawing/2010/main" val="000000" mc:Ignorable="a14" a14:legacySpreadsheetColorIndex="64"/>
          </a:solidFill>
          <a:round/>
          <a:headEnd type="none" w="sm" len="sm"/>
          <a:tailEnd type="none" w="sm" len="sm"/>
        </a:ln>
        <a:extLst>
          <a:ext uri="{909E8E84-426E-40DD-AFC4-6F175D3DCCD1}">
            <a14:hiddenFill xmlns:a14="http://schemas.microsoft.com/office/drawing/2010/main">
              <a:noFill/>
            </a14:hiddenFill>
          </a:ext>
        </a:extLst>
      </xdr:spPr>
    </xdr:sp>
    <xdr:clientData/>
  </xdr:twoCellAnchor>
  <xdr:twoCellAnchor>
    <xdr:from>
      <xdr:col>14</xdr:col>
      <xdr:colOff>80010</xdr:colOff>
      <xdr:row>108</xdr:row>
      <xdr:rowOff>131445</xdr:rowOff>
    </xdr:from>
    <xdr:to>
      <xdr:col>17</xdr:col>
      <xdr:colOff>98425</xdr:colOff>
      <xdr:row>111</xdr:row>
      <xdr:rowOff>57150</xdr:rowOff>
    </xdr:to>
    <xdr:sp macro="" textlink="">
      <xdr:nvSpPr>
        <xdr:cNvPr id="72" name="円弧 256">
          <a:extLst>
            <a:ext uri="{FF2B5EF4-FFF2-40B4-BE49-F238E27FC236}">
              <a16:creationId xmlns:a16="http://schemas.microsoft.com/office/drawing/2014/main" id="{00000000-0008-0000-0900-000048000000}"/>
            </a:ext>
          </a:extLst>
        </xdr:cNvPr>
        <xdr:cNvSpPr/>
      </xdr:nvSpPr>
      <xdr:spPr>
        <a:xfrm>
          <a:off x="2194560" y="21000720"/>
          <a:ext cx="504190" cy="497205"/>
        </a:xfrm>
        <a:prstGeom prst="arc">
          <a:avLst>
            <a:gd name="adj1" fmla="val 7489020"/>
            <a:gd name="adj2" fmla="val 1329991"/>
          </a:avLst>
        </a:prstGeom>
        <a:noFill/>
        <a:ln w="15875" cap="flat" cmpd="sng" algn="ctr">
          <a:solidFill>
            <a:srgbClr xmlns:mc="http://schemas.openxmlformats.org/markup-compatibility/2006" xmlns:a14="http://schemas.microsoft.com/office/drawing/2010/main" val="000000" mc:Ignorable="a14" a14:legacySpreadsheetColorIndex="64"/>
          </a:solidFill>
          <a:prstDash val="solid"/>
          <a:round/>
          <a:headEnd type="none" w="sm" len="med"/>
          <a:tailEnd type="triangle" w="sm" len="med"/>
        </a:ln>
        <a:effectLst/>
      </xdr:spPr>
      <xdr:txBody>
        <a:bodyPr vertOverflow="clip" wrap="square" lIns="18288" tIns="0" rIns="0" bIns="0" rtlCol="0"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endParaRPr lang="ja-JP" altLang="en-US"/>
        </a:p>
      </xdr:txBody>
    </xdr:sp>
    <xdr:clientData/>
  </xdr:twoCellAnchor>
  <xdr:twoCellAnchor editAs="oneCell">
    <xdr:from>
      <xdr:col>25</xdr:col>
      <xdr:colOff>9525</xdr:colOff>
      <xdr:row>204</xdr:row>
      <xdr:rowOff>0</xdr:rowOff>
    </xdr:from>
    <xdr:to>
      <xdr:col>25</xdr:col>
      <xdr:colOff>47625</xdr:colOff>
      <xdr:row>205</xdr:row>
      <xdr:rowOff>9525</xdr:rowOff>
    </xdr:to>
    <xdr:sp macro="" textlink="">
      <xdr:nvSpPr>
        <xdr:cNvPr id="73" name="Text Box 247">
          <a:extLst>
            <a:ext uri="{FF2B5EF4-FFF2-40B4-BE49-F238E27FC236}">
              <a16:creationId xmlns:a16="http://schemas.microsoft.com/office/drawing/2014/main" id="{00000000-0008-0000-0900-000049000000}"/>
            </a:ext>
          </a:extLst>
        </xdr:cNvPr>
        <xdr:cNvSpPr txBox="1">
          <a:spLocks noChangeArrowheads="1"/>
        </xdr:cNvSpPr>
      </xdr:nvSpPr>
      <xdr:spPr>
        <a:xfrm>
          <a:off x="4067175" y="46948725"/>
          <a:ext cx="38100"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5</xdr:col>
      <xdr:colOff>0</xdr:colOff>
      <xdr:row>204</xdr:row>
      <xdr:rowOff>0</xdr:rowOff>
    </xdr:from>
    <xdr:to>
      <xdr:col>5</xdr:col>
      <xdr:colOff>38100</xdr:colOff>
      <xdr:row>205</xdr:row>
      <xdr:rowOff>16510</xdr:rowOff>
    </xdr:to>
    <xdr:sp macro="" textlink="">
      <xdr:nvSpPr>
        <xdr:cNvPr id="74" name="Text Box 248">
          <a:extLst>
            <a:ext uri="{FF2B5EF4-FFF2-40B4-BE49-F238E27FC236}">
              <a16:creationId xmlns:a16="http://schemas.microsoft.com/office/drawing/2014/main" id="{00000000-0008-0000-0900-00004A000000}"/>
            </a:ext>
          </a:extLst>
        </xdr:cNvPr>
        <xdr:cNvSpPr txBox="1">
          <a:spLocks noChangeArrowheads="1"/>
        </xdr:cNvSpPr>
      </xdr:nvSpPr>
      <xdr:spPr>
        <a:xfrm>
          <a:off x="819150" y="46948725"/>
          <a:ext cx="38100" cy="20701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5</xdr:col>
      <xdr:colOff>0</xdr:colOff>
      <xdr:row>204</xdr:row>
      <xdr:rowOff>0</xdr:rowOff>
    </xdr:from>
    <xdr:to>
      <xdr:col>5</xdr:col>
      <xdr:colOff>38100</xdr:colOff>
      <xdr:row>205</xdr:row>
      <xdr:rowOff>16510</xdr:rowOff>
    </xdr:to>
    <xdr:sp macro="" textlink="">
      <xdr:nvSpPr>
        <xdr:cNvPr id="75" name="Text Box 249">
          <a:extLst>
            <a:ext uri="{FF2B5EF4-FFF2-40B4-BE49-F238E27FC236}">
              <a16:creationId xmlns:a16="http://schemas.microsoft.com/office/drawing/2014/main" id="{00000000-0008-0000-0900-00004B000000}"/>
            </a:ext>
          </a:extLst>
        </xdr:cNvPr>
        <xdr:cNvSpPr txBox="1">
          <a:spLocks noChangeArrowheads="1"/>
        </xdr:cNvSpPr>
      </xdr:nvSpPr>
      <xdr:spPr>
        <a:xfrm>
          <a:off x="819150" y="46948725"/>
          <a:ext cx="38100" cy="20701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25</xdr:col>
      <xdr:colOff>9525</xdr:colOff>
      <xdr:row>204</xdr:row>
      <xdr:rowOff>0</xdr:rowOff>
    </xdr:from>
    <xdr:to>
      <xdr:col>25</xdr:col>
      <xdr:colOff>57150</xdr:colOff>
      <xdr:row>205</xdr:row>
      <xdr:rowOff>16510</xdr:rowOff>
    </xdr:to>
    <xdr:sp macro="" textlink="">
      <xdr:nvSpPr>
        <xdr:cNvPr id="76" name="Text Box 250">
          <a:extLst>
            <a:ext uri="{FF2B5EF4-FFF2-40B4-BE49-F238E27FC236}">
              <a16:creationId xmlns:a16="http://schemas.microsoft.com/office/drawing/2014/main" id="{00000000-0008-0000-0900-00004C000000}"/>
            </a:ext>
          </a:extLst>
        </xdr:cNvPr>
        <xdr:cNvSpPr txBox="1">
          <a:spLocks noChangeArrowheads="1"/>
        </xdr:cNvSpPr>
      </xdr:nvSpPr>
      <xdr:spPr>
        <a:xfrm>
          <a:off x="4067175" y="46948725"/>
          <a:ext cx="47625" cy="20701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5</xdr:col>
      <xdr:colOff>0</xdr:colOff>
      <xdr:row>204</xdr:row>
      <xdr:rowOff>0</xdr:rowOff>
    </xdr:from>
    <xdr:to>
      <xdr:col>5</xdr:col>
      <xdr:colOff>38100</xdr:colOff>
      <xdr:row>205</xdr:row>
      <xdr:rowOff>16510</xdr:rowOff>
    </xdr:to>
    <xdr:sp macro="" textlink="">
      <xdr:nvSpPr>
        <xdr:cNvPr id="77" name="Text Box 251">
          <a:extLst>
            <a:ext uri="{FF2B5EF4-FFF2-40B4-BE49-F238E27FC236}">
              <a16:creationId xmlns:a16="http://schemas.microsoft.com/office/drawing/2014/main" id="{00000000-0008-0000-0900-00004D000000}"/>
            </a:ext>
          </a:extLst>
        </xdr:cNvPr>
        <xdr:cNvSpPr txBox="1">
          <a:spLocks noChangeArrowheads="1"/>
        </xdr:cNvSpPr>
      </xdr:nvSpPr>
      <xdr:spPr>
        <a:xfrm>
          <a:off x="819150" y="46948725"/>
          <a:ext cx="38100" cy="20701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5</xdr:col>
      <xdr:colOff>0</xdr:colOff>
      <xdr:row>204</xdr:row>
      <xdr:rowOff>0</xdr:rowOff>
    </xdr:from>
    <xdr:to>
      <xdr:col>5</xdr:col>
      <xdr:colOff>38100</xdr:colOff>
      <xdr:row>205</xdr:row>
      <xdr:rowOff>16510</xdr:rowOff>
    </xdr:to>
    <xdr:sp macro="" textlink="">
      <xdr:nvSpPr>
        <xdr:cNvPr id="78" name="Text Box 252">
          <a:extLst>
            <a:ext uri="{FF2B5EF4-FFF2-40B4-BE49-F238E27FC236}">
              <a16:creationId xmlns:a16="http://schemas.microsoft.com/office/drawing/2014/main" id="{00000000-0008-0000-0900-00004E000000}"/>
            </a:ext>
          </a:extLst>
        </xdr:cNvPr>
        <xdr:cNvSpPr txBox="1">
          <a:spLocks noChangeArrowheads="1"/>
        </xdr:cNvSpPr>
      </xdr:nvSpPr>
      <xdr:spPr>
        <a:xfrm>
          <a:off x="819150" y="46948725"/>
          <a:ext cx="38100" cy="20701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22</xdr:col>
      <xdr:colOff>0</xdr:colOff>
      <xdr:row>204</xdr:row>
      <xdr:rowOff>0</xdr:rowOff>
    </xdr:from>
    <xdr:to>
      <xdr:col>22</xdr:col>
      <xdr:colOff>47625</xdr:colOff>
      <xdr:row>205</xdr:row>
      <xdr:rowOff>16510</xdr:rowOff>
    </xdr:to>
    <xdr:sp macro="" textlink="">
      <xdr:nvSpPr>
        <xdr:cNvPr id="79" name="Text Box 253">
          <a:extLst>
            <a:ext uri="{FF2B5EF4-FFF2-40B4-BE49-F238E27FC236}">
              <a16:creationId xmlns:a16="http://schemas.microsoft.com/office/drawing/2014/main" id="{00000000-0008-0000-0900-00004F000000}"/>
            </a:ext>
          </a:extLst>
        </xdr:cNvPr>
        <xdr:cNvSpPr txBox="1">
          <a:spLocks noChangeArrowheads="1"/>
        </xdr:cNvSpPr>
      </xdr:nvSpPr>
      <xdr:spPr>
        <a:xfrm>
          <a:off x="3571875" y="46948725"/>
          <a:ext cx="47625" cy="20701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15</xdr:col>
      <xdr:colOff>190500</xdr:colOff>
      <xdr:row>69</xdr:row>
      <xdr:rowOff>9525</xdr:rowOff>
    </xdr:from>
    <xdr:to>
      <xdr:col>15</xdr:col>
      <xdr:colOff>190500</xdr:colOff>
      <xdr:row>71</xdr:row>
      <xdr:rowOff>161925</xdr:rowOff>
    </xdr:to>
    <xdr:sp macro="" textlink="">
      <xdr:nvSpPr>
        <xdr:cNvPr id="80" name="Line 416">
          <a:extLst>
            <a:ext uri="{FF2B5EF4-FFF2-40B4-BE49-F238E27FC236}">
              <a16:creationId xmlns:a16="http://schemas.microsoft.com/office/drawing/2014/main" id="{00000000-0008-0000-0900-000050000000}"/>
            </a:ext>
          </a:extLst>
        </xdr:cNvPr>
        <xdr:cNvSpPr>
          <a:spLocks noChangeShapeType="1"/>
        </xdr:cNvSpPr>
      </xdr:nvSpPr>
      <xdr:spPr>
        <a:xfrm flipV="1">
          <a:off x="2438400" y="23907750"/>
          <a:ext cx="0" cy="533400"/>
        </a:xfrm>
        <a:prstGeom prst="line">
          <a:avLst/>
        </a:prstGeom>
        <a:noFill/>
        <a:ln w="15875">
          <a:solidFill>
            <a:srgbClr xmlns:mc="http://schemas.openxmlformats.org/markup-compatibility/2006" xmlns:a14="http://schemas.microsoft.com/office/drawing/2010/main" val="000000" mc:Ignorable="a14" a14:legacySpreadsheetColorIndex="64"/>
          </a:solidFill>
          <a:round/>
          <a:headEnd type="triangle" w="sm" len="med"/>
        </a:ln>
        <a:extLst>
          <a:ext uri="{909E8E84-426E-40DD-AFC4-6F175D3DCCD1}">
            <a14:hiddenFill xmlns:a14="http://schemas.microsoft.com/office/drawing/2010/main">
              <a:noFill/>
            </a14:hiddenFill>
          </a:ext>
        </a:extLst>
      </xdr:spPr>
    </xdr:sp>
    <xdr:clientData/>
  </xdr:twoCellAnchor>
  <xdr:twoCellAnchor>
    <xdr:from>
      <xdr:col>14</xdr:col>
      <xdr:colOff>78740</xdr:colOff>
      <xdr:row>70</xdr:row>
      <xdr:rowOff>132715</xdr:rowOff>
    </xdr:from>
    <xdr:to>
      <xdr:col>17</xdr:col>
      <xdr:colOff>76200</xdr:colOff>
      <xdr:row>73</xdr:row>
      <xdr:rowOff>56515</xdr:rowOff>
    </xdr:to>
    <xdr:sp macro="" textlink="">
      <xdr:nvSpPr>
        <xdr:cNvPr id="81" name="円弧 44">
          <a:extLst>
            <a:ext uri="{FF2B5EF4-FFF2-40B4-BE49-F238E27FC236}">
              <a16:creationId xmlns:a16="http://schemas.microsoft.com/office/drawing/2014/main" id="{00000000-0008-0000-0900-000051000000}"/>
            </a:ext>
          </a:extLst>
        </xdr:cNvPr>
        <xdr:cNvSpPr>
          <a:spLocks noChangeArrowheads="1"/>
        </xdr:cNvSpPr>
      </xdr:nvSpPr>
      <xdr:spPr>
        <a:xfrm>
          <a:off x="2193290" y="13762990"/>
          <a:ext cx="483235" cy="495300"/>
        </a:xfrm>
        <a:custGeom>
          <a:avLst/>
          <a:gdLst>
            <a:gd name="T0" fmla="*/ 117643 w 523875"/>
            <a:gd name="T1" fmla="*/ 456083 h 497205"/>
            <a:gd name="T2" fmla="*/ 0 w 523875"/>
            <a:gd name="T3" fmla="*/ 248602 h 497205"/>
            <a:gd name="T4" fmla="*/ 261937 w 523875"/>
            <a:gd name="T5" fmla="*/ 0 h 497205"/>
            <a:gd name="T6" fmla="*/ 523874 w 523875"/>
            <a:gd name="T7" fmla="*/ 248602 h 497205"/>
            <a:gd name="T8" fmla="*/ 502684 w 523875"/>
            <a:gd name="T9" fmla="*/ 346716 h 497205"/>
            <a:gd name="T10" fmla="*/ 261937 w 523875"/>
            <a:gd name="T11" fmla="*/ 248602 h 497205"/>
            <a:gd name="T12" fmla="*/ 117643 w 523875"/>
            <a:gd name="T13" fmla="*/ 456083 h 497205"/>
            <a:gd name="T14" fmla="*/ 0 w 523875"/>
            <a:gd name="T15" fmla="*/ 248602 h 497205"/>
            <a:gd name="T16" fmla="*/ 261937 w 523875"/>
            <a:gd name="T17" fmla="*/ 0 h 497205"/>
            <a:gd name="T18" fmla="*/ 523874 w 523875"/>
            <a:gd name="T19" fmla="*/ 248602 h 497205"/>
            <a:gd name="T20" fmla="*/ 502684 w 523875"/>
            <a:gd name="T21" fmla="*/ 346716 h 49720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Lst>
          <a:rect l="0" t="0" r="r" b="b"/>
          <a:pathLst>
            <a:path w="523875" h="497205" stroke="0">
              <a:moveTo>
                <a:pt x="117643" y="456083"/>
              </a:moveTo>
              <a:cubicBezTo>
                <a:pt x="46745" y="411606"/>
                <a:pt x="0" y="335285"/>
                <a:pt x="0" y="248602"/>
              </a:cubicBezTo>
              <a:cubicBezTo>
                <a:pt x="0" y="111303"/>
                <a:pt x="117273" y="0"/>
                <a:pt x="261937" y="0"/>
              </a:cubicBezTo>
              <a:cubicBezTo>
                <a:pt x="406601" y="0"/>
                <a:pt x="523874" y="111303"/>
                <a:pt x="523874" y="248602"/>
              </a:cubicBezTo>
              <a:cubicBezTo>
                <a:pt x="523874" y="283458"/>
                <a:pt x="516316" y="316639"/>
                <a:pt x="502684" y="346716"/>
              </a:cubicBezTo>
              <a:lnTo>
                <a:pt x="261937" y="248602"/>
              </a:lnTo>
              <a:close/>
            </a:path>
            <a:path w="523875" h="497205" fill="none">
              <a:moveTo>
                <a:pt x="117643" y="456083"/>
              </a:moveTo>
              <a:cubicBezTo>
                <a:pt x="46745" y="411606"/>
                <a:pt x="0" y="335285"/>
                <a:pt x="0" y="248602"/>
              </a:cubicBezTo>
              <a:cubicBezTo>
                <a:pt x="0" y="111303"/>
                <a:pt x="117273" y="0"/>
                <a:pt x="261937" y="0"/>
              </a:cubicBezTo>
              <a:cubicBezTo>
                <a:pt x="406601" y="0"/>
                <a:pt x="523874" y="111303"/>
                <a:pt x="523874" y="248602"/>
              </a:cubicBezTo>
              <a:cubicBezTo>
                <a:pt x="523874" y="283458"/>
                <a:pt x="516316" y="316639"/>
                <a:pt x="502684" y="346716"/>
              </a:cubicBezTo>
            </a:path>
          </a:pathLst>
        </a:custGeom>
        <a:noFill/>
        <a:ln w="15875">
          <a:solidFill>
            <a:srgbClr xmlns:mc="http://schemas.openxmlformats.org/markup-compatibility/2006" xmlns:a14="http://schemas.microsoft.com/office/drawing/2010/main" val="000000" mc:Ignorable="a14" a14:legacySpreadsheetColorIndex="64"/>
          </a:solidFill>
          <a:round/>
          <a:headEnd type="none" w="sm" len="med"/>
          <a:tailEnd type="triangle" w="sm" len="med"/>
        </a:ln>
      </xdr:spPr>
      <xdr:txBody>
        <a:bodyPr vertOverflow="clip" wrap="square" lIns="18288" tIns="0" rIns="0" bIns="0"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endParaRPr lang="ja-JP" altLang="en-US"/>
        </a:p>
      </xdr:txBody>
    </xdr:sp>
    <xdr:clientData/>
  </xdr:twoCellAnchor>
  <xdr:twoCellAnchor>
    <xdr:from>
      <xdr:col>16</xdr:col>
      <xdr:colOff>0</xdr:colOff>
      <xdr:row>110</xdr:row>
      <xdr:rowOff>0</xdr:rowOff>
    </xdr:from>
    <xdr:to>
      <xdr:col>16</xdr:col>
      <xdr:colOff>641</xdr:colOff>
      <xdr:row>118</xdr:row>
      <xdr:rowOff>15875</xdr:rowOff>
    </xdr:to>
    <xdr:sp macro="" textlink="">
      <xdr:nvSpPr>
        <xdr:cNvPr id="83" name="Line 390">
          <a:extLst>
            <a:ext uri="{FF2B5EF4-FFF2-40B4-BE49-F238E27FC236}">
              <a16:creationId xmlns:a16="http://schemas.microsoft.com/office/drawing/2014/main" id="{00000000-0008-0000-0900-000053000000}"/>
            </a:ext>
          </a:extLst>
        </xdr:cNvPr>
        <xdr:cNvSpPr>
          <a:spLocks noChangeShapeType="1"/>
        </xdr:cNvSpPr>
      </xdr:nvSpPr>
      <xdr:spPr>
        <a:xfrm>
          <a:off x="2600325" y="21440775"/>
          <a:ext cx="641" cy="15398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type="none" w="sm" len="sm"/>
          <a:tailEnd type="none" w="sm" len="sm"/>
        </a:ln>
        <a:extLst>
          <a:ext uri="{909E8E84-426E-40DD-AFC4-6F175D3DCCD1}">
            <a14:hiddenFill xmlns:a14="http://schemas.microsoft.com/office/drawing/2010/main">
              <a:noFill/>
            </a14:hiddenFill>
          </a:ext>
        </a:extLst>
      </xdr:spPr>
    </xdr:sp>
    <xdr:clientData/>
  </xdr:twoCellAnchor>
  <xdr:twoCellAnchor>
    <xdr:from>
      <xdr:col>8</xdr:col>
      <xdr:colOff>0</xdr:colOff>
      <xdr:row>143</xdr:row>
      <xdr:rowOff>20955</xdr:rowOff>
    </xdr:from>
    <xdr:to>
      <xdr:col>24</xdr:col>
      <xdr:colOff>0</xdr:colOff>
      <xdr:row>150</xdr:row>
      <xdr:rowOff>11430</xdr:rowOff>
    </xdr:to>
    <xdr:grpSp>
      <xdr:nvGrpSpPr>
        <xdr:cNvPr id="87" name="グループ化 97">
          <a:extLst>
            <a:ext uri="{FF2B5EF4-FFF2-40B4-BE49-F238E27FC236}">
              <a16:creationId xmlns:a16="http://schemas.microsoft.com/office/drawing/2014/main" id="{00000000-0008-0000-0900-000057000000}"/>
            </a:ext>
          </a:extLst>
        </xdr:cNvPr>
        <xdr:cNvGrpSpPr/>
      </xdr:nvGrpSpPr>
      <xdr:grpSpPr>
        <a:xfrm>
          <a:off x="1350065" y="25634674"/>
          <a:ext cx="2683565" cy="0"/>
          <a:chOff x="1333500" y="25488900"/>
          <a:chExt cx="3048000" cy="1407319"/>
        </a:xfrm>
      </xdr:grpSpPr>
      <xdr:sp macro="" textlink="">
        <xdr:nvSpPr>
          <xdr:cNvPr id="88" name="Line 390">
            <a:extLst>
              <a:ext uri="{FF2B5EF4-FFF2-40B4-BE49-F238E27FC236}">
                <a16:creationId xmlns:a16="http://schemas.microsoft.com/office/drawing/2014/main" id="{00000000-0008-0000-0900-000058000000}"/>
              </a:ext>
            </a:extLst>
          </xdr:cNvPr>
          <xdr:cNvSpPr>
            <a:spLocks noChangeShapeType="1"/>
          </xdr:cNvSpPr>
        </xdr:nvSpPr>
        <xdr:spPr>
          <a:xfrm>
            <a:off x="2857500" y="25488900"/>
            <a:ext cx="0" cy="1407319"/>
          </a:xfrm>
          <a:prstGeom prst="line">
            <a:avLst/>
          </a:prstGeom>
          <a:noFill/>
          <a:ln w="9525">
            <a:solidFill>
              <a:srgbClr xmlns:mc="http://schemas.openxmlformats.org/markup-compatibility/2006" xmlns:a14="http://schemas.microsoft.com/office/drawing/2010/main" val="000000" mc:Ignorable="a14" a14:legacySpreadsheetColorIndex="64"/>
            </a:solidFill>
            <a:round/>
            <a:headEnd type="none" w="sm" len="sm"/>
            <a:tailEnd type="none" w="sm" len="sm"/>
          </a:ln>
          <a:extLst>
            <a:ext uri="{909E8E84-426E-40DD-AFC4-6F175D3DCCD1}">
              <a14:hiddenFill xmlns:a14="http://schemas.microsoft.com/office/drawing/2010/main">
                <a:noFill/>
              </a14:hiddenFill>
            </a:ext>
          </a:extLst>
        </xdr:spPr>
      </xdr:sp>
      <xdr:sp macro="" textlink="">
        <xdr:nvSpPr>
          <xdr:cNvPr id="89" name="Line 390">
            <a:extLst>
              <a:ext uri="{FF2B5EF4-FFF2-40B4-BE49-F238E27FC236}">
                <a16:creationId xmlns:a16="http://schemas.microsoft.com/office/drawing/2014/main" id="{00000000-0008-0000-0900-000059000000}"/>
              </a:ext>
            </a:extLst>
          </xdr:cNvPr>
          <xdr:cNvSpPr>
            <a:spLocks noChangeShapeType="1"/>
          </xdr:cNvSpPr>
        </xdr:nvSpPr>
        <xdr:spPr>
          <a:xfrm flipH="1" flipV="1">
            <a:off x="1333500" y="26896219"/>
            <a:ext cx="30480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type="none" w="sm" len="sm"/>
            <a:tailEnd type="none" w="sm" len="sm"/>
          </a:ln>
          <a:extLst>
            <a:ext uri="{909E8E84-426E-40DD-AFC4-6F175D3DCCD1}">
              <a14:hiddenFill xmlns:a14="http://schemas.microsoft.com/office/drawing/2010/main">
                <a:noFill/>
              </a14:hiddenFill>
            </a:ext>
          </a:extLst>
        </xdr:spPr>
      </xdr:sp>
    </xdr:grpSp>
    <xdr:clientData/>
  </xdr:twoCellAnchor>
  <xdr:twoCellAnchor>
    <xdr:from>
      <xdr:col>16</xdr:col>
      <xdr:colOff>0</xdr:colOff>
      <xdr:row>159</xdr:row>
      <xdr:rowOff>8890</xdr:rowOff>
    </xdr:from>
    <xdr:to>
      <xdr:col>16</xdr:col>
      <xdr:colOff>641</xdr:colOff>
      <xdr:row>167</xdr:row>
      <xdr:rowOff>15240</xdr:rowOff>
    </xdr:to>
    <xdr:sp macro="" textlink="">
      <xdr:nvSpPr>
        <xdr:cNvPr id="93" name="Line 390">
          <a:extLst>
            <a:ext uri="{FF2B5EF4-FFF2-40B4-BE49-F238E27FC236}">
              <a16:creationId xmlns:a16="http://schemas.microsoft.com/office/drawing/2014/main" id="{00000000-0008-0000-0900-00005D000000}"/>
            </a:ext>
          </a:extLst>
        </xdr:cNvPr>
        <xdr:cNvSpPr>
          <a:spLocks noChangeShapeType="1"/>
        </xdr:cNvSpPr>
      </xdr:nvSpPr>
      <xdr:spPr>
        <a:xfrm>
          <a:off x="2600325" y="27355165"/>
          <a:ext cx="641" cy="15303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type="none" w="sm" len="sm"/>
          <a:tailEnd type="none" w="sm" len="sm"/>
        </a:ln>
        <a:extLst>
          <a:ext uri="{909E8E84-426E-40DD-AFC4-6F175D3DCCD1}">
            <a14:hiddenFill xmlns:a14="http://schemas.microsoft.com/office/drawing/2010/main">
              <a:noFill/>
            </a14:hiddenFill>
          </a:ext>
        </a:extLst>
      </xdr:spPr>
    </xdr:sp>
    <xdr:clientData/>
  </xdr:twoCellAnchor>
  <xdr:twoCellAnchor>
    <xdr:from>
      <xdr:col>16</xdr:col>
      <xdr:colOff>2660</xdr:colOff>
      <xdr:row>174</xdr:row>
      <xdr:rowOff>0</xdr:rowOff>
    </xdr:from>
    <xdr:to>
      <xdr:col>16</xdr:col>
      <xdr:colOff>3301</xdr:colOff>
      <xdr:row>182</xdr:row>
      <xdr:rowOff>32385</xdr:rowOff>
    </xdr:to>
    <xdr:sp macro="" textlink="">
      <xdr:nvSpPr>
        <xdr:cNvPr id="98" name="Line 390">
          <a:extLst>
            <a:ext uri="{FF2B5EF4-FFF2-40B4-BE49-F238E27FC236}">
              <a16:creationId xmlns:a16="http://schemas.microsoft.com/office/drawing/2014/main" id="{00000000-0008-0000-0900-000062000000}"/>
            </a:ext>
          </a:extLst>
        </xdr:cNvPr>
        <xdr:cNvSpPr>
          <a:spLocks noChangeShapeType="1"/>
        </xdr:cNvSpPr>
      </xdr:nvSpPr>
      <xdr:spPr>
        <a:xfrm>
          <a:off x="2602985" y="30203775"/>
          <a:ext cx="641" cy="1556385"/>
        </a:xfrm>
        <a:prstGeom prst="line">
          <a:avLst/>
        </a:prstGeom>
        <a:noFill/>
        <a:ln w="9525">
          <a:solidFill>
            <a:srgbClr xmlns:mc="http://schemas.openxmlformats.org/markup-compatibility/2006" xmlns:a14="http://schemas.microsoft.com/office/drawing/2010/main" val="000000" mc:Ignorable="a14" a14:legacySpreadsheetColorIndex="64"/>
          </a:solidFill>
          <a:round/>
          <a:headEnd type="none" w="sm" len="sm"/>
          <a:tailEnd type="none" w="sm" len="sm"/>
        </a:ln>
        <a:extLst>
          <a:ext uri="{909E8E84-426E-40DD-AFC4-6F175D3DCCD1}">
            <a14:hiddenFill xmlns:a14="http://schemas.microsoft.com/office/drawing/2010/main">
              <a:noFill/>
            </a14:hiddenFill>
          </a:ext>
        </a:extLst>
      </xdr:spPr>
    </xdr:sp>
    <xdr:clientData/>
  </xdr:twoCellAnchor>
  <xdr:twoCellAnchor editAs="oneCell">
    <xdr:from>
      <xdr:col>24</xdr:col>
      <xdr:colOff>9525</xdr:colOff>
      <xdr:row>204</xdr:row>
      <xdr:rowOff>0</xdr:rowOff>
    </xdr:from>
    <xdr:to>
      <xdr:col>24</xdr:col>
      <xdr:colOff>47625</xdr:colOff>
      <xdr:row>205</xdr:row>
      <xdr:rowOff>9525</xdr:rowOff>
    </xdr:to>
    <xdr:sp macro="" textlink="">
      <xdr:nvSpPr>
        <xdr:cNvPr id="138" name="Text Box 247">
          <a:extLst>
            <a:ext uri="{FF2B5EF4-FFF2-40B4-BE49-F238E27FC236}">
              <a16:creationId xmlns:a16="http://schemas.microsoft.com/office/drawing/2014/main" id="{00000000-0008-0000-0900-00008A000000}"/>
            </a:ext>
          </a:extLst>
        </xdr:cNvPr>
        <xdr:cNvSpPr txBox="1">
          <a:spLocks noChangeArrowheads="1"/>
        </xdr:cNvSpPr>
      </xdr:nvSpPr>
      <xdr:spPr>
        <a:xfrm>
          <a:off x="3905250" y="46948725"/>
          <a:ext cx="38100"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4</xdr:col>
      <xdr:colOff>0</xdr:colOff>
      <xdr:row>204</xdr:row>
      <xdr:rowOff>0</xdr:rowOff>
    </xdr:from>
    <xdr:to>
      <xdr:col>4</xdr:col>
      <xdr:colOff>38100</xdr:colOff>
      <xdr:row>205</xdr:row>
      <xdr:rowOff>19050</xdr:rowOff>
    </xdr:to>
    <xdr:sp macro="" textlink="">
      <xdr:nvSpPr>
        <xdr:cNvPr id="139" name="Text Box 248">
          <a:extLst>
            <a:ext uri="{FF2B5EF4-FFF2-40B4-BE49-F238E27FC236}">
              <a16:creationId xmlns:a16="http://schemas.microsoft.com/office/drawing/2014/main" id="{00000000-0008-0000-0900-00008B000000}"/>
            </a:ext>
          </a:extLst>
        </xdr:cNvPr>
        <xdr:cNvSpPr txBox="1">
          <a:spLocks noChangeArrowheads="1"/>
        </xdr:cNvSpPr>
      </xdr:nvSpPr>
      <xdr:spPr>
        <a:xfrm>
          <a:off x="647700" y="46948725"/>
          <a:ext cx="38100" cy="209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4</xdr:col>
      <xdr:colOff>0</xdr:colOff>
      <xdr:row>204</xdr:row>
      <xdr:rowOff>0</xdr:rowOff>
    </xdr:from>
    <xdr:to>
      <xdr:col>4</xdr:col>
      <xdr:colOff>38100</xdr:colOff>
      <xdr:row>205</xdr:row>
      <xdr:rowOff>19050</xdr:rowOff>
    </xdr:to>
    <xdr:sp macro="" textlink="">
      <xdr:nvSpPr>
        <xdr:cNvPr id="140" name="Text Box 249">
          <a:extLst>
            <a:ext uri="{FF2B5EF4-FFF2-40B4-BE49-F238E27FC236}">
              <a16:creationId xmlns:a16="http://schemas.microsoft.com/office/drawing/2014/main" id="{00000000-0008-0000-0900-00008C000000}"/>
            </a:ext>
          </a:extLst>
        </xdr:cNvPr>
        <xdr:cNvSpPr txBox="1">
          <a:spLocks noChangeArrowheads="1"/>
        </xdr:cNvSpPr>
      </xdr:nvSpPr>
      <xdr:spPr>
        <a:xfrm>
          <a:off x="647700" y="46948725"/>
          <a:ext cx="38100" cy="209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24</xdr:col>
      <xdr:colOff>9525</xdr:colOff>
      <xdr:row>204</xdr:row>
      <xdr:rowOff>0</xdr:rowOff>
    </xdr:from>
    <xdr:to>
      <xdr:col>24</xdr:col>
      <xdr:colOff>57150</xdr:colOff>
      <xdr:row>205</xdr:row>
      <xdr:rowOff>19050</xdr:rowOff>
    </xdr:to>
    <xdr:sp macro="" textlink="">
      <xdr:nvSpPr>
        <xdr:cNvPr id="141" name="Text Box 250">
          <a:extLst>
            <a:ext uri="{FF2B5EF4-FFF2-40B4-BE49-F238E27FC236}">
              <a16:creationId xmlns:a16="http://schemas.microsoft.com/office/drawing/2014/main" id="{00000000-0008-0000-0900-00008D000000}"/>
            </a:ext>
          </a:extLst>
        </xdr:cNvPr>
        <xdr:cNvSpPr txBox="1">
          <a:spLocks noChangeArrowheads="1"/>
        </xdr:cNvSpPr>
      </xdr:nvSpPr>
      <xdr:spPr>
        <a:xfrm>
          <a:off x="3905250" y="46948725"/>
          <a:ext cx="47625" cy="209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4</xdr:col>
      <xdr:colOff>0</xdr:colOff>
      <xdr:row>204</xdr:row>
      <xdr:rowOff>0</xdr:rowOff>
    </xdr:from>
    <xdr:to>
      <xdr:col>4</xdr:col>
      <xdr:colOff>38100</xdr:colOff>
      <xdr:row>205</xdr:row>
      <xdr:rowOff>19050</xdr:rowOff>
    </xdr:to>
    <xdr:sp macro="" textlink="">
      <xdr:nvSpPr>
        <xdr:cNvPr id="142" name="Text Box 251">
          <a:extLst>
            <a:ext uri="{FF2B5EF4-FFF2-40B4-BE49-F238E27FC236}">
              <a16:creationId xmlns:a16="http://schemas.microsoft.com/office/drawing/2014/main" id="{00000000-0008-0000-0900-00008E000000}"/>
            </a:ext>
          </a:extLst>
        </xdr:cNvPr>
        <xdr:cNvSpPr txBox="1">
          <a:spLocks noChangeArrowheads="1"/>
        </xdr:cNvSpPr>
      </xdr:nvSpPr>
      <xdr:spPr>
        <a:xfrm>
          <a:off x="647700" y="46948725"/>
          <a:ext cx="38100" cy="209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4</xdr:col>
      <xdr:colOff>0</xdr:colOff>
      <xdr:row>204</xdr:row>
      <xdr:rowOff>0</xdr:rowOff>
    </xdr:from>
    <xdr:to>
      <xdr:col>4</xdr:col>
      <xdr:colOff>38100</xdr:colOff>
      <xdr:row>205</xdr:row>
      <xdr:rowOff>19050</xdr:rowOff>
    </xdr:to>
    <xdr:sp macro="" textlink="">
      <xdr:nvSpPr>
        <xdr:cNvPr id="143" name="Text Box 252">
          <a:extLst>
            <a:ext uri="{FF2B5EF4-FFF2-40B4-BE49-F238E27FC236}">
              <a16:creationId xmlns:a16="http://schemas.microsoft.com/office/drawing/2014/main" id="{00000000-0008-0000-0900-00008F000000}"/>
            </a:ext>
          </a:extLst>
        </xdr:cNvPr>
        <xdr:cNvSpPr txBox="1">
          <a:spLocks noChangeArrowheads="1"/>
        </xdr:cNvSpPr>
      </xdr:nvSpPr>
      <xdr:spPr>
        <a:xfrm>
          <a:off x="647700" y="46948725"/>
          <a:ext cx="38100" cy="209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15</xdr:col>
      <xdr:colOff>162560</xdr:colOff>
      <xdr:row>187</xdr:row>
      <xdr:rowOff>9525</xdr:rowOff>
    </xdr:from>
    <xdr:to>
      <xdr:col>16</xdr:col>
      <xdr:colOff>5080</xdr:colOff>
      <xdr:row>201</xdr:row>
      <xdr:rowOff>0</xdr:rowOff>
    </xdr:to>
    <xdr:sp macro="" textlink="">
      <xdr:nvSpPr>
        <xdr:cNvPr id="144" name="Line 390">
          <a:extLst>
            <a:ext uri="{FF2B5EF4-FFF2-40B4-BE49-F238E27FC236}">
              <a16:creationId xmlns:a16="http://schemas.microsoft.com/office/drawing/2014/main" id="{00000000-0008-0000-0900-000090000000}"/>
            </a:ext>
          </a:extLst>
        </xdr:cNvPr>
        <xdr:cNvSpPr>
          <a:spLocks noChangeShapeType="1"/>
        </xdr:cNvSpPr>
      </xdr:nvSpPr>
      <xdr:spPr>
        <a:xfrm flipH="1">
          <a:off x="2438400" y="44100750"/>
          <a:ext cx="5080" cy="22764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type="none" w="sm" len="sm"/>
          <a:tailEnd type="none" w="sm" len="sm"/>
        </a:ln>
        <a:extLst>
          <a:ext uri="{909E8E84-426E-40DD-AFC4-6F175D3DCCD1}">
            <a14:hiddenFill xmlns:a14="http://schemas.microsoft.com/office/drawing/2010/main">
              <a:noFill/>
            </a14:hiddenFill>
          </a:ext>
        </a:extLst>
      </xdr:spPr>
    </xdr:sp>
    <xdr:clientData/>
  </xdr:twoCellAnchor>
  <xdr:twoCellAnchor>
    <xdr:from>
      <xdr:col>16</xdr:col>
      <xdr:colOff>0</xdr:colOff>
      <xdr:row>198</xdr:row>
      <xdr:rowOff>190498</xdr:rowOff>
    </xdr:from>
    <xdr:to>
      <xdr:col>18</xdr:col>
      <xdr:colOff>165651</xdr:colOff>
      <xdr:row>198</xdr:row>
      <xdr:rowOff>190499</xdr:rowOff>
    </xdr:to>
    <xdr:sp macro="" textlink="">
      <xdr:nvSpPr>
        <xdr:cNvPr id="148" name="Line 416">
          <a:extLst>
            <a:ext uri="{FF2B5EF4-FFF2-40B4-BE49-F238E27FC236}">
              <a16:creationId xmlns:a16="http://schemas.microsoft.com/office/drawing/2014/main" id="{00000000-0008-0000-0900-000094000000}"/>
            </a:ext>
          </a:extLst>
        </xdr:cNvPr>
        <xdr:cNvSpPr>
          <a:spLocks noChangeShapeType="1"/>
        </xdr:cNvSpPr>
      </xdr:nvSpPr>
      <xdr:spPr>
        <a:xfrm flipV="1">
          <a:off x="2675283" y="34397672"/>
          <a:ext cx="496955" cy="1"/>
        </a:xfrm>
        <a:prstGeom prst="line">
          <a:avLst/>
        </a:prstGeom>
        <a:noFill/>
        <a:ln w="15875">
          <a:solidFill>
            <a:srgbClr xmlns:mc="http://schemas.openxmlformats.org/markup-compatibility/2006" xmlns:a14="http://schemas.microsoft.com/office/drawing/2010/main" val="000000" mc:Ignorable="a14" a14:legacySpreadsheetColorIndex="64"/>
          </a:solidFill>
          <a:round/>
          <a:headEnd type="triangle" w="sm" len="med"/>
        </a:ln>
        <a:extLst>
          <a:ext uri="{909E8E84-426E-40DD-AFC4-6F175D3DCCD1}">
            <a14:hiddenFill xmlns:a14="http://schemas.microsoft.com/office/drawing/2010/main">
              <a:noFill/>
            </a14:hiddenFill>
          </a:ext>
        </a:extLst>
      </xdr:spPr>
    </xdr:sp>
    <xdr:clientData/>
  </xdr:twoCellAnchor>
  <xdr:twoCellAnchor editAs="oneCell">
    <xdr:from>
      <xdr:col>5</xdr:col>
      <xdr:colOff>0</xdr:colOff>
      <xdr:row>204</xdr:row>
      <xdr:rowOff>0</xdr:rowOff>
    </xdr:from>
    <xdr:to>
      <xdr:col>5</xdr:col>
      <xdr:colOff>38100</xdr:colOff>
      <xdr:row>205</xdr:row>
      <xdr:rowOff>16510</xdr:rowOff>
    </xdr:to>
    <xdr:sp macro="" textlink="">
      <xdr:nvSpPr>
        <xdr:cNvPr id="159" name="Text Box 248">
          <a:extLst>
            <a:ext uri="{FF2B5EF4-FFF2-40B4-BE49-F238E27FC236}">
              <a16:creationId xmlns:a16="http://schemas.microsoft.com/office/drawing/2014/main" id="{00000000-0008-0000-0900-00009F000000}"/>
            </a:ext>
          </a:extLst>
        </xdr:cNvPr>
        <xdr:cNvSpPr txBox="1">
          <a:spLocks noChangeArrowheads="1"/>
        </xdr:cNvSpPr>
      </xdr:nvSpPr>
      <xdr:spPr>
        <a:xfrm>
          <a:off x="819150" y="46948725"/>
          <a:ext cx="38100" cy="20701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5</xdr:col>
      <xdr:colOff>0</xdr:colOff>
      <xdr:row>204</xdr:row>
      <xdr:rowOff>0</xdr:rowOff>
    </xdr:from>
    <xdr:to>
      <xdr:col>5</xdr:col>
      <xdr:colOff>38100</xdr:colOff>
      <xdr:row>205</xdr:row>
      <xdr:rowOff>16510</xdr:rowOff>
    </xdr:to>
    <xdr:sp macro="" textlink="">
      <xdr:nvSpPr>
        <xdr:cNvPr id="160" name="Text Box 249">
          <a:extLst>
            <a:ext uri="{FF2B5EF4-FFF2-40B4-BE49-F238E27FC236}">
              <a16:creationId xmlns:a16="http://schemas.microsoft.com/office/drawing/2014/main" id="{00000000-0008-0000-0900-0000A0000000}"/>
            </a:ext>
          </a:extLst>
        </xdr:cNvPr>
        <xdr:cNvSpPr txBox="1">
          <a:spLocks noChangeArrowheads="1"/>
        </xdr:cNvSpPr>
      </xdr:nvSpPr>
      <xdr:spPr>
        <a:xfrm>
          <a:off x="819150" y="46948725"/>
          <a:ext cx="38100" cy="20701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5</xdr:col>
      <xdr:colOff>0</xdr:colOff>
      <xdr:row>204</xdr:row>
      <xdr:rowOff>0</xdr:rowOff>
    </xdr:from>
    <xdr:to>
      <xdr:col>5</xdr:col>
      <xdr:colOff>38100</xdr:colOff>
      <xdr:row>205</xdr:row>
      <xdr:rowOff>16510</xdr:rowOff>
    </xdr:to>
    <xdr:sp macro="" textlink="">
      <xdr:nvSpPr>
        <xdr:cNvPr id="161" name="Text Box 251">
          <a:extLst>
            <a:ext uri="{FF2B5EF4-FFF2-40B4-BE49-F238E27FC236}">
              <a16:creationId xmlns:a16="http://schemas.microsoft.com/office/drawing/2014/main" id="{00000000-0008-0000-0900-0000A1000000}"/>
            </a:ext>
          </a:extLst>
        </xdr:cNvPr>
        <xdr:cNvSpPr txBox="1">
          <a:spLocks noChangeArrowheads="1"/>
        </xdr:cNvSpPr>
      </xdr:nvSpPr>
      <xdr:spPr>
        <a:xfrm>
          <a:off x="819150" y="46948725"/>
          <a:ext cx="38100" cy="20701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5</xdr:col>
      <xdr:colOff>0</xdr:colOff>
      <xdr:row>204</xdr:row>
      <xdr:rowOff>0</xdr:rowOff>
    </xdr:from>
    <xdr:to>
      <xdr:col>5</xdr:col>
      <xdr:colOff>38100</xdr:colOff>
      <xdr:row>205</xdr:row>
      <xdr:rowOff>16510</xdr:rowOff>
    </xdr:to>
    <xdr:sp macro="" textlink="">
      <xdr:nvSpPr>
        <xdr:cNvPr id="162" name="Text Box 252">
          <a:extLst>
            <a:ext uri="{FF2B5EF4-FFF2-40B4-BE49-F238E27FC236}">
              <a16:creationId xmlns:a16="http://schemas.microsoft.com/office/drawing/2014/main" id="{00000000-0008-0000-0900-0000A2000000}"/>
            </a:ext>
          </a:extLst>
        </xdr:cNvPr>
        <xdr:cNvSpPr txBox="1">
          <a:spLocks noChangeArrowheads="1"/>
        </xdr:cNvSpPr>
      </xdr:nvSpPr>
      <xdr:spPr>
        <a:xfrm>
          <a:off x="819150" y="46948725"/>
          <a:ext cx="38100" cy="20701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22</xdr:col>
      <xdr:colOff>0</xdr:colOff>
      <xdr:row>204</xdr:row>
      <xdr:rowOff>0</xdr:rowOff>
    </xdr:from>
    <xdr:to>
      <xdr:col>22</xdr:col>
      <xdr:colOff>47625</xdr:colOff>
      <xdr:row>205</xdr:row>
      <xdr:rowOff>16510</xdr:rowOff>
    </xdr:to>
    <xdr:sp macro="" textlink="">
      <xdr:nvSpPr>
        <xdr:cNvPr id="163" name="Text Box 253">
          <a:extLst>
            <a:ext uri="{FF2B5EF4-FFF2-40B4-BE49-F238E27FC236}">
              <a16:creationId xmlns:a16="http://schemas.microsoft.com/office/drawing/2014/main" id="{00000000-0008-0000-0900-0000A3000000}"/>
            </a:ext>
          </a:extLst>
        </xdr:cNvPr>
        <xdr:cNvSpPr txBox="1">
          <a:spLocks noChangeArrowheads="1"/>
        </xdr:cNvSpPr>
      </xdr:nvSpPr>
      <xdr:spPr>
        <a:xfrm>
          <a:off x="3571875" y="46948725"/>
          <a:ext cx="47625" cy="20701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11</xdr:col>
      <xdr:colOff>38100</xdr:colOff>
      <xdr:row>250</xdr:row>
      <xdr:rowOff>99786</xdr:rowOff>
    </xdr:from>
    <xdr:to>
      <xdr:col>11</xdr:col>
      <xdr:colOff>70684</xdr:colOff>
      <xdr:row>251</xdr:row>
      <xdr:rowOff>0</xdr:rowOff>
    </xdr:to>
    <xdr:sp macro="" textlink="">
      <xdr:nvSpPr>
        <xdr:cNvPr id="113" name="Line 4">
          <a:extLst>
            <a:ext uri="{FF2B5EF4-FFF2-40B4-BE49-F238E27FC236}">
              <a16:creationId xmlns:a16="http://schemas.microsoft.com/office/drawing/2014/main" id="{00000000-0008-0000-0900-000071000000}"/>
            </a:ext>
          </a:extLst>
        </xdr:cNvPr>
        <xdr:cNvSpPr>
          <a:spLocks noChangeShapeType="1"/>
        </xdr:cNvSpPr>
      </xdr:nvSpPr>
      <xdr:spPr bwMode="auto">
        <a:xfrm flipH="1" flipV="1">
          <a:off x="1828800" y="45524511"/>
          <a:ext cx="32584" cy="90714"/>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12</xdr:col>
      <xdr:colOff>10930</xdr:colOff>
      <xdr:row>249</xdr:row>
      <xdr:rowOff>0</xdr:rowOff>
    </xdr:from>
    <xdr:to>
      <xdr:col>16</xdr:col>
      <xdr:colOff>0</xdr:colOff>
      <xdr:row>249</xdr:row>
      <xdr:rowOff>0</xdr:rowOff>
    </xdr:to>
    <xdr:sp macro="" textlink="">
      <xdr:nvSpPr>
        <xdr:cNvPr id="114" name="Line 5">
          <a:extLst>
            <a:ext uri="{FF2B5EF4-FFF2-40B4-BE49-F238E27FC236}">
              <a16:creationId xmlns:a16="http://schemas.microsoft.com/office/drawing/2014/main" id="{00000000-0008-0000-0900-000072000000}"/>
            </a:ext>
          </a:extLst>
        </xdr:cNvPr>
        <xdr:cNvSpPr>
          <a:spLocks noChangeShapeType="1"/>
        </xdr:cNvSpPr>
      </xdr:nvSpPr>
      <xdr:spPr bwMode="auto">
        <a:xfrm>
          <a:off x="1963555" y="45234225"/>
          <a:ext cx="636770"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70684</xdr:colOff>
      <xdr:row>249</xdr:row>
      <xdr:rowOff>0</xdr:rowOff>
    </xdr:from>
    <xdr:to>
      <xdr:col>12</xdr:col>
      <xdr:colOff>10930</xdr:colOff>
      <xdr:row>251</xdr:row>
      <xdr:rowOff>0</xdr:rowOff>
    </xdr:to>
    <xdr:sp macro="" textlink="">
      <xdr:nvSpPr>
        <xdr:cNvPr id="115" name="Line 6">
          <a:extLst>
            <a:ext uri="{FF2B5EF4-FFF2-40B4-BE49-F238E27FC236}">
              <a16:creationId xmlns:a16="http://schemas.microsoft.com/office/drawing/2014/main" id="{00000000-0008-0000-0900-000073000000}"/>
            </a:ext>
          </a:extLst>
        </xdr:cNvPr>
        <xdr:cNvSpPr>
          <a:spLocks noChangeShapeType="1"/>
        </xdr:cNvSpPr>
      </xdr:nvSpPr>
      <xdr:spPr bwMode="auto">
        <a:xfrm flipH="1">
          <a:off x="1861384" y="45234225"/>
          <a:ext cx="102171" cy="381000"/>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16</xdr:col>
      <xdr:colOff>0</xdr:colOff>
      <xdr:row>51</xdr:row>
      <xdr:rowOff>34925</xdr:rowOff>
    </xdr:from>
    <xdr:to>
      <xdr:col>16</xdr:col>
      <xdr:colOff>0</xdr:colOff>
      <xdr:row>64</xdr:row>
      <xdr:rowOff>186690</xdr:rowOff>
    </xdr:to>
    <xdr:sp macro="" textlink="">
      <xdr:nvSpPr>
        <xdr:cNvPr id="116" name="Line 390">
          <a:extLst>
            <a:ext uri="{FF2B5EF4-FFF2-40B4-BE49-F238E27FC236}">
              <a16:creationId xmlns:a16="http://schemas.microsoft.com/office/drawing/2014/main" id="{00000000-0008-0000-0900-000074000000}"/>
            </a:ext>
          </a:extLst>
        </xdr:cNvPr>
        <xdr:cNvSpPr>
          <a:spLocks noChangeShapeType="1"/>
        </xdr:cNvSpPr>
      </xdr:nvSpPr>
      <xdr:spPr>
        <a:xfrm>
          <a:off x="2590800" y="43602275"/>
          <a:ext cx="0" cy="2371090"/>
        </a:xfrm>
        <a:prstGeom prst="line">
          <a:avLst/>
        </a:prstGeom>
        <a:noFill/>
        <a:ln w="9525">
          <a:solidFill>
            <a:srgbClr xmlns:mc="http://schemas.openxmlformats.org/markup-compatibility/2006" xmlns:a14="http://schemas.microsoft.com/office/drawing/2010/main" val="000000" mc:Ignorable="a14" a14:legacySpreadsheetColorIndex="64"/>
          </a:solidFill>
          <a:round/>
          <a:headEnd type="none" w="sm" len="sm"/>
          <a:tailEnd type="none" w="sm" len="sm"/>
        </a:ln>
        <a:extLst>
          <a:ext uri="{909E8E84-426E-40DD-AFC4-6F175D3DCCD1}">
            <a14:hiddenFill xmlns:a14="http://schemas.microsoft.com/office/drawing/2010/main">
              <a:noFill/>
            </a14:hiddenFill>
          </a:ext>
        </a:extLst>
      </xdr:spPr>
    </xdr:sp>
    <xdr:clientData/>
  </xdr:twoCellAnchor>
  <xdr:twoCellAnchor>
    <xdr:from>
      <xdr:col>15</xdr:col>
      <xdr:colOff>133350</xdr:colOff>
      <xdr:row>51</xdr:row>
      <xdr:rowOff>9525</xdr:rowOff>
    </xdr:from>
    <xdr:to>
      <xdr:col>15</xdr:col>
      <xdr:colOff>133985</xdr:colOff>
      <xdr:row>60</xdr:row>
      <xdr:rowOff>76200</xdr:rowOff>
    </xdr:to>
    <xdr:sp macro="" textlink="">
      <xdr:nvSpPr>
        <xdr:cNvPr id="117" name="Line 236">
          <a:extLst>
            <a:ext uri="{FF2B5EF4-FFF2-40B4-BE49-F238E27FC236}">
              <a16:creationId xmlns:a16="http://schemas.microsoft.com/office/drawing/2014/main" id="{00000000-0008-0000-0900-000075000000}"/>
            </a:ext>
          </a:extLst>
        </xdr:cNvPr>
        <xdr:cNvSpPr>
          <a:spLocks noChangeShapeType="1"/>
        </xdr:cNvSpPr>
      </xdr:nvSpPr>
      <xdr:spPr>
        <a:xfrm>
          <a:off x="2562225" y="43576875"/>
          <a:ext cx="635" cy="1619250"/>
        </a:xfrm>
        <a:prstGeom prst="line">
          <a:avLst/>
        </a:prstGeom>
        <a:noFill/>
        <a:ln w="6350">
          <a:solidFill>
            <a:srgbClr xmlns:mc="http://schemas.openxmlformats.org/markup-compatibility/2006" xmlns:a14="http://schemas.microsoft.com/office/drawing/2010/main" val="FF0000" mc:Ignorable="a14" a14:legacySpreadsheetColorIndex="10"/>
          </a:solidFill>
          <a:prstDash val="dash"/>
          <a:round/>
          <a:tailEnd type="triangle" w="sm" len="med"/>
        </a:ln>
        <a:extLst>
          <a:ext uri="{909E8E84-426E-40DD-AFC4-6F175D3DCCD1}">
            <a14:hiddenFill xmlns:a14="http://schemas.microsoft.com/office/drawing/2010/main">
              <a:noFill/>
            </a14:hiddenFill>
          </a:ext>
        </a:extLst>
      </xdr:spPr>
    </xdr:sp>
    <xdr:clientData/>
  </xdr:twoCellAnchor>
  <xdr:twoCellAnchor>
    <xdr:from>
      <xdr:col>15</xdr:col>
      <xdr:colOff>190500</xdr:colOff>
      <xdr:row>48</xdr:row>
      <xdr:rowOff>9525</xdr:rowOff>
    </xdr:from>
    <xdr:to>
      <xdr:col>15</xdr:col>
      <xdr:colOff>190500</xdr:colOff>
      <xdr:row>50</xdr:row>
      <xdr:rowOff>161925</xdr:rowOff>
    </xdr:to>
    <xdr:sp macro="" textlink="">
      <xdr:nvSpPr>
        <xdr:cNvPr id="118" name="Line 416">
          <a:extLst>
            <a:ext uri="{FF2B5EF4-FFF2-40B4-BE49-F238E27FC236}">
              <a16:creationId xmlns:a16="http://schemas.microsoft.com/office/drawing/2014/main" id="{00000000-0008-0000-0900-000076000000}"/>
            </a:ext>
          </a:extLst>
        </xdr:cNvPr>
        <xdr:cNvSpPr>
          <a:spLocks noChangeShapeType="1"/>
        </xdr:cNvSpPr>
      </xdr:nvSpPr>
      <xdr:spPr>
        <a:xfrm flipV="1">
          <a:off x="2590800" y="43062525"/>
          <a:ext cx="0" cy="495300"/>
        </a:xfrm>
        <a:prstGeom prst="line">
          <a:avLst/>
        </a:prstGeom>
        <a:noFill/>
        <a:ln w="15875">
          <a:solidFill>
            <a:srgbClr xmlns:mc="http://schemas.openxmlformats.org/markup-compatibility/2006" xmlns:a14="http://schemas.microsoft.com/office/drawing/2010/main" val="000000" mc:Ignorable="a14" a14:legacySpreadsheetColorIndex="64"/>
          </a:solidFill>
          <a:round/>
          <a:headEnd type="triangle" w="sm" len="med"/>
        </a:ln>
        <a:extLst>
          <a:ext uri="{909E8E84-426E-40DD-AFC4-6F175D3DCCD1}">
            <a14:hiddenFill xmlns:a14="http://schemas.microsoft.com/office/drawing/2010/main">
              <a:noFill/>
            </a14:hiddenFill>
          </a:ext>
        </a:extLst>
      </xdr:spPr>
    </xdr:sp>
    <xdr:clientData/>
  </xdr:twoCellAnchor>
  <xdr:twoCellAnchor>
    <xdr:from>
      <xdr:col>14</xdr:col>
      <xdr:colOff>59055</xdr:colOff>
      <xdr:row>49</xdr:row>
      <xdr:rowOff>132080</xdr:rowOff>
    </xdr:from>
    <xdr:to>
      <xdr:col>17</xdr:col>
      <xdr:colOff>76200</xdr:colOff>
      <xdr:row>52</xdr:row>
      <xdr:rowOff>55880</xdr:rowOff>
    </xdr:to>
    <xdr:sp macro="" textlink="">
      <xdr:nvSpPr>
        <xdr:cNvPr id="119" name="円弧 44">
          <a:extLst>
            <a:ext uri="{FF2B5EF4-FFF2-40B4-BE49-F238E27FC236}">
              <a16:creationId xmlns:a16="http://schemas.microsoft.com/office/drawing/2014/main" id="{00000000-0008-0000-0900-000077000000}"/>
            </a:ext>
          </a:extLst>
        </xdr:cNvPr>
        <xdr:cNvSpPr>
          <a:spLocks noChangeArrowheads="1"/>
        </xdr:cNvSpPr>
      </xdr:nvSpPr>
      <xdr:spPr>
        <a:xfrm flipH="1">
          <a:off x="2403033" y="9383754"/>
          <a:ext cx="514102" cy="495300"/>
        </a:xfrm>
        <a:custGeom>
          <a:avLst/>
          <a:gdLst>
            <a:gd name="T0" fmla="*/ 117643 w 523875"/>
            <a:gd name="T1" fmla="*/ 456083 h 497205"/>
            <a:gd name="T2" fmla="*/ 0 w 523875"/>
            <a:gd name="T3" fmla="*/ 248602 h 497205"/>
            <a:gd name="T4" fmla="*/ 261937 w 523875"/>
            <a:gd name="T5" fmla="*/ 0 h 497205"/>
            <a:gd name="T6" fmla="*/ 523874 w 523875"/>
            <a:gd name="T7" fmla="*/ 248602 h 497205"/>
            <a:gd name="T8" fmla="*/ 502684 w 523875"/>
            <a:gd name="T9" fmla="*/ 346716 h 497205"/>
            <a:gd name="T10" fmla="*/ 261937 w 523875"/>
            <a:gd name="T11" fmla="*/ 248602 h 497205"/>
            <a:gd name="T12" fmla="*/ 117643 w 523875"/>
            <a:gd name="T13" fmla="*/ 456083 h 497205"/>
            <a:gd name="T14" fmla="*/ 0 w 523875"/>
            <a:gd name="T15" fmla="*/ 248602 h 497205"/>
            <a:gd name="T16" fmla="*/ 261937 w 523875"/>
            <a:gd name="T17" fmla="*/ 0 h 497205"/>
            <a:gd name="T18" fmla="*/ 523874 w 523875"/>
            <a:gd name="T19" fmla="*/ 248602 h 497205"/>
            <a:gd name="T20" fmla="*/ 502684 w 523875"/>
            <a:gd name="T21" fmla="*/ 346716 h 49720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Lst>
          <a:rect l="0" t="0" r="r" b="b"/>
          <a:pathLst>
            <a:path w="523875" h="497205" stroke="0">
              <a:moveTo>
                <a:pt x="117643" y="456083"/>
              </a:moveTo>
              <a:cubicBezTo>
                <a:pt x="46745" y="411606"/>
                <a:pt x="0" y="335285"/>
                <a:pt x="0" y="248602"/>
              </a:cubicBezTo>
              <a:cubicBezTo>
                <a:pt x="0" y="111303"/>
                <a:pt x="117273" y="0"/>
                <a:pt x="261937" y="0"/>
              </a:cubicBezTo>
              <a:cubicBezTo>
                <a:pt x="406601" y="0"/>
                <a:pt x="523874" y="111303"/>
                <a:pt x="523874" y="248602"/>
              </a:cubicBezTo>
              <a:cubicBezTo>
                <a:pt x="523874" y="283458"/>
                <a:pt x="516316" y="316639"/>
                <a:pt x="502684" y="346716"/>
              </a:cubicBezTo>
              <a:lnTo>
                <a:pt x="261937" y="248602"/>
              </a:lnTo>
              <a:close/>
            </a:path>
            <a:path w="523875" h="497205" fill="none">
              <a:moveTo>
                <a:pt x="117643" y="456083"/>
              </a:moveTo>
              <a:cubicBezTo>
                <a:pt x="46745" y="411606"/>
                <a:pt x="0" y="335285"/>
                <a:pt x="0" y="248602"/>
              </a:cubicBezTo>
              <a:cubicBezTo>
                <a:pt x="0" y="111303"/>
                <a:pt x="117273" y="0"/>
                <a:pt x="261937" y="0"/>
              </a:cubicBezTo>
              <a:cubicBezTo>
                <a:pt x="406601" y="0"/>
                <a:pt x="523874" y="111303"/>
                <a:pt x="523874" y="248602"/>
              </a:cubicBezTo>
              <a:cubicBezTo>
                <a:pt x="523874" y="283458"/>
                <a:pt x="516316" y="316639"/>
                <a:pt x="502684" y="346716"/>
              </a:cubicBezTo>
            </a:path>
          </a:pathLst>
        </a:custGeom>
        <a:noFill/>
        <a:ln w="15875">
          <a:solidFill>
            <a:srgbClr xmlns:mc="http://schemas.openxmlformats.org/markup-compatibility/2006" xmlns:a14="http://schemas.microsoft.com/office/drawing/2010/main" val="000000" mc:Ignorable="a14" a14:legacySpreadsheetColorIndex="64"/>
          </a:solidFill>
          <a:round/>
          <a:headEnd type="none" w="sm" len="med"/>
          <a:tailEnd type="triangle" w="sm" len="med"/>
        </a:ln>
      </xdr:spPr>
      <xdr:txBody>
        <a:bodyPr vertOverflow="clip" wrap="square" lIns="18288" tIns="0" rIns="0" bIns="0"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endParaRPr lang="ja-JP" altLang="en-US"/>
        </a:p>
      </xdr:txBody>
    </xdr:sp>
    <xdr:clientData/>
  </xdr:twoCellAnchor>
  <xdr:twoCellAnchor>
    <xdr:from>
      <xdr:col>15</xdr:col>
      <xdr:colOff>19050</xdr:colOff>
      <xdr:row>59</xdr:row>
      <xdr:rowOff>28575</xdr:rowOff>
    </xdr:from>
    <xdr:to>
      <xdr:col>15</xdr:col>
      <xdr:colOff>123825</xdr:colOff>
      <xdr:row>62</xdr:row>
      <xdr:rowOff>123825</xdr:rowOff>
    </xdr:to>
    <xdr:sp macro="" textlink="">
      <xdr:nvSpPr>
        <xdr:cNvPr id="126" name="Line 416">
          <a:extLst>
            <a:ext uri="{FF2B5EF4-FFF2-40B4-BE49-F238E27FC236}">
              <a16:creationId xmlns:a16="http://schemas.microsoft.com/office/drawing/2014/main" id="{00000000-0008-0000-0900-00007E000000}"/>
            </a:ext>
          </a:extLst>
        </xdr:cNvPr>
        <xdr:cNvSpPr>
          <a:spLocks noChangeShapeType="1"/>
        </xdr:cNvSpPr>
      </xdr:nvSpPr>
      <xdr:spPr>
        <a:xfrm flipH="1" flipV="1">
          <a:off x="2447925" y="44977050"/>
          <a:ext cx="104775" cy="609600"/>
        </a:xfrm>
        <a:prstGeom prst="line">
          <a:avLst/>
        </a:prstGeom>
        <a:noFill/>
        <a:ln w="15875">
          <a:solidFill>
            <a:srgbClr xmlns:mc="http://schemas.openxmlformats.org/markup-compatibility/2006" xmlns:a14="http://schemas.microsoft.com/office/drawing/2010/main" val="000000" mc:Ignorable="a14" a14:legacySpreadsheetColorIndex="64"/>
          </a:solidFill>
          <a:round/>
          <a:headEnd type="triangle" w="sm" len="med"/>
        </a:ln>
        <a:extLst>
          <a:ext uri="{909E8E84-426E-40DD-AFC4-6F175D3DCCD1}">
            <a14:hiddenFill xmlns:a14="http://schemas.microsoft.com/office/drawing/2010/main">
              <a:noFill/>
            </a14:hiddenFill>
          </a:ext>
        </a:extLst>
      </xdr:spPr>
    </xdr:sp>
    <xdr:clientData/>
  </xdr:twoCellAnchor>
  <xdr:twoCellAnchor>
    <xdr:from>
      <xdr:col>15</xdr:col>
      <xdr:colOff>19050</xdr:colOff>
      <xdr:row>80</xdr:row>
      <xdr:rowOff>28575</xdr:rowOff>
    </xdr:from>
    <xdr:to>
      <xdr:col>15</xdr:col>
      <xdr:colOff>123825</xdr:colOff>
      <xdr:row>83</xdr:row>
      <xdr:rowOff>123825</xdr:rowOff>
    </xdr:to>
    <xdr:sp macro="" textlink="">
      <xdr:nvSpPr>
        <xdr:cNvPr id="127" name="Line 416">
          <a:extLst>
            <a:ext uri="{FF2B5EF4-FFF2-40B4-BE49-F238E27FC236}">
              <a16:creationId xmlns:a16="http://schemas.microsoft.com/office/drawing/2014/main" id="{00000000-0008-0000-0900-00007F000000}"/>
            </a:ext>
          </a:extLst>
        </xdr:cNvPr>
        <xdr:cNvSpPr>
          <a:spLocks noChangeShapeType="1"/>
        </xdr:cNvSpPr>
      </xdr:nvSpPr>
      <xdr:spPr>
        <a:xfrm flipH="1" flipV="1">
          <a:off x="2457450" y="11753850"/>
          <a:ext cx="104775" cy="666750"/>
        </a:xfrm>
        <a:prstGeom prst="line">
          <a:avLst/>
        </a:prstGeom>
        <a:noFill/>
        <a:ln w="15875">
          <a:solidFill>
            <a:srgbClr xmlns:mc="http://schemas.openxmlformats.org/markup-compatibility/2006" xmlns:a14="http://schemas.microsoft.com/office/drawing/2010/main" val="000000" mc:Ignorable="a14" a14:legacySpreadsheetColorIndex="64"/>
          </a:solidFill>
          <a:round/>
          <a:headEnd type="triangle" w="sm" len="med"/>
        </a:ln>
        <a:extLst>
          <a:ext uri="{909E8E84-426E-40DD-AFC4-6F175D3DCCD1}">
            <a14:hiddenFill xmlns:a14="http://schemas.microsoft.com/office/drawing/2010/main">
              <a:noFill/>
            </a14:hiddenFill>
          </a:ext>
        </a:extLst>
      </xdr:spPr>
    </xdr:sp>
    <xdr:clientData/>
  </xdr:twoCellAnchor>
  <xdr:twoCellAnchor>
    <xdr:from>
      <xdr:col>16</xdr:col>
      <xdr:colOff>0</xdr:colOff>
      <xdr:row>92</xdr:row>
      <xdr:rowOff>4</xdr:rowOff>
    </xdr:from>
    <xdr:to>
      <xdr:col>16</xdr:col>
      <xdr:colOff>0</xdr:colOff>
      <xdr:row>103</xdr:row>
      <xdr:rowOff>6</xdr:rowOff>
    </xdr:to>
    <xdr:sp macro="" textlink="">
      <xdr:nvSpPr>
        <xdr:cNvPr id="146" name="Line 390">
          <a:extLst>
            <a:ext uri="{FF2B5EF4-FFF2-40B4-BE49-F238E27FC236}">
              <a16:creationId xmlns:a16="http://schemas.microsoft.com/office/drawing/2014/main" id="{00000000-0008-0000-0900-000092000000}"/>
            </a:ext>
          </a:extLst>
        </xdr:cNvPr>
        <xdr:cNvSpPr>
          <a:spLocks noChangeShapeType="1"/>
        </xdr:cNvSpPr>
      </xdr:nvSpPr>
      <xdr:spPr>
        <a:xfrm flipH="1">
          <a:off x="2590800" y="50949229"/>
          <a:ext cx="0" cy="1885952"/>
        </a:xfrm>
        <a:prstGeom prst="line">
          <a:avLst/>
        </a:prstGeom>
        <a:noFill/>
        <a:ln w="9525">
          <a:solidFill>
            <a:srgbClr xmlns:mc="http://schemas.openxmlformats.org/markup-compatibility/2006" xmlns:a14="http://schemas.microsoft.com/office/drawing/2010/main" val="000000" mc:Ignorable="a14" a14:legacySpreadsheetColorIndex="64"/>
          </a:solidFill>
          <a:round/>
          <a:headEnd type="none" w="sm" len="sm"/>
          <a:tailEnd type="none" w="sm" len="sm"/>
        </a:ln>
        <a:extLst>
          <a:ext uri="{909E8E84-426E-40DD-AFC4-6F175D3DCCD1}">
            <a14:hiddenFill xmlns:a14="http://schemas.microsoft.com/office/drawing/2010/main">
              <a:noFill/>
            </a14:hiddenFill>
          </a:ext>
        </a:extLst>
      </xdr:spPr>
    </xdr:sp>
    <xdr:clientData/>
  </xdr:twoCellAnchor>
  <xdr:twoCellAnchor>
    <xdr:from>
      <xdr:col>15</xdr:col>
      <xdr:colOff>19050</xdr:colOff>
      <xdr:row>97</xdr:row>
      <xdr:rowOff>28575</xdr:rowOff>
    </xdr:from>
    <xdr:to>
      <xdr:col>15</xdr:col>
      <xdr:colOff>123825</xdr:colOff>
      <xdr:row>100</xdr:row>
      <xdr:rowOff>123825</xdr:rowOff>
    </xdr:to>
    <xdr:sp macro="" textlink="">
      <xdr:nvSpPr>
        <xdr:cNvPr id="147" name="Line 416">
          <a:extLst>
            <a:ext uri="{FF2B5EF4-FFF2-40B4-BE49-F238E27FC236}">
              <a16:creationId xmlns:a16="http://schemas.microsoft.com/office/drawing/2014/main" id="{00000000-0008-0000-0900-000093000000}"/>
            </a:ext>
          </a:extLst>
        </xdr:cNvPr>
        <xdr:cNvSpPr>
          <a:spLocks noChangeShapeType="1"/>
        </xdr:cNvSpPr>
      </xdr:nvSpPr>
      <xdr:spPr>
        <a:xfrm flipH="1" flipV="1">
          <a:off x="2447925" y="51835050"/>
          <a:ext cx="104775" cy="609600"/>
        </a:xfrm>
        <a:prstGeom prst="line">
          <a:avLst/>
        </a:prstGeom>
        <a:noFill/>
        <a:ln w="15875">
          <a:solidFill>
            <a:srgbClr xmlns:mc="http://schemas.openxmlformats.org/markup-compatibility/2006" xmlns:a14="http://schemas.microsoft.com/office/drawing/2010/main" val="000000" mc:Ignorable="a14" a14:legacySpreadsheetColorIndex="64"/>
          </a:solidFill>
          <a:round/>
          <a:headEnd type="none" w="sm" len="med"/>
          <a:tailEnd type="triangle"/>
        </a:ln>
        <a:extLst>
          <a:ext uri="{909E8E84-426E-40DD-AFC4-6F175D3DCCD1}">
            <a14:hiddenFill xmlns:a14="http://schemas.microsoft.com/office/drawing/2010/main">
              <a:noFill/>
            </a14:hiddenFill>
          </a:ext>
        </a:extLst>
      </xdr:spPr>
    </xdr:sp>
    <xdr:clientData/>
  </xdr:twoCellAnchor>
  <xdr:twoCellAnchor>
    <xdr:from>
      <xdr:col>13</xdr:col>
      <xdr:colOff>0</xdr:colOff>
      <xdr:row>187</xdr:row>
      <xdr:rowOff>0</xdr:rowOff>
    </xdr:from>
    <xdr:to>
      <xdr:col>19</xdr:col>
      <xdr:colOff>4762</xdr:colOff>
      <xdr:row>196</xdr:row>
      <xdr:rowOff>142876</xdr:rowOff>
    </xdr:to>
    <xdr:grpSp>
      <xdr:nvGrpSpPr>
        <xdr:cNvPr id="9" name="グループ化 8">
          <a:extLst>
            <a:ext uri="{FF2B5EF4-FFF2-40B4-BE49-F238E27FC236}">
              <a16:creationId xmlns:a16="http://schemas.microsoft.com/office/drawing/2014/main" id="{00000000-0008-0000-0900-000009000000}"/>
            </a:ext>
          </a:extLst>
        </xdr:cNvPr>
        <xdr:cNvGrpSpPr/>
      </xdr:nvGrpSpPr>
      <xdr:grpSpPr>
        <a:xfrm flipH="1">
          <a:off x="2211457" y="32111674"/>
          <a:ext cx="998675" cy="1857376"/>
          <a:chOff x="2178326" y="32111674"/>
          <a:chExt cx="998675" cy="1857376"/>
        </a:xfrm>
      </xdr:grpSpPr>
      <xdr:cxnSp macro="">
        <xdr:nvCxnSpPr>
          <xdr:cNvPr id="151" name="直線コネクタ 172">
            <a:extLst>
              <a:ext uri="{FF2B5EF4-FFF2-40B4-BE49-F238E27FC236}">
                <a16:creationId xmlns:a16="http://schemas.microsoft.com/office/drawing/2014/main" id="{00000000-0008-0000-0900-000097000000}"/>
              </a:ext>
            </a:extLst>
          </xdr:cNvPr>
          <xdr:cNvCxnSpPr>
            <a:cxnSpLocks noChangeShapeType="1"/>
          </xdr:cNvCxnSpPr>
        </xdr:nvCxnSpPr>
        <xdr:spPr>
          <a:xfrm flipH="1">
            <a:off x="2442405" y="33969049"/>
            <a:ext cx="172000" cy="0"/>
          </a:xfrm>
          <a:prstGeom prst="line">
            <a:avLst/>
          </a:prstGeom>
          <a:noFill/>
          <a:ln w="6350">
            <a:solidFill>
              <a:srgbClr val="FF0000"/>
            </a:solidFill>
            <a:round/>
          </a:ln>
          <a:extLst>
            <a:ext uri="{909E8E84-426E-40DD-AFC4-6F175D3DCCD1}">
              <a14:hiddenFill xmlns:a14="http://schemas.microsoft.com/office/drawing/2010/main">
                <a:noFill/>
              </a14:hiddenFill>
            </a:ext>
          </a:extLst>
        </xdr:spPr>
      </xdr:cxnSp>
      <xdr:sp macro="" textlink="">
        <xdr:nvSpPr>
          <xdr:cNvPr id="152" name="Line 5060">
            <a:extLst>
              <a:ext uri="{FF2B5EF4-FFF2-40B4-BE49-F238E27FC236}">
                <a16:creationId xmlns:a16="http://schemas.microsoft.com/office/drawing/2014/main" id="{00000000-0008-0000-0900-000098000000}"/>
              </a:ext>
            </a:extLst>
          </xdr:cNvPr>
          <xdr:cNvSpPr>
            <a:spLocks noChangeShapeType="1"/>
          </xdr:cNvSpPr>
        </xdr:nvSpPr>
        <xdr:spPr>
          <a:xfrm>
            <a:off x="2442403" y="32683174"/>
            <a:ext cx="0" cy="1285876"/>
          </a:xfrm>
          <a:prstGeom prst="line">
            <a:avLst/>
          </a:prstGeom>
          <a:noFill/>
          <a:ln w="6350">
            <a:solidFill>
              <a:srgbClr val="FF0000"/>
            </a:solidFill>
            <a:round/>
          </a:ln>
          <a:extLst>
            <a:ext uri="{909E8E84-426E-40DD-AFC4-6F175D3DCCD1}">
              <a14:hiddenFill xmlns:a14="http://schemas.microsoft.com/office/drawing/2010/main">
                <a:noFill/>
              </a14:hiddenFill>
            </a:ext>
          </a:extLst>
        </xdr:spPr>
      </xdr:sp>
      <xdr:sp macro="" textlink="">
        <xdr:nvSpPr>
          <xdr:cNvPr id="153" name="Line 5060">
            <a:extLst>
              <a:ext uri="{FF2B5EF4-FFF2-40B4-BE49-F238E27FC236}">
                <a16:creationId xmlns:a16="http://schemas.microsoft.com/office/drawing/2014/main" id="{00000000-0008-0000-0900-000099000000}"/>
              </a:ext>
            </a:extLst>
          </xdr:cNvPr>
          <xdr:cNvSpPr>
            <a:spLocks noChangeShapeType="1"/>
          </xdr:cNvSpPr>
        </xdr:nvSpPr>
        <xdr:spPr>
          <a:xfrm flipH="1">
            <a:off x="2608055" y="32445048"/>
            <a:ext cx="0" cy="1524001"/>
          </a:xfrm>
          <a:prstGeom prst="line">
            <a:avLst/>
          </a:prstGeom>
          <a:noFill/>
          <a:ln w="6350">
            <a:solidFill>
              <a:srgbClr val="FF0000"/>
            </a:solidFill>
            <a:round/>
          </a:ln>
          <a:extLst>
            <a:ext uri="{909E8E84-426E-40DD-AFC4-6F175D3DCCD1}">
              <a14:hiddenFill xmlns:a14="http://schemas.microsoft.com/office/drawing/2010/main">
                <a:noFill/>
              </a14:hiddenFill>
            </a:ext>
          </a:extLst>
        </xdr:spPr>
        <xdr:txBody>
          <a:bodyPr/>
          <a:lstStyle/>
          <a:p>
            <a:endParaRPr lang="ja-JP" altLang="en-US"/>
          </a:p>
        </xdr:txBody>
      </xdr:sp>
      <xdr:cxnSp macro="">
        <xdr:nvCxnSpPr>
          <xdr:cNvPr id="165" name="直線コネクタ 170">
            <a:extLst>
              <a:ext uri="{FF2B5EF4-FFF2-40B4-BE49-F238E27FC236}">
                <a16:creationId xmlns:a16="http://schemas.microsoft.com/office/drawing/2014/main" id="{00000000-0008-0000-0900-0000A5000000}"/>
              </a:ext>
            </a:extLst>
          </xdr:cNvPr>
          <xdr:cNvCxnSpPr>
            <a:cxnSpLocks noChangeShapeType="1"/>
          </xdr:cNvCxnSpPr>
        </xdr:nvCxnSpPr>
        <xdr:spPr>
          <a:xfrm flipH="1" flipV="1">
            <a:off x="2178326" y="32111675"/>
            <a:ext cx="429094" cy="4"/>
          </a:xfrm>
          <a:prstGeom prst="line">
            <a:avLst/>
          </a:prstGeom>
          <a:noFill/>
          <a:ln w="6350">
            <a:solidFill>
              <a:srgbClr val="FF0000"/>
            </a:solidFill>
            <a:round/>
          </a:ln>
          <a:extLst>
            <a:ext uri="{909E8E84-426E-40DD-AFC4-6F175D3DCCD1}">
              <a14:hiddenFill xmlns:a14="http://schemas.microsoft.com/office/drawing/2010/main">
                <a:noFill/>
              </a14:hiddenFill>
            </a:ext>
          </a:extLst>
        </xdr:spPr>
      </xdr:cxnSp>
      <xdr:cxnSp macro="">
        <xdr:nvCxnSpPr>
          <xdr:cNvPr id="166" name="直線コネクタ 172">
            <a:extLst>
              <a:ext uri="{FF2B5EF4-FFF2-40B4-BE49-F238E27FC236}">
                <a16:creationId xmlns:a16="http://schemas.microsoft.com/office/drawing/2014/main" id="{00000000-0008-0000-0900-0000A6000000}"/>
              </a:ext>
            </a:extLst>
          </xdr:cNvPr>
          <xdr:cNvCxnSpPr>
            <a:cxnSpLocks noChangeShapeType="1"/>
            <a:stCxn id="152" idx="0"/>
          </xdr:cNvCxnSpPr>
        </xdr:nvCxnSpPr>
        <xdr:spPr>
          <a:xfrm flipH="1" flipV="1">
            <a:off x="2178326" y="32587925"/>
            <a:ext cx="264077" cy="95249"/>
          </a:xfrm>
          <a:prstGeom prst="line">
            <a:avLst/>
          </a:prstGeom>
          <a:noFill/>
          <a:ln w="6350">
            <a:solidFill>
              <a:srgbClr val="FF0000"/>
            </a:solidFill>
            <a:round/>
          </a:ln>
          <a:extLst>
            <a:ext uri="{909E8E84-426E-40DD-AFC4-6F175D3DCCD1}">
              <a14:hiddenFill xmlns:a14="http://schemas.microsoft.com/office/drawing/2010/main">
                <a:noFill/>
              </a14:hiddenFill>
            </a:ext>
          </a:extLst>
        </xdr:spPr>
      </xdr:cxnSp>
      <xdr:sp macro="" textlink="">
        <xdr:nvSpPr>
          <xdr:cNvPr id="167" name="Line 5060">
            <a:extLst>
              <a:ext uri="{FF2B5EF4-FFF2-40B4-BE49-F238E27FC236}">
                <a16:creationId xmlns:a16="http://schemas.microsoft.com/office/drawing/2014/main" id="{00000000-0008-0000-0900-0000A7000000}"/>
              </a:ext>
            </a:extLst>
          </xdr:cNvPr>
          <xdr:cNvSpPr>
            <a:spLocks noChangeShapeType="1"/>
          </xdr:cNvSpPr>
        </xdr:nvSpPr>
        <xdr:spPr>
          <a:xfrm>
            <a:off x="2178326" y="32111675"/>
            <a:ext cx="0" cy="476250"/>
          </a:xfrm>
          <a:prstGeom prst="line">
            <a:avLst/>
          </a:prstGeom>
          <a:noFill/>
          <a:ln w="6350">
            <a:solidFill>
              <a:srgbClr val="FF0000"/>
            </a:solidFill>
            <a:round/>
          </a:ln>
          <a:extLst>
            <a:ext uri="{909E8E84-426E-40DD-AFC4-6F175D3DCCD1}">
              <a14:hiddenFill xmlns:a14="http://schemas.microsoft.com/office/drawing/2010/main">
                <a:noFill/>
              </a14:hiddenFill>
            </a:ext>
          </a:extLst>
        </xdr:spPr>
      </xdr:sp>
      <xdr:sp macro="" textlink="">
        <xdr:nvSpPr>
          <xdr:cNvPr id="168" name="Line 5060">
            <a:extLst>
              <a:ext uri="{FF2B5EF4-FFF2-40B4-BE49-F238E27FC236}">
                <a16:creationId xmlns:a16="http://schemas.microsoft.com/office/drawing/2014/main" id="{00000000-0008-0000-0900-0000A8000000}"/>
              </a:ext>
            </a:extLst>
          </xdr:cNvPr>
          <xdr:cNvSpPr>
            <a:spLocks noChangeShapeType="1"/>
          </xdr:cNvSpPr>
        </xdr:nvSpPr>
        <xdr:spPr>
          <a:xfrm flipH="1">
            <a:off x="2607420" y="32111675"/>
            <a:ext cx="0" cy="571502"/>
          </a:xfrm>
          <a:prstGeom prst="line">
            <a:avLst/>
          </a:prstGeom>
          <a:noFill/>
          <a:ln w="6350">
            <a:solidFill>
              <a:srgbClr val="FF0000"/>
            </a:solidFill>
            <a:round/>
          </a:ln>
          <a:extLst>
            <a:ext uri="{909E8E84-426E-40DD-AFC4-6F175D3DCCD1}">
              <a14:hiddenFill xmlns:a14="http://schemas.microsoft.com/office/drawing/2010/main">
                <a:noFill/>
              </a14:hiddenFill>
            </a:ext>
          </a:extLst>
        </xdr:spPr>
      </xdr:sp>
      <xdr:sp macro="" textlink="">
        <xdr:nvSpPr>
          <xdr:cNvPr id="171" name="Line 458">
            <a:extLst>
              <a:ext uri="{FF2B5EF4-FFF2-40B4-BE49-F238E27FC236}">
                <a16:creationId xmlns:a16="http://schemas.microsoft.com/office/drawing/2014/main" id="{00000000-0008-0000-0900-0000AB000000}"/>
              </a:ext>
            </a:extLst>
          </xdr:cNvPr>
          <xdr:cNvSpPr>
            <a:spLocks noChangeShapeType="1"/>
          </xdr:cNvSpPr>
        </xdr:nvSpPr>
        <xdr:spPr>
          <a:xfrm flipH="1">
            <a:off x="3170811" y="32111674"/>
            <a:ext cx="0" cy="457200"/>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stealth" w="sm" len="sm"/>
            <a:tailEnd type="stealth" w="sm" len="sm"/>
          </a:ln>
          <a:extLst>
            <a:ext uri="{909E8E84-426E-40DD-AFC4-6F175D3DCCD1}">
              <a14:hiddenFill xmlns:a14="http://schemas.microsoft.com/office/drawing/2010/main">
                <a:noFill/>
              </a14:hiddenFill>
            </a:ext>
          </a:extLst>
        </xdr:spPr>
      </xdr:sp>
      <xdr:sp macro="" textlink="">
        <xdr:nvSpPr>
          <xdr:cNvPr id="172" name="Line 458">
            <a:extLst>
              <a:ext uri="{FF2B5EF4-FFF2-40B4-BE49-F238E27FC236}">
                <a16:creationId xmlns:a16="http://schemas.microsoft.com/office/drawing/2014/main" id="{00000000-0008-0000-0900-0000AC000000}"/>
              </a:ext>
            </a:extLst>
          </xdr:cNvPr>
          <xdr:cNvSpPr>
            <a:spLocks noChangeShapeType="1"/>
          </xdr:cNvSpPr>
        </xdr:nvSpPr>
        <xdr:spPr>
          <a:xfrm flipH="1">
            <a:off x="3172239" y="32564111"/>
            <a:ext cx="0" cy="123826"/>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stealth" w="sm" len="sm"/>
            <a:tailEnd type="stealth" w="sm" len="sm"/>
          </a:ln>
          <a:extLst>
            <a:ext uri="{909E8E84-426E-40DD-AFC4-6F175D3DCCD1}">
              <a14:hiddenFill xmlns:a14="http://schemas.microsoft.com/office/drawing/2010/main">
                <a:noFill/>
              </a14:hiddenFill>
            </a:ext>
          </a:extLst>
        </xdr:spPr>
      </xdr:sp>
      <xdr:sp macro="" textlink="">
        <xdr:nvSpPr>
          <xdr:cNvPr id="173" name="Line 458">
            <a:extLst>
              <a:ext uri="{FF2B5EF4-FFF2-40B4-BE49-F238E27FC236}">
                <a16:creationId xmlns:a16="http://schemas.microsoft.com/office/drawing/2014/main" id="{00000000-0008-0000-0900-0000AD000000}"/>
              </a:ext>
            </a:extLst>
          </xdr:cNvPr>
          <xdr:cNvSpPr>
            <a:spLocks noChangeShapeType="1"/>
          </xdr:cNvSpPr>
        </xdr:nvSpPr>
        <xdr:spPr>
          <a:xfrm flipH="1">
            <a:off x="3172239" y="32683173"/>
            <a:ext cx="0" cy="1281114"/>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stealth" w="sm" len="sm"/>
            <a:tailEnd type="stealth" w="sm" len="sm"/>
          </a:ln>
          <a:extLst>
            <a:ext uri="{909E8E84-426E-40DD-AFC4-6F175D3DCCD1}">
              <a14:hiddenFill xmlns:a14="http://schemas.microsoft.com/office/drawing/2010/main">
                <a:noFill/>
              </a14:hiddenFill>
            </a:ext>
          </a:extLst>
        </xdr:spPr>
      </xdr:sp>
      <xdr:sp macro="" textlink="">
        <xdr:nvSpPr>
          <xdr:cNvPr id="174" name="Line 458">
            <a:extLst>
              <a:ext uri="{FF2B5EF4-FFF2-40B4-BE49-F238E27FC236}">
                <a16:creationId xmlns:a16="http://schemas.microsoft.com/office/drawing/2014/main" id="{00000000-0008-0000-0900-0000AE000000}"/>
              </a:ext>
            </a:extLst>
          </xdr:cNvPr>
          <xdr:cNvSpPr>
            <a:spLocks noChangeShapeType="1"/>
          </xdr:cNvSpPr>
        </xdr:nvSpPr>
        <xdr:spPr>
          <a:xfrm flipH="1" flipV="1">
            <a:off x="2703857" y="32111674"/>
            <a:ext cx="473144"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none" w="sm" len="sm"/>
            <a:tailEnd type="none" w="sm" len="sm"/>
          </a:ln>
          <a:extLst>
            <a:ext uri="{909E8E84-426E-40DD-AFC4-6F175D3DCCD1}">
              <a14:hiddenFill xmlns:a14="http://schemas.microsoft.com/office/drawing/2010/main">
                <a:noFill/>
              </a14:hiddenFill>
            </a:ext>
          </a:extLst>
        </xdr:spPr>
      </xdr:sp>
      <xdr:sp macro="" textlink="">
        <xdr:nvSpPr>
          <xdr:cNvPr id="176" name="Line 458">
            <a:extLst>
              <a:ext uri="{FF2B5EF4-FFF2-40B4-BE49-F238E27FC236}">
                <a16:creationId xmlns:a16="http://schemas.microsoft.com/office/drawing/2014/main" id="{00000000-0008-0000-0900-0000B0000000}"/>
              </a:ext>
            </a:extLst>
          </xdr:cNvPr>
          <xdr:cNvSpPr>
            <a:spLocks noChangeShapeType="1"/>
          </xdr:cNvSpPr>
        </xdr:nvSpPr>
        <xdr:spPr>
          <a:xfrm flipH="1" flipV="1">
            <a:off x="2703858" y="32564112"/>
            <a:ext cx="468381"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none" w="sm" len="sm"/>
            <a:tailEnd type="none" w="sm" len="sm"/>
          </a:ln>
          <a:extLst>
            <a:ext uri="{909E8E84-426E-40DD-AFC4-6F175D3DCCD1}">
              <a14:hiddenFill xmlns:a14="http://schemas.microsoft.com/office/drawing/2010/main">
                <a:noFill/>
              </a14:hiddenFill>
            </a:ext>
          </a:extLst>
        </xdr:spPr>
      </xdr:sp>
      <xdr:sp macro="" textlink="">
        <xdr:nvSpPr>
          <xdr:cNvPr id="177" name="Line 458">
            <a:extLst>
              <a:ext uri="{FF2B5EF4-FFF2-40B4-BE49-F238E27FC236}">
                <a16:creationId xmlns:a16="http://schemas.microsoft.com/office/drawing/2014/main" id="{00000000-0008-0000-0900-0000B1000000}"/>
              </a:ext>
            </a:extLst>
          </xdr:cNvPr>
          <xdr:cNvSpPr>
            <a:spLocks noChangeShapeType="1"/>
          </xdr:cNvSpPr>
        </xdr:nvSpPr>
        <xdr:spPr>
          <a:xfrm flipH="1" flipV="1">
            <a:off x="2708620" y="32683174"/>
            <a:ext cx="468381"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none" w="sm" len="sm"/>
            <a:tailEnd type="none" w="sm" len="sm"/>
          </a:ln>
          <a:extLst>
            <a:ext uri="{909E8E84-426E-40DD-AFC4-6F175D3DCCD1}">
              <a14:hiddenFill xmlns:a14="http://schemas.microsoft.com/office/drawing/2010/main">
                <a:noFill/>
              </a14:hiddenFill>
            </a:ext>
          </a:extLst>
        </xdr:spPr>
      </xdr:sp>
      <xdr:sp macro="" textlink="">
        <xdr:nvSpPr>
          <xdr:cNvPr id="178" name="Line 458">
            <a:extLst>
              <a:ext uri="{FF2B5EF4-FFF2-40B4-BE49-F238E27FC236}">
                <a16:creationId xmlns:a16="http://schemas.microsoft.com/office/drawing/2014/main" id="{00000000-0008-0000-0900-0000B2000000}"/>
              </a:ext>
            </a:extLst>
          </xdr:cNvPr>
          <xdr:cNvSpPr>
            <a:spLocks noChangeShapeType="1"/>
          </xdr:cNvSpPr>
        </xdr:nvSpPr>
        <xdr:spPr>
          <a:xfrm flipH="1" flipV="1">
            <a:off x="2722908" y="33964287"/>
            <a:ext cx="440842"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none" w="sm" len="sm"/>
            <a:tailEnd type="none" w="sm" len="sm"/>
          </a:ln>
          <a:extLst>
            <a:ext uri="{909E8E84-426E-40DD-AFC4-6F175D3DCCD1}">
              <a14:hiddenFill xmlns:a14="http://schemas.microsoft.com/office/drawing/2010/main">
                <a:noFill/>
              </a14:hiddenFill>
            </a:ext>
          </a:extLst>
        </xdr:spPr>
      </xdr:sp>
    </xdr:grpSp>
    <xdr:clientData/>
  </xdr:twoCellAnchor>
</xdr:wsDr>
</file>

<file path=xl/drawings/drawing7.xml><?xml version="1.0" encoding="utf-8"?>
<xdr:wsDr xmlns:xdr="http://schemas.openxmlformats.org/drawingml/2006/spreadsheetDrawing" xmlns:a="http://schemas.openxmlformats.org/drawingml/2006/main">
  <xdr:twoCellAnchor editAs="oneCell">
    <xdr:from>
      <xdr:col>6</xdr:col>
      <xdr:colOff>0</xdr:colOff>
      <xdr:row>276</xdr:row>
      <xdr:rowOff>0</xdr:rowOff>
    </xdr:from>
    <xdr:to>
      <xdr:col>6</xdr:col>
      <xdr:colOff>38100</xdr:colOff>
      <xdr:row>277</xdr:row>
      <xdr:rowOff>19050</xdr:rowOff>
    </xdr:to>
    <xdr:sp macro="" textlink="">
      <xdr:nvSpPr>
        <xdr:cNvPr id="6" name="Text Box 981">
          <a:extLst>
            <a:ext uri="{FF2B5EF4-FFF2-40B4-BE49-F238E27FC236}">
              <a16:creationId xmlns:a16="http://schemas.microsoft.com/office/drawing/2014/main" id="{00000000-0008-0000-0A00-000006000000}"/>
            </a:ext>
          </a:extLst>
        </xdr:cNvPr>
        <xdr:cNvSpPr txBox="1">
          <a:spLocks noChangeArrowheads="1"/>
        </xdr:cNvSpPr>
      </xdr:nvSpPr>
      <xdr:spPr>
        <a:xfrm>
          <a:off x="647700" y="89306400"/>
          <a:ext cx="38100" cy="209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6</xdr:col>
      <xdr:colOff>0</xdr:colOff>
      <xdr:row>276</xdr:row>
      <xdr:rowOff>0</xdr:rowOff>
    </xdr:from>
    <xdr:to>
      <xdr:col>6</xdr:col>
      <xdr:colOff>38100</xdr:colOff>
      <xdr:row>277</xdr:row>
      <xdr:rowOff>19050</xdr:rowOff>
    </xdr:to>
    <xdr:sp macro="" textlink="">
      <xdr:nvSpPr>
        <xdr:cNvPr id="7" name="Text Box 982">
          <a:extLst>
            <a:ext uri="{FF2B5EF4-FFF2-40B4-BE49-F238E27FC236}">
              <a16:creationId xmlns:a16="http://schemas.microsoft.com/office/drawing/2014/main" id="{00000000-0008-0000-0A00-000007000000}"/>
            </a:ext>
          </a:extLst>
        </xdr:cNvPr>
        <xdr:cNvSpPr txBox="1">
          <a:spLocks noChangeArrowheads="1"/>
        </xdr:cNvSpPr>
      </xdr:nvSpPr>
      <xdr:spPr>
        <a:xfrm>
          <a:off x="647700" y="89306400"/>
          <a:ext cx="38100" cy="209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23</xdr:col>
      <xdr:colOff>0</xdr:colOff>
      <xdr:row>276</xdr:row>
      <xdr:rowOff>0</xdr:rowOff>
    </xdr:from>
    <xdr:to>
      <xdr:col>23</xdr:col>
      <xdr:colOff>47625</xdr:colOff>
      <xdr:row>277</xdr:row>
      <xdr:rowOff>19050</xdr:rowOff>
    </xdr:to>
    <xdr:sp macro="" textlink="">
      <xdr:nvSpPr>
        <xdr:cNvPr id="8" name="Text Box 983">
          <a:extLst>
            <a:ext uri="{FF2B5EF4-FFF2-40B4-BE49-F238E27FC236}">
              <a16:creationId xmlns:a16="http://schemas.microsoft.com/office/drawing/2014/main" id="{00000000-0008-0000-0A00-000008000000}"/>
            </a:ext>
          </a:extLst>
        </xdr:cNvPr>
        <xdr:cNvSpPr txBox="1">
          <a:spLocks noChangeArrowheads="1"/>
        </xdr:cNvSpPr>
      </xdr:nvSpPr>
      <xdr:spPr>
        <a:xfrm>
          <a:off x="3429000" y="89306400"/>
          <a:ext cx="47625" cy="209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24</xdr:col>
      <xdr:colOff>9525</xdr:colOff>
      <xdr:row>258</xdr:row>
      <xdr:rowOff>0</xdr:rowOff>
    </xdr:from>
    <xdr:to>
      <xdr:col>24</xdr:col>
      <xdr:colOff>47625</xdr:colOff>
      <xdr:row>259</xdr:row>
      <xdr:rowOff>9525</xdr:rowOff>
    </xdr:to>
    <xdr:sp macro="" textlink="">
      <xdr:nvSpPr>
        <xdr:cNvPr id="192" name="Text Box 247">
          <a:extLst>
            <a:ext uri="{FF2B5EF4-FFF2-40B4-BE49-F238E27FC236}">
              <a16:creationId xmlns:a16="http://schemas.microsoft.com/office/drawing/2014/main" id="{00000000-0008-0000-0A00-0000C0000000}"/>
            </a:ext>
          </a:extLst>
        </xdr:cNvPr>
        <xdr:cNvSpPr txBox="1">
          <a:spLocks noChangeArrowheads="1"/>
        </xdr:cNvSpPr>
      </xdr:nvSpPr>
      <xdr:spPr>
        <a:xfrm>
          <a:off x="3924300" y="85534500"/>
          <a:ext cx="38100"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4</xdr:col>
      <xdr:colOff>0</xdr:colOff>
      <xdr:row>258</xdr:row>
      <xdr:rowOff>0</xdr:rowOff>
    </xdr:from>
    <xdr:to>
      <xdr:col>4</xdr:col>
      <xdr:colOff>38100</xdr:colOff>
      <xdr:row>259</xdr:row>
      <xdr:rowOff>19050</xdr:rowOff>
    </xdr:to>
    <xdr:sp macro="" textlink="">
      <xdr:nvSpPr>
        <xdr:cNvPr id="193" name="Text Box 248">
          <a:extLst>
            <a:ext uri="{FF2B5EF4-FFF2-40B4-BE49-F238E27FC236}">
              <a16:creationId xmlns:a16="http://schemas.microsoft.com/office/drawing/2014/main" id="{00000000-0008-0000-0A00-0000C1000000}"/>
            </a:ext>
          </a:extLst>
        </xdr:cNvPr>
        <xdr:cNvSpPr txBox="1">
          <a:spLocks noChangeArrowheads="1"/>
        </xdr:cNvSpPr>
      </xdr:nvSpPr>
      <xdr:spPr>
        <a:xfrm>
          <a:off x="647700" y="85534500"/>
          <a:ext cx="38100" cy="209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4</xdr:col>
      <xdr:colOff>0</xdr:colOff>
      <xdr:row>258</xdr:row>
      <xdr:rowOff>0</xdr:rowOff>
    </xdr:from>
    <xdr:to>
      <xdr:col>4</xdr:col>
      <xdr:colOff>38100</xdr:colOff>
      <xdr:row>259</xdr:row>
      <xdr:rowOff>19050</xdr:rowOff>
    </xdr:to>
    <xdr:sp macro="" textlink="">
      <xdr:nvSpPr>
        <xdr:cNvPr id="194" name="Text Box 249">
          <a:extLst>
            <a:ext uri="{FF2B5EF4-FFF2-40B4-BE49-F238E27FC236}">
              <a16:creationId xmlns:a16="http://schemas.microsoft.com/office/drawing/2014/main" id="{00000000-0008-0000-0A00-0000C2000000}"/>
            </a:ext>
          </a:extLst>
        </xdr:cNvPr>
        <xdr:cNvSpPr txBox="1">
          <a:spLocks noChangeArrowheads="1"/>
        </xdr:cNvSpPr>
      </xdr:nvSpPr>
      <xdr:spPr>
        <a:xfrm>
          <a:off x="647700" y="85534500"/>
          <a:ext cx="38100" cy="209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24</xdr:col>
      <xdr:colOff>9525</xdr:colOff>
      <xdr:row>258</xdr:row>
      <xdr:rowOff>0</xdr:rowOff>
    </xdr:from>
    <xdr:to>
      <xdr:col>24</xdr:col>
      <xdr:colOff>57150</xdr:colOff>
      <xdr:row>259</xdr:row>
      <xdr:rowOff>19050</xdr:rowOff>
    </xdr:to>
    <xdr:sp macro="" textlink="">
      <xdr:nvSpPr>
        <xdr:cNvPr id="195" name="Text Box 250">
          <a:extLst>
            <a:ext uri="{FF2B5EF4-FFF2-40B4-BE49-F238E27FC236}">
              <a16:creationId xmlns:a16="http://schemas.microsoft.com/office/drawing/2014/main" id="{00000000-0008-0000-0A00-0000C3000000}"/>
            </a:ext>
          </a:extLst>
        </xdr:cNvPr>
        <xdr:cNvSpPr txBox="1">
          <a:spLocks noChangeArrowheads="1"/>
        </xdr:cNvSpPr>
      </xdr:nvSpPr>
      <xdr:spPr>
        <a:xfrm>
          <a:off x="3924300" y="85534500"/>
          <a:ext cx="47625" cy="209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4</xdr:col>
      <xdr:colOff>0</xdr:colOff>
      <xdr:row>258</xdr:row>
      <xdr:rowOff>0</xdr:rowOff>
    </xdr:from>
    <xdr:to>
      <xdr:col>4</xdr:col>
      <xdr:colOff>38100</xdr:colOff>
      <xdr:row>259</xdr:row>
      <xdr:rowOff>19050</xdr:rowOff>
    </xdr:to>
    <xdr:sp macro="" textlink="">
      <xdr:nvSpPr>
        <xdr:cNvPr id="196" name="Text Box 251">
          <a:extLst>
            <a:ext uri="{FF2B5EF4-FFF2-40B4-BE49-F238E27FC236}">
              <a16:creationId xmlns:a16="http://schemas.microsoft.com/office/drawing/2014/main" id="{00000000-0008-0000-0A00-0000C4000000}"/>
            </a:ext>
          </a:extLst>
        </xdr:cNvPr>
        <xdr:cNvSpPr txBox="1">
          <a:spLocks noChangeArrowheads="1"/>
        </xdr:cNvSpPr>
      </xdr:nvSpPr>
      <xdr:spPr>
        <a:xfrm>
          <a:off x="647700" y="85534500"/>
          <a:ext cx="38100" cy="209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4</xdr:col>
      <xdr:colOff>0</xdr:colOff>
      <xdr:row>258</xdr:row>
      <xdr:rowOff>0</xdr:rowOff>
    </xdr:from>
    <xdr:to>
      <xdr:col>4</xdr:col>
      <xdr:colOff>38100</xdr:colOff>
      <xdr:row>259</xdr:row>
      <xdr:rowOff>19050</xdr:rowOff>
    </xdr:to>
    <xdr:sp macro="" textlink="">
      <xdr:nvSpPr>
        <xdr:cNvPr id="197" name="Text Box 252">
          <a:extLst>
            <a:ext uri="{FF2B5EF4-FFF2-40B4-BE49-F238E27FC236}">
              <a16:creationId xmlns:a16="http://schemas.microsoft.com/office/drawing/2014/main" id="{00000000-0008-0000-0A00-0000C5000000}"/>
            </a:ext>
          </a:extLst>
        </xdr:cNvPr>
        <xdr:cNvSpPr txBox="1">
          <a:spLocks noChangeArrowheads="1"/>
        </xdr:cNvSpPr>
      </xdr:nvSpPr>
      <xdr:spPr>
        <a:xfrm>
          <a:off x="647700" y="85534500"/>
          <a:ext cx="38100" cy="209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21</xdr:col>
      <xdr:colOff>0</xdr:colOff>
      <xdr:row>258</xdr:row>
      <xdr:rowOff>0</xdr:rowOff>
    </xdr:from>
    <xdr:to>
      <xdr:col>21</xdr:col>
      <xdr:colOff>47625</xdr:colOff>
      <xdr:row>259</xdr:row>
      <xdr:rowOff>19050</xdr:rowOff>
    </xdr:to>
    <xdr:sp macro="" textlink="">
      <xdr:nvSpPr>
        <xdr:cNvPr id="198" name="Text Box 253">
          <a:extLst>
            <a:ext uri="{FF2B5EF4-FFF2-40B4-BE49-F238E27FC236}">
              <a16:creationId xmlns:a16="http://schemas.microsoft.com/office/drawing/2014/main" id="{00000000-0008-0000-0A00-0000C6000000}"/>
            </a:ext>
          </a:extLst>
        </xdr:cNvPr>
        <xdr:cNvSpPr txBox="1">
          <a:spLocks noChangeArrowheads="1"/>
        </xdr:cNvSpPr>
      </xdr:nvSpPr>
      <xdr:spPr>
        <a:xfrm>
          <a:off x="3429000" y="85534500"/>
          <a:ext cx="47625" cy="209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10</xdr:col>
      <xdr:colOff>0</xdr:colOff>
      <xdr:row>180</xdr:row>
      <xdr:rowOff>9525</xdr:rowOff>
    </xdr:from>
    <xdr:to>
      <xdr:col>10</xdr:col>
      <xdr:colOff>0</xdr:colOff>
      <xdr:row>182</xdr:row>
      <xdr:rowOff>0</xdr:rowOff>
    </xdr:to>
    <xdr:sp macro="" textlink="">
      <xdr:nvSpPr>
        <xdr:cNvPr id="385" name="Line 390">
          <a:extLst>
            <a:ext uri="{FF2B5EF4-FFF2-40B4-BE49-F238E27FC236}">
              <a16:creationId xmlns:a16="http://schemas.microsoft.com/office/drawing/2014/main" id="{00000000-0008-0000-0A00-000081010000}"/>
            </a:ext>
          </a:extLst>
        </xdr:cNvPr>
        <xdr:cNvSpPr>
          <a:spLocks noChangeShapeType="1"/>
        </xdr:cNvSpPr>
      </xdr:nvSpPr>
      <xdr:spPr>
        <a:xfrm>
          <a:off x="1285875" y="7391400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type="none" w="sm" len="sm"/>
          <a:tailEnd type="none" w="sm" len="sm"/>
        </a:ln>
        <a:extLst>
          <a:ext uri="{909E8E84-426E-40DD-AFC4-6F175D3DCCD1}">
            <a14:hiddenFill xmlns:a14="http://schemas.microsoft.com/office/drawing/2010/main">
              <a:noFill/>
            </a14:hiddenFill>
          </a:ext>
        </a:extLst>
      </xdr:spPr>
    </xdr:sp>
    <xdr:clientData/>
  </xdr:twoCellAnchor>
  <xdr:twoCellAnchor>
    <xdr:from>
      <xdr:col>22</xdr:col>
      <xdr:colOff>0</xdr:colOff>
      <xdr:row>180</xdr:row>
      <xdr:rowOff>0</xdr:rowOff>
    </xdr:from>
    <xdr:to>
      <xdr:col>22</xdr:col>
      <xdr:colOff>0</xdr:colOff>
      <xdr:row>182</xdr:row>
      <xdr:rowOff>0</xdr:rowOff>
    </xdr:to>
    <xdr:sp macro="" textlink="">
      <xdr:nvSpPr>
        <xdr:cNvPr id="386" name="Line 390">
          <a:extLst>
            <a:ext uri="{FF2B5EF4-FFF2-40B4-BE49-F238E27FC236}">
              <a16:creationId xmlns:a16="http://schemas.microsoft.com/office/drawing/2014/main" id="{00000000-0008-0000-0A00-000082010000}"/>
            </a:ext>
          </a:extLst>
        </xdr:cNvPr>
        <xdr:cNvSpPr>
          <a:spLocks noChangeShapeType="1"/>
        </xdr:cNvSpPr>
      </xdr:nvSpPr>
      <xdr:spPr>
        <a:xfrm>
          <a:off x="3267075" y="7391400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type="none" w="sm" len="sm"/>
          <a:tailEnd type="none" w="sm" len="sm"/>
        </a:ln>
        <a:extLst>
          <a:ext uri="{909E8E84-426E-40DD-AFC4-6F175D3DCCD1}">
            <a14:hiddenFill xmlns:a14="http://schemas.microsoft.com/office/drawing/2010/main">
              <a:noFill/>
            </a14:hiddenFill>
          </a:ext>
        </a:extLst>
      </xdr:spPr>
    </xdr:sp>
    <xdr:clientData/>
  </xdr:twoCellAnchor>
  <xdr:twoCellAnchor>
    <xdr:from>
      <xdr:col>7</xdr:col>
      <xdr:colOff>0</xdr:colOff>
      <xdr:row>175</xdr:row>
      <xdr:rowOff>0</xdr:rowOff>
    </xdr:from>
    <xdr:to>
      <xdr:col>25</xdr:col>
      <xdr:colOff>0</xdr:colOff>
      <xdr:row>175</xdr:row>
      <xdr:rowOff>0</xdr:rowOff>
    </xdr:to>
    <xdr:sp macro="" textlink="">
      <xdr:nvSpPr>
        <xdr:cNvPr id="387" name="Line 210">
          <a:extLst>
            <a:ext uri="{FF2B5EF4-FFF2-40B4-BE49-F238E27FC236}">
              <a16:creationId xmlns:a16="http://schemas.microsoft.com/office/drawing/2014/main" id="{00000000-0008-0000-0A00-000083010000}"/>
            </a:ext>
          </a:extLst>
        </xdr:cNvPr>
        <xdr:cNvSpPr>
          <a:spLocks noChangeShapeType="1"/>
        </xdr:cNvSpPr>
      </xdr:nvSpPr>
      <xdr:spPr>
        <a:xfrm flipH="1">
          <a:off x="809625" y="73914000"/>
          <a:ext cx="2943225" cy="0"/>
        </a:xfrm>
        <a:prstGeom prst="line">
          <a:avLst/>
        </a:prstGeom>
        <a:noFill/>
        <a:ln w="3175">
          <a:solidFill>
            <a:srgbClr val="000000"/>
          </a:solidFill>
          <a:round/>
          <a:headEnd type="stealth" w="sm" len="sm"/>
          <a:tailEnd type="stealth" w="sm" len="sm"/>
        </a:ln>
        <a:extLst>
          <a:ext uri="{909E8E84-426E-40DD-AFC4-6F175D3DCCD1}">
            <a14:hiddenFill xmlns:a14="http://schemas.microsoft.com/office/drawing/2010/main">
              <a:noFill/>
            </a14:hiddenFill>
          </a:ext>
        </a:extLst>
      </xdr:spPr>
    </xdr:sp>
    <xdr:clientData/>
  </xdr:twoCellAnchor>
  <xdr:twoCellAnchor>
    <xdr:from>
      <xdr:col>25</xdr:col>
      <xdr:colOff>0</xdr:colOff>
      <xdr:row>175</xdr:row>
      <xdr:rowOff>0</xdr:rowOff>
    </xdr:from>
    <xdr:to>
      <xdr:col>25</xdr:col>
      <xdr:colOff>0</xdr:colOff>
      <xdr:row>176</xdr:row>
      <xdr:rowOff>0</xdr:rowOff>
    </xdr:to>
    <xdr:sp macro="" textlink="">
      <xdr:nvSpPr>
        <xdr:cNvPr id="388" name="Line 457">
          <a:extLst>
            <a:ext uri="{FF2B5EF4-FFF2-40B4-BE49-F238E27FC236}">
              <a16:creationId xmlns:a16="http://schemas.microsoft.com/office/drawing/2014/main" id="{00000000-0008-0000-0A00-000084010000}"/>
            </a:ext>
          </a:extLst>
        </xdr:cNvPr>
        <xdr:cNvSpPr>
          <a:spLocks noChangeShapeType="1"/>
        </xdr:cNvSpPr>
      </xdr:nvSpPr>
      <xdr:spPr>
        <a:xfrm flipH="1" flipV="1">
          <a:off x="3752850" y="73914000"/>
          <a:ext cx="0" cy="0"/>
        </a:xfrm>
        <a:prstGeom prst="line">
          <a:avLst/>
        </a:prstGeom>
        <a:noFill/>
        <a:ln w="3175">
          <a:solidFill>
            <a:srgbClr xmlns:mc="http://schemas.openxmlformats.org/markup-compatibility/2006" xmlns:a14="http://schemas.microsoft.com/office/drawing/2010/main" val="000000" mc:Ignorable="a14" a14:legacySpreadsheetColorIndex="64"/>
          </a:solidFill>
          <a:round/>
        </a:ln>
        <a:extLst>
          <a:ext uri="{909E8E84-426E-40DD-AFC4-6F175D3DCCD1}">
            <a14:hiddenFill xmlns:a14="http://schemas.microsoft.com/office/drawing/2010/main">
              <a:noFill/>
            </a14:hiddenFill>
          </a:ext>
        </a:extLst>
      </xdr:spPr>
    </xdr:sp>
    <xdr:clientData/>
  </xdr:twoCellAnchor>
  <xdr:twoCellAnchor>
    <xdr:from>
      <xdr:col>7</xdr:col>
      <xdr:colOff>0</xdr:colOff>
      <xdr:row>180</xdr:row>
      <xdr:rowOff>0</xdr:rowOff>
    </xdr:from>
    <xdr:to>
      <xdr:col>25</xdr:col>
      <xdr:colOff>0</xdr:colOff>
      <xdr:row>180</xdr:row>
      <xdr:rowOff>0</xdr:rowOff>
    </xdr:to>
    <xdr:sp macro="" textlink="">
      <xdr:nvSpPr>
        <xdr:cNvPr id="389" name="Line 404">
          <a:extLst>
            <a:ext uri="{FF2B5EF4-FFF2-40B4-BE49-F238E27FC236}">
              <a16:creationId xmlns:a16="http://schemas.microsoft.com/office/drawing/2014/main" id="{00000000-0008-0000-0A00-000085010000}"/>
            </a:ext>
          </a:extLst>
        </xdr:cNvPr>
        <xdr:cNvSpPr>
          <a:spLocks noChangeShapeType="1"/>
        </xdr:cNvSpPr>
      </xdr:nvSpPr>
      <xdr:spPr>
        <a:xfrm>
          <a:off x="809625" y="73914000"/>
          <a:ext cx="2943225" cy="0"/>
        </a:xfrm>
        <a:prstGeom prst="line">
          <a:avLst/>
        </a:prstGeom>
        <a:noFill/>
        <a:ln w="15875">
          <a:solidFill>
            <a:srgbClr xmlns:mc="http://schemas.openxmlformats.org/markup-compatibility/2006" xmlns:a14="http://schemas.microsoft.com/office/drawing/2010/main" val="000000" mc:Ignorable="a14" a14:legacySpreadsheetColorIndex="64"/>
          </a:solidFill>
          <a:round/>
          <a:headEnd type="none" w="sm" len="sm"/>
          <a:tailEnd type="none" w="sm" len="sm"/>
        </a:ln>
        <a:extLst>
          <a:ext uri="{909E8E84-426E-40DD-AFC4-6F175D3DCCD1}">
            <a14:hiddenFill xmlns:a14="http://schemas.microsoft.com/office/drawing/2010/main">
              <a:noFill/>
            </a14:hiddenFill>
          </a:ext>
        </a:extLst>
      </xdr:spPr>
    </xdr:sp>
    <xdr:clientData/>
  </xdr:twoCellAnchor>
  <xdr:twoCellAnchor>
    <xdr:from>
      <xdr:col>7</xdr:col>
      <xdr:colOff>0</xdr:colOff>
      <xdr:row>175</xdr:row>
      <xdr:rowOff>0</xdr:rowOff>
    </xdr:from>
    <xdr:to>
      <xdr:col>7</xdr:col>
      <xdr:colOff>0</xdr:colOff>
      <xdr:row>176</xdr:row>
      <xdr:rowOff>0</xdr:rowOff>
    </xdr:to>
    <xdr:sp macro="" textlink="">
      <xdr:nvSpPr>
        <xdr:cNvPr id="390" name="Line 457">
          <a:extLst>
            <a:ext uri="{FF2B5EF4-FFF2-40B4-BE49-F238E27FC236}">
              <a16:creationId xmlns:a16="http://schemas.microsoft.com/office/drawing/2014/main" id="{00000000-0008-0000-0A00-000086010000}"/>
            </a:ext>
          </a:extLst>
        </xdr:cNvPr>
        <xdr:cNvSpPr>
          <a:spLocks noChangeShapeType="1"/>
        </xdr:cNvSpPr>
      </xdr:nvSpPr>
      <xdr:spPr>
        <a:xfrm flipV="1">
          <a:off x="809625" y="73914000"/>
          <a:ext cx="0" cy="0"/>
        </a:xfrm>
        <a:prstGeom prst="line">
          <a:avLst/>
        </a:prstGeom>
        <a:noFill/>
        <a:ln w="3175">
          <a:solidFill>
            <a:srgbClr xmlns:mc="http://schemas.openxmlformats.org/markup-compatibility/2006" xmlns:a14="http://schemas.microsoft.com/office/drawing/2010/main" val="000000" mc:Ignorable="a14" a14:legacySpreadsheetColorIndex="64"/>
          </a:solidFill>
          <a:round/>
        </a:ln>
        <a:extLst>
          <a:ext uri="{909E8E84-426E-40DD-AFC4-6F175D3DCCD1}">
            <a14:hiddenFill xmlns:a14="http://schemas.microsoft.com/office/drawing/2010/main">
              <a:noFill/>
            </a14:hiddenFill>
          </a:ext>
        </a:extLst>
      </xdr:spPr>
    </xdr:sp>
    <xdr:clientData/>
  </xdr:twoCellAnchor>
  <xdr:twoCellAnchor>
    <xdr:from>
      <xdr:col>22</xdr:col>
      <xdr:colOff>95250</xdr:colOff>
      <xdr:row>176</xdr:row>
      <xdr:rowOff>123825</xdr:rowOff>
    </xdr:from>
    <xdr:to>
      <xdr:col>26</xdr:col>
      <xdr:colOff>180975</xdr:colOff>
      <xdr:row>181</xdr:row>
      <xdr:rowOff>66675</xdr:rowOff>
    </xdr:to>
    <xdr:grpSp>
      <xdr:nvGrpSpPr>
        <xdr:cNvPr id="391" name="グループ化 1">
          <a:extLst>
            <a:ext uri="{FF2B5EF4-FFF2-40B4-BE49-F238E27FC236}">
              <a16:creationId xmlns:a16="http://schemas.microsoft.com/office/drawing/2014/main" id="{00000000-0008-0000-0A00-000087010000}"/>
            </a:ext>
          </a:extLst>
        </xdr:cNvPr>
        <xdr:cNvGrpSpPr/>
      </xdr:nvGrpSpPr>
      <xdr:grpSpPr>
        <a:xfrm>
          <a:off x="3733800" y="32023050"/>
          <a:ext cx="714375" cy="0"/>
          <a:chOff x="1411265" y="93725175"/>
          <a:chExt cx="860236" cy="853758"/>
        </a:xfrm>
      </xdr:grpSpPr>
      <xdr:sp macro="" textlink="">
        <xdr:nvSpPr>
          <xdr:cNvPr id="392" name="Line 402">
            <a:extLst>
              <a:ext uri="{FF2B5EF4-FFF2-40B4-BE49-F238E27FC236}">
                <a16:creationId xmlns:a16="http://schemas.microsoft.com/office/drawing/2014/main" id="{00000000-0008-0000-0A00-000088010000}"/>
              </a:ext>
            </a:extLst>
          </xdr:cNvPr>
          <xdr:cNvSpPr>
            <a:spLocks noChangeShapeType="1"/>
          </xdr:cNvSpPr>
        </xdr:nvSpPr>
        <xdr:spPr>
          <a:xfrm flipV="1">
            <a:off x="1905000" y="93783150"/>
            <a:ext cx="0" cy="514350"/>
          </a:xfrm>
          <a:prstGeom prst="line">
            <a:avLst/>
          </a:prstGeom>
          <a:noFill/>
          <a:ln w="15875">
            <a:solidFill>
              <a:srgbClr xmlns:mc="http://schemas.openxmlformats.org/markup-compatibility/2006" xmlns:a14="http://schemas.microsoft.com/office/drawing/2010/main" val="000000" mc:Ignorable="a14" a14:legacySpreadsheetColorIndex="64"/>
            </a:solidFill>
            <a:round/>
            <a:headEnd type="triangle" w="sm" len="med"/>
          </a:ln>
          <a:extLst>
            <a:ext uri="{909E8E84-426E-40DD-AFC4-6F175D3DCCD1}">
              <a14:hiddenFill xmlns:a14="http://schemas.microsoft.com/office/drawing/2010/main">
                <a:noFill/>
              </a14:hiddenFill>
            </a:ext>
          </a:extLst>
        </xdr:spPr>
      </xdr:sp>
      <xdr:sp macro="" textlink="">
        <xdr:nvSpPr>
          <xdr:cNvPr id="393" name="Text Box 403">
            <a:extLst>
              <a:ext uri="{FF2B5EF4-FFF2-40B4-BE49-F238E27FC236}">
                <a16:creationId xmlns:a16="http://schemas.microsoft.com/office/drawing/2014/main" id="{00000000-0008-0000-0A00-000089010000}"/>
              </a:ext>
            </a:extLst>
          </xdr:cNvPr>
          <xdr:cNvSpPr txBox="1">
            <a:spLocks noChangeArrowheads="1"/>
          </xdr:cNvSpPr>
        </xdr:nvSpPr>
        <xdr:spPr>
          <a:xfrm>
            <a:off x="1945026" y="93725175"/>
            <a:ext cx="160646" cy="171705"/>
          </a:xfrm>
          <a:prstGeom prst="rect">
            <a:avLst/>
          </a:prstGeom>
          <a:noFill/>
          <a:ln>
            <a:noFill/>
          </a:ln>
        </xdr:spPr>
        <xdr:txBody>
          <a:bodyPr wrap="none" lIns="18288" tIns="18288" rIns="0" bIns="0" anchor="t" upright="1">
            <a:spAutoFit/>
          </a:bodyPr>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l" rtl="0">
              <a:defRPr sz="1000"/>
            </a:pPr>
            <a:r>
              <a:rPr lang="ja-JP" altLang="en-US" sz="1000" b="0" i="0" u="none" strike="noStrike" baseline="0">
                <a:solidFill>
                  <a:srgbClr val="000000"/>
                </a:solidFill>
                <a:latin typeface="MS Mincho" panose="02020609040205080304" charset="-128"/>
                <a:ea typeface="MS Mincho" panose="02020609040205080304" charset="-128"/>
              </a:rPr>
              <a:t>Ｎ</a:t>
            </a:r>
          </a:p>
        </xdr:txBody>
      </xdr:sp>
      <xdr:sp macro="" textlink="">
        <xdr:nvSpPr>
          <xdr:cNvPr id="394" name="Line 420">
            <a:extLst>
              <a:ext uri="{FF2B5EF4-FFF2-40B4-BE49-F238E27FC236}">
                <a16:creationId xmlns:a16="http://schemas.microsoft.com/office/drawing/2014/main" id="{00000000-0008-0000-0A00-00008A010000}"/>
              </a:ext>
            </a:extLst>
          </xdr:cNvPr>
          <xdr:cNvSpPr>
            <a:spLocks noChangeShapeType="1"/>
          </xdr:cNvSpPr>
        </xdr:nvSpPr>
        <xdr:spPr>
          <a:xfrm flipH="1" flipV="1">
            <a:off x="1504950" y="94249875"/>
            <a:ext cx="400050" cy="38099"/>
          </a:xfrm>
          <a:prstGeom prst="line">
            <a:avLst/>
          </a:prstGeom>
          <a:noFill/>
          <a:ln w="15875">
            <a:solidFill>
              <a:srgbClr xmlns:mc="http://schemas.openxmlformats.org/markup-compatibility/2006" xmlns:a14="http://schemas.microsoft.com/office/drawing/2010/main" val="000000" mc:Ignorable="a14" a14:legacySpreadsheetColorIndex="64"/>
            </a:solidFill>
            <a:round/>
            <a:headEnd type="triangle" w="sm" len="med"/>
          </a:ln>
          <a:extLst>
            <a:ext uri="{909E8E84-426E-40DD-AFC4-6F175D3DCCD1}">
              <a14:hiddenFill xmlns:a14="http://schemas.microsoft.com/office/drawing/2010/main">
                <a:noFill/>
              </a14:hiddenFill>
            </a:ext>
          </a:extLst>
        </xdr:spPr>
      </xdr:sp>
      <xdr:sp macro="" textlink="">
        <xdr:nvSpPr>
          <xdr:cNvPr id="395" name="Text Box 403">
            <a:extLst>
              <a:ext uri="{FF2B5EF4-FFF2-40B4-BE49-F238E27FC236}">
                <a16:creationId xmlns:a16="http://schemas.microsoft.com/office/drawing/2014/main" id="{00000000-0008-0000-0A00-00008B010000}"/>
              </a:ext>
            </a:extLst>
          </xdr:cNvPr>
          <xdr:cNvSpPr txBox="1">
            <a:spLocks noChangeArrowheads="1"/>
          </xdr:cNvSpPr>
        </xdr:nvSpPr>
        <xdr:spPr>
          <a:xfrm>
            <a:off x="1411265" y="94020890"/>
            <a:ext cx="160647" cy="171705"/>
          </a:xfrm>
          <a:prstGeom prst="rect">
            <a:avLst/>
          </a:prstGeom>
          <a:noFill/>
          <a:ln>
            <a:noFill/>
          </a:ln>
        </xdr:spPr>
        <xdr:txBody>
          <a:bodyPr wrap="none" lIns="18288" tIns="18288" rIns="0" bIns="0" anchor="t" upright="1">
            <a:spAutoFit/>
          </a:bodyPr>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l" rtl="0">
              <a:defRPr sz="1000"/>
            </a:pPr>
            <a:r>
              <a:rPr lang="ja-JP" altLang="en-US" sz="1000" b="0" i="0" u="none" strike="noStrike" baseline="0">
                <a:solidFill>
                  <a:srgbClr val="000000"/>
                </a:solidFill>
                <a:latin typeface="MS Mincho" panose="02020609040205080304" charset="-128"/>
                <a:ea typeface="MS Mincho" panose="02020609040205080304" charset="-128"/>
              </a:rPr>
              <a:t>Ｈ</a:t>
            </a:r>
          </a:p>
        </xdr:txBody>
      </xdr:sp>
      <xdr:sp macro="" textlink="">
        <xdr:nvSpPr>
          <xdr:cNvPr id="396" name="Arc 961">
            <a:extLst>
              <a:ext uri="{FF2B5EF4-FFF2-40B4-BE49-F238E27FC236}">
                <a16:creationId xmlns:a16="http://schemas.microsoft.com/office/drawing/2014/main" id="{00000000-0008-0000-0A00-00008C010000}"/>
              </a:ext>
            </a:extLst>
          </xdr:cNvPr>
          <xdr:cNvSpPr/>
        </xdr:nvSpPr>
        <xdr:spPr>
          <a:xfrm>
            <a:off x="1695450" y="94107000"/>
            <a:ext cx="438150" cy="390525"/>
          </a:xfrm>
          <a:custGeom>
            <a:avLst/>
            <a:gdLst>
              <a:gd name="T0" fmla="*/ 2147483646 w 43200"/>
              <a:gd name="T1" fmla="*/ 2147483646 h 40505"/>
              <a:gd name="T2" fmla="*/ 2147483646 w 43200"/>
              <a:gd name="T3" fmla="*/ 2147483646 h 40505"/>
              <a:gd name="T4" fmla="*/ 2147483646 w 43200"/>
              <a:gd name="T5" fmla="*/ 2147483646 h 40505"/>
              <a:gd name="T6" fmla="*/ 0 60000 65536"/>
              <a:gd name="T7" fmla="*/ 0 60000 65536"/>
              <a:gd name="T8" fmla="*/ 0 60000 65536"/>
            </a:gdLst>
            <a:ahLst/>
            <a:cxnLst>
              <a:cxn ang="T6">
                <a:pos x="T0" y="T1"/>
              </a:cxn>
              <a:cxn ang="T7">
                <a:pos x="T2" y="T3"/>
              </a:cxn>
              <a:cxn ang="T8">
                <a:pos x="T4" y="T5"/>
              </a:cxn>
            </a:cxnLst>
            <a:rect l="0" t="0" r="r" b="b"/>
            <a:pathLst>
              <a:path w="43200" h="40505" fill="none" extrusionOk="0">
                <a:moveTo>
                  <a:pt x="11151" y="40505"/>
                </a:moveTo>
                <a:cubicBezTo>
                  <a:pt x="4271" y="36702"/>
                  <a:pt x="0" y="29461"/>
                  <a:pt x="0" y="21600"/>
                </a:cubicBezTo>
                <a:cubicBezTo>
                  <a:pt x="0" y="9670"/>
                  <a:pt x="9670" y="0"/>
                  <a:pt x="21600" y="0"/>
                </a:cubicBezTo>
                <a:cubicBezTo>
                  <a:pt x="33529" y="0"/>
                  <a:pt x="43200" y="9670"/>
                  <a:pt x="43200" y="21600"/>
                </a:cubicBezTo>
                <a:cubicBezTo>
                  <a:pt x="43200" y="29113"/>
                  <a:pt x="39295" y="36086"/>
                  <a:pt x="32890" y="40013"/>
                </a:cubicBezTo>
              </a:path>
              <a:path w="43200" h="40505" stroke="0" extrusionOk="0">
                <a:moveTo>
                  <a:pt x="11151" y="40505"/>
                </a:moveTo>
                <a:cubicBezTo>
                  <a:pt x="4271" y="36702"/>
                  <a:pt x="0" y="29461"/>
                  <a:pt x="0" y="21600"/>
                </a:cubicBezTo>
                <a:cubicBezTo>
                  <a:pt x="0" y="9670"/>
                  <a:pt x="9670" y="0"/>
                  <a:pt x="21600" y="0"/>
                </a:cubicBezTo>
                <a:cubicBezTo>
                  <a:pt x="33529" y="0"/>
                  <a:pt x="43200" y="9670"/>
                  <a:pt x="43200" y="21600"/>
                </a:cubicBezTo>
                <a:cubicBezTo>
                  <a:pt x="43200" y="29113"/>
                  <a:pt x="39295" y="36086"/>
                  <a:pt x="32890" y="40013"/>
                </a:cubicBezTo>
                <a:lnTo>
                  <a:pt x="21600" y="21600"/>
                </a:lnTo>
                <a:lnTo>
                  <a:pt x="11151" y="40505"/>
                </a:lnTo>
                <a:close/>
              </a:path>
            </a:pathLst>
          </a:custGeom>
          <a:noFill/>
          <a:ln w="15875">
            <a:solidFill>
              <a:srgbClr xmlns:mc="http://schemas.openxmlformats.org/markup-compatibility/2006" xmlns:a14="http://schemas.microsoft.com/office/drawing/2010/main" val="000000" mc:Ignorable="a14" a14:legacySpreadsheetColorIndex="64"/>
            </a:solidFill>
            <a:round/>
            <a:headEnd type="none" w="sm" len="sm"/>
            <a:tailEnd type="triangle" w="sm" len="med"/>
          </a:ln>
          <a:effectLst/>
          <a:extLst>
            <a:ext uri="{909E8E84-426E-40DD-AFC4-6F175D3DCCD1}">
              <a14:hiddenFill xmlns:a14="http://schemas.microsoft.com/office/drawing/2010/main">
                <a:solidFill>
                  <a:srgbClr val="FFFFFF"/>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397" name="Text Box 403">
            <a:extLst>
              <a:ext uri="{FF2B5EF4-FFF2-40B4-BE49-F238E27FC236}">
                <a16:creationId xmlns:a16="http://schemas.microsoft.com/office/drawing/2014/main" id="{00000000-0008-0000-0A00-00008D010000}"/>
              </a:ext>
            </a:extLst>
          </xdr:cNvPr>
          <xdr:cNvSpPr txBox="1">
            <a:spLocks noChangeArrowheads="1"/>
          </xdr:cNvSpPr>
        </xdr:nvSpPr>
        <xdr:spPr>
          <a:xfrm>
            <a:off x="2110855" y="94411997"/>
            <a:ext cx="160646" cy="166936"/>
          </a:xfrm>
          <a:prstGeom prst="rect">
            <a:avLst/>
          </a:prstGeom>
          <a:noFill/>
          <a:ln>
            <a:noFill/>
          </a:ln>
        </xdr:spPr>
        <xdr:txBody>
          <a:bodyPr wrap="none" lIns="18288" tIns="18288" rIns="0" bIns="0" anchor="t" upright="1">
            <a:spAutoFit/>
          </a:bodyPr>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l" rtl="0">
              <a:defRPr sz="1000"/>
            </a:pPr>
            <a:r>
              <a:rPr lang="ja-JP" altLang="en-US" sz="1000" b="0" i="0" u="none" strike="noStrike" baseline="0">
                <a:solidFill>
                  <a:srgbClr val="000000"/>
                </a:solidFill>
                <a:latin typeface="MS Mincho" panose="02020609040205080304" charset="-128"/>
                <a:ea typeface="MS Mincho" panose="02020609040205080304" charset="-128"/>
              </a:rPr>
              <a:t>Ｍ</a:t>
            </a:r>
          </a:p>
        </xdr:txBody>
      </xdr:sp>
    </xdr:grpSp>
    <xdr:clientData/>
  </xdr:twoCellAnchor>
  <xdr:twoCellAnchor>
    <xdr:from>
      <xdr:col>4</xdr:col>
      <xdr:colOff>104775</xdr:colOff>
      <xdr:row>176</xdr:row>
      <xdr:rowOff>123825</xdr:rowOff>
    </xdr:from>
    <xdr:to>
      <xdr:col>9</xdr:col>
      <xdr:colOff>0</xdr:colOff>
      <xdr:row>181</xdr:row>
      <xdr:rowOff>66675</xdr:rowOff>
    </xdr:to>
    <xdr:grpSp>
      <xdr:nvGrpSpPr>
        <xdr:cNvPr id="398" name="グループ化 1">
          <a:extLst>
            <a:ext uri="{FF2B5EF4-FFF2-40B4-BE49-F238E27FC236}">
              <a16:creationId xmlns:a16="http://schemas.microsoft.com/office/drawing/2014/main" id="{00000000-0008-0000-0A00-00008E010000}"/>
            </a:ext>
          </a:extLst>
        </xdr:cNvPr>
        <xdr:cNvGrpSpPr/>
      </xdr:nvGrpSpPr>
      <xdr:grpSpPr>
        <a:xfrm>
          <a:off x="752475" y="32023050"/>
          <a:ext cx="742950" cy="0"/>
          <a:chOff x="1411265" y="93725175"/>
          <a:chExt cx="860236" cy="853758"/>
        </a:xfrm>
      </xdr:grpSpPr>
      <xdr:sp macro="" textlink="">
        <xdr:nvSpPr>
          <xdr:cNvPr id="399" name="Line 402">
            <a:extLst>
              <a:ext uri="{FF2B5EF4-FFF2-40B4-BE49-F238E27FC236}">
                <a16:creationId xmlns:a16="http://schemas.microsoft.com/office/drawing/2014/main" id="{00000000-0008-0000-0A00-00008F010000}"/>
              </a:ext>
            </a:extLst>
          </xdr:cNvPr>
          <xdr:cNvSpPr>
            <a:spLocks noChangeShapeType="1"/>
          </xdr:cNvSpPr>
        </xdr:nvSpPr>
        <xdr:spPr>
          <a:xfrm flipV="1">
            <a:off x="1905000" y="93783150"/>
            <a:ext cx="0" cy="514350"/>
          </a:xfrm>
          <a:prstGeom prst="line">
            <a:avLst/>
          </a:prstGeom>
          <a:noFill/>
          <a:ln w="15875">
            <a:solidFill>
              <a:srgbClr xmlns:mc="http://schemas.openxmlformats.org/markup-compatibility/2006" xmlns:a14="http://schemas.microsoft.com/office/drawing/2010/main" val="000000" mc:Ignorable="a14" a14:legacySpreadsheetColorIndex="64"/>
            </a:solidFill>
            <a:round/>
            <a:headEnd type="triangle" w="sm" len="med"/>
          </a:ln>
          <a:extLst>
            <a:ext uri="{909E8E84-426E-40DD-AFC4-6F175D3DCCD1}">
              <a14:hiddenFill xmlns:a14="http://schemas.microsoft.com/office/drawing/2010/main">
                <a:noFill/>
              </a14:hiddenFill>
            </a:ext>
          </a:extLst>
        </xdr:spPr>
      </xdr:sp>
      <xdr:sp macro="" textlink="">
        <xdr:nvSpPr>
          <xdr:cNvPr id="400" name="Text Box 403">
            <a:extLst>
              <a:ext uri="{FF2B5EF4-FFF2-40B4-BE49-F238E27FC236}">
                <a16:creationId xmlns:a16="http://schemas.microsoft.com/office/drawing/2014/main" id="{00000000-0008-0000-0A00-000090010000}"/>
              </a:ext>
            </a:extLst>
          </xdr:cNvPr>
          <xdr:cNvSpPr txBox="1">
            <a:spLocks noChangeArrowheads="1"/>
          </xdr:cNvSpPr>
        </xdr:nvSpPr>
        <xdr:spPr>
          <a:xfrm>
            <a:off x="1945026" y="93725175"/>
            <a:ext cx="160646" cy="171705"/>
          </a:xfrm>
          <a:prstGeom prst="rect">
            <a:avLst/>
          </a:prstGeom>
          <a:noFill/>
          <a:ln>
            <a:noFill/>
          </a:ln>
        </xdr:spPr>
        <xdr:txBody>
          <a:bodyPr wrap="none" lIns="18288" tIns="18288" rIns="0" bIns="0" anchor="t" upright="1">
            <a:spAutoFit/>
          </a:bodyPr>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l" rtl="0">
              <a:defRPr sz="1000"/>
            </a:pPr>
            <a:r>
              <a:rPr lang="ja-JP" altLang="en-US" sz="1000" b="0" i="0" u="none" strike="noStrike" baseline="0">
                <a:solidFill>
                  <a:srgbClr val="000000"/>
                </a:solidFill>
                <a:latin typeface="MS Mincho" panose="02020609040205080304" charset="-128"/>
                <a:ea typeface="MS Mincho" panose="02020609040205080304" charset="-128"/>
              </a:rPr>
              <a:t>Ｎ</a:t>
            </a:r>
          </a:p>
        </xdr:txBody>
      </xdr:sp>
      <xdr:sp macro="" textlink="">
        <xdr:nvSpPr>
          <xdr:cNvPr id="401" name="Line 420">
            <a:extLst>
              <a:ext uri="{FF2B5EF4-FFF2-40B4-BE49-F238E27FC236}">
                <a16:creationId xmlns:a16="http://schemas.microsoft.com/office/drawing/2014/main" id="{00000000-0008-0000-0A00-000091010000}"/>
              </a:ext>
            </a:extLst>
          </xdr:cNvPr>
          <xdr:cNvSpPr>
            <a:spLocks noChangeShapeType="1"/>
          </xdr:cNvSpPr>
        </xdr:nvSpPr>
        <xdr:spPr>
          <a:xfrm flipH="1" flipV="1">
            <a:off x="1504950" y="94249875"/>
            <a:ext cx="400050" cy="38099"/>
          </a:xfrm>
          <a:prstGeom prst="line">
            <a:avLst/>
          </a:prstGeom>
          <a:noFill/>
          <a:ln w="15875">
            <a:solidFill>
              <a:srgbClr xmlns:mc="http://schemas.openxmlformats.org/markup-compatibility/2006" xmlns:a14="http://schemas.microsoft.com/office/drawing/2010/main" val="000000" mc:Ignorable="a14" a14:legacySpreadsheetColorIndex="64"/>
            </a:solidFill>
            <a:round/>
            <a:headEnd type="triangle" w="sm" len="med"/>
          </a:ln>
          <a:extLst>
            <a:ext uri="{909E8E84-426E-40DD-AFC4-6F175D3DCCD1}">
              <a14:hiddenFill xmlns:a14="http://schemas.microsoft.com/office/drawing/2010/main">
                <a:noFill/>
              </a14:hiddenFill>
            </a:ext>
          </a:extLst>
        </xdr:spPr>
      </xdr:sp>
      <xdr:sp macro="" textlink="">
        <xdr:nvSpPr>
          <xdr:cNvPr id="402" name="Text Box 403">
            <a:extLst>
              <a:ext uri="{FF2B5EF4-FFF2-40B4-BE49-F238E27FC236}">
                <a16:creationId xmlns:a16="http://schemas.microsoft.com/office/drawing/2014/main" id="{00000000-0008-0000-0A00-000092010000}"/>
              </a:ext>
            </a:extLst>
          </xdr:cNvPr>
          <xdr:cNvSpPr txBox="1">
            <a:spLocks noChangeArrowheads="1"/>
          </xdr:cNvSpPr>
        </xdr:nvSpPr>
        <xdr:spPr>
          <a:xfrm>
            <a:off x="1411265" y="94020890"/>
            <a:ext cx="160647" cy="171705"/>
          </a:xfrm>
          <a:prstGeom prst="rect">
            <a:avLst/>
          </a:prstGeom>
          <a:noFill/>
          <a:ln>
            <a:noFill/>
          </a:ln>
        </xdr:spPr>
        <xdr:txBody>
          <a:bodyPr wrap="none" lIns="18288" tIns="18288" rIns="0" bIns="0" anchor="t" upright="1">
            <a:spAutoFit/>
          </a:bodyPr>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l" rtl="0">
              <a:defRPr sz="1000"/>
            </a:pPr>
            <a:r>
              <a:rPr lang="ja-JP" altLang="en-US" sz="1000" b="0" i="0" u="none" strike="noStrike" baseline="0">
                <a:solidFill>
                  <a:srgbClr val="000000"/>
                </a:solidFill>
                <a:latin typeface="MS Mincho" panose="02020609040205080304" charset="-128"/>
                <a:ea typeface="MS Mincho" panose="02020609040205080304" charset="-128"/>
              </a:rPr>
              <a:t>Ｈ</a:t>
            </a:r>
          </a:p>
        </xdr:txBody>
      </xdr:sp>
      <xdr:sp macro="" textlink="">
        <xdr:nvSpPr>
          <xdr:cNvPr id="403" name="Arc 961">
            <a:extLst>
              <a:ext uri="{FF2B5EF4-FFF2-40B4-BE49-F238E27FC236}">
                <a16:creationId xmlns:a16="http://schemas.microsoft.com/office/drawing/2014/main" id="{00000000-0008-0000-0A00-000093010000}"/>
              </a:ext>
            </a:extLst>
          </xdr:cNvPr>
          <xdr:cNvSpPr/>
        </xdr:nvSpPr>
        <xdr:spPr>
          <a:xfrm>
            <a:off x="1695450" y="94107000"/>
            <a:ext cx="438150" cy="390525"/>
          </a:xfrm>
          <a:custGeom>
            <a:avLst/>
            <a:gdLst>
              <a:gd name="T0" fmla="*/ 2147483646 w 43200"/>
              <a:gd name="T1" fmla="*/ 2147483646 h 40505"/>
              <a:gd name="T2" fmla="*/ 2147483646 w 43200"/>
              <a:gd name="T3" fmla="*/ 2147483646 h 40505"/>
              <a:gd name="T4" fmla="*/ 2147483646 w 43200"/>
              <a:gd name="T5" fmla="*/ 2147483646 h 40505"/>
              <a:gd name="T6" fmla="*/ 0 60000 65536"/>
              <a:gd name="T7" fmla="*/ 0 60000 65536"/>
              <a:gd name="T8" fmla="*/ 0 60000 65536"/>
            </a:gdLst>
            <a:ahLst/>
            <a:cxnLst>
              <a:cxn ang="T6">
                <a:pos x="T0" y="T1"/>
              </a:cxn>
              <a:cxn ang="T7">
                <a:pos x="T2" y="T3"/>
              </a:cxn>
              <a:cxn ang="T8">
                <a:pos x="T4" y="T5"/>
              </a:cxn>
            </a:cxnLst>
            <a:rect l="0" t="0" r="r" b="b"/>
            <a:pathLst>
              <a:path w="43200" h="40505" fill="none" extrusionOk="0">
                <a:moveTo>
                  <a:pt x="11151" y="40505"/>
                </a:moveTo>
                <a:cubicBezTo>
                  <a:pt x="4271" y="36702"/>
                  <a:pt x="0" y="29461"/>
                  <a:pt x="0" y="21600"/>
                </a:cubicBezTo>
                <a:cubicBezTo>
                  <a:pt x="0" y="9670"/>
                  <a:pt x="9670" y="0"/>
                  <a:pt x="21600" y="0"/>
                </a:cubicBezTo>
                <a:cubicBezTo>
                  <a:pt x="33529" y="0"/>
                  <a:pt x="43200" y="9670"/>
                  <a:pt x="43200" y="21600"/>
                </a:cubicBezTo>
                <a:cubicBezTo>
                  <a:pt x="43200" y="29113"/>
                  <a:pt x="39295" y="36086"/>
                  <a:pt x="32890" y="40013"/>
                </a:cubicBezTo>
              </a:path>
              <a:path w="43200" h="40505" stroke="0" extrusionOk="0">
                <a:moveTo>
                  <a:pt x="11151" y="40505"/>
                </a:moveTo>
                <a:cubicBezTo>
                  <a:pt x="4271" y="36702"/>
                  <a:pt x="0" y="29461"/>
                  <a:pt x="0" y="21600"/>
                </a:cubicBezTo>
                <a:cubicBezTo>
                  <a:pt x="0" y="9670"/>
                  <a:pt x="9670" y="0"/>
                  <a:pt x="21600" y="0"/>
                </a:cubicBezTo>
                <a:cubicBezTo>
                  <a:pt x="33529" y="0"/>
                  <a:pt x="43200" y="9670"/>
                  <a:pt x="43200" y="21600"/>
                </a:cubicBezTo>
                <a:cubicBezTo>
                  <a:pt x="43200" y="29113"/>
                  <a:pt x="39295" y="36086"/>
                  <a:pt x="32890" y="40013"/>
                </a:cubicBezTo>
                <a:lnTo>
                  <a:pt x="21600" y="21600"/>
                </a:lnTo>
                <a:lnTo>
                  <a:pt x="11151" y="40505"/>
                </a:lnTo>
                <a:close/>
              </a:path>
            </a:pathLst>
          </a:custGeom>
          <a:noFill/>
          <a:ln w="15875">
            <a:solidFill>
              <a:srgbClr xmlns:mc="http://schemas.openxmlformats.org/markup-compatibility/2006" xmlns:a14="http://schemas.microsoft.com/office/drawing/2010/main" val="000000" mc:Ignorable="a14" a14:legacySpreadsheetColorIndex="64"/>
            </a:solidFill>
            <a:round/>
            <a:headEnd type="none" w="sm" len="sm"/>
            <a:tailEnd type="triangle" w="sm" len="med"/>
          </a:ln>
          <a:effectLst/>
          <a:extLst>
            <a:ext uri="{909E8E84-426E-40DD-AFC4-6F175D3DCCD1}">
              <a14:hiddenFill xmlns:a14="http://schemas.microsoft.com/office/drawing/2010/main">
                <a:solidFill>
                  <a:srgbClr val="FFFFFF"/>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404" name="Text Box 403">
            <a:extLst>
              <a:ext uri="{FF2B5EF4-FFF2-40B4-BE49-F238E27FC236}">
                <a16:creationId xmlns:a16="http://schemas.microsoft.com/office/drawing/2014/main" id="{00000000-0008-0000-0A00-000094010000}"/>
              </a:ext>
            </a:extLst>
          </xdr:cNvPr>
          <xdr:cNvSpPr txBox="1">
            <a:spLocks noChangeArrowheads="1"/>
          </xdr:cNvSpPr>
        </xdr:nvSpPr>
        <xdr:spPr>
          <a:xfrm>
            <a:off x="2110855" y="94411997"/>
            <a:ext cx="160646" cy="166936"/>
          </a:xfrm>
          <a:prstGeom prst="rect">
            <a:avLst/>
          </a:prstGeom>
          <a:noFill/>
          <a:ln>
            <a:noFill/>
          </a:ln>
        </xdr:spPr>
        <xdr:txBody>
          <a:bodyPr wrap="none" lIns="18288" tIns="18288" rIns="0" bIns="0" anchor="t" upright="1">
            <a:spAutoFit/>
          </a:bodyPr>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l" rtl="0">
              <a:defRPr sz="1000"/>
            </a:pPr>
            <a:r>
              <a:rPr lang="ja-JP" altLang="en-US" sz="1000" b="0" i="0" u="none" strike="noStrike" baseline="0">
                <a:solidFill>
                  <a:srgbClr val="000000"/>
                </a:solidFill>
                <a:latin typeface="MS Mincho" panose="02020609040205080304" charset="-128"/>
                <a:ea typeface="MS Mincho" panose="02020609040205080304" charset="-128"/>
              </a:rPr>
              <a:t>Ｍ</a:t>
            </a:r>
          </a:p>
        </xdr:txBody>
      </xdr:sp>
    </xdr:grpSp>
    <xdr:clientData/>
  </xdr:twoCellAnchor>
  <xdr:twoCellAnchor>
    <xdr:from>
      <xdr:col>10</xdr:col>
      <xdr:colOff>0</xdr:colOff>
      <xdr:row>197</xdr:row>
      <xdr:rowOff>9525</xdr:rowOff>
    </xdr:from>
    <xdr:to>
      <xdr:col>10</xdr:col>
      <xdr:colOff>0</xdr:colOff>
      <xdr:row>199</xdr:row>
      <xdr:rowOff>0</xdr:rowOff>
    </xdr:to>
    <xdr:sp macro="" textlink="">
      <xdr:nvSpPr>
        <xdr:cNvPr id="405" name="Line 390">
          <a:extLst>
            <a:ext uri="{FF2B5EF4-FFF2-40B4-BE49-F238E27FC236}">
              <a16:creationId xmlns:a16="http://schemas.microsoft.com/office/drawing/2014/main" id="{00000000-0008-0000-0A00-000095010000}"/>
            </a:ext>
          </a:extLst>
        </xdr:cNvPr>
        <xdr:cNvSpPr>
          <a:spLocks noChangeShapeType="1"/>
        </xdr:cNvSpPr>
      </xdr:nvSpPr>
      <xdr:spPr>
        <a:xfrm>
          <a:off x="1285875" y="7391400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type="none" w="sm" len="sm"/>
          <a:tailEnd type="none" w="sm" len="sm"/>
        </a:ln>
        <a:extLst>
          <a:ext uri="{909E8E84-426E-40DD-AFC4-6F175D3DCCD1}">
            <a14:hiddenFill xmlns:a14="http://schemas.microsoft.com/office/drawing/2010/main">
              <a:noFill/>
            </a14:hiddenFill>
          </a:ext>
        </a:extLst>
      </xdr:spPr>
    </xdr:sp>
    <xdr:clientData/>
  </xdr:twoCellAnchor>
  <xdr:twoCellAnchor>
    <xdr:from>
      <xdr:col>22</xdr:col>
      <xdr:colOff>0</xdr:colOff>
      <xdr:row>197</xdr:row>
      <xdr:rowOff>0</xdr:rowOff>
    </xdr:from>
    <xdr:to>
      <xdr:col>22</xdr:col>
      <xdr:colOff>0</xdr:colOff>
      <xdr:row>199</xdr:row>
      <xdr:rowOff>0</xdr:rowOff>
    </xdr:to>
    <xdr:sp macro="" textlink="">
      <xdr:nvSpPr>
        <xdr:cNvPr id="406" name="Line 390">
          <a:extLst>
            <a:ext uri="{FF2B5EF4-FFF2-40B4-BE49-F238E27FC236}">
              <a16:creationId xmlns:a16="http://schemas.microsoft.com/office/drawing/2014/main" id="{00000000-0008-0000-0A00-000096010000}"/>
            </a:ext>
          </a:extLst>
        </xdr:cNvPr>
        <xdr:cNvSpPr>
          <a:spLocks noChangeShapeType="1"/>
        </xdr:cNvSpPr>
      </xdr:nvSpPr>
      <xdr:spPr>
        <a:xfrm>
          <a:off x="3267075" y="7391400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type="none" w="sm" len="sm"/>
          <a:tailEnd type="none" w="sm" len="sm"/>
        </a:ln>
        <a:extLst>
          <a:ext uri="{909E8E84-426E-40DD-AFC4-6F175D3DCCD1}">
            <a14:hiddenFill xmlns:a14="http://schemas.microsoft.com/office/drawing/2010/main">
              <a:noFill/>
            </a14:hiddenFill>
          </a:ext>
        </a:extLst>
      </xdr:spPr>
    </xdr:sp>
    <xdr:clientData/>
  </xdr:twoCellAnchor>
  <xdr:twoCellAnchor>
    <xdr:from>
      <xdr:col>7</xdr:col>
      <xdr:colOff>0</xdr:colOff>
      <xdr:row>192</xdr:row>
      <xdr:rowOff>0</xdr:rowOff>
    </xdr:from>
    <xdr:to>
      <xdr:col>25</xdr:col>
      <xdr:colOff>0</xdr:colOff>
      <xdr:row>192</xdr:row>
      <xdr:rowOff>0</xdr:rowOff>
    </xdr:to>
    <xdr:sp macro="" textlink="">
      <xdr:nvSpPr>
        <xdr:cNvPr id="407" name="Line 210">
          <a:extLst>
            <a:ext uri="{FF2B5EF4-FFF2-40B4-BE49-F238E27FC236}">
              <a16:creationId xmlns:a16="http://schemas.microsoft.com/office/drawing/2014/main" id="{00000000-0008-0000-0A00-000097010000}"/>
            </a:ext>
          </a:extLst>
        </xdr:cNvPr>
        <xdr:cNvSpPr>
          <a:spLocks noChangeShapeType="1"/>
        </xdr:cNvSpPr>
      </xdr:nvSpPr>
      <xdr:spPr>
        <a:xfrm flipH="1">
          <a:off x="809625" y="73914000"/>
          <a:ext cx="2943225" cy="0"/>
        </a:xfrm>
        <a:prstGeom prst="line">
          <a:avLst/>
        </a:prstGeom>
        <a:noFill/>
        <a:ln w="3175">
          <a:solidFill>
            <a:srgbClr val="000000"/>
          </a:solidFill>
          <a:round/>
          <a:headEnd type="stealth" w="sm" len="sm"/>
          <a:tailEnd type="stealth" w="sm" len="sm"/>
        </a:ln>
        <a:extLst>
          <a:ext uri="{909E8E84-426E-40DD-AFC4-6F175D3DCCD1}">
            <a14:hiddenFill xmlns:a14="http://schemas.microsoft.com/office/drawing/2010/main">
              <a:noFill/>
            </a14:hiddenFill>
          </a:ext>
        </a:extLst>
      </xdr:spPr>
    </xdr:sp>
    <xdr:clientData/>
  </xdr:twoCellAnchor>
  <xdr:twoCellAnchor>
    <xdr:from>
      <xdr:col>25</xdr:col>
      <xdr:colOff>0</xdr:colOff>
      <xdr:row>192</xdr:row>
      <xdr:rowOff>0</xdr:rowOff>
    </xdr:from>
    <xdr:to>
      <xdr:col>25</xdr:col>
      <xdr:colOff>0</xdr:colOff>
      <xdr:row>193</xdr:row>
      <xdr:rowOff>0</xdr:rowOff>
    </xdr:to>
    <xdr:sp macro="" textlink="">
      <xdr:nvSpPr>
        <xdr:cNvPr id="408" name="Line 457">
          <a:extLst>
            <a:ext uri="{FF2B5EF4-FFF2-40B4-BE49-F238E27FC236}">
              <a16:creationId xmlns:a16="http://schemas.microsoft.com/office/drawing/2014/main" id="{00000000-0008-0000-0A00-000098010000}"/>
            </a:ext>
          </a:extLst>
        </xdr:cNvPr>
        <xdr:cNvSpPr>
          <a:spLocks noChangeShapeType="1"/>
        </xdr:cNvSpPr>
      </xdr:nvSpPr>
      <xdr:spPr>
        <a:xfrm flipH="1" flipV="1">
          <a:off x="3752850" y="73914000"/>
          <a:ext cx="0" cy="0"/>
        </a:xfrm>
        <a:prstGeom prst="line">
          <a:avLst/>
        </a:prstGeom>
        <a:noFill/>
        <a:ln w="3175">
          <a:solidFill>
            <a:srgbClr xmlns:mc="http://schemas.openxmlformats.org/markup-compatibility/2006" xmlns:a14="http://schemas.microsoft.com/office/drawing/2010/main" val="000000" mc:Ignorable="a14" a14:legacySpreadsheetColorIndex="64"/>
          </a:solidFill>
          <a:round/>
        </a:ln>
        <a:extLst>
          <a:ext uri="{909E8E84-426E-40DD-AFC4-6F175D3DCCD1}">
            <a14:hiddenFill xmlns:a14="http://schemas.microsoft.com/office/drawing/2010/main">
              <a:noFill/>
            </a14:hiddenFill>
          </a:ext>
        </a:extLst>
      </xdr:spPr>
    </xdr:sp>
    <xdr:clientData/>
  </xdr:twoCellAnchor>
  <xdr:twoCellAnchor>
    <xdr:from>
      <xdr:col>7</xdr:col>
      <xdr:colOff>0</xdr:colOff>
      <xdr:row>197</xdr:row>
      <xdr:rowOff>0</xdr:rowOff>
    </xdr:from>
    <xdr:to>
      <xdr:col>25</xdr:col>
      <xdr:colOff>0</xdr:colOff>
      <xdr:row>197</xdr:row>
      <xdr:rowOff>0</xdr:rowOff>
    </xdr:to>
    <xdr:sp macro="" textlink="">
      <xdr:nvSpPr>
        <xdr:cNvPr id="409" name="Line 404">
          <a:extLst>
            <a:ext uri="{FF2B5EF4-FFF2-40B4-BE49-F238E27FC236}">
              <a16:creationId xmlns:a16="http://schemas.microsoft.com/office/drawing/2014/main" id="{00000000-0008-0000-0A00-000099010000}"/>
            </a:ext>
          </a:extLst>
        </xdr:cNvPr>
        <xdr:cNvSpPr>
          <a:spLocks noChangeShapeType="1"/>
        </xdr:cNvSpPr>
      </xdr:nvSpPr>
      <xdr:spPr>
        <a:xfrm>
          <a:off x="809625" y="73914000"/>
          <a:ext cx="2943225" cy="0"/>
        </a:xfrm>
        <a:prstGeom prst="line">
          <a:avLst/>
        </a:prstGeom>
        <a:noFill/>
        <a:ln w="15875">
          <a:solidFill>
            <a:srgbClr xmlns:mc="http://schemas.openxmlformats.org/markup-compatibility/2006" xmlns:a14="http://schemas.microsoft.com/office/drawing/2010/main" val="000000" mc:Ignorable="a14" a14:legacySpreadsheetColorIndex="64"/>
          </a:solidFill>
          <a:round/>
          <a:headEnd type="none" w="sm" len="sm"/>
          <a:tailEnd type="none" w="sm" len="sm"/>
        </a:ln>
        <a:extLst>
          <a:ext uri="{909E8E84-426E-40DD-AFC4-6F175D3DCCD1}">
            <a14:hiddenFill xmlns:a14="http://schemas.microsoft.com/office/drawing/2010/main">
              <a:noFill/>
            </a14:hiddenFill>
          </a:ext>
        </a:extLst>
      </xdr:spPr>
    </xdr:sp>
    <xdr:clientData/>
  </xdr:twoCellAnchor>
  <xdr:twoCellAnchor>
    <xdr:from>
      <xdr:col>7</xdr:col>
      <xdr:colOff>0</xdr:colOff>
      <xdr:row>192</xdr:row>
      <xdr:rowOff>0</xdr:rowOff>
    </xdr:from>
    <xdr:to>
      <xdr:col>7</xdr:col>
      <xdr:colOff>0</xdr:colOff>
      <xdr:row>193</xdr:row>
      <xdr:rowOff>0</xdr:rowOff>
    </xdr:to>
    <xdr:sp macro="" textlink="">
      <xdr:nvSpPr>
        <xdr:cNvPr id="410" name="Line 457">
          <a:extLst>
            <a:ext uri="{FF2B5EF4-FFF2-40B4-BE49-F238E27FC236}">
              <a16:creationId xmlns:a16="http://schemas.microsoft.com/office/drawing/2014/main" id="{00000000-0008-0000-0A00-00009A010000}"/>
            </a:ext>
          </a:extLst>
        </xdr:cNvPr>
        <xdr:cNvSpPr>
          <a:spLocks noChangeShapeType="1"/>
        </xdr:cNvSpPr>
      </xdr:nvSpPr>
      <xdr:spPr>
        <a:xfrm flipV="1">
          <a:off x="809625" y="73914000"/>
          <a:ext cx="0" cy="0"/>
        </a:xfrm>
        <a:prstGeom prst="line">
          <a:avLst/>
        </a:prstGeom>
        <a:noFill/>
        <a:ln w="3175">
          <a:solidFill>
            <a:srgbClr xmlns:mc="http://schemas.openxmlformats.org/markup-compatibility/2006" xmlns:a14="http://schemas.microsoft.com/office/drawing/2010/main" val="000000" mc:Ignorable="a14" a14:legacySpreadsheetColorIndex="64"/>
          </a:solidFill>
          <a:round/>
        </a:ln>
        <a:extLst>
          <a:ext uri="{909E8E84-426E-40DD-AFC4-6F175D3DCCD1}">
            <a14:hiddenFill xmlns:a14="http://schemas.microsoft.com/office/drawing/2010/main">
              <a:noFill/>
            </a14:hiddenFill>
          </a:ext>
        </a:extLst>
      </xdr:spPr>
    </xdr:sp>
    <xdr:clientData/>
  </xdr:twoCellAnchor>
  <xdr:twoCellAnchor>
    <xdr:from>
      <xdr:col>23</xdr:col>
      <xdr:colOff>0</xdr:colOff>
      <xdr:row>193</xdr:row>
      <xdr:rowOff>123825</xdr:rowOff>
    </xdr:from>
    <xdr:to>
      <xdr:col>27</xdr:col>
      <xdr:colOff>85725</xdr:colOff>
      <xdr:row>198</xdr:row>
      <xdr:rowOff>66675</xdr:rowOff>
    </xdr:to>
    <xdr:grpSp>
      <xdr:nvGrpSpPr>
        <xdr:cNvPr id="411" name="グループ化 1">
          <a:extLst>
            <a:ext uri="{FF2B5EF4-FFF2-40B4-BE49-F238E27FC236}">
              <a16:creationId xmlns:a16="http://schemas.microsoft.com/office/drawing/2014/main" id="{00000000-0008-0000-0A00-00009B010000}"/>
            </a:ext>
          </a:extLst>
        </xdr:cNvPr>
        <xdr:cNvGrpSpPr/>
      </xdr:nvGrpSpPr>
      <xdr:grpSpPr>
        <a:xfrm flipH="1">
          <a:off x="3800475" y="32023050"/>
          <a:ext cx="733425" cy="0"/>
          <a:chOff x="1411265" y="93725175"/>
          <a:chExt cx="860236" cy="853758"/>
        </a:xfrm>
      </xdr:grpSpPr>
      <xdr:sp macro="" textlink="">
        <xdr:nvSpPr>
          <xdr:cNvPr id="412" name="Line 402">
            <a:extLst>
              <a:ext uri="{FF2B5EF4-FFF2-40B4-BE49-F238E27FC236}">
                <a16:creationId xmlns:a16="http://schemas.microsoft.com/office/drawing/2014/main" id="{00000000-0008-0000-0A00-00009C010000}"/>
              </a:ext>
            </a:extLst>
          </xdr:cNvPr>
          <xdr:cNvSpPr>
            <a:spLocks noChangeShapeType="1"/>
          </xdr:cNvSpPr>
        </xdr:nvSpPr>
        <xdr:spPr>
          <a:xfrm flipV="1">
            <a:off x="1905000" y="93783150"/>
            <a:ext cx="0" cy="514350"/>
          </a:xfrm>
          <a:prstGeom prst="line">
            <a:avLst/>
          </a:prstGeom>
          <a:noFill/>
          <a:ln w="15875">
            <a:solidFill>
              <a:srgbClr xmlns:mc="http://schemas.openxmlformats.org/markup-compatibility/2006" xmlns:a14="http://schemas.microsoft.com/office/drawing/2010/main" val="000000" mc:Ignorable="a14" a14:legacySpreadsheetColorIndex="64"/>
            </a:solidFill>
            <a:round/>
            <a:headEnd type="triangle" w="sm" len="med"/>
          </a:ln>
          <a:extLst>
            <a:ext uri="{909E8E84-426E-40DD-AFC4-6F175D3DCCD1}">
              <a14:hiddenFill xmlns:a14="http://schemas.microsoft.com/office/drawing/2010/main">
                <a:noFill/>
              </a14:hiddenFill>
            </a:ext>
          </a:extLst>
        </xdr:spPr>
      </xdr:sp>
      <xdr:sp macro="" textlink="">
        <xdr:nvSpPr>
          <xdr:cNvPr id="413" name="Text Box 403">
            <a:extLst>
              <a:ext uri="{FF2B5EF4-FFF2-40B4-BE49-F238E27FC236}">
                <a16:creationId xmlns:a16="http://schemas.microsoft.com/office/drawing/2014/main" id="{00000000-0008-0000-0A00-00009D010000}"/>
              </a:ext>
            </a:extLst>
          </xdr:cNvPr>
          <xdr:cNvSpPr txBox="1">
            <a:spLocks noChangeArrowheads="1"/>
          </xdr:cNvSpPr>
        </xdr:nvSpPr>
        <xdr:spPr>
          <a:xfrm>
            <a:off x="1945026" y="93725175"/>
            <a:ext cx="160646" cy="171705"/>
          </a:xfrm>
          <a:prstGeom prst="rect">
            <a:avLst/>
          </a:prstGeom>
          <a:noFill/>
          <a:ln>
            <a:noFill/>
          </a:ln>
        </xdr:spPr>
        <xdr:txBody>
          <a:bodyPr wrap="none" lIns="18288" tIns="18288" rIns="0" bIns="0" anchor="t" upright="1">
            <a:spAutoFit/>
          </a:bodyPr>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l" rtl="0">
              <a:defRPr sz="1000"/>
            </a:pPr>
            <a:r>
              <a:rPr lang="ja-JP" altLang="en-US" sz="1000" b="0" i="0" u="none" strike="noStrike" baseline="0">
                <a:solidFill>
                  <a:srgbClr val="000000"/>
                </a:solidFill>
                <a:latin typeface="MS Mincho" panose="02020609040205080304" charset="-128"/>
                <a:ea typeface="MS Mincho" panose="02020609040205080304" charset="-128"/>
              </a:rPr>
              <a:t>Ｎ</a:t>
            </a:r>
          </a:p>
        </xdr:txBody>
      </xdr:sp>
      <xdr:sp macro="" textlink="">
        <xdr:nvSpPr>
          <xdr:cNvPr id="414" name="Line 420">
            <a:extLst>
              <a:ext uri="{FF2B5EF4-FFF2-40B4-BE49-F238E27FC236}">
                <a16:creationId xmlns:a16="http://schemas.microsoft.com/office/drawing/2014/main" id="{00000000-0008-0000-0A00-00009E010000}"/>
              </a:ext>
            </a:extLst>
          </xdr:cNvPr>
          <xdr:cNvSpPr>
            <a:spLocks noChangeShapeType="1"/>
          </xdr:cNvSpPr>
        </xdr:nvSpPr>
        <xdr:spPr>
          <a:xfrm flipH="1" flipV="1">
            <a:off x="1504950" y="94249875"/>
            <a:ext cx="400050" cy="38099"/>
          </a:xfrm>
          <a:prstGeom prst="line">
            <a:avLst/>
          </a:prstGeom>
          <a:noFill/>
          <a:ln w="15875">
            <a:solidFill>
              <a:srgbClr xmlns:mc="http://schemas.openxmlformats.org/markup-compatibility/2006" xmlns:a14="http://schemas.microsoft.com/office/drawing/2010/main" val="000000" mc:Ignorable="a14" a14:legacySpreadsheetColorIndex="64"/>
            </a:solidFill>
            <a:round/>
            <a:headEnd type="triangle" w="sm" len="med"/>
          </a:ln>
          <a:extLst>
            <a:ext uri="{909E8E84-426E-40DD-AFC4-6F175D3DCCD1}">
              <a14:hiddenFill xmlns:a14="http://schemas.microsoft.com/office/drawing/2010/main">
                <a:noFill/>
              </a14:hiddenFill>
            </a:ext>
          </a:extLst>
        </xdr:spPr>
      </xdr:sp>
      <xdr:sp macro="" textlink="">
        <xdr:nvSpPr>
          <xdr:cNvPr id="415" name="Text Box 403">
            <a:extLst>
              <a:ext uri="{FF2B5EF4-FFF2-40B4-BE49-F238E27FC236}">
                <a16:creationId xmlns:a16="http://schemas.microsoft.com/office/drawing/2014/main" id="{00000000-0008-0000-0A00-00009F010000}"/>
              </a:ext>
            </a:extLst>
          </xdr:cNvPr>
          <xdr:cNvSpPr txBox="1">
            <a:spLocks noChangeArrowheads="1"/>
          </xdr:cNvSpPr>
        </xdr:nvSpPr>
        <xdr:spPr>
          <a:xfrm>
            <a:off x="1411265" y="94020890"/>
            <a:ext cx="160647" cy="171705"/>
          </a:xfrm>
          <a:prstGeom prst="rect">
            <a:avLst/>
          </a:prstGeom>
          <a:noFill/>
          <a:ln>
            <a:noFill/>
          </a:ln>
        </xdr:spPr>
        <xdr:txBody>
          <a:bodyPr wrap="none" lIns="18288" tIns="18288" rIns="0" bIns="0" anchor="t" upright="1">
            <a:spAutoFit/>
          </a:bodyPr>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l" rtl="0">
              <a:defRPr sz="1000"/>
            </a:pPr>
            <a:r>
              <a:rPr lang="ja-JP" altLang="en-US" sz="1000" b="0" i="0" u="none" strike="noStrike" baseline="0">
                <a:solidFill>
                  <a:srgbClr val="000000"/>
                </a:solidFill>
                <a:latin typeface="MS Mincho" panose="02020609040205080304" charset="-128"/>
                <a:ea typeface="MS Mincho" panose="02020609040205080304" charset="-128"/>
              </a:rPr>
              <a:t>Ｈ</a:t>
            </a:r>
          </a:p>
        </xdr:txBody>
      </xdr:sp>
      <xdr:sp macro="" textlink="">
        <xdr:nvSpPr>
          <xdr:cNvPr id="416" name="Arc 961">
            <a:extLst>
              <a:ext uri="{FF2B5EF4-FFF2-40B4-BE49-F238E27FC236}">
                <a16:creationId xmlns:a16="http://schemas.microsoft.com/office/drawing/2014/main" id="{00000000-0008-0000-0A00-0000A0010000}"/>
              </a:ext>
            </a:extLst>
          </xdr:cNvPr>
          <xdr:cNvSpPr/>
        </xdr:nvSpPr>
        <xdr:spPr>
          <a:xfrm>
            <a:off x="1695450" y="94107000"/>
            <a:ext cx="438150" cy="390525"/>
          </a:xfrm>
          <a:custGeom>
            <a:avLst/>
            <a:gdLst>
              <a:gd name="T0" fmla="*/ 2147483646 w 43200"/>
              <a:gd name="T1" fmla="*/ 2147483646 h 40505"/>
              <a:gd name="T2" fmla="*/ 2147483646 w 43200"/>
              <a:gd name="T3" fmla="*/ 2147483646 h 40505"/>
              <a:gd name="T4" fmla="*/ 2147483646 w 43200"/>
              <a:gd name="T5" fmla="*/ 2147483646 h 40505"/>
              <a:gd name="T6" fmla="*/ 0 60000 65536"/>
              <a:gd name="T7" fmla="*/ 0 60000 65536"/>
              <a:gd name="T8" fmla="*/ 0 60000 65536"/>
            </a:gdLst>
            <a:ahLst/>
            <a:cxnLst>
              <a:cxn ang="T6">
                <a:pos x="T0" y="T1"/>
              </a:cxn>
              <a:cxn ang="T7">
                <a:pos x="T2" y="T3"/>
              </a:cxn>
              <a:cxn ang="T8">
                <a:pos x="T4" y="T5"/>
              </a:cxn>
            </a:cxnLst>
            <a:rect l="0" t="0" r="r" b="b"/>
            <a:pathLst>
              <a:path w="43200" h="40505" fill="none" extrusionOk="0">
                <a:moveTo>
                  <a:pt x="11151" y="40505"/>
                </a:moveTo>
                <a:cubicBezTo>
                  <a:pt x="4271" y="36702"/>
                  <a:pt x="0" y="29461"/>
                  <a:pt x="0" y="21600"/>
                </a:cubicBezTo>
                <a:cubicBezTo>
                  <a:pt x="0" y="9670"/>
                  <a:pt x="9670" y="0"/>
                  <a:pt x="21600" y="0"/>
                </a:cubicBezTo>
                <a:cubicBezTo>
                  <a:pt x="33529" y="0"/>
                  <a:pt x="43200" y="9670"/>
                  <a:pt x="43200" y="21600"/>
                </a:cubicBezTo>
                <a:cubicBezTo>
                  <a:pt x="43200" y="29113"/>
                  <a:pt x="39295" y="36086"/>
                  <a:pt x="32890" y="40013"/>
                </a:cubicBezTo>
              </a:path>
              <a:path w="43200" h="40505" stroke="0" extrusionOk="0">
                <a:moveTo>
                  <a:pt x="11151" y="40505"/>
                </a:moveTo>
                <a:cubicBezTo>
                  <a:pt x="4271" y="36702"/>
                  <a:pt x="0" y="29461"/>
                  <a:pt x="0" y="21600"/>
                </a:cubicBezTo>
                <a:cubicBezTo>
                  <a:pt x="0" y="9670"/>
                  <a:pt x="9670" y="0"/>
                  <a:pt x="21600" y="0"/>
                </a:cubicBezTo>
                <a:cubicBezTo>
                  <a:pt x="33529" y="0"/>
                  <a:pt x="43200" y="9670"/>
                  <a:pt x="43200" y="21600"/>
                </a:cubicBezTo>
                <a:cubicBezTo>
                  <a:pt x="43200" y="29113"/>
                  <a:pt x="39295" y="36086"/>
                  <a:pt x="32890" y="40013"/>
                </a:cubicBezTo>
                <a:lnTo>
                  <a:pt x="21600" y="21600"/>
                </a:lnTo>
                <a:lnTo>
                  <a:pt x="11151" y="40505"/>
                </a:lnTo>
                <a:close/>
              </a:path>
            </a:pathLst>
          </a:custGeom>
          <a:noFill/>
          <a:ln w="15875">
            <a:solidFill>
              <a:srgbClr xmlns:mc="http://schemas.openxmlformats.org/markup-compatibility/2006" xmlns:a14="http://schemas.microsoft.com/office/drawing/2010/main" val="000000" mc:Ignorable="a14" a14:legacySpreadsheetColorIndex="64"/>
            </a:solidFill>
            <a:round/>
            <a:headEnd type="none" w="sm" len="sm"/>
            <a:tailEnd type="triangle" w="sm" len="med"/>
          </a:ln>
          <a:effectLst/>
          <a:extLst>
            <a:ext uri="{909E8E84-426E-40DD-AFC4-6F175D3DCCD1}">
              <a14:hiddenFill xmlns:a14="http://schemas.microsoft.com/office/drawing/2010/main">
                <a:solidFill>
                  <a:srgbClr val="FFFFFF"/>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417" name="Text Box 403">
            <a:extLst>
              <a:ext uri="{FF2B5EF4-FFF2-40B4-BE49-F238E27FC236}">
                <a16:creationId xmlns:a16="http://schemas.microsoft.com/office/drawing/2014/main" id="{00000000-0008-0000-0A00-0000A1010000}"/>
              </a:ext>
            </a:extLst>
          </xdr:cNvPr>
          <xdr:cNvSpPr txBox="1">
            <a:spLocks noChangeArrowheads="1"/>
          </xdr:cNvSpPr>
        </xdr:nvSpPr>
        <xdr:spPr>
          <a:xfrm>
            <a:off x="2110855" y="94411997"/>
            <a:ext cx="160646" cy="166936"/>
          </a:xfrm>
          <a:prstGeom prst="rect">
            <a:avLst/>
          </a:prstGeom>
          <a:noFill/>
          <a:ln>
            <a:noFill/>
          </a:ln>
        </xdr:spPr>
        <xdr:txBody>
          <a:bodyPr wrap="none" lIns="18288" tIns="18288" rIns="0" bIns="0" anchor="t" upright="1">
            <a:spAutoFit/>
          </a:bodyPr>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l" rtl="0">
              <a:defRPr sz="1000"/>
            </a:pPr>
            <a:r>
              <a:rPr lang="ja-JP" altLang="en-US" sz="1000" b="0" i="0" u="none" strike="noStrike" baseline="0">
                <a:solidFill>
                  <a:srgbClr val="000000"/>
                </a:solidFill>
                <a:latin typeface="MS Mincho" panose="02020609040205080304" charset="-128"/>
                <a:ea typeface="MS Mincho" panose="02020609040205080304" charset="-128"/>
              </a:rPr>
              <a:t>Ｍ</a:t>
            </a:r>
          </a:p>
        </xdr:txBody>
      </xdr:sp>
    </xdr:grpSp>
    <xdr:clientData/>
  </xdr:twoCellAnchor>
  <xdr:twoCellAnchor>
    <xdr:from>
      <xdr:col>4</xdr:col>
      <xdr:colOff>180975</xdr:colOff>
      <xdr:row>193</xdr:row>
      <xdr:rowOff>123825</xdr:rowOff>
    </xdr:from>
    <xdr:to>
      <xdr:col>9</xdr:col>
      <xdr:colOff>76200</xdr:colOff>
      <xdr:row>198</xdr:row>
      <xdr:rowOff>66675</xdr:rowOff>
    </xdr:to>
    <xdr:grpSp>
      <xdr:nvGrpSpPr>
        <xdr:cNvPr id="418" name="グループ化 1">
          <a:extLst>
            <a:ext uri="{FF2B5EF4-FFF2-40B4-BE49-F238E27FC236}">
              <a16:creationId xmlns:a16="http://schemas.microsoft.com/office/drawing/2014/main" id="{00000000-0008-0000-0A00-0000A2010000}"/>
            </a:ext>
          </a:extLst>
        </xdr:cNvPr>
        <xdr:cNvGrpSpPr/>
      </xdr:nvGrpSpPr>
      <xdr:grpSpPr>
        <a:xfrm flipH="1">
          <a:off x="809625" y="32023050"/>
          <a:ext cx="762000" cy="0"/>
          <a:chOff x="1411265" y="93725175"/>
          <a:chExt cx="860236" cy="853758"/>
        </a:xfrm>
      </xdr:grpSpPr>
      <xdr:sp macro="" textlink="">
        <xdr:nvSpPr>
          <xdr:cNvPr id="419" name="Line 402">
            <a:extLst>
              <a:ext uri="{FF2B5EF4-FFF2-40B4-BE49-F238E27FC236}">
                <a16:creationId xmlns:a16="http://schemas.microsoft.com/office/drawing/2014/main" id="{00000000-0008-0000-0A00-0000A3010000}"/>
              </a:ext>
            </a:extLst>
          </xdr:cNvPr>
          <xdr:cNvSpPr>
            <a:spLocks noChangeShapeType="1"/>
          </xdr:cNvSpPr>
        </xdr:nvSpPr>
        <xdr:spPr>
          <a:xfrm flipV="1">
            <a:off x="1905000" y="93783150"/>
            <a:ext cx="0" cy="514350"/>
          </a:xfrm>
          <a:prstGeom prst="line">
            <a:avLst/>
          </a:prstGeom>
          <a:noFill/>
          <a:ln w="15875">
            <a:solidFill>
              <a:srgbClr xmlns:mc="http://schemas.openxmlformats.org/markup-compatibility/2006" xmlns:a14="http://schemas.microsoft.com/office/drawing/2010/main" val="000000" mc:Ignorable="a14" a14:legacySpreadsheetColorIndex="64"/>
            </a:solidFill>
            <a:round/>
            <a:headEnd type="triangle" w="sm" len="med"/>
          </a:ln>
          <a:extLst>
            <a:ext uri="{909E8E84-426E-40DD-AFC4-6F175D3DCCD1}">
              <a14:hiddenFill xmlns:a14="http://schemas.microsoft.com/office/drawing/2010/main">
                <a:noFill/>
              </a14:hiddenFill>
            </a:ext>
          </a:extLst>
        </xdr:spPr>
      </xdr:sp>
      <xdr:sp macro="" textlink="">
        <xdr:nvSpPr>
          <xdr:cNvPr id="420" name="Text Box 403">
            <a:extLst>
              <a:ext uri="{FF2B5EF4-FFF2-40B4-BE49-F238E27FC236}">
                <a16:creationId xmlns:a16="http://schemas.microsoft.com/office/drawing/2014/main" id="{00000000-0008-0000-0A00-0000A4010000}"/>
              </a:ext>
            </a:extLst>
          </xdr:cNvPr>
          <xdr:cNvSpPr txBox="1">
            <a:spLocks noChangeArrowheads="1"/>
          </xdr:cNvSpPr>
        </xdr:nvSpPr>
        <xdr:spPr>
          <a:xfrm>
            <a:off x="1945026" y="93725175"/>
            <a:ext cx="160646" cy="171705"/>
          </a:xfrm>
          <a:prstGeom prst="rect">
            <a:avLst/>
          </a:prstGeom>
          <a:noFill/>
          <a:ln>
            <a:noFill/>
          </a:ln>
        </xdr:spPr>
        <xdr:txBody>
          <a:bodyPr wrap="none" lIns="18288" tIns="18288" rIns="0" bIns="0" anchor="t" upright="1">
            <a:spAutoFit/>
          </a:bodyPr>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l" rtl="0">
              <a:defRPr sz="1000"/>
            </a:pPr>
            <a:r>
              <a:rPr lang="ja-JP" altLang="en-US" sz="1000" b="0" i="0" u="none" strike="noStrike" baseline="0">
                <a:solidFill>
                  <a:srgbClr val="000000"/>
                </a:solidFill>
                <a:latin typeface="MS Mincho" panose="02020609040205080304" charset="-128"/>
                <a:ea typeface="MS Mincho" panose="02020609040205080304" charset="-128"/>
              </a:rPr>
              <a:t>Ｎ</a:t>
            </a:r>
          </a:p>
        </xdr:txBody>
      </xdr:sp>
      <xdr:sp macro="" textlink="">
        <xdr:nvSpPr>
          <xdr:cNvPr id="421" name="Line 420">
            <a:extLst>
              <a:ext uri="{FF2B5EF4-FFF2-40B4-BE49-F238E27FC236}">
                <a16:creationId xmlns:a16="http://schemas.microsoft.com/office/drawing/2014/main" id="{00000000-0008-0000-0A00-0000A5010000}"/>
              </a:ext>
            </a:extLst>
          </xdr:cNvPr>
          <xdr:cNvSpPr>
            <a:spLocks noChangeShapeType="1"/>
          </xdr:cNvSpPr>
        </xdr:nvSpPr>
        <xdr:spPr>
          <a:xfrm flipH="1" flipV="1">
            <a:off x="1504950" y="94249875"/>
            <a:ext cx="400050" cy="38099"/>
          </a:xfrm>
          <a:prstGeom prst="line">
            <a:avLst/>
          </a:prstGeom>
          <a:noFill/>
          <a:ln w="15875">
            <a:solidFill>
              <a:srgbClr xmlns:mc="http://schemas.openxmlformats.org/markup-compatibility/2006" xmlns:a14="http://schemas.microsoft.com/office/drawing/2010/main" val="000000" mc:Ignorable="a14" a14:legacySpreadsheetColorIndex="64"/>
            </a:solidFill>
            <a:round/>
            <a:headEnd type="triangle" w="sm" len="med"/>
          </a:ln>
          <a:extLst>
            <a:ext uri="{909E8E84-426E-40DD-AFC4-6F175D3DCCD1}">
              <a14:hiddenFill xmlns:a14="http://schemas.microsoft.com/office/drawing/2010/main">
                <a:noFill/>
              </a14:hiddenFill>
            </a:ext>
          </a:extLst>
        </xdr:spPr>
      </xdr:sp>
      <xdr:sp macro="" textlink="">
        <xdr:nvSpPr>
          <xdr:cNvPr id="422" name="Text Box 403">
            <a:extLst>
              <a:ext uri="{FF2B5EF4-FFF2-40B4-BE49-F238E27FC236}">
                <a16:creationId xmlns:a16="http://schemas.microsoft.com/office/drawing/2014/main" id="{00000000-0008-0000-0A00-0000A6010000}"/>
              </a:ext>
            </a:extLst>
          </xdr:cNvPr>
          <xdr:cNvSpPr txBox="1">
            <a:spLocks noChangeArrowheads="1"/>
          </xdr:cNvSpPr>
        </xdr:nvSpPr>
        <xdr:spPr>
          <a:xfrm>
            <a:off x="1411265" y="94020890"/>
            <a:ext cx="160647" cy="171705"/>
          </a:xfrm>
          <a:prstGeom prst="rect">
            <a:avLst/>
          </a:prstGeom>
          <a:noFill/>
          <a:ln>
            <a:noFill/>
          </a:ln>
        </xdr:spPr>
        <xdr:txBody>
          <a:bodyPr wrap="none" lIns="18288" tIns="18288" rIns="0" bIns="0" anchor="t" upright="1">
            <a:spAutoFit/>
          </a:bodyPr>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l" rtl="0">
              <a:defRPr sz="1000"/>
            </a:pPr>
            <a:r>
              <a:rPr lang="ja-JP" altLang="en-US" sz="1000" b="0" i="0" u="none" strike="noStrike" baseline="0">
                <a:solidFill>
                  <a:srgbClr val="000000"/>
                </a:solidFill>
                <a:latin typeface="MS Mincho" panose="02020609040205080304" charset="-128"/>
                <a:ea typeface="MS Mincho" panose="02020609040205080304" charset="-128"/>
              </a:rPr>
              <a:t>Ｈ</a:t>
            </a:r>
          </a:p>
        </xdr:txBody>
      </xdr:sp>
      <xdr:sp macro="" textlink="">
        <xdr:nvSpPr>
          <xdr:cNvPr id="423" name="Arc 961">
            <a:extLst>
              <a:ext uri="{FF2B5EF4-FFF2-40B4-BE49-F238E27FC236}">
                <a16:creationId xmlns:a16="http://schemas.microsoft.com/office/drawing/2014/main" id="{00000000-0008-0000-0A00-0000A7010000}"/>
              </a:ext>
            </a:extLst>
          </xdr:cNvPr>
          <xdr:cNvSpPr/>
        </xdr:nvSpPr>
        <xdr:spPr>
          <a:xfrm>
            <a:off x="1695450" y="94107000"/>
            <a:ext cx="438150" cy="390525"/>
          </a:xfrm>
          <a:custGeom>
            <a:avLst/>
            <a:gdLst>
              <a:gd name="T0" fmla="*/ 2147483646 w 43200"/>
              <a:gd name="T1" fmla="*/ 2147483646 h 40505"/>
              <a:gd name="T2" fmla="*/ 2147483646 w 43200"/>
              <a:gd name="T3" fmla="*/ 2147483646 h 40505"/>
              <a:gd name="T4" fmla="*/ 2147483646 w 43200"/>
              <a:gd name="T5" fmla="*/ 2147483646 h 40505"/>
              <a:gd name="T6" fmla="*/ 0 60000 65536"/>
              <a:gd name="T7" fmla="*/ 0 60000 65536"/>
              <a:gd name="T8" fmla="*/ 0 60000 65536"/>
            </a:gdLst>
            <a:ahLst/>
            <a:cxnLst>
              <a:cxn ang="T6">
                <a:pos x="T0" y="T1"/>
              </a:cxn>
              <a:cxn ang="T7">
                <a:pos x="T2" y="T3"/>
              </a:cxn>
              <a:cxn ang="T8">
                <a:pos x="T4" y="T5"/>
              </a:cxn>
            </a:cxnLst>
            <a:rect l="0" t="0" r="r" b="b"/>
            <a:pathLst>
              <a:path w="43200" h="40505" fill="none" extrusionOk="0">
                <a:moveTo>
                  <a:pt x="11151" y="40505"/>
                </a:moveTo>
                <a:cubicBezTo>
                  <a:pt x="4271" y="36702"/>
                  <a:pt x="0" y="29461"/>
                  <a:pt x="0" y="21600"/>
                </a:cubicBezTo>
                <a:cubicBezTo>
                  <a:pt x="0" y="9670"/>
                  <a:pt x="9670" y="0"/>
                  <a:pt x="21600" y="0"/>
                </a:cubicBezTo>
                <a:cubicBezTo>
                  <a:pt x="33529" y="0"/>
                  <a:pt x="43200" y="9670"/>
                  <a:pt x="43200" y="21600"/>
                </a:cubicBezTo>
                <a:cubicBezTo>
                  <a:pt x="43200" y="29113"/>
                  <a:pt x="39295" y="36086"/>
                  <a:pt x="32890" y="40013"/>
                </a:cubicBezTo>
              </a:path>
              <a:path w="43200" h="40505" stroke="0" extrusionOk="0">
                <a:moveTo>
                  <a:pt x="11151" y="40505"/>
                </a:moveTo>
                <a:cubicBezTo>
                  <a:pt x="4271" y="36702"/>
                  <a:pt x="0" y="29461"/>
                  <a:pt x="0" y="21600"/>
                </a:cubicBezTo>
                <a:cubicBezTo>
                  <a:pt x="0" y="9670"/>
                  <a:pt x="9670" y="0"/>
                  <a:pt x="21600" y="0"/>
                </a:cubicBezTo>
                <a:cubicBezTo>
                  <a:pt x="33529" y="0"/>
                  <a:pt x="43200" y="9670"/>
                  <a:pt x="43200" y="21600"/>
                </a:cubicBezTo>
                <a:cubicBezTo>
                  <a:pt x="43200" y="29113"/>
                  <a:pt x="39295" y="36086"/>
                  <a:pt x="32890" y="40013"/>
                </a:cubicBezTo>
                <a:lnTo>
                  <a:pt x="21600" y="21600"/>
                </a:lnTo>
                <a:lnTo>
                  <a:pt x="11151" y="40505"/>
                </a:lnTo>
                <a:close/>
              </a:path>
            </a:pathLst>
          </a:custGeom>
          <a:noFill/>
          <a:ln w="15875">
            <a:solidFill>
              <a:srgbClr xmlns:mc="http://schemas.openxmlformats.org/markup-compatibility/2006" xmlns:a14="http://schemas.microsoft.com/office/drawing/2010/main" val="000000" mc:Ignorable="a14" a14:legacySpreadsheetColorIndex="64"/>
            </a:solidFill>
            <a:round/>
            <a:headEnd type="none" w="sm" len="sm"/>
            <a:tailEnd type="triangle" w="sm" len="med"/>
          </a:ln>
          <a:effectLst/>
          <a:extLst>
            <a:ext uri="{909E8E84-426E-40DD-AFC4-6F175D3DCCD1}">
              <a14:hiddenFill xmlns:a14="http://schemas.microsoft.com/office/drawing/2010/main">
                <a:solidFill>
                  <a:srgbClr val="FFFFFF"/>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424" name="Text Box 403">
            <a:extLst>
              <a:ext uri="{FF2B5EF4-FFF2-40B4-BE49-F238E27FC236}">
                <a16:creationId xmlns:a16="http://schemas.microsoft.com/office/drawing/2014/main" id="{00000000-0008-0000-0A00-0000A8010000}"/>
              </a:ext>
            </a:extLst>
          </xdr:cNvPr>
          <xdr:cNvSpPr txBox="1">
            <a:spLocks noChangeArrowheads="1"/>
          </xdr:cNvSpPr>
        </xdr:nvSpPr>
        <xdr:spPr>
          <a:xfrm>
            <a:off x="2110855" y="94411997"/>
            <a:ext cx="160646" cy="166936"/>
          </a:xfrm>
          <a:prstGeom prst="rect">
            <a:avLst/>
          </a:prstGeom>
          <a:noFill/>
          <a:ln>
            <a:noFill/>
          </a:ln>
        </xdr:spPr>
        <xdr:txBody>
          <a:bodyPr wrap="none" lIns="18288" tIns="18288" rIns="0" bIns="0" anchor="t" upright="1">
            <a:spAutoFit/>
          </a:bodyPr>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l" rtl="0">
              <a:defRPr sz="1000"/>
            </a:pPr>
            <a:r>
              <a:rPr lang="ja-JP" altLang="en-US" sz="1000" b="0" i="0" u="none" strike="noStrike" baseline="0">
                <a:solidFill>
                  <a:srgbClr val="000000"/>
                </a:solidFill>
                <a:latin typeface="MS Mincho" panose="02020609040205080304" charset="-128"/>
                <a:ea typeface="MS Mincho" panose="02020609040205080304" charset="-128"/>
              </a:rPr>
              <a:t>Ｍ</a:t>
            </a:r>
          </a:p>
        </xdr:txBody>
      </xdr:sp>
    </xdr:grpSp>
    <xdr:clientData/>
  </xdr:twoCellAnchor>
  <xdr:twoCellAnchor>
    <xdr:from>
      <xdr:col>11</xdr:col>
      <xdr:colOff>38100</xdr:colOff>
      <xdr:row>303</xdr:row>
      <xdr:rowOff>99786</xdr:rowOff>
    </xdr:from>
    <xdr:to>
      <xdr:col>11</xdr:col>
      <xdr:colOff>70684</xdr:colOff>
      <xdr:row>304</xdr:row>
      <xdr:rowOff>0</xdr:rowOff>
    </xdr:to>
    <xdr:sp macro="" textlink="">
      <xdr:nvSpPr>
        <xdr:cNvPr id="483" name="Line 4">
          <a:extLst>
            <a:ext uri="{FF2B5EF4-FFF2-40B4-BE49-F238E27FC236}">
              <a16:creationId xmlns:a16="http://schemas.microsoft.com/office/drawing/2014/main" id="{00000000-0008-0000-0A00-0000E3010000}"/>
            </a:ext>
          </a:extLst>
        </xdr:cNvPr>
        <xdr:cNvSpPr>
          <a:spLocks noChangeShapeType="1"/>
        </xdr:cNvSpPr>
      </xdr:nvSpPr>
      <xdr:spPr bwMode="auto">
        <a:xfrm flipH="1" flipV="1">
          <a:off x="1838325" y="80071686"/>
          <a:ext cx="32584" cy="90714"/>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12</xdr:col>
      <xdr:colOff>10930</xdr:colOff>
      <xdr:row>302</xdr:row>
      <xdr:rowOff>0</xdr:rowOff>
    </xdr:from>
    <xdr:to>
      <xdr:col>16</xdr:col>
      <xdr:colOff>0</xdr:colOff>
      <xdr:row>302</xdr:row>
      <xdr:rowOff>0</xdr:rowOff>
    </xdr:to>
    <xdr:sp macro="" textlink="">
      <xdr:nvSpPr>
        <xdr:cNvPr id="484" name="Line 5">
          <a:extLst>
            <a:ext uri="{FF2B5EF4-FFF2-40B4-BE49-F238E27FC236}">
              <a16:creationId xmlns:a16="http://schemas.microsoft.com/office/drawing/2014/main" id="{00000000-0008-0000-0A00-0000E4010000}"/>
            </a:ext>
          </a:extLst>
        </xdr:cNvPr>
        <xdr:cNvSpPr>
          <a:spLocks noChangeShapeType="1"/>
        </xdr:cNvSpPr>
      </xdr:nvSpPr>
      <xdr:spPr bwMode="auto">
        <a:xfrm>
          <a:off x="1973080" y="79781400"/>
          <a:ext cx="636770"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70684</xdr:colOff>
      <xdr:row>302</xdr:row>
      <xdr:rowOff>0</xdr:rowOff>
    </xdr:from>
    <xdr:to>
      <xdr:col>12</xdr:col>
      <xdr:colOff>10930</xdr:colOff>
      <xdr:row>304</xdr:row>
      <xdr:rowOff>0</xdr:rowOff>
    </xdr:to>
    <xdr:sp macro="" textlink="">
      <xdr:nvSpPr>
        <xdr:cNvPr id="548" name="Line 6">
          <a:extLst>
            <a:ext uri="{FF2B5EF4-FFF2-40B4-BE49-F238E27FC236}">
              <a16:creationId xmlns:a16="http://schemas.microsoft.com/office/drawing/2014/main" id="{00000000-0008-0000-0A00-000024020000}"/>
            </a:ext>
          </a:extLst>
        </xdr:cNvPr>
        <xdr:cNvSpPr>
          <a:spLocks noChangeShapeType="1"/>
        </xdr:cNvSpPr>
      </xdr:nvSpPr>
      <xdr:spPr bwMode="auto">
        <a:xfrm flipH="1">
          <a:off x="1870909" y="79781400"/>
          <a:ext cx="102171" cy="381000"/>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16</xdr:col>
      <xdr:colOff>157084</xdr:colOff>
      <xdr:row>84</xdr:row>
      <xdr:rowOff>182217</xdr:rowOff>
    </xdr:from>
    <xdr:to>
      <xdr:col>16</xdr:col>
      <xdr:colOff>157084</xdr:colOff>
      <xdr:row>101</xdr:row>
      <xdr:rowOff>110966</xdr:rowOff>
    </xdr:to>
    <xdr:sp macro="" textlink="">
      <xdr:nvSpPr>
        <xdr:cNvPr id="550" name="Line 390">
          <a:extLst>
            <a:ext uri="{FF2B5EF4-FFF2-40B4-BE49-F238E27FC236}">
              <a16:creationId xmlns:a16="http://schemas.microsoft.com/office/drawing/2014/main" id="{00000000-0008-0000-0A00-000026020000}"/>
            </a:ext>
          </a:extLst>
        </xdr:cNvPr>
        <xdr:cNvSpPr>
          <a:spLocks noChangeShapeType="1"/>
        </xdr:cNvSpPr>
      </xdr:nvSpPr>
      <xdr:spPr>
        <a:xfrm>
          <a:off x="2840649" y="15281413"/>
          <a:ext cx="0" cy="3076140"/>
        </a:xfrm>
        <a:prstGeom prst="line">
          <a:avLst/>
        </a:prstGeom>
        <a:noFill/>
        <a:ln w="9525">
          <a:solidFill>
            <a:srgbClr xmlns:mc="http://schemas.openxmlformats.org/markup-compatibility/2006" xmlns:a14="http://schemas.microsoft.com/office/drawing/2010/main" val="000000" mc:Ignorable="a14" a14:legacySpreadsheetColorIndex="64"/>
          </a:solidFill>
          <a:round/>
          <a:headEnd type="none" w="sm" len="sm"/>
          <a:tailEnd type="none" w="sm" len="sm"/>
        </a:ln>
        <a:extLst>
          <a:ext uri="{909E8E84-426E-40DD-AFC4-6F175D3DCCD1}">
            <a14:hiddenFill xmlns:a14="http://schemas.microsoft.com/office/drawing/2010/main">
              <a:noFill/>
            </a14:hiddenFill>
          </a:ext>
        </a:extLst>
      </xdr:spPr>
    </xdr:sp>
    <xdr:clientData/>
  </xdr:twoCellAnchor>
  <xdr:twoCellAnchor>
    <xdr:from>
      <xdr:col>16</xdr:col>
      <xdr:colOff>127815</xdr:colOff>
      <xdr:row>88</xdr:row>
      <xdr:rowOff>132839</xdr:rowOff>
    </xdr:from>
    <xdr:to>
      <xdr:col>16</xdr:col>
      <xdr:colOff>127815</xdr:colOff>
      <xdr:row>97</xdr:row>
      <xdr:rowOff>16565</xdr:rowOff>
    </xdr:to>
    <xdr:sp macro="" textlink="">
      <xdr:nvSpPr>
        <xdr:cNvPr id="551" name="Line 236">
          <a:extLst>
            <a:ext uri="{FF2B5EF4-FFF2-40B4-BE49-F238E27FC236}">
              <a16:creationId xmlns:a16="http://schemas.microsoft.com/office/drawing/2014/main" id="{00000000-0008-0000-0A00-000027020000}"/>
            </a:ext>
          </a:extLst>
        </xdr:cNvPr>
        <xdr:cNvSpPr>
          <a:spLocks noChangeShapeType="1"/>
        </xdr:cNvSpPr>
      </xdr:nvSpPr>
      <xdr:spPr>
        <a:xfrm>
          <a:off x="2811380" y="24930969"/>
          <a:ext cx="0" cy="1507118"/>
        </a:xfrm>
        <a:prstGeom prst="line">
          <a:avLst/>
        </a:prstGeom>
        <a:noFill/>
        <a:ln w="6350">
          <a:solidFill>
            <a:srgbClr xmlns:mc="http://schemas.openxmlformats.org/markup-compatibility/2006" xmlns:a14="http://schemas.microsoft.com/office/drawing/2010/main" val="FF0000" mc:Ignorable="a14" a14:legacySpreadsheetColorIndex="10"/>
          </a:solidFill>
          <a:prstDash val="dash"/>
          <a:round/>
          <a:tailEnd type="triangle" w="sm" len="med"/>
        </a:ln>
        <a:extLst>
          <a:ext uri="{909E8E84-426E-40DD-AFC4-6F175D3DCCD1}">
            <a14:hiddenFill xmlns:a14="http://schemas.microsoft.com/office/drawing/2010/main">
              <a:noFill/>
            </a14:hiddenFill>
          </a:ext>
        </a:extLst>
      </xdr:spPr>
    </xdr:sp>
    <xdr:clientData/>
  </xdr:twoCellAnchor>
  <xdr:twoCellAnchor>
    <xdr:from>
      <xdr:col>16</xdr:col>
      <xdr:colOff>115957</xdr:colOff>
      <xdr:row>86</xdr:row>
      <xdr:rowOff>16564</xdr:rowOff>
    </xdr:from>
    <xdr:to>
      <xdr:col>16</xdr:col>
      <xdr:colOff>157817</xdr:colOff>
      <xdr:row>88</xdr:row>
      <xdr:rowOff>116719</xdr:rowOff>
    </xdr:to>
    <xdr:sp macro="" textlink="">
      <xdr:nvSpPr>
        <xdr:cNvPr id="552" name="Line 416">
          <a:extLst>
            <a:ext uri="{FF2B5EF4-FFF2-40B4-BE49-F238E27FC236}">
              <a16:creationId xmlns:a16="http://schemas.microsoft.com/office/drawing/2014/main" id="{00000000-0008-0000-0A00-000028020000}"/>
            </a:ext>
          </a:extLst>
        </xdr:cNvPr>
        <xdr:cNvSpPr>
          <a:spLocks noChangeShapeType="1"/>
        </xdr:cNvSpPr>
      </xdr:nvSpPr>
      <xdr:spPr>
        <a:xfrm flipH="1" flipV="1">
          <a:off x="2799522" y="15496760"/>
          <a:ext cx="41860" cy="481155"/>
        </a:xfrm>
        <a:prstGeom prst="line">
          <a:avLst/>
        </a:prstGeom>
        <a:noFill/>
        <a:ln w="15875">
          <a:solidFill>
            <a:srgbClr xmlns:mc="http://schemas.openxmlformats.org/markup-compatibility/2006" xmlns:a14="http://schemas.microsoft.com/office/drawing/2010/main" val="000000" mc:Ignorable="a14" a14:legacySpreadsheetColorIndex="64"/>
          </a:solidFill>
          <a:round/>
          <a:headEnd type="triangle" w="sm" len="med"/>
        </a:ln>
        <a:extLst>
          <a:ext uri="{909E8E84-426E-40DD-AFC4-6F175D3DCCD1}">
            <a14:hiddenFill xmlns:a14="http://schemas.microsoft.com/office/drawing/2010/main">
              <a:noFill/>
            </a14:hiddenFill>
          </a:ext>
        </a:extLst>
      </xdr:spPr>
    </xdr:sp>
    <xdr:clientData/>
  </xdr:twoCellAnchor>
  <xdr:twoCellAnchor>
    <xdr:from>
      <xdr:col>15</xdr:col>
      <xdr:colOff>57978</xdr:colOff>
      <xdr:row>87</xdr:row>
      <xdr:rowOff>108856</xdr:rowOff>
    </xdr:from>
    <xdr:to>
      <xdr:col>18</xdr:col>
      <xdr:colOff>61743</xdr:colOff>
      <xdr:row>89</xdr:row>
      <xdr:rowOff>157214</xdr:rowOff>
    </xdr:to>
    <xdr:sp macro="" textlink="">
      <xdr:nvSpPr>
        <xdr:cNvPr id="553" name="円弧 44">
          <a:extLst>
            <a:ext uri="{FF2B5EF4-FFF2-40B4-BE49-F238E27FC236}">
              <a16:creationId xmlns:a16="http://schemas.microsoft.com/office/drawing/2014/main" id="{00000000-0008-0000-0A00-000029020000}"/>
            </a:ext>
          </a:extLst>
        </xdr:cNvPr>
        <xdr:cNvSpPr>
          <a:spLocks noChangeArrowheads="1"/>
        </xdr:cNvSpPr>
      </xdr:nvSpPr>
      <xdr:spPr>
        <a:xfrm>
          <a:off x="2575891" y="24716486"/>
          <a:ext cx="500722" cy="429358"/>
        </a:xfrm>
        <a:custGeom>
          <a:avLst/>
          <a:gdLst>
            <a:gd name="T0" fmla="*/ 117643 w 523875"/>
            <a:gd name="T1" fmla="*/ 456083 h 497205"/>
            <a:gd name="T2" fmla="*/ 0 w 523875"/>
            <a:gd name="T3" fmla="*/ 248602 h 497205"/>
            <a:gd name="T4" fmla="*/ 261937 w 523875"/>
            <a:gd name="T5" fmla="*/ 0 h 497205"/>
            <a:gd name="T6" fmla="*/ 523874 w 523875"/>
            <a:gd name="T7" fmla="*/ 248602 h 497205"/>
            <a:gd name="T8" fmla="*/ 502684 w 523875"/>
            <a:gd name="T9" fmla="*/ 346716 h 497205"/>
            <a:gd name="T10" fmla="*/ 261937 w 523875"/>
            <a:gd name="T11" fmla="*/ 248602 h 497205"/>
            <a:gd name="T12" fmla="*/ 117643 w 523875"/>
            <a:gd name="T13" fmla="*/ 456083 h 497205"/>
            <a:gd name="T14" fmla="*/ 0 w 523875"/>
            <a:gd name="T15" fmla="*/ 248602 h 497205"/>
            <a:gd name="T16" fmla="*/ 261937 w 523875"/>
            <a:gd name="T17" fmla="*/ 0 h 497205"/>
            <a:gd name="T18" fmla="*/ 523874 w 523875"/>
            <a:gd name="T19" fmla="*/ 248602 h 497205"/>
            <a:gd name="T20" fmla="*/ 502684 w 523875"/>
            <a:gd name="T21" fmla="*/ 346716 h 49720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Lst>
          <a:rect l="0" t="0" r="r" b="b"/>
          <a:pathLst>
            <a:path w="523875" h="497205" stroke="0">
              <a:moveTo>
                <a:pt x="117643" y="456083"/>
              </a:moveTo>
              <a:cubicBezTo>
                <a:pt x="46745" y="411606"/>
                <a:pt x="0" y="335285"/>
                <a:pt x="0" y="248602"/>
              </a:cubicBezTo>
              <a:cubicBezTo>
                <a:pt x="0" y="111303"/>
                <a:pt x="117273" y="0"/>
                <a:pt x="261937" y="0"/>
              </a:cubicBezTo>
              <a:cubicBezTo>
                <a:pt x="406601" y="0"/>
                <a:pt x="523874" y="111303"/>
                <a:pt x="523874" y="248602"/>
              </a:cubicBezTo>
              <a:cubicBezTo>
                <a:pt x="523874" y="283458"/>
                <a:pt x="516316" y="316639"/>
                <a:pt x="502684" y="346716"/>
              </a:cubicBezTo>
              <a:lnTo>
                <a:pt x="261937" y="248602"/>
              </a:lnTo>
              <a:close/>
            </a:path>
            <a:path w="523875" h="497205" fill="none">
              <a:moveTo>
                <a:pt x="117643" y="456083"/>
              </a:moveTo>
              <a:cubicBezTo>
                <a:pt x="46745" y="411606"/>
                <a:pt x="0" y="335285"/>
                <a:pt x="0" y="248602"/>
              </a:cubicBezTo>
              <a:cubicBezTo>
                <a:pt x="0" y="111303"/>
                <a:pt x="117273" y="0"/>
                <a:pt x="261937" y="0"/>
              </a:cubicBezTo>
              <a:cubicBezTo>
                <a:pt x="406601" y="0"/>
                <a:pt x="523874" y="111303"/>
                <a:pt x="523874" y="248602"/>
              </a:cubicBezTo>
              <a:cubicBezTo>
                <a:pt x="523874" y="283458"/>
                <a:pt x="516316" y="316639"/>
                <a:pt x="502684" y="346716"/>
              </a:cubicBezTo>
            </a:path>
          </a:pathLst>
        </a:custGeom>
        <a:noFill/>
        <a:ln w="15875">
          <a:solidFill>
            <a:srgbClr xmlns:mc="http://schemas.openxmlformats.org/markup-compatibility/2006" xmlns:a14="http://schemas.microsoft.com/office/drawing/2010/main" val="000000" mc:Ignorable="a14" a14:legacySpreadsheetColorIndex="64"/>
          </a:solidFill>
          <a:round/>
          <a:headEnd type="none" w="sm" len="med"/>
          <a:tailEnd type="triangle" w="sm" len="med"/>
        </a:ln>
      </xdr:spPr>
      <xdr:txBody>
        <a:bodyPr vertOverflow="clip" wrap="square" lIns="18288" tIns="0" rIns="0" bIns="0"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endParaRPr lang="ja-JP" altLang="en-US"/>
        </a:p>
      </xdr:txBody>
    </xdr:sp>
    <xdr:clientData/>
  </xdr:twoCellAnchor>
  <xdr:twoCellAnchor>
    <xdr:from>
      <xdr:col>16</xdr:col>
      <xdr:colOff>21796</xdr:colOff>
      <xdr:row>95</xdr:row>
      <xdr:rowOff>56958</xdr:rowOff>
    </xdr:from>
    <xdr:to>
      <xdr:col>16</xdr:col>
      <xdr:colOff>126571</xdr:colOff>
      <xdr:row>98</xdr:row>
      <xdr:rowOff>177374</xdr:rowOff>
    </xdr:to>
    <xdr:sp macro="" textlink="">
      <xdr:nvSpPr>
        <xdr:cNvPr id="554" name="Line 416">
          <a:extLst>
            <a:ext uri="{FF2B5EF4-FFF2-40B4-BE49-F238E27FC236}">
              <a16:creationId xmlns:a16="http://schemas.microsoft.com/office/drawing/2014/main" id="{00000000-0008-0000-0A00-00002A020000}"/>
            </a:ext>
          </a:extLst>
        </xdr:cNvPr>
        <xdr:cNvSpPr>
          <a:spLocks noChangeShapeType="1"/>
        </xdr:cNvSpPr>
      </xdr:nvSpPr>
      <xdr:spPr>
        <a:xfrm flipH="1" flipV="1">
          <a:off x="2705361" y="26188588"/>
          <a:ext cx="104775" cy="600808"/>
        </a:xfrm>
        <a:prstGeom prst="line">
          <a:avLst/>
        </a:prstGeom>
        <a:noFill/>
        <a:ln w="15875">
          <a:solidFill>
            <a:srgbClr xmlns:mc="http://schemas.openxmlformats.org/markup-compatibility/2006" xmlns:a14="http://schemas.microsoft.com/office/drawing/2010/main" val="000000" mc:Ignorable="a14" a14:legacySpreadsheetColorIndex="64"/>
          </a:solidFill>
          <a:round/>
          <a:headEnd type="triangle" w="sm" len="med"/>
        </a:ln>
        <a:extLst>
          <a:ext uri="{909E8E84-426E-40DD-AFC4-6F175D3DCCD1}">
            <a14:hiddenFill xmlns:a14="http://schemas.microsoft.com/office/drawing/2010/main">
              <a:noFill/>
            </a14:hiddenFill>
          </a:ext>
        </a:extLst>
      </xdr:spPr>
    </xdr:sp>
    <xdr:clientData/>
  </xdr:twoCellAnchor>
  <xdr:twoCellAnchor>
    <xdr:from>
      <xdr:col>17</xdr:col>
      <xdr:colOff>8304</xdr:colOff>
      <xdr:row>107</xdr:row>
      <xdr:rowOff>8283</xdr:rowOff>
    </xdr:from>
    <xdr:to>
      <xdr:col>17</xdr:col>
      <xdr:colOff>8304</xdr:colOff>
      <xdr:row>122</xdr:row>
      <xdr:rowOff>132522</xdr:rowOff>
    </xdr:to>
    <xdr:sp macro="" textlink="">
      <xdr:nvSpPr>
        <xdr:cNvPr id="555" name="Line 390">
          <a:extLst>
            <a:ext uri="{FF2B5EF4-FFF2-40B4-BE49-F238E27FC236}">
              <a16:creationId xmlns:a16="http://schemas.microsoft.com/office/drawing/2014/main" id="{00000000-0008-0000-0A00-00002B020000}"/>
            </a:ext>
          </a:extLst>
        </xdr:cNvPr>
        <xdr:cNvSpPr>
          <a:spLocks noChangeShapeType="1"/>
        </xdr:cNvSpPr>
      </xdr:nvSpPr>
      <xdr:spPr>
        <a:xfrm>
          <a:off x="2857521" y="19397870"/>
          <a:ext cx="0" cy="2849217"/>
        </a:xfrm>
        <a:prstGeom prst="line">
          <a:avLst/>
        </a:prstGeom>
        <a:noFill/>
        <a:ln w="9525">
          <a:solidFill>
            <a:srgbClr xmlns:mc="http://schemas.openxmlformats.org/markup-compatibility/2006" xmlns:a14="http://schemas.microsoft.com/office/drawing/2010/main" val="000000" mc:Ignorable="a14" a14:legacySpreadsheetColorIndex="64"/>
          </a:solidFill>
          <a:round/>
          <a:headEnd type="none" w="sm" len="sm"/>
          <a:tailEnd type="none" w="sm" len="sm"/>
        </a:ln>
        <a:extLst>
          <a:ext uri="{909E8E84-426E-40DD-AFC4-6F175D3DCCD1}">
            <a14:hiddenFill xmlns:a14="http://schemas.microsoft.com/office/drawing/2010/main">
              <a:noFill/>
            </a14:hiddenFill>
          </a:ext>
        </a:extLst>
      </xdr:spPr>
    </xdr:sp>
    <xdr:clientData/>
  </xdr:twoCellAnchor>
  <xdr:twoCellAnchor>
    <xdr:from>
      <xdr:col>16</xdr:col>
      <xdr:colOff>82826</xdr:colOff>
      <xdr:row>108</xdr:row>
      <xdr:rowOff>8282</xdr:rowOff>
    </xdr:from>
    <xdr:to>
      <xdr:col>17</xdr:col>
      <xdr:colOff>9037</xdr:colOff>
      <xdr:row>110</xdr:row>
      <xdr:rowOff>91014</xdr:rowOff>
    </xdr:to>
    <xdr:sp macro="" textlink="">
      <xdr:nvSpPr>
        <xdr:cNvPr id="556" name="Line 416">
          <a:extLst>
            <a:ext uri="{FF2B5EF4-FFF2-40B4-BE49-F238E27FC236}">
              <a16:creationId xmlns:a16="http://schemas.microsoft.com/office/drawing/2014/main" id="{00000000-0008-0000-0A00-00002C020000}"/>
            </a:ext>
          </a:extLst>
        </xdr:cNvPr>
        <xdr:cNvSpPr>
          <a:spLocks noChangeShapeType="1"/>
        </xdr:cNvSpPr>
      </xdr:nvSpPr>
      <xdr:spPr>
        <a:xfrm flipH="1" flipV="1">
          <a:off x="2766391" y="19588369"/>
          <a:ext cx="91863" cy="463732"/>
        </a:xfrm>
        <a:prstGeom prst="line">
          <a:avLst/>
        </a:prstGeom>
        <a:noFill/>
        <a:ln w="15875">
          <a:solidFill>
            <a:srgbClr xmlns:mc="http://schemas.openxmlformats.org/markup-compatibility/2006" xmlns:a14="http://schemas.microsoft.com/office/drawing/2010/main" val="000000" mc:Ignorable="a14" a14:legacySpreadsheetColorIndex="64"/>
          </a:solidFill>
          <a:round/>
          <a:headEnd type="triangle" w="sm" len="med"/>
        </a:ln>
        <a:extLst>
          <a:ext uri="{909E8E84-426E-40DD-AFC4-6F175D3DCCD1}">
            <a14:hiddenFill xmlns:a14="http://schemas.microsoft.com/office/drawing/2010/main">
              <a:noFill/>
            </a14:hiddenFill>
          </a:ext>
        </a:extLst>
      </xdr:spPr>
    </xdr:sp>
    <xdr:clientData/>
  </xdr:twoCellAnchor>
  <xdr:twoCellAnchor>
    <xdr:from>
      <xdr:col>15</xdr:col>
      <xdr:colOff>94535</xdr:colOff>
      <xdr:row>109</xdr:row>
      <xdr:rowOff>83785</xdr:rowOff>
    </xdr:from>
    <xdr:to>
      <xdr:col>18</xdr:col>
      <xdr:colOff>78615</xdr:colOff>
      <xdr:row>111</xdr:row>
      <xdr:rowOff>132143</xdr:rowOff>
    </xdr:to>
    <xdr:sp macro="" textlink="">
      <xdr:nvSpPr>
        <xdr:cNvPr id="557" name="円弧 44">
          <a:extLst>
            <a:ext uri="{FF2B5EF4-FFF2-40B4-BE49-F238E27FC236}">
              <a16:creationId xmlns:a16="http://schemas.microsoft.com/office/drawing/2014/main" id="{00000000-0008-0000-0A00-00002D020000}"/>
            </a:ext>
          </a:extLst>
        </xdr:cNvPr>
        <xdr:cNvSpPr>
          <a:spLocks noChangeArrowheads="1"/>
        </xdr:cNvSpPr>
      </xdr:nvSpPr>
      <xdr:spPr>
        <a:xfrm>
          <a:off x="2612448" y="19854372"/>
          <a:ext cx="481037" cy="429358"/>
        </a:xfrm>
        <a:custGeom>
          <a:avLst/>
          <a:gdLst>
            <a:gd name="T0" fmla="*/ 117643 w 523875"/>
            <a:gd name="T1" fmla="*/ 456083 h 497205"/>
            <a:gd name="T2" fmla="*/ 0 w 523875"/>
            <a:gd name="T3" fmla="*/ 248602 h 497205"/>
            <a:gd name="T4" fmla="*/ 261937 w 523875"/>
            <a:gd name="T5" fmla="*/ 0 h 497205"/>
            <a:gd name="T6" fmla="*/ 523874 w 523875"/>
            <a:gd name="T7" fmla="*/ 248602 h 497205"/>
            <a:gd name="T8" fmla="*/ 502684 w 523875"/>
            <a:gd name="T9" fmla="*/ 346716 h 497205"/>
            <a:gd name="T10" fmla="*/ 261937 w 523875"/>
            <a:gd name="T11" fmla="*/ 248602 h 497205"/>
            <a:gd name="T12" fmla="*/ 117643 w 523875"/>
            <a:gd name="T13" fmla="*/ 456083 h 497205"/>
            <a:gd name="T14" fmla="*/ 0 w 523875"/>
            <a:gd name="T15" fmla="*/ 248602 h 497205"/>
            <a:gd name="T16" fmla="*/ 261937 w 523875"/>
            <a:gd name="T17" fmla="*/ 0 h 497205"/>
            <a:gd name="T18" fmla="*/ 523874 w 523875"/>
            <a:gd name="T19" fmla="*/ 248602 h 497205"/>
            <a:gd name="T20" fmla="*/ 502684 w 523875"/>
            <a:gd name="T21" fmla="*/ 346716 h 49720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Lst>
          <a:rect l="0" t="0" r="r" b="b"/>
          <a:pathLst>
            <a:path w="523875" h="497205" stroke="0">
              <a:moveTo>
                <a:pt x="117643" y="456083"/>
              </a:moveTo>
              <a:cubicBezTo>
                <a:pt x="46745" y="411606"/>
                <a:pt x="0" y="335285"/>
                <a:pt x="0" y="248602"/>
              </a:cubicBezTo>
              <a:cubicBezTo>
                <a:pt x="0" y="111303"/>
                <a:pt x="117273" y="0"/>
                <a:pt x="261937" y="0"/>
              </a:cubicBezTo>
              <a:cubicBezTo>
                <a:pt x="406601" y="0"/>
                <a:pt x="523874" y="111303"/>
                <a:pt x="523874" y="248602"/>
              </a:cubicBezTo>
              <a:cubicBezTo>
                <a:pt x="523874" y="283458"/>
                <a:pt x="516316" y="316639"/>
                <a:pt x="502684" y="346716"/>
              </a:cubicBezTo>
              <a:lnTo>
                <a:pt x="261937" y="248602"/>
              </a:lnTo>
              <a:close/>
            </a:path>
            <a:path w="523875" h="497205" fill="none">
              <a:moveTo>
                <a:pt x="117643" y="456083"/>
              </a:moveTo>
              <a:cubicBezTo>
                <a:pt x="46745" y="411606"/>
                <a:pt x="0" y="335285"/>
                <a:pt x="0" y="248602"/>
              </a:cubicBezTo>
              <a:cubicBezTo>
                <a:pt x="0" y="111303"/>
                <a:pt x="117273" y="0"/>
                <a:pt x="261937" y="0"/>
              </a:cubicBezTo>
              <a:cubicBezTo>
                <a:pt x="406601" y="0"/>
                <a:pt x="523874" y="111303"/>
                <a:pt x="523874" y="248602"/>
              </a:cubicBezTo>
              <a:cubicBezTo>
                <a:pt x="523874" y="283458"/>
                <a:pt x="516316" y="316639"/>
                <a:pt x="502684" y="346716"/>
              </a:cubicBezTo>
            </a:path>
          </a:pathLst>
        </a:custGeom>
        <a:noFill/>
        <a:ln w="15875">
          <a:solidFill>
            <a:srgbClr xmlns:mc="http://schemas.openxmlformats.org/markup-compatibility/2006" xmlns:a14="http://schemas.microsoft.com/office/drawing/2010/main" val="000000" mc:Ignorable="a14" a14:legacySpreadsheetColorIndex="64"/>
          </a:solidFill>
          <a:round/>
          <a:headEnd type="none" w="sm" len="med"/>
          <a:tailEnd type="triangle" w="sm" len="med"/>
        </a:ln>
      </xdr:spPr>
      <xdr:txBody>
        <a:bodyPr vertOverflow="clip" wrap="square" lIns="18288" tIns="0" rIns="0" bIns="0"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endParaRPr lang="ja-JP" altLang="en-US"/>
        </a:p>
      </xdr:txBody>
    </xdr:sp>
    <xdr:clientData/>
  </xdr:twoCellAnchor>
  <xdr:twoCellAnchor>
    <xdr:from>
      <xdr:col>16</xdr:col>
      <xdr:colOff>30386</xdr:colOff>
      <xdr:row>116</xdr:row>
      <xdr:rowOff>41446</xdr:rowOff>
    </xdr:from>
    <xdr:to>
      <xdr:col>16</xdr:col>
      <xdr:colOff>135161</xdr:colOff>
      <xdr:row>120</xdr:row>
      <xdr:rowOff>12776</xdr:rowOff>
    </xdr:to>
    <xdr:sp macro="" textlink="">
      <xdr:nvSpPr>
        <xdr:cNvPr id="558" name="Line 416">
          <a:extLst>
            <a:ext uri="{FF2B5EF4-FFF2-40B4-BE49-F238E27FC236}">
              <a16:creationId xmlns:a16="http://schemas.microsoft.com/office/drawing/2014/main" id="{00000000-0008-0000-0A00-00002E020000}"/>
            </a:ext>
          </a:extLst>
        </xdr:cNvPr>
        <xdr:cNvSpPr>
          <a:spLocks noChangeShapeType="1"/>
        </xdr:cNvSpPr>
      </xdr:nvSpPr>
      <xdr:spPr>
        <a:xfrm flipH="1" flipV="1">
          <a:off x="2713951" y="29891968"/>
          <a:ext cx="104775" cy="600808"/>
        </a:xfrm>
        <a:prstGeom prst="line">
          <a:avLst/>
        </a:prstGeom>
        <a:noFill/>
        <a:ln w="15875">
          <a:solidFill>
            <a:srgbClr xmlns:mc="http://schemas.openxmlformats.org/markup-compatibility/2006" xmlns:a14="http://schemas.microsoft.com/office/drawing/2010/main" val="000000" mc:Ignorable="a14" a14:legacySpreadsheetColorIndex="64"/>
          </a:solidFill>
          <a:round/>
          <a:headEnd type="triangle" w="sm" len="med"/>
        </a:ln>
        <a:extLst>
          <a:ext uri="{909E8E84-426E-40DD-AFC4-6F175D3DCCD1}">
            <a14:hiddenFill xmlns:a14="http://schemas.microsoft.com/office/drawing/2010/main">
              <a:noFill/>
            </a14:hiddenFill>
          </a:ext>
        </a:extLst>
      </xdr:spPr>
    </xdr:sp>
    <xdr:clientData/>
  </xdr:twoCellAnchor>
  <xdr:twoCellAnchor>
    <xdr:from>
      <xdr:col>16</xdr:col>
      <xdr:colOff>160574</xdr:colOff>
      <xdr:row>130</xdr:row>
      <xdr:rowOff>190499</xdr:rowOff>
    </xdr:from>
    <xdr:to>
      <xdr:col>16</xdr:col>
      <xdr:colOff>160574</xdr:colOff>
      <xdr:row>139</xdr:row>
      <xdr:rowOff>139500</xdr:rowOff>
    </xdr:to>
    <xdr:sp macro="" textlink="">
      <xdr:nvSpPr>
        <xdr:cNvPr id="559" name="Line 390">
          <a:extLst>
            <a:ext uri="{FF2B5EF4-FFF2-40B4-BE49-F238E27FC236}">
              <a16:creationId xmlns:a16="http://schemas.microsoft.com/office/drawing/2014/main" id="{00000000-0008-0000-0A00-00002F020000}"/>
            </a:ext>
          </a:extLst>
        </xdr:cNvPr>
        <xdr:cNvSpPr>
          <a:spLocks noChangeShapeType="1"/>
        </xdr:cNvSpPr>
      </xdr:nvSpPr>
      <xdr:spPr>
        <a:xfrm flipH="1">
          <a:off x="2844139" y="24019564"/>
          <a:ext cx="0" cy="1663501"/>
        </a:xfrm>
        <a:prstGeom prst="line">
          <a:avLst/>
        </a:prstGeom>
        <a:noFill/>
        <a:ln w="9525">
          <a:solidFill>
            <a:srgbClr xmlns:mc="http://schemas.openxmlformats.org/markup-compatibility/2006" xmlns:a14="http://schemas.microsoft.com/office/drawing/2010/main" val="000000" mc:Ignorable="a14" a14:legacySpreadsheetColorIndex="64"/>
          </a:solidFill>
          <a:round/>
          <a:headEnd type="none" w="sm" len="sm"/>
          <a:tailEnd type="none" w="sm" len="sm"/>
        </a:ln>
        <a:extLst>
          <a:ext uri="{909E8E84-426E-40DD-AFC4-6F175D3DCCD1}">
            <a14:hiddenFill xmlns:a14="http://schemas.microsoft.com/office/drawing/2010/main">
              <a:noFill/>
            </a14:hiddenFill>
          </a:ext>
        </a:extLst>
      </xdr:spPr>
    </xdr:sp>
    <xdr:clientData/>
  </xdr:twoCellAnchor>
  <xdr:twoCellAnchor>
    <xdr:from>
      <xdr:col>16</xdr:col>
      <xdr:colOff>18432</xdr:colOff>
      <xdr:row>134</xdr:row>
      <xdr:rowOff>109454</xdr:rowOff>
    </xdr:from>
    <xdr:to>
      <xdr:col>16</xdr:col>
      <xdr:colOff>123207</xdr:colOff>
      <xdr:row>137</xdr:row>
      <xdr:rowOff>138762</xdr:rowOff>
    </xdr:to>
    <xdr:sp macro="" textlink="">
      <xdr:nvSpPr>
        <xdr:cNvPr id="560" name="Line 416">
          <a:extLst>
            <a:ext uri="{FF2B5EF4-FFF2-40B4-BE49-F238E27FC236}">
              <a16:creationId xmlns:a16="http://schemas.microsoft.com/office/drawing/2014/main" id="{00000000-0008-0000-0A00-000030020000}"/>
            </a:ext>
          </a:extLst>
        </xdr:cNvPr>
        <xdr:cNvSpPr>
          <a:spLocks noChangeShapeType="1"/>
        </xdr:cNvSpPr>
      </xdr:nvSpPr>
      <xdr:spPr>
        <a:xfrm flipH="1" flipV="1">
          <a:off x="2701997" y="33256454"/>
          <a:ext cx="104775" cy="600808"/>
        </a:xfrm>
        <a:prstGeom prst="line">
          <a:avLst/>
        </a:prstGeom>
        <a:noFill/>
        <a:ln w="15875">
          <a:solidFill>
            <a:srgbClr xmlns:mc="http://schemas.openxmlformats.org/markup-compatibility/2006" xmlns:a14="http://schemas.microsoft.com/office/drawing/2010/main" val="000000" mc:Ignorable="a14" a14:legacySpreadsheetColorIndex="64"/>
          </a:solidFill>
          <a:round/>
          <a:headEnd type="none" w="sm" len="med"/>
          <a:tailEnd type="triangle"/>
        </a:ln>
        <a:extLst>
          <a:ext uri="{909E8E84-426E-40DD-AFC4-6F175D3DCCD1}">
            <a14:hiddenFill xmlns:a14="http://schemas.microsoft.com/office/drawing/2010/main">
              <a:noFill/>
            </a14:hiddenFill>
          </a:ext>
        </a:extLst>
      </xdr:spPr>
    </xdr:sp>
    <xdr:clientData/>
  </xdr:twoCellAnchor>
  <xdr:twoCellAnchor>
    <xdr:from>
      <xdr:col>17</xdr:col>
      <xdr:colOff>6730</xdr:colOff>
      <xdr:row>142</xdr:row>
      <xdr:rowOff>1</xdr:rowOff>
    </xdr:from>
    <xdr:to>
      <xdr:col>17</xdr:col>
      <xdr:colOff>6730</xdr:colOff>
      <xdr:row>154</xdr:row>
      <xdr:rowOff>68847</xdr:rowOff>
    </xdr:to>
    <xdr:sp macro="" textlink="">
      <xdr:nvSpPr>
        <xdr:cNvPr id="561" name="Line 390">
          <a:extLst>
            <a:ext uri="{FF2B5EF4-FFF2-40B4-BE49-F238E27FC236}">
              <a16:creationId xmlns:a16="http://schemas.microsoft.com/office/drawing/2014/main" id="{00000000-0008-0000-0A00-000031020000}"/>
            </a:ext>
          </a:extLst>
        </xdr:cNvPr>
        <xdr:cNvSpPr>
          <a:spLocks noChangeShapeType="1"/>
        </xdr:cNvSpPr>
      </xdr:nvSpPr>
      <xdr:spPr>
        <a:xfrm>
          <a:off x="2855947" y="26115066"/>
          <a:ext cx="0" cy="2354846"/>
        </a:xfrm>
        <a:prstGeom prst="line">
          <a:avLst/>
        </a:prstGeom>
        <a:noFill/>
        <a:ln w="9525">
          <a:solidFill>
            <a:srgbClr xmlns:mc="http://schemas.openxmlformats.org/markup-compatibility/2006" xmlns:a14="http://schemas.microsoft.com/office/drawing/2010/main" val="000000" mc:Ignorable="a14" a14:legacySpreadsheetColorIndex="64"/>
          </a:solidFill>
          <a:round/>
          <a:headEnd type="none" w="sm" len="sm"/>
          <a:tailEnd type="none" w="sm" len="sm"/>
        </a:ln>
        <a:extLst>
          <a:ext uri="{909E8E84-426E-40DD-AFC4-6F175D3DCCD1}">
            <a14:hiddenFill xmlns:a14="http://schemas.microsoft.com/office/drawing/2010/main">
              <a:noFill/>
            </a14:hiddenFill>
          </a:ext>
        </a:extLst>
      </xdr:spPr>
    </xdr:sp>
    <xdr:clientData/>
  </xdr:twoCellAnchor>
  <xdr:twoCellAnchor>
    <xdr:from>
      <xdr:col>16</xdr:col>
      <xdr:colOff>74544</xdr:colOff>
      <xdr:row>142</xdr:row>
      <xdr:rowOff>82825</xdr:rowOff>
    </xdr:from>
    <xdr:to>
      <xdr:col>17</xdr:col>
      <xdr:colOff>16157</xdr:colOff>
      <xdr:row>144</xdr:row>
      <xdr:rowOff>116720</xdr:rowOff>
    </xdr:to>
    <xdr:sp macro="" textlink="">
      <xdr:nvSpPr>
        <xdr:cNvPr id="562" name="Line 416">
          <a:extLst>
            <a:ext uri="{FF2B5EF4-FFF2-40B4-BE49-F238E27FC236}">
              <a16:creationId xmlns:a16="http://schemas.microsoft.com/office/drawing/2014/main" id="{00000000-0008-0000-0A00-000032020000}"/>
            </a:ext>
          </a:extLst>
        </xdr:cNvPr>
        <xdr:cNvSpPr>
          <a:spLocks noChangeShapeType="1"/>
        </xdr:cNvSpPr>
      </xdr:nvSpPr>
      <xdr:spPr>
        <a:xfrm flipH="1" flipV="1">
          <a:off x="2758109" y="26197890"/>
          <a:ext cx="107265" cy="414895"/>
        </a:xfrm>
        <a:prstGeom prst="line">
          <a:avLst/>
        </a:prstGeom>
        <a:noFill/>
        <a:ln w="15875">
          <a:solidFill>
            <a:srgbClr xmlns:mc="http://schemas.openxmlformats.org/markup-compatibility/2006" xmlns:a14="http://schemas.microsoft.com/office/drawing/2010/main" val="000000" mc:Ignorable="a14" a14:legacySpreadsheetColorIndex="64"/>
          </a:solidFill>
          <a:round/>
          <a:headEnd type="triangle" w="sm" len="med"/>
        </a:ln>
        <a:extLst>
          <a:ext uri="{909E8E84-426E-40DD-AFC4-6F175D3DCCD1}">
            <a14:hiddenFill xmlns:a14="http://schemas.microsoft.com/office/drawing/2010/main">
              <a:noFill/>
            </a14:hiddenFill>
          </a:ext>
        </a:extLst>
      </xdr:spPr>
    </xdr:sp>
    <xdr:clientData/>
  </xdr:twoCellAnchor>
  <xdr:twoCellAnchor>
    <xdr:from>
      <xdr:col>15</xdr:col>
      <xdr:colOff>140804</xdr:colOff>
      <xdr:row>143</xdr:row>
      <xdr:rowOff>110127</xdr:rowOff>
    </xdr:from>
    <xdr:to>
      <xdr:col>18</xdr:col>
      <xdr:colOff>79799</xdr:colOff>
      <xdr:row>145</xdr:row>
      <xdr:rowOff>158485</xdr:rowOff>
    </xdr:to>
    <xdr:sp macro="" textlink="">
      <xdr:nvSpPr>
        <xdr:cNvPr id="563" name="円弧 371">
          <a:extLst>
            <a:ext uri="{FF2B5EF4-FFF2-40B4-BE49-F238E27FC236}">
              <a16:creationId xmlns:a16="http://schemas.microsoft.com/office/drawing/2014/main" id="{00000000-0008-0000-0A00-000033020000}"/>
            </a:ext>
          </a:extLst>
        </xdr:cNvPr>
        <xdr:cNvSpPr>
          <a:spLocks noChangeArrowheads="1"/>
        </xdr:cNvSpPr>
      </xdr:nvSpPr>
      <xdr:spPr>
        <a:xfrm>
          <a:off x="2658717" y="34971627"/>
          <a:ext cx="435952" cy="429358"/>
        </a:xfrm>
        <a:custGeom>
          <a:avLst/>
          <a:gdLst>
            <a:gd name="T0" fmla="*/ 92853 w 436245"/>
            <a:gd name="T1" fmla="*/ 400151 h 440055"/>
            <a:gd name="T2" fmla="*/ -1 w 436245"/>
            <a:gd name="T3" fmla="*/ 220028 h 440055"/>
            <a:gd name="T4" fmla="*/ 218121 w 436245"/>
            <a:gd name="T5" fmla="*/ 1 h 440055"/>
            <a:gd name="T6" fmla="*/ 436243 w 436245"/>
            <a:gd name="T7" fmla="*/ 220028 h 440055"/>
            <a:gd name="T8" fmla="*/ 420413 w 436245"/>
            <a:gd name="T9" fmla="*/ 302474 h 440055"/>
            <a:gd name="T10" fmla="*/ 218122 w 436245"/>
            <a:gd name="T11" fmla="*/ 220027 h 440055"/>
            <a:gd name="T12" fmla="*/ 92853 w 436245"/>
            <a:gd name="T13" fmla="*/ 400151 h 440055"/>
            <a:gd name="T14" fmla="*/ -1 w 436245"/>
            <a:gd name="T15" fmla="*/ 220028 h 440055"/>
            <a:gd name="T16" fmla="*/ 218121 w 436245"/>
            <a:gd name="T17" fmla="*/ 1 h 440055"/>
            <a:gd name="T18" fmla="*/ 436243 w 436245"/>
            <a:gd name="T19" fmla="*/ 220028 h 440055"/>
            <a:gd name="T20" fmla="*/ 420413 w 436245"/>
            <a:gd name="T21" fmla="*/ 302474 h 44005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Lst>
          <a:rect l="0" t="0" r="r" b="b"/>
          <a:pathLst>
            <a:path w="436245" h="440055" stroke="0">
              <a:moveTo>
                <a:pt x="92853" y="400151"/>
              </a:moveTo>
              <a:cubicBezTo>
                <a:pt x="36690" y="360354"/>
                <a:pt x="-1" y="294513"/>
                <a:pt x="-1" y="220028"/>
              </a:cubicBezTo>
              <a:cubicBezTo>
                <a:pt x="-1" y="98510"/>
                <a:pt x="97656" y="1"/>
                <a:pt x="218121" y="1"/>
              </a:cubicBezTo>
              <a:cubicBezTo>
                <a:pt x="338586" y="1"/>
                <a:pt x="436243" y="98510"/>
                <a:pt x="436243" y="220028"/>
              </a:cubicBezTo>
              <a:cubicBezTo>
                <a:pt x="436243" y="249194"/>
                <a:pt x="430617" y="277035"/>
                <a:pt x="420413" y="302474"/>
              </a:cubicBezTo>
              <a:lnTo>
                <a:pt x="218122" y="220027"/>
              </a:lnTo>
              <a:close/>
            </a:path>
            <a:path w="436245" h="440055" fill="none">
              <a:moveTo>
                <a:pt x="92853" y="400151"/>
              </a:moveTo>
              <a:cubicBezTo>
                <a:pt x="36690" y="360354"/>
                <a:pt x="-1" y="294513"/>
                <a:pt x="-1" y="220028"/>
              </a:cubicBezTo>
              <a:cubicBezTo>
                <a:pt x="-1" y="98510"/>
                <a:pt x="97656" y="1"/>
                <a:pt x="218121" y="1"/>
              </a:cubicBezTo>
              <a:cubicBezTo>
                <a:pt x="338586" y="1"/>
                <a:pt x="436243" y="98510"/>
                <a:pt x="436243" y="220028"/>
              </a:cubicBezTo>
              <a:cubicBezTo>
                <a:pt x="436243" y="249194"/>
                <a:pt x="430617" y="277035"/>
                <a:pt x="420413" y="302474"/>
              </a:cubicBezTo>
            </a:path>
          </a:pathLst>
        </a:custGeom>
        <a:noFill/>
        <a:ln w="15875">
          <a:solidFill>
            <a:srgbClr xmlns:mc="http://schemas.openxmlformats.org/markup-compatibility/2006" xmlns:a14="http://schemas.microsoft.com/office/drawing/2010/main" val="000000" mc:Ignorable="a14" a14:legacySpreadsheetColorIndex="64"/>
          </a:solidFill>
          <a:round/>
          <a:headEnd type="none" w="sm" len="med"/>
          <a:tailEnd type="triangle" w="sm" len="med"/>
        </a:ln>
        <a:extLst>
          <a:ext uri="{909E8E84-426E-40DD-AFC4-6F175D3DCCD1}">
            <a14:hiddenFill xmlns:a14="http://schemas.microsoft.com/office/drawing/2010/main">
              <a:solidFill>
                <a:srgbClr val="FFFFFF"/>
              </a:solidFill>
            </a14:hiddenFill>
          </a:ext>
        </a:extLst>
      </xdr:spPr>
      <xdr:txBody>
        <a:bodyPr vertOverflow="clip" wrap="square" lIns="18288" tIns="0" rIns="0" bIns="0" anchor="ctr" upright="1"/>
        <a:lstStyle/>
        <a:p>
          <a:endParaRPr lang="zh-CN"/>
        </a:p>
      </xdr:txBody>
    </xdr:sp>
    <xdr:clientData/>
  </xdr:twoCellAnchor>
  <xdr:twoCellAnchor>
    <xdr:from>
      <xdr:col>16</xdr:col>
      <xdr:colOff>153976</xdr:colOff>
      <xdr:row>157</xdr:row>
      <xdr:rowOff>182218</xdr:rowOff>
    </xdr:from>
    <xdr:to>
      <xdr:col>16</xdr:col>
      <xdr:colOff>153976</xdr:colOff>
      <xdr:row>171</xdr:row>
      <xdr:rowOff>52281</xdr:rowOff>
    </xdr:to>
    <xdr:sp macro="" textlink="">
      <xdr:nvSpPr>
        <xdr:cNvPr id="564" name="Line 390">
          <a:extLst>
            <a:ext uri="{FF2B5EF4-FFF2-40B4-BE49-F238E27FC236}">
              <a16:creationId xmlns:a16="http://schemas.microsoft.com/office/drawing/2014/main" id="{00000000-0008-0000-0A00-000034020000}"/>
            </a:ext>
          </a:extLst>
        </xdr:cNvPr>
        <xdr:cNvSpPr>
          <a:spLocks noChangeShapeType="1"/>
        </xdr:cNvSpPr>
      </xdr:nvSpPr>
      <xdr:spPr>
        <a:xfrm>
          <a:off x="2837541" y="29154783"/>
          <a:ext cx="0" cy="2537063"/>
        </a:xfrm>
        <a:prstGeom prst="line">
          <a:avLst/>
        </a:prstGeom>
        <a:noFill/>
        <a:ln w="9525">
          <a:solidFill>
            <a:srgbClr xmlns:mc="http://schemas.openxmlformats.org/markup-compatibility/2006" xmlns:a14="http://schemas.microsoft.com/office/drawing/2010/main" val="000000" mc:Ignorable="a14" a14:legacySpreadsheetColorIndex="64"/>
          </a:solidFill>
          <a:round/>
          <a:headEnd type="none" w="sm" len="sm"/>
          <a:tailEnd type="none" w="sm" len="sm"/>
        </a:ln>
        <a:extLst>
          <a:ext uri="{909E8E84-426E-40DD-AFC4-6F175D3DCCD1}">
            <a14:hiddenFill xmlns:a14="http://schemas.microsoft.com/office/drawing/2010/main">
              <a:noFill/>
            </a14:hiddenFill>
          </a:ext>
        </a:extLst>
      </xdr:spPr>
    </xdr:sp>
    <xdr:clientData/>
  </xdr:twoCellAnchor>
  <xdr:twoCellAnchor>
    <xdr:from>
      <xdr:col>16</xdr:col>
      <xdr:colOff>99392</xdr:colOff>
      <xdr:row>159</xdr:row>
      <xdr:rowOff>66260</xdr:rowOff>
    </xdr:from>
    <xdr:to>
      <xdr:col>16</xdr:col>
      <xdr:colOff>164673</xdr:colOff>
      <xdr:row>161</xdr:row>
      <xdr:rowOff>119306</xdr:rowOff>
    </xdr:to>
    <xdr:sp macro="" textlink="">
      <xdr:nvSpPr>
        <xdr:cNvPr id="565" name="Line 416">
          <a:extLst>
            <a:ext uri="{FF2B5EF4-FFF2-40B4-BE49-F238E27FC236}">
              <a16:creationId xmlns:a16="http://schemas.microsoft.com/office/drawing/2014/main" id="{00000000-0008-0000-0A00-000035020000}"/>
            </a:ext>
          </a:extLst>
        </xdr:cNvPr>
        <xdr:cNvSpPr>
          <a:spLocks noChangeShapeType="1"/>
        </xdr:cNvSpPr>
      </xdr:nvSpPr>
      <xdr:spPr>
        <a:xfrm flipH="1" flipV="1">
          <a:off x="2782957" y="29419825"/>
          <a:ext cx="65281" cy="434046"/>
        </a:xfrm>
        <a:prstGeom prst="line">
          <a:avLst/>
        </a:prstGeom>
        <a:noFill/>
        <a:ln w="15875">
          <a:solidFill>
            <a:srgbClr xmlns:mc="http://schemas.openxmlformats.org/markup-compatibility/2006" xmlns:a14="http://schemas.microsoft.com/office/drawing/2010/main" val="000000" mc:Ignorable="a14" a14:legacySpreadsheetColorIndex="64"/>
          </a:solidFill>
          <a:round/>
          <a:headEnd type="triangle" w="sm" len="med"/>
        </a:ln>
        <a:extLst>
          <a:ext uri="{909E8E84-426E-40DD-AFC4-6F175D3DCCD1}">
            <a14:hiddenFill xmlns:a14="http://schemas.microsoft.com/office/drawing/2010/main">
              <a:noFill/>
            </a14:hiddenFill>
          </a:ext>
        </a:extLst>
      </xdr:spPr>
    </xdr:sp>
    <xdr:clientData/>
  </xdr:twoCellAnchor>
  <xdr:twoCellAnchor>
    <xdr:from>
      <xdr:col>15</xdr:col>
      <xdr:colOff>122240</xdr:colOff>
      <xdr:row>160</xdr:row>
      <xdr:rowOff>112712</xdr:rowOff>
    </xdr:from>
    <xdr:to>
      <xdr:col>18</xdr:col>
      <xdr:colOff>61235</xdr:colOff>
      <xdr:row>162</xdr:row>
      <xdr:rowOff>161070</xdr:rowOff>
    </xdr:to>
    <xdr:sp macro="" textlink="">
      <xdr:nvSpPr>
        <xdr:cNvPr id="566" name="円弧 371">
          <a:extLst>
            <a:ext uri="{FF2B5EF4-FFF2-40B4-BE49-F238E27FC236}">
              <a16:creationId xmlns:a16="http://schemas.microsoft.com/office/drawing/2014/main" id="{00000000-0008-0000-0A00-000036020000}"/>
            </a:ext>
          </a:extLst>
        </xdr:cNvPr>
        <xdr:cNvSpPr>
          <a:spLocks noChangeArrowheads="1"/>
        </xdr:cNvSpPr>
      </xdr:nvSpPr>
      <xdr:spPr>
        <a:xfrm flipH="1">
          <a:off x="2640153" y="38212712"/>
          <a:ext cx="435952" cy="429358"/>
        </a:xfrm>
        <a:custGeom>
          <a:avLst/>
          <a:gdLst>
            <a:gd name="T0" fmla="*/ 92853 w 436245"/>
            <a:gd name="T1" fmla="*/ 400151 h 440055"/>
            <a:gd name="T2" fmla="*/ -1 w 436245"/>
            <a:gd name="T3" fmla="*/ 220028 h 440055"/>
            <a:gd name="T4" fmla="*/ 218121 w 436245"/>
            <a:gd name="T5" fmla="*/ 1 h 440055"/>
            <a:gd name="T6" fmla="*/ 436243 w 436245"/>
            <a:gd name="T7" fmla="*/ 220028 h 440055"/>
            <a:gd name="T8" fmla="*/ 420413 w 436245"/>
            <a:gd name="T9" fmla="*/ 302474 h 440055"/>
            <a:gd name="T10" fmla="*/ 218122 w 436245"/>
            <a:gd name="T11" fmla="*/ 220027 h 440055"/>
            <a:gd name="T12" fmla="*/ 92853 w 436245"/>
            <a:gd name="T13" fmla="*/ 400151 h 440055"/>
            <a:gd name="T14" fmla="*/ -1 w 436245"/>
            <a:gd name="T15" fmla="*/ 220028 h 440055"/>
            <a:gd name="T16" fmla="*/ 218121 w 436245"/>
            <a:gd name="T17" fmla="*/ 1 h 440055"/>
            <a:gd name="T18" fmla="*/ 436243 w 436245"/>
            <a:gd name="T19" fmla="*/ 220028 h 440055"/>
            <a:gd name="T20" fmla="*/ 420413 w 436245"/>
            <a:gd name="T21" fmla="*/ 302474 h 44005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Lst>
          <a:rect l="0" t="0" r="r" b="b"/>
          <a:pathLst>
            <a:path w="436245" h="440055" stroke="0">
              <a:moveTo>
                <a:pt x="92853" y="400151"/>
              </a:moveTo>
              <a:cubicBezTo>
                <a:pt x="36690" y="360354"/>
                <a:pt x="-1" y="294513"/>
                <a:pt x="-1" y="220028"/>
              </a:cubicBezTo>
              <a:cubicBezTo>
                <a:pt x="-1" y="98510"/>
                <a:pt x="97656" y="1"/>
                <a:pt x="218121" y="1"/>
              </a:cubicBezTo>
              <a:cubicBezTo>
                <a:pt x="338586" y="1"/>
                <a:pt x="436243" y="98510"/>
                <a:pt x="436243" y="220028"/>
              </a:cubicBezTo>
              <a:cubicBezTo>
                <a:pt x="436243" y="249194"/>
                <a:pt x="430617" y="277035"/>
                <a:pt x="420413" y="302474"/>
              </a:cubicBezTo>
              <a:lnTo>
                <a:pt x="218122" y="220027"/>
              </a:lnTo>
              <a:close/>
            </a:path>
            <a:path w="436245" h="440055" fill="none">
              <a:moveTo>
                <a:pt x="92853" y="400151"/>
              </a:moveTo>
              <a:cubicBezTo>
                <a:pt x="36690" y="360354"/>
                <a:pt x="-1" y="294513"/>
                <a:pt x="-1" y="220028"/>
              </a:cubicBezTo>
              <a:cubicBezTo>
                <a:pt x="-1" y="98510"/>
                <a:pt x="97656" y="1"/>
                <a:pt x="218121" y="1"/>
              </a:cubicBezTo>
              <a:cubicBezTo>
                <a:pt x="338586" y="1"/>
                <a:pt x="436243" y="98510"/>
                <a:pt x="436243" y="220028"/>
              </a:cubicBezTo>
              <a:cubicBezTo>
                <a:pt x="436243" y="249194"/>
                <a:pt x="430617" y="277035"/>
                <a:pt x="420413" y="302474"/>
              </a:cubicBezTo>
            </a:path>
          </a:pathLst>
        </a:custGeom>
        <a:noFill/>
        <a:ln w="15875">
          <a:solidFill>
            <a:srgbClr xmlns:mc="http://schemas.openxmlformats.org/markup-compatibility/2006" xmlns:a14="http://schemas.microsoft.com/office/drawing/2010/main" val="000000" mc:Ignorable="a14" a14:legacySpreadsheetColorIndex="64"/>
          </a:solidFill>
          <a:round/>
          <a:headEnd type="none" w="sm" len="med"/>
          <a:tailEnd type="triangle" w="sm" len="med"/>
        </a:ln>
        <a:extLst>
          <a:ext uri="{909E8E84-426E-40DD-AFC4-6F175D3DCCD1}">
            <a14:hiddenFill xmlns:a14="http://schemas.microsoft.com/office/drawing/2010/main">
              <a:solidFill>
                <a:srgbClr val="FFFFFF"/>
              </a:solidFill>
            </a14:hiddenFill>
          </a:ext>
        </a:extLst>
      </xdr:spPr>
      <xdr:txBody>
        <a:bodyPr vertOverflow="clip" wrap="square" lIns="18288" tIns="0" rIns="0" bIns="0"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endParaRPr lang="zh-CN" altLang="en-US"/>
        </a:p>
      </xdr:txBody>
    </xdr:sp>
    <xdr:clientData/>
  </xdr:twoCellAnchor>
  <xdr:twoCellAnchor>
    <xdr:from>
      <xdr:col>16</xdr:col>
      <xdr:colOff>155974</xdr:colOff>
      <xdr:row>208</xdr:row>
      <xdr:rowOff>1</xdr:rowOff>
    </xdr:from>
    <xdr:to>
      <xdr:col>16</xdr:col>
      <xdr:colOff>155974</xdr:colOff>
      <xdr:row>220</xdr:row>
      <xdr:rowOff>74544</xdr:rowOff>
    </xdr:to>
    <xdr:sp macro="" textlink="">
      <xdr:nvSpPr>
        <xdr:cNvPr id="567" name="Line 390">
          <a:extLst>
            <a:ext uri="{FF2B5EF4-FFF2-40B4-BE49-F238E27FC236}">
              <a16:creationId xmlns:a16="http://schemas.microsoft.com/office/drawing/2014/main" id="{00000000-0008-0000-0A00-000037020000}"/>
            </a:ext>
          </a:extLst>
        </xdr:cNvPr>
        <xdr:cNvSpPr>
          <a:spLocks noChangeShapeType="1"/>
        </xdr:cNvSpPr>
      </xdr:nvSpPr>
      <xdr:spPr>
        <a:xfrm>
          <a:off x="2839539" y="32592066"/>
          <a:ext cx="0" cy="2294282"/>
        </a:xfrm>
        <a:prstGeom prst="line">
          <a:avLst/>
        </a:prstGeom>
        <a:noFill/>
        <a:ln w="9525">
          <a:solidFill>
            <a:srgbClr xmlns:mc="http://schemas.openxmlformats.org/markup-compatibility/2006" xmlns:a14="http://schemas.microsoft.com/office/drawing/2010/main" val="000000" mc:Ignorable="a14" a14:legacySpreadsheetColorIndex="64"/>
          </a:solidFill>
          <a:round/>
          <a:headEnd type="none" w="sm" len="sm"/>
          <a:tailEnd type="none" w="sm" len="sm"/>
        </a:ln>
        <a:extLst>
          <a:ext uri="{909E8E84-426E-40DD-AFC4-6F175D3DCCD1}">
            <a14:hiddenFill xmlns:a14="http://schemas.microsoft.com/office/drawing/2010/main">
              <a:noFill/>
            </a14:hiddenFill>
          </a:ext>
        </a:extLst>
      </xdr:spPr>
    </xdr:sp>
    <xdr:clientData/>
  </xdr:twoCellAnchor>
  <xdr:twoCellAnchor>
    <xdr:from>
      <xdr:col>15</xdr:col>
      <xdr:colOff>124238</xdr:colOff>
      <xdr:row>209</xdr:row>
      <xdr:rowOff>35583</xdr:rowOff>
    </xdr:from>
    <xdr:to>
      <xdr:col>18</xdr:col>
      <xdr:colOff>63233</xdr:colOff>
      <xdr:row>211</xdr:row>
      <xdr:rowOff>83941</xdr:rowOff>
    </xdr:to>
    <xdr:sp macro="" textlink="">
      <xdr:nvSpPr>
        <xdr:cNvPr id="569" name="円弧 371">
          <a:extLst>
            <a:ext uri="{FF2B5EF4-FFF2-40B4-BE49-F238E27FC236}">
              <a16:creationId xmlns:a16="http://schemas.microsoft.com/office/drawing/2014/main" id="{00000000-0008-0000-0A00-000039020000}"/>
            </a:ext>
          </a:extLst>
        </xdr:cNvPr>
        <xdr:cNvSpPr>
          <a:spLocks noChangeArrowheads="1"/>
        </xdr:cNvSpPr>
      </xdr:nvSpPr>
      <xdr:spPr>
        <a:xfrm>
          <a:off x="2642151" y="32818148"/>
          <a:ext cx="435952" cy="429358"/>
        </a:xfrm>
        <a:custGeom>
          <a:avLst/>
          <a:gdLst>
            <a:gd name="T0" fmla="*/ 92853 w 436245"/>
            <a:gd name="T1" fmla="*/ 400151 h 440055"/>
            <a:gd name="T2" fmla="*/ -1 w 436245"/>
            <a:gd name="T3" fmla="*/ 220028 h 440055"/>
            <a:gd name="T4" fmla="*/ 218121 w 436245"/>
            <a:gd name="T5" fmla="*/ 1 h 440055"/>
            <a:gd name="T6" fmla="*/ 436243 w 436245"/>
            <a:gd name="T7" fmla="*/ 220028 h 440055"/>
            <a:gd name="T8" fmla="*/ 420413 w 436245"/>
            <a:gd name="T9" fmla="*/ 302474 h 440055"/>
            <a:gd name="T10" fmla="*/ 218122 w 436245"/>
            <a:gd name="T11" fmla="*/ 220027 h 440055"/>
            <a:gd name="T12" fmla="*/ 92853 w 436245"/>
            <a:gd name="T13" fmla="*/ 400151 h 440055"/>
            <a:gd name="T14" fmla="*/ -1 w 436245"/>
            <a:gd name="T15" fmla="*/ 220028 h 440055"/>
            <a:gd name="T16" fmla="*/ 218121 w 436245"/>
            <a:gd name="T17" fmla="*/ 1 h 440055"/>
            <a:gd name="T18" fmla="*/ 436243 w 436245"/>
            <a:gd name="T19" fmla="*/ 220028 h 440055"/>
            <a:gd name="T20" fmla="*/ 420413 w 436245"/>
            <a:gd name="T21" fmla="*/ 302474 h 44005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Lst>
          <a:rect l="0" t="0" r="r" b="b"/>
          <a:pathLst>
            <a:path w="436245" h="440055" stroke="0">
              <a:moveTo>
                <a:pt x="92853" y="400151"/>
              </a:moveTo>
              <a:cubicBezTo>
                <a:pt x="36690" y="360354"/>
                <a:pt x="-1" y="294513"/>
                <a:pt x="-1" y="220028"/>
              </a:cubicBezTo>
              <a:cubicBezTo>
                <a:pt x="-1" y="98510"/>
                <a:pt x="97656" y="1"/>
                <a:pt x="218121" y="1"/>
              </a:cubicBezTo>
              <a:cubicBezTo>
                <a:pt x="338586" y="1"/>
                <a:pt x="436243" y="98510"/>
                <a:pt x="436243" y="220028"/>
              </a:cubicBezTo>
              <a:cubicBezTo>
                <a:pt x="436243" y="249194"/>
                <a:pt x="430617" y="277035"/>
                <a:pt x="420413" y="302474"/>
              </a:cubicBezTo>
              <a:lnTo>
                <a:pt x="218122" y="220027"/>
              </a:lnTo>
              <a:close/>
            </a:path>
            <a:path w="436245" h="440055" fill="none">
              <a:moveTo>
                <a:pt x="92853" y="400151"/>
              </a:moveTo>
              <a:cubicBezTo>
                <a:pt x="36690" y="360354"/>
                <a:pt x="-1" y="294513"/>
                <a:pt x="-1" y="220028"/>
              </a:cubicBezTo>
              <a:cubicBezTo>
                <a:pt x="-1" y="98510"/>
                <a:pt x="97656" y="1"/>
                <a:pt x="218121" y="1"/>
              </a:cubicBezTo>
              <a:cubicBezTo>
                <a:pt x="338586" y="1"/>
                <a:pt x="436243" y="98510"/>
                <a:pt x="436243" y="220028"/>
              </a:cubicBezTo>
              <a:cubicBezTo>
                <a:pt x="436243" y="249194"/>
                <a:pt x="430617" y="277035"/>
                <a:pt x="420413" y="302474"/>
              </a:cubicBezTo>
            </a:path>
          </a:pathLst>
        </a:custGeom>
        <a:noFill/>
        <a:ln w="15875">
          <a:solidFill>
            <a:srgbClr xmlns:mc="http://schemas.openxmlformats.org/markup-compatibility/2006" xmlns:a14="http://schemas.microsoft.com/office/drawing/2010/main" val="000000" mc:Ignorable="a14" a14:legacySpreadsheetColorIndex="64"/>
          </a:solidFill>
          <a:round/>
          <a:headEnd type="none" w="sm" len="med"/>
          <a:tailEnd type="triangle" w="sm" len="med"/>
        </a:ln>
        <a:extLst>
          <a:ext uri="{909E8E84-426E-40DD-AFC4-6F175D3DCCD1}">
            <a14:hiddenFill xmlns:a14="http://schemas.microsoft.com/office/drawing/2010/main">
              <a:solidFill>
                <a:srgbClr val="FFFFFF"/>
              </a:solidFill>
            </a14:hiddenFill>
          </a:ext>
        </a:extLst>
      </xdr:spPr>
      <xdr:txBody>
        <a:bodyPr vertOverflow="clip" wrap="square" lIns="18288" tIns="0" rIns="0" bIns="0"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endParaRPr lang="zh-CN" altLang="en-US"/>
        </a:p>
      </xdr:txBody>
    </xdr:sp>
    <xdr:clientData/>
  </xdr:twoCellAnchor>
  <xdr:twoCellAnchor>
    <xdr:from>
      <xdr:col>16</xdr:col>
      <xdr:colOff>155975</xdr:colOff>
      <xdr:row>224</xdr:row>
      <xdr:rowOff>8284</xdr:rowOff>
    </xdr:from>
    <xdr:to>
      <xdr:col>16</xdr:col>
      <xdr:colOff>155975</xdr:colOff>
      <xdr:row>236</xdr:row>
      <xdr:rowOff>115957</xdr:rowOff>
    </xdr:to>
    <xdr:sp macro="" textlink="">
      <xdr:nvSpPr>
        <xdr:cNvPr id="570" name="Line 390">
          <a:extLst>
            <a:ext uri="{FF2B5EF4-FFF2-40B4-BE49-F238E27FC236}">
              <a16:creationId xmlns:a16="http://schemas.microsoft.com/office/drawing/2014/main" id="{00000000-0008-0000-0A00-00003A020000}"/>
            </a:ext>
          </a:extLst>
        </xdr:cNvPr>
        <xdr:cNvSpPr>
          <a:spLocks noChangeShapeType="1"/>
        </xdr:cNvSpPr>
      </xdr:nvSpPr>
      <xdr:spPr>
        <a:xfrm>
          <a:off x="2839540" y="35582088"/>
          <a:ext cx="0" cy="2327412"/>
        </a:xfrm>
        <a:prstGeom prst="line">
          <a:avLst/>
        </a:prstGeom>
        <a:noFill/>
        <a:ln w="9525">
          <a:solidFill>
            <a:srgbClr xmlns:mc="http://schemas.openxmlformats.org/markup-compatibility/2006" xmlns:a14="http://schemas.microsoft.com/office/drawing/2010/main" val="000000" mc:Ignorable="a14" a14:legacySpreadsheetColorIndex="64"/>
          </a:solidFill>
          <a:round/>
          <a:headEnd type="none" w="sm" len="sm"/>
          <a:tailEnd type="none" w="sm" len="sm"/>
        </a:ln>
        <a:extLst>
          <a:ext uri="{909E8E84-426E-40DD-AFC4-6F175D3DCCD1}">
            <a14:hiddenFill xmlns:a14="http://schemas.microsoft.com/office/drawing/2010/main">
              <a:noFill/>
            </a14:hiddenFill>
          </a:ext>
        </a:extLst>
      </xdr:spPr>
    </xdr:sp>
    <xdr:clientData/>
  </xdr:twoCellAnchor>
  <xdr:twoCellAnchor>
    <xdr:from>
      <xdr:col>15</xdr:col>
      <xdr:colOff>124239</xdr:colOff>
      <xdr:row>226</xdr:row>
      <xdr:rowOff>68714</xdr:rowOff>
    </xdr:from>
    <xdr:to>
      <xdr:col>18</xdr:col>
      <xdr:colOff>63234</xdr:colOff>
      <xdr:row>228</xdr:row>
      <xdr:rowOff>117072</xdr:rowOff>
    </xdr:to>
    <xdr:sp macro="" textlink="">
      <xdr:nvSpPr>
        <xdr:cNvPr id="572" name="円弧 371">
          <a:extLst>
            <a:ext uri="{FF2B5EF4-FFF2-40B4-BE49-F238E27FC236}">
              <a16:creationId xmlns:a16="http://schemas.microsoft.com/office/drawing/2014/main" id="{00000000-0008-0000-0A00-00003C020000}"/>
            </a:ext>
          </a:extLst>
        </xdr:cNvPr>
        <xdr:cNvSpPr>
          <a:spLocks noChangeArrowheads="1"/>
        </xdr:cNvSpPr>
      </xdr:nvSpPr>
      <xdr:spPr>
        <a:xfrm>
          <a:off x="2642152" y="36023518"/>
          <a:ext cx="435952" cy="429358"/>
        </a:xfrm>
        <a:custGeom>
          <a:avLst/>
          <a:gdLst>
            <a:gd name="T0" fmla="*/ 92853 w 436245"/>
            <a:gd name="T1" fmla="*/ 400151 h 440055"/>
            <a:gd name="T2" fmla="*/ -1 w 436245"/>
            <a:gd name="T3" fmla="*/ 220028 h 440055"/>
            <a:gd name="T4" fmla="*/ 218121 w 436245"/>
            <a:gd name="T5" fmla="*/ 1 h 440055"/>
            <a:gd name="T6" fmla="*/ 436243 w 436245"/>
            <a:gd name="T7" fmla="*/ 220028 h 440055"/>
            <a:gd name="T8" fmla="*/ 420413 w 436245"/>
            <a:gd name="T9" fmla="*/ 302474 h 440055"/>
            <a:gd name="T10" fmla="*/ 218122 w 436245"/>
            <a:gd name="T11" fmla="*/ 220027 h 440055"/>
            <a:gd name="T12" fmla="*/ 92853 w 436245"/>
            <a:gd name="T13" fmla="*/ 400151 h 440055"/>
            <a:gd name="T14" fmla="*/ -1 w 436245"/>
            <a:gd name="T15" fmla="*/ 220028 h 440055"/>
            <a:gd name="T16" fmla="*/ 218121 w 436245"/>
            <a:gd name="T17" fmla="*/ 1 h 440055"/>
            <a:gd name="T18" fmla="*/ 436243 w 436245"/>
            <a:gd name="T19" fmla="*/ 220028 h 440055"/>
            <a:gd name="T20" fmla="*/ 420413 w 436245"/>
            <a:gd name="T21" fmla="*/ 302474 h 44005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Lst>
          <a:rect l="0" t="0" r="r" b="b"/>
          <a:pathLst>
            <a:path w="436245" h="440055" stroke="0">
              <a:moveTo>
                <a:pt x="92853" y="400151"/>
              </a:moveTo>
              <a:cubicBezTo>
                <a:pt x="36690" y="360354"/>
                <a:pt x="-1" y="294513"/>
                <a:pt x="-1" y="220028"/>
              </a:cubicBezTo>
              <a:cubicBezTo>
                <a:pt x="-1" y="98510"/>
                <a:pt x="97656" y="1"/>
                <a:pt x="218121" y="1"/>
              </a:cubicBezTo>
              <a:cubicBezTo>
                <a:pt x="338586" y="1"/>
                <a:pt x="436243" y="98510"/>
                <a:pt x="436243" y="220028"/>
              </a:cubicBezTo>
              <a:cubicBezTo>
                <a:pt x="436243" y="249194"/>
                <a:pt x="430617" y="277035"/>
                <a:pt x="420413" y="302474"/>
              </a:cubicBezTo>
              <a:lnTo>
                <a:pt x="218122" y="220027"/>
              </a:lnTo>
              <a:close/>
            </a:path>
            <a:path w="436245" h="440055" fill="none">
              <a:moveTo>
                <a:pt x="92853" y="400151"/>
              </a:moveTo>
              <a:cubicBezTo>
                <a:pt x="36690" y="360354"/>
                <a:pt x="-1" y="294513"/>
                <a:pt x="-1" y="220028"/>
              </a:cubicBezTo>
              <a:cubicBezTo>
                <a:pt x="-1" y="98510"/>
                <a:pt x="97656" y="1"/>
                <a:pt x="218121" y="1"/>
              </a:cubicBezTo>
              <a:cubicBezTo>
                <a:pt x="338586" y="1"/>
                <a:pt x="436243" y="98510"/>
                <a:pt x="436243" y="220028"/>
              </a:cubicBezTo>
              <a:cubicBezTo>
                <a:pt x="436243" y="249194"/>
                <a:pt x="430617" y="277035"/>
                <a:pt x="420413" y="302474"/>
              </a:cubicBezTo>
            </a:path>
          </a:pathLst>
        </a:custGeom>
        <a:noFill/>
        <a:ln w="15875">
          <a:solidFill>
            <a:srgbClr xmlns:mc="http://schemas.openxmlformats.org/markup-compatibility/2006" xmlns:a14="http://schemas.microsoft.com/office/drawing/2010/main" val="000000" mc:Ignorable="a14" a14:legacySpreadsheetColorIndex="64"/>
          </a:solidFill>
          <a:round/>
          <a:headEnd type="none" w="sm" len="med"/>
          <a:tailEnd type="triangle" w="sm" len="med"/>
        </a:ln>
        <a:extLst>
          <a:ext uri="{909E8E84-426E-40DD-AFC4-6F175D3DCCD1}">
            <a14:hiddenFill xmlns:a14="http://schemas.microsoft.com/office/drawing/2010/main">
              <a:solidFill>
                <a:srgbClr val="FFFFFF"/>
              </a:solidFill>
            </a14:hiddenFill>
          </a:ext>
        </a:extLst>
      </xdr:spPr>
      <xdr:txBody>
        <a:bodyPr vertOverflow="clip" wrap="square" lIns="18288" tIns="0" rIns="0" bIns="0"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endParaRPr lang="zh-CN" altLang="en-US"/>
        </a:p>
      </xdr:txBody>
    </xdr:sp>
    <xdr:clientData/>
  </xdr:twoCellAnchor>
  <xdr:twoCellAnchor>
    <xdr:from>
      <xdr:col>14</xdr:col>
      <xdr:colOff>41414</xdr:colOff>
      <xdr:row>210</xdr:row>
      <xdr:rowOff>66261</xdr:rowOff>
    </xdr:from>
    <xdr:to>
      <xdr:col>17</xdr:col>
      <xdr:colOff>18080</xdr:colOff>
      <xdr:row>210</xdr:row>
      <xdr:rowOff>66261</xdr:rowOff>
    </xdr:to>
    <xdr:sp macro="" textlink="">
      <xdr:nvSpPr>
        <xdr:cNvPr id="597" name="Line 416">
          <a:extLst>
            <a:ext uri="{FF2B5EF4-FFF2-40B4-BE49-F238E27FC236}">
              <a16:creationId xmlns:a16="http://schemas.microsoft.com/office/drawing/2014/main" id="{00000000-0008-0000-0A00-000055020000}"/>
            </a:ext>
          </a:extLst>
        </xdr:cNvPr>
        <xdr:cNvSpPr>
          <a:spLocks noChangeShapeType="1"/>
        </xdr:cNvSpPr>
      </xdr:nvSpPr>
      <xdr:spPr>
        <a:xfrm flipH="1">
          <a:off x="2393675" y="33039326"/>
          <a:ext cx="473622" cy="0"/>
        </a:xfrm>
        <a:prstGeom prst="line">
          <a:avLst/>
        </a:prstGeom>
        <a:noFill/>
        <a:ln w="15875">
          <a:solidFill>
            <a:srgbClr xmlns:mc="http://schemas.openxmlformats.org/markup-compatibility/2006" xmlns:a14="http://schemas.microsoft.com/office/drawing/2010/main" val="000000" mc:Ignorable="a14" a14:legacySpreadsheetColorIndex="64"/>
          </a:solidFill>
          <a:round/>
          <a:headEnd type="triangle" w="sm" len="med"/>
        </a:ln>
        <a:extLst>
          <a:ext uri="{909E8E84-426E-40DD-AFC4-6F175D3DCCD1}">
            <a14:hiddenFill xmlns:a14="http://schemas.microsoft.com/office/drawing/2010/main">
              <a:noFill/>
            </a14:hiddenFill>
          </a:ext>
        </a:extLst>
      </xdr:spPr>
    </xdr:sp>
    <xdr:clientData/>
  </xdr:twoCellAnchor>
  <xdr:twoCellAnchor>
    <xdr:from>
      <xdr:col>14</xdr:col>
      <xdr:colOff>24848</xdr:colOff>
      <xdr:row>227</xdr:row>
      <xdr:rowOff>57978</xdr:rowOff>
    </xdr:from>
    <xdr:to>
      <xdr:col>17</xdr:col>
      <xdr:colOff>1514</xdr:colOff>
      <xdr:row>227</xdr:row>
      <xdr:rowOff>57978</xdr:rowOff>
    </xdr:to>
    <xdr:sp macro="" textlink="">
      <xdr:nvSpPr>
        <xdr:cNvPr id="598" name="Line 416">
          <a:extLst>
            <a:ext uri="{FF2B5EF4-FFF2-40B4-BE49-F238E27FC236}">
              <a16:creationId xmlns:a16="http://schemas.microsoft.com/office/drawing/2014/main" id="{00000000-0008-0000-0A00-000056020000}"/>
            </a:ext>
          </a:extLst>
        </xdr:cNvPr>
        <xdr:cNvSpPr>
          <a:spLocks noChangeShapeType="1"/>
        </xdr:cNvSpPr>
      </xdr:nvSpPr>
      <xdr:spPr>
        <a:xfrm flipH="1">
          <a:off x="2377109" y="36203282"/>
          <a:ext cx="473622" cy="0"/>
        </a:xfrm>
        <a:prstGeom prst="line">
          <a:avLst/>
        </a:prstGeom>
        <a:noFill/>
        <a:ln w="15875">
          <a:solidFill>
            <a:srgbClr xmlns:mc="http://schemas.openxmlformats.org/markup-compatibility/2006" xmlns:a14="http://schemas.microsoft.com/office/drawing/2010/main" val="000000" mc:Ignorable="a14" a14:legacySpreadsheetColorIndex="64"/>
          </a:solidFill>
          <a:round/>
          <a:headEnd type="triangle" w="sm" len="med"/>
        </a:ln>
        <a:extLst>
          <a:ext uri="{909E8E84-426E-40DD-AFC4-6F175D3DCCD1}">
            <a14:hiddenFill xmlns:a14="http://schemas.microsoft.com/office/drawing/2010/main">
              <a:noFill/>
            </a14:hiddenFill>
          </a:ext>
        </a:extLst>
      </xdr:spPr>
    </xdr:sp>
    <xdr:clientData/>
  </xdr:twoCellAnchor>
  <xdr:twoCellAnchor>
    <xdr:from>
      <xdr:col>17</xdr:col>
      <xdr:colOff>156500</xdr:colOff>
      <xdr:row>241</xdr:row>
      <xdr:rowOff>16567</xdr:rowOff>
    </xdr:from>
    <xdr:to>
      <xdr:col>17</xdr:col>
      <xdr:colOff>156500</xdr:colOff>
      <xdr:row>258</xdr:row>
      <xdr:rowOff>0</xdr:rowOff>
    </xdr:to>
    <xdr:sp macro="" textlink="">
      <xdr:nvSpPr>
        <xdr:cNvPr id="657" name="Line 390">
          <a:extLst>
            <a:ext uri="{FF2B5EF4-FFF2-40B4-BE49-F238E27FC236}">
              <a16:creationId xmlns:a16="http://schemas.microsoft.com/office/drawing/2014/main" id="{00000000-0008-0000-0A00-000091020000}"/>
            </a:ext>
          </a:extLst>
        </xdr:cNvPr>
        <xdr:cNvSpPr>
          <a:spLocks noChangeShapeType="1"/>
        </xdr:cNvSpPr>
      </xdr:nvSpPr>
      <xdr:spPr>
        <a:xfrm flipH="1">
          <a:off x="3005717" y="38762610"/>
          <a:ext cx="0" cy="3221934"/>
        </a:xfrm>
        <a:prstGeom prst="line">
          <a:avLst/>
        </a:prstGeom>
        <a:noFill/>
        <a:ln w="9525">
          <a:solidFill>
            <a:srgbClr xmlns:mc="http://schemas.openxmlformats.org/markup-compatibility/2006" xmlns:a14="http://schemas.microsoft.com/office/drawing/2010/main" val="000000" mc:Ignorable="a14" a14:legacySpreadsheetColorIndex="64"/>
          </a:solidFill>
          <a:round/>
          <a:headEnd type="none" w="sm" len="sm"/>
          <a:tailEnd type="none" w="sm" len="sm"/>
        </a:ln>
        <a:extLst>
          <a:ext uri="{909E8E84-426E-40DD-AFC4-6F175D3DCCD1}">
            <a14:hiddenFill xmlns:a14="http://schemas.microsoft.com/office/drawing/2010/main">
              <a:noFill/>
            </a14:hiddenFill>
          </a:ext>
        </a:extLst>
      </xdr:spPr>
    </xdr:sp>
    <xdr:clientData/>
  </xdr:twoCellAnchor>
  <xdr:twoCellAnchor>
    <xdr:from>
      <xdr:col>15</xdr:col>
      <xdr:colOff>0</xdr:colOff>
      <xdr:row>255</xdr:row>
      <xdr:rowOff>66675</xdr:rowOff>
    </xdr:from>
    <xdr:to>
      <xdr:col>17</xdr:col>
      <xdr:colOff>108240</xdr:colOff>
      <xdr:row>255</xdr:row>
      <xdr:rowOff>171450</xdr:rowOff>
    </xdr:to>
    <xdr:sp macro="" textlink="">
      <xdr:nvSpPr>
        <xdr:cNvPr id="658" name="Line 416">
          <a:extLst>
            <a:ext uri="{FF2B5EF4-FFF2-40B4-BE49-F238E27FC236}">
              <a16:creationId xmlns:a16="http://schemas.microsoft.com/office/drawing/2014/main" id="{00000000-0008-0000-0A00-000092020000}"/>
            </a:ext>
          </a:extLst>
        </xdr:cNvPr>
        <xdr:cNvSpPr>
          <a:spLocks noChangeShapeType="1"/>
        </xdr:cNvSpPr>
      </xdr:nvSpPr>
      <xdr:spPr>
        <a:xfrm flipH="1" flipV="1">
          <a:off x="2517913" y="38564240"/>
          <a:ext cx="439544" cy="104775"/>
        </a:xfrm>
        <a:prstGeom prst="line">
          <a:avLst/>
        </a:prstGeom>
        <a:noFill/>
        <a:ln w="15875">
          <a:solidFill>
            <a:srgbClr xmlns:mc="http://schemas.openxmlformats.org/markup-compatibility/2006" xmlns:a14="http://schemas.microsoft.com/office/drawing/2010/main" val="000000" mc:Ignorable="a14" a14:legacySpreadsheetColorIndex="64"/>
          </a:solidFill>
          <a:round/>
          <a:headEnd type="triangle" w="sm" len="med"/>
        </a:ln>
        <a:extLst>
          <a:ext uri="{909E8E84-426E-40DD-AFC4-6F175D3DCCD1}">
            <a14:hiddenFill xmlns:a14="http://schemas.microsoft.com/office/drawing/2010/main">
              <a:noFill/>
            </a14:hiddenFill>
          </a:ext>
        </a:extLst>
      </xdr:spPr>
    </xdr:sp>
    <xdr:clientData/>
  </xdr:twoCellAnchor>
  <xdr:twoCellAnchor>
    <xdr:from>
      <xdr:col>16</xdr:col>
      <xdr:colOff>95397</xdr:colOff>
      <xdr:row>253</xdr:row>
      <xdr:rowOff>142875</xdr:rowOff>
    </xdr:from>
    <xdr:to>
      <xdr:col>17</xdr:col>
      <xdr:colOff>98715</xdr:colOff>
      <xdr:row>253</xdr:row>
      <xdr:rowOff>142875</xdr:rowOff>
    </xdr:to>
    <xdr:cxnSp macro="">
      <xdr:nvCxnSpPr>
        <xdr:cNvPr id="659" name="直線コネクタ 172">
          <a:extLst>
            <a:ext uri="{FF2B5EF4-FFF2-40B4-BE49-F238E27FC236}">
              <a16:creationId xmlns:a16="http://schemas.microsoft.com/office/drawing/2014/main" id="{00000000-0008-0000-0A00-000093020000}"/>
            </a:ext>
          </a:extLst>
        </xdr:cNvPr>
        <xdr:cNvCxnSpPr>
          <a:cxnSpLocks noChangeShapeType="1"/>
        </xdr:cNvCxnSpPr>
      </xdr:nvCxnSpPr>
      <xdr:spPr>
        <a:xfrm flipH="1">
          <a:off x="2778962" y="38259440"/>
          <a:ext cx="168970" cy="0"/>
        </a:xfrm>
        <a:prstGeom prst="line">
          <a:avLst/>
        </a:prstGeom>
        <a:noFill/>
        <a:ln w="6350">
          <a:solidFill>
            <a:srgbClr val="FF0000"/>
          </a:solidFill>
          <a:round/>
        </a:ln>
        <a:extLst>
          <a:ext uri="{909E8E84-426E-40DD-AFC4-6F175D3DCCD1}">
            <a14:hiddenFill xmlns:a14="http://schemas.microsoft.com/office/drawing/2010/main">
              <a:noFill/>
            </a14:hiddenFill>
          </a:ext>
        </a:extLst>
      </xdr:spPr>
    </xdr:cxnSp>
    <xdr:clientData/>
  </xdr:twoCellAnchor>
  <xdr:twoCellAnchor>
    <xdr:from>
      <xdr:col>16</xdr:col>
      <xdr:colOff>95395</xdr:colOff>
      <xdr:row>247</xdr:row>
      <xdr:rowOff>0</xdr:rowOff>
    </xdr:from>
    <xdr:to>
      <xdr:col>16</xdr:col>
      <xdr:colOff>95395</xdr:colOff>
      <xdr:row>253</xdr:row>
      <xdr:rowOff>142876</xdr:rowOff>
    </xdr:to>
    <xdr:sp macro="" textlink="">
      <xdr:nvSpPr>
        <xdr:cNvPr id="660" name="Line 5060">
          <a:extLst>
            <a:ext uri="{FF2B5EF4-FFF2-40B4-BE49-F238E27FC236}">
              <a16:creationId xmlns:a16="http://schemas.microsoft.com/office/drawing/2014/main" id="{00000000-0008-0000-0A00-000094020000}"/>
            </a:ext>
          </a:extLst>
        </xdr:cNvPr>
        <xdr:cNvSpPr>
          <a:spLocks noChangeShapeType="1"/>
        </xdr:cNvSpPr>
      </xdr:nvSpPr>
      <xdr:spPr>
        <a:xfrm>
          <a:off x="2778960" y="36973565"/>
          <a:ext cx="0" cy="1285876"/>
        </a:xfrm>
        <a:prstGeom prst="line">
          <a:avLst/>
        </a:prstGeom>
        <a:noFill/>
        <a:ln w="6350">
          <a:solidFill>
            <a:srgbClr val="FF0000"/>
          </a:solidFill>
          <a:round/>
        </a:ln>
        <a:extLst>
          <a:ext uri="{909E8E84-426E-40DD-AFC4-6F175D3DCCD1}">
            <a14:hiddenFill xmlns:a14="http://schemas.microsoft.com/office/drawing/2010/main">
              <a:noFill/>
            </a14:hiddenFill>
          </a:ext>
        </a:extLst>
      </xdr:spPr>
    </xdr:sp>
    <xdr:clientData/>
  </xdr:twoCellAnchor>
  <xdr:twoCellAnchor>
    <xdr:from>
      <xdr:col>17</xdr:col>
      <xdr:colOff>92365</xdr:colOff>
      <xdr:row>245</xdr:row>
      <xdr:rowOff>142874</xdr:rowOff>
    </xdr:from>
    <xdr:to>
      <xdr:col>17</xdr:col>
      <xdr:colOff>92365</xdr:colOff>
      <xdr:row>253</xdr:row>
      <xdr:rowOff>142875</xdr:rowOff>
    </xdr:to>
    <xdr:sp macro="" textlink="">
      <xdr:nvSpPr>
        <xdr:cNvPr id="661" name="Line 5060">
          <a:extLst>
            <a:ext uri="{FF2B5EF4-FFF2-40B4-BE49-F238E27FC236}">
              <a16:creationId xmlns:a16="http://schemas.microsoft.com/office/drawing/2014/main" id="{00000000-0008-0000-0A00-000095020000}"/>
            </a:ext>
          </a:extLst>
        </xdr:cNvPr>
        <xdr:cNvSpPr>
          <a:spLocks noChangeShapeType="1"/>
        </xdr:cNvSpPr>
      </xdr:nvSpPr>
      <xdr:spPr>
        <a:xfrm flipH="1">
          <a:off x="2941582" y="36735439"/>
          <a:ext cx="0" cy="1524001"/>
        </a:xfrm>
        <a:prstGeom prst="line">
          <a:avLst/>
        </a:prstGeom>
        <a:noFill/>
        <a:ln w="6350">
          <a:solidFill>
            <a:srgbClr val="FF0000"/>
          </a:solidFill>
          <a:round/>
        </a:ln>
        <a:extLst>
          <a:ext uri="{909E8E84-426E-40DD-AFC4-6F175D3DCCD1}">
            <a14:hiddenFill xmlns:a14="http://schemas.microsoft.com/office/drawing/2010/main">
              <a:noFill/>
            </a14:hiddenFill>
          </a:ext>
        </a:extLst>
      </xdr:spPr>
      <xdr:txBody>
        <a:bodyPr/>
        <a:lstStyle/>
        <a:p>
          <a:endParaRPr lang="ja-JP" altLang="en-US"/>
        </a:p>
      </xdr:txBody>
    </xdr:sp>
    <xdr:clientData/>
  </xdr:twoCellAnchor>
  <xdr:twoCellAnchor>
    <xdr:from>
      <xdr:col>15</xdr:col>
      <xdr:colOff>0</xdr:colOff>
      <xdr:row>244</xdr:row>
      <xdr:rowOff>1</xdr:rowOff>
    </xdr:from>
    <xdr:to>
      <xdr:col>17</xdr:col>
      <xdr:colOff>91730</xdr:colOff>
      <xdr:row>244</xdr:row>
      <xdr:rowOff>5</xdr:rowOff>
    </xdr:to>
    <xdr:cxnSp macro="">
      <xdr:nvCxnSpPr>
        <xdr:cNvPr id="662" name="直線コネクタ 170">
          <a:extLst>
            <a:ext uri="{FF2B5EF4-FFF2-40B4-BE49-F238E27FC236}">
              <a16:creationId xmlns:a16="http://schemas.microsoft.com/office/drawing/2014/main" id="{00000000-0008-0000-0A00-000096020000}"/>
            </a:ext>
          </a:extLst>
        </xdr:cNvPr>
        <xdr:cNvCxnSpPr>
          <a:cxnSpLocks noChangeShapeType="1"/>
        </xdr:cNvCxnSpPr>
      </xdr:nvCxnSpPr>
      <xdr:spPr>
        <a:xfrm flipH="1" flipV="1">
          <a:off x="2517913" y="36402066"/>
          <a:ext cx="423034" cy="4"/>
        </a:xfrm>
        <a:prstGeom prst="line">
          <a:avLst/>
        </a:prstGeom>
        <a:noFill/>
        <a:ln w="6350">
          <a:solidFill>
            <a:srgbClr val="FF0000"/>
          </a:solidFill>
          <a:round/>
        </a:ln>
        <a:extLst>
          <a:ext uri="{909E8E84-426E-40DD-AFC4-6F175D3DCCD1}">
            <a14:hiddenFill xmlns:a14="http://schemas.microsoft.com/office/drawing/2010/main">
              <a:noFill/>
            </a14:hiddenFill>
          </a:ext>
        </a:extLst>
      </xdr:spPr>
    </xdr:cxnSp>
    <xdr:clientData/>
  </xdr:twoCellAnchor>
  <xdr:twoCellAnchor>
    <xdr:from>
      <xdr:col>15</xdr:col>
      <xdr:colOff>0</xdr:colOff>
      <xdr:row>246</xdr:row>
      <xdr:rowOff>95251</xdr:rowOff>
    </xdr:from>
    <xdr:to>
      <xdr:col>16</xdr:col>
      <xdr:colOff>95395</xdr:colOff>
      <xdr:row>247</xdr:row>
      <xdr:rowOff>0</xdr:rowOff>
    </xdr:to>
    <xdr:cxnSp macro="">
      <xdr:nvCxnSpPr>
        <xdr:cNvPr id="663" name="直線コネクタ 172">
          <a:extLst>
            <a:ext uri="{FF2B5EF4-FFF2-40B4-BE49-F238E27FC236}">
              <a16:creationId xmlns:a16="http://schemas.microsoft.com/office/drawing/2014/main" id="{00000000-0008-0000-0A00-000097020000}"/>
            </a:ext>
          </a:extLst>
        </xdr:cNvPr>
        <xdr:cNvCxnSpPr>
          <a:cxnSpLocks noChangeShapeType="1"/>
          <a:stCxn id="660" idx="0"/>
        </xdr:cNvCxnSpPr>
      </xdr:nvCxnSpPr>
      <xdr:spPr>
        <a:xfrm flipH="1" flipV="1">
          <a:off x="2517913" y="36878316"/>
          <a:ext cx="261047" cy="95249"/>
        </a:xfrm>
        <a:prstGeom prst="line">
          <a:avLst/>
        </a:prstGeom>
        <a:noFill/>
        <a:ln w="6350">
          <a:solidFill>
            <a:srgbClr val="FF0000"/>
          </a:solidFill>
          <a:round/>
        </a:ln>
        <a:extLst>
          <a:ext uri="{909E8E84-426E-40DD-AFC4-6F175D3DCCD1}">
            <a14:hiddenFill xmlns:a14="http://schemas.microsoft.com/office/drawing/2010/main">
              <a:noFill/>
            </a14:hiddenFill>
          </a:ext>
        </a:extLst>
      </xdr:spPr>
    </xdr:cxnSp>
    <xdr:clientData/>
  </xdr:twoCellAnchor>
  <xdr:twoCellAnchor>
    <xdr:from>
      <xdr:col>15</xdr:col>
      <xdr:colOff>0</xdr:colOff>
      <xdr:row>244</xdr:row>
      <xdr:rowOff>1</xdr:rowOff>
    </xdr:from>
    <xdr:to>
      <xdr:col>15</xdr:col>
      <xdr:colOff>0</xdr:colOff>
      <xdr:row>246</xdr:row>
      <xdr:rowOff>95251</xdr:rowOff>
    </xdr:to>
    <xdr:sp macro="" textlink="">
      <xdr:nvSpPr>
        <xdr:cNvPr id="664" name="Line 5060">
          <a:extLst>
            <a:ext uri="{FF2B5EF4-FFF2-40B4-BE49-F238E27FC236}">
              <a16:creationId xmlns:a16="http://schemas.microsoft.com/office/drawing/2014/main" id="{00000000-0008-0000-0A00-000098020000}"/>
            </a:ext>
          </a:extLst>
        </xdr:cNvPr>
        <xdr:cNvSpPr>
          <a:spLocks noChangeShapeType="1"/>
        </xdr:cNvSpPr>
      </xdr:nvSpPr>
      <xdr:spPr>
        <a:xfrm>
          <a:off x="2517913" y="36402066"/>
          <a:ext cx="0" cy="476250"/>
        </a:xfrm>
        <a:prstGeom prst="line">
          <a:avLst/>
        </a:prstGeom>
        <a:noFill/>
        <a:ln w="6350">
          <a:solidFill>
            <a:srgbClr val="FF0000"/>
          </a:solidFill>
          <a:round/>
        </a:ln>
        <a:extLst>
          <a:ext uri="{909E8E84-426E-40DD-AFC4-6F175D3DCCD1}">
            <a14:hiddenFill xmlns:a14="http://schemas.microsoft.com/office/drawing/2010/main">
              <a:noFill/>
            </a14:hiddenFill>
          </a:ext>
        </a:extLst>
      </xdr:spPr>
    </xdr:sp>
    <xdr:clientData/>
  </xdr:twoCellAnchor>
  <xdr:twoCellAnchor>
    <xdr:from>
      <xdr:col>17</xdr:col>
      <xdr:colOff>91730</xdr:colOff>
      <xdr:row>244</xdr:row>
      <xdr:rowOff>1</xdr:rowOff>
    </xdr:from>
    <xdr:to>
      <xdr:col>17</xdr:col>
      <xdr:colOff>91730</xdr:colOff>
      <xdr:row>247</xdr:row>
      <xdr:rowOff>3</xdr:rowOff>
    </xdr:to>
    <xdr:sp macro="" textlink="">
      <xdr:nvSpPr>
        <xdr:cNvPr id="665" name="Line 5060">
          <a:extLst>
            <a:ext uri="{FF2B5EF4-FFF2-40B4-BE49-F238E27FC236}">
              <a16:creationId xmlns:a16="http://schemas.microsoft.com/office/drawing/2014/main" id="{00000000-0008-0000-0A00-000099020000}"/>
            </a:ext>
          </a:extLst>
        </xdr:cNvPr>
        <xdr:cNvSpPr>
          <a:spLocks noChangeShapeType="1"/>
        </xdr:cNvSpPr>
      </xdr:nvSpPr>
      <xdr:spPr>
        <a:xfrm flipH="1">
          <a:off x="2940947" y="36402066"/>
          <a:ext cx="0" cy="571502"/>
        </a:xfrm>
        <a:prstGeom prst="line">
          <a:avLst/>
        </a:prstGeom>
        <a:noFill/>
        <a:ln w="6350">
          <a:solidFill>
            <a:srgbClr val="FF0000"/>
          </a:solidFill>
          <a:round/>
        </a:ln>
        <a:extLst>
          <a:ext uri="{909E8E84-426E-40DD-AFC4-6F175D3DCCD1}">
            <a14:hiddenFill xmlns:a14="http://schemas.microsoft.com/office/drawing/2010/main">
              <a:noFill/>
            </a14:hiddenFill>
          </a:ext>
        </a:extLst>
      </xdr:spPr>
    </xdr:sp>
    <xdr:clientData/>
  </xdr:twoCellAnchor>
  <xdr:twoCellAnchor>
    <xdr:from>
      <xdr:col>20</xdr:col>
      <xdr:colOff>149073</xdr:colOff>
      <xdr:row>244</xdr:row>
      <xdr:rowOff>0</xdr:rowOff>
    </xdr:from>
    <xdr:to>
      <xdr:col>20</xdr:col>
      <xdr:colOff>149073</xdr:colOff>
      <xdr:row>246</xdr:row>
      <xdr:rowOff>76200</xdr:rowOff>
    </xdr:to>
    <xdr:sp macro="" textlink="">
      <xdr:nvSpPr>
        <xdr:cNvPr id="666" name="Line 458">
          <a:extLst>
            <a:ext uri="{FF2B5EF4-FFF2-40B4-BE49-F238E27FC236}">
              <a16:creationId xmlns:a16="http://schemas.microsoft.com/office/drawing/2014/main" id="{00000000-0008-0000-0A00-00009A020000}"/>
            </a:ext>
          </a:extLst>
        </xdr:cNvPr>
        <xdr:cNvSpPr>
          <a:spLocks noChangeShapeType="1"/>
        </xdr:cNvSpPr>
      </xdr:nvSpPr>
      <xdr:spPr>
        <a:xfrm flipH="1">
          <a:off x="3495247" y="36402065"/>
          <a:ext cx="0" cy="457200"/>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stealth" w="sm" len="sm"/>
          <a:tailEnd type="stealth" w="sm" len="sm"/>
        </a:ln>
        <a:extLst>
          <a:ext uri="{909E8E84-426E-40DD-AFC4-6F175D3DCCD1}">
            <a14:hiddenFill xmlns:a14="http://schemas.microsoft.com/office/drawing/2010/main">
              <a:noFill/>
            </a14:hiddenFill>
          </a:ext>
        </a:extLst>
      </xdr:spPr>
    </xdr:sp>
    <xdr:clientData/>
  </xdr:twoCellAnchor>
  <xdr:twoCellAnchor>
    <xdr:from>
      <xdr:col>20</xdr:col>
      <xdr:colOff>147471</xdr:colOff>
      <xdr:row>246</xdr:row>
      <xdr:rowOff>71437</xdr:rowOff>
    </xdr:from>
    <xdr:to>
      <xdr:col>20</xdr:col>
      <xdr:colOff>147471</xdr:colOff>
      <xdr:row>247</xdr:row>
      <xdr:rowOff>4763</xdr:rowOff>
    </xdr:to>
    <xdr:sp macro="" textlink="">
      <xdr:nvSpPr>
        <xdr:cNvPr id="667" name="Line 458">
          <a:extLst>
            <a:ext uri="{FF2B5EF4-FFF2-40B4-BE49-F238E27FC236}">
              <a16:creationId xmlns:a16="http://schemas.microsoft.com/office/drawing/2014/main" id="{00000000-0008-0000-0A00-00009B020000}"/>
            </a:ext>
          </a:extLst>
        </xdr:cNvPr>
        <xdr:cNvSpPr>
          <a:spLocks noChangeShapeType="1"/>
        </xdr:cNvSpPr>
      </xdr:nvSpPr>
      <xdr:spPr>
        <a:xfrm flipH="1">
          <a:off x="3493645" y="36854502"/>
          <a:ext cx="0" cy="123826"/>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stealth" w="sm" len="sm"/>
          <a:tailEnd type="stealth" w="sm" len="sm"/>
        </a:ln>
        <a:extLst>
          <a:ext uri="{909E8E84-426E-40DD-AFC4-6F175D3DCCD1}">
            <a14:hiddenFill xmlns:a14="http://schemas.microsoft.com/office/drawing/2010/main">
              <a:noFill/>
            </a14:hiddenFill>
          </a:ext>
        </a:extLst>
      </xdr:spPr>
    </xdr:sp>
    <xdr:clientData/>
  </xdr:twoCellAnchor>
  <xdr:twoCellAnchor>
    <xdr:from>
      <xdr:col>20</xdr:col>
      <xdr:colOff>147471</xdr:colOff>
      <xdr:row>246</xdr:row>
      <xdr:rowOff>190499</xdr:rowOff>
    </xdr:from>
    <xdr:to>
      <xdr:col>20</xdr:col>
      <xdr:colOff>147471</xdr:colOff>
      <xdr:row>253</xdr:row>
      <xdr:rowOff>138113</xdr:rowOff>
    </xdr:to>
    <xdr:sp macro="" textlink="">
      <xdr:nvSpPr>
        <xdr:cNvPr id="668" name="Line 458">
          <a:extLst>
            <a:ext uri="{FF2B5EF4-FFF2-40B4-BE49-F238E27FC236}">
              <a16:creationId xmlns:a16="http://schemas.microsoft.com/office/drawing/2014/main" id="{00000000-0008-0000-0A00-00009C020000}"/>
            </a:ext>
          </a:extLst>
        </xdr:cNvPr>
        <xdr:cNvSpPr>
          <a:spLocks noChangeShapeType="1"/>
        </xdr:cNvSpPr>
      </xdr:nvSpPr>
      <xdr:spPr>
        <a:xfrm flipH="1">
          <a:off x="3493645" y="36973564"/>
          <a:ext cx="0" cy="1281114"/>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stealth" w="sm" len="sm"/>
          <a:tailEnd type="stealth" w="sm" len="sm"/>
        </a:ln>
        <a:extLst>
          <a:ext uri="{909E8E84-426E-40DD-AFC4-6F175D3DCCD1}">
            <a14:hiddenFill xmlns:a14="http://schemas.microsoft.com/office/drawing/2010/main">
              <a:noFill/>
            </a14:hiddenFill>
          </a:ext>
        </a:extLst>
      </xdr:spPr>
    </xdr:sp>
    <xdr:clientData/>
  </xdr:twoCellAnchor>
  <xdr:twoCellAnchor>
    <xdr:from>
      <xdr:col>18</xdr:col>
      <xdr:colOff>19483</xdr:colOff>
      <xdr:row>244</xdr:row>
      <xdr:rowOff>0</xdr:rowOff>
    </xdr:from>
    <xdr:to>
      <xdr:col>20</xdr:col>
      <xdr:colOff>152233</xdr:colOff>
      <xdr:row>244</xdr:row>
      <xdr:rowOff>0</xdr:rowOff>
    </xdr:to>
    <xdr:sp macro="" textlink="">
      <xdr:nvSpPr>
        <xdr:cNvPr id="669" name="Line 458">
          <a:extLst>
            <a:ext uri="{FF2B5EF4-FFF2-40B4-BE49-F238E27FC236}">
              <a16:creationId xmlns:a16="http://schemas.microsoft.com/office/drawing/2014/main" id="{00000000-0008-0000-0A00-00009D020000}"/>
            </a:ext>
          </a:extLst>
        </xdr:cNvPr>
        <xdr:cNvSpPr>
          <a:spLocks noChangeShapeType="1"/>
        </xdr:cNvSpPr>
      </xdr:nvSpPr>
      <xdr:spPr>
        <a:xfrm flipH="1" flipV="1">
          <a:off x="3034353" y="36402065"/>
          <a:ext cx="464054"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none" w="sm" len="sm"/>
          <a:tailEnd type="none" w="sm" len="sm"/>
        </a:ln>
        <a:extLst>
          <a:ext uri="{909E8E84-426E-40DD-AFC4-6F175D3DCCD1}">
            <a14:hiddenFill xmlns:a14="http://schemas.microsoft.com/office/drawing/2010/main">
              <a:noFill/>
            </a14:hiddenFill>
          </a:ext>
        </a:extLst>
      </xdr:spPr>
    </xdr:sp>
    <xdr:clientData/>
  </xdr:twoCellAnchor>
  <xdr:twoCellAnchor>
    <xdr:from>
      <xdr:col>18</xdr:col>
      <xdr:colOff>19484</xdr:colOff>
      <xdr:row>246</xdr:row>
      <xdr:rowOff>71438</xdr:rowOff>
    </xdr:from>
    <xdr:to>
      <xdr:col>20</xdr:col>
      <xdr:colOff>147471</xdr:colOff>
      <xdr:row>246</xdr:row>
      <xdr:rowOff>71438</xdr:rowOff>
    </xdr:to>
    <xdr:sp macro="" textlink="">
      <xdr:nvSpPr>
        <xdr:cNvPr id="670" name="Line 458">
          <a:extLst>
            <a:ext uri="{FF2B5EF4-FFF2-40B4-BE49-F238E27FC236}">
              <a16:creationId xmlns:a16="http://schemas.microsoft.com/office/drawing/2014/main" id="{00000000-0008-0000-0A00-00009E020000}"/>
            </a:ext>
          </a:extLst>
        </xdr:cNvPr>
        <xdr:cNvSpPr>
          <a:spLocks noChangeShapeType="1"/>
        </xdr:cNvSpPr>
      </xdr:nvSpPr>
      <xdr:spPr>
        <a:xfrm flipH="1" flipV="1">
          <a:off x="3034354" y="36854503"/>
          <a:ext cx="459291"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none" w="sm" len="sm"/>
          <a:tailEnd type="none" w="sm" len="sm"/>
        </a:ln>
        <a:extLst>
          <a:ext uri="{909E8E84-426E-40DD-AFC4-6F175D3DCCD1}">
            <a14:hiddenFill xmlns:a14="http://schemas.microsoft.com/office/drawing/2010/main">
              <a:noFill/>
            </a14:hiddenFill>
          </a:ext>
        </a:extLst>
      </xdr:spPr>
    </xdr:sp>
    <xdr:clientData/>
  </xdr:twoCellAnchor>
  <xdr:twoCellAnchor>
    <xdr:from>
      <xdr:col>18</xdr:col>
      <xdr:colOff>24246</xdr:colOff>
      <xdr:row>247</xdr:row>
      <xdr:rowOff>0</xdr:rowOff>
    </xdr:from>
    <xdr:to>
      <xdr:col>20</xdr:col>
      <xdr:colOff>152233</xdr:colOff>
      <xdr:row>247</xdr:row>
      <xdr:rowOff>0</xdr:rowOff>
    </xdr:to>
    <xdr:sp macro="" textlink="">
      <xdr:nvSpPr>
        <xdr:cNvPr id="671" name="Line 458">
          <a:extLst>
            <a:ext uri="{FF2B5EF4-FFF2-40B4-BE49-F238E27FC236}">
              <a16:creationId xmlns:a16="http://schemas.microsoft.com/office/drawing/2014/main" id="{00000000-0008-0000-0A00-00009F020000}"/>
            </a:ext>
          </a:extLst>
        </xdr:cNvPr>
        <xdr:cNvSpPr>
          <a:spLocks noChangeShapeType="1"/>
        </xdr:cNvSpPr>
      </xdr:nvSpPr>
      <xdr:spPr>
        <a:xfrm flipH="1" flipV="1">
          <a:off x="3039116" y="36973565"/>
          <a:ext cx="459291"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none" w="sm" len="sm"/>
          <a:tailEnd type="none" w="sm" len="sm"/>
        </a:ln>
        <a:extLst>
          <a:ext uri="{909E8E84-426E-40DD-AFC4-6F175D3DCCD1}">
            <a14:hiddenFill xmlns:a14="http://schemas.microsoft.com/office/drawing/2010/main">
              <a:noFill/>
            </a14:hiddenFill>
          </a:ext>
        </a:extLst>
      </xdr:spPr>
    </xdr:sp>
    <xdr:clientData/>
  </xdr:twoCellAnchor>
  <xdr:twoCellAnchor>
    <xdr:from>
      <xdr:col>18</xdr:col>
      <xdr:colOff>38534</xdr:colOff>
      <xdr:row>253</xdr:row>
      <xdr:rowOff>138113</xdr:rowOff>
    </xdr:from>
    <xdr:to>
      <xdr:col>20</xdr:col>
      <xdr:colOff>142012</xdr:colOff>
      <xdr:row>253</xdr:row>
      <xdr:rowOff>138113</xdr:rowOff>
    </xdr:to>
    <xdr:sp macro="" textlink="">
      <xdr:nvSpPr>
        <xdr:cNvPr id="672" name="Line 458">
          <a:extLst>
            <a:ext uri="{FF2B5EF4-FFF2-40B4-BE49-F238E27FC236}">
              <a16:creationId xmlns:a16="http://schemas.microsoft.com/office/drawing/2014/main" id="{00000000-0008-0000-0A00-0000A0020000}"/>
            </a:ext>
          </a:extLst>
        </xdr:cNvPr>
        <xdr:cNvSpPr>
          <a:spLocks noChangeShapeType="1"/>
        </xdr:cNvSpPr>
      </xdr:nvSpPr>
      <xdr:spPr>
        <a:xfrm flipH="1" flipV="1">
          <a:off x="3053404" y="38254678"/>
          <a:ext cx="434782"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none" w="sm" len="sm"/>
          <a:tailEnd type="none" w="sm" len="sm"/>
        </a:ln>
        <a:extLst>
          <a:ext uri="{909E8E84-426E-40DD-AFC4-6F175D3DCCD1}">
            <a14:hiddenFill xmlns:a14="http://schemas.microsoft.com/office/drawing/2010/main">
              <a:noFill/>
            </a14:hiddenFill>
          </a:ext>
        </a:extLst>
      </xdr:spPr>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21</xdr:col>
          <xdr:colOff>47625</xdr:colOff>
          <xdr:row>5</xdr:row>
          <xdr:rowOff>152400</xdr:rowOff>
        </xdr:from>
        <xdr:to>
          <xdr:col>28</xdr:col>
          <xdr:colOff>104775</xdr:colOff>
          <xdr:row>8</xdr:row>
          <xdr:rowOff>47625</xdr:rowOff>
        </xdr:to>
        <xdr:sp macro="" textlink="">
          <xdr:nvSpPr>
            <xdr:cNvPr id="102401" name="Button 4549" hidden="1">
              <a:extLst>
                <a:ext uri="{63B3BB69-23CF-44E3-9099-C40C66FF867C}">
                  <a14:compatExt spid="_x0000_s102401"/>
                </a:ext>
                <a:ext uri="{FF2B5EF4-FFF2-40B4-BE49-F238E27FC236}">
                  <a16:creationId xmlns:a16="http://schemas.microsoft.com/office/drawing/2014/main" id="{00000000-0008-0000-0B00-0000019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MS PGothic"/>
                  <a:ea typeface="MS PGothic"/>
                </a:rPr>
                <a:t>梁_Click</a:t>
              </a:r>
            </a:p>
          </xdr:txBody>
        </xdr:sp>
        <xdr:clientData fPrintsWithSheet="0"/>
      </xdr:twoCellAnchor>
    </mc:Choice>
    <mc:Fallback/>
  </mc:AlternateContent>
  <xdr:twoCellAnchor>
    <xdr:from>
      <xdr:col>5</xdr:col>
      <xdr:colOff>190500</xdr:colOff>
      <xdr:row>49</xdr:row>
      <xdr:rowOff>100013</xdr:rowOff>
    </xdr:from>
    <xdr:to>
      <xdr:col>30</xdr:col>
      <xdr:colOff>9525</xdr:colOff>
      <xdr:row>49</xdr:row>
      <xdr:rowOff>100013</xdr:rowOff>
    </xdr:to>
    <xdr:cxnSp macro="">
      <xdr:nvCxnSpPr>
        <xdr:cNvPr id="102456" name="直線コネクタ 102455">
          <a:extLst>
            <a:ext uri="{FF2B5EF4-FFF2-40B4-BE49-F238E27FC236}">
              <a16:creationId xmlns:a16="http://schemas.microsoft.com/office/drawing/2014/main" id="{00000000-0008-0000-0B00-000038900100}"/>
            </a:ext>
          </a:extLst>
        </xdr:cNvPr>
        <xdr:cNvCxnSpPr/>
      </xdr:nvCxnSpPr>
      <xdr:spPr bwMode="auto">
        <a:xfrm>
          <a:off x="1190625" y="9348788"/>
          <a:ext cx="4819650" cy="0"/>
        </a:xfrm>
        <a:prstGeom prst="line">
          <a:avLst/>
        </a:prstGeom>
        <a:solidFill>
          <a:srgbClr xmlns:mc="http://schemas.openxmlformats.org/markup-compatibility/2006" xmlns:a14="http://schemas.microsoft.com/office/drawing/2010/main" val="FFFFFF" mc:Ignorable="a14" a14:legacySpreadsheetColorIndex="9"/>
        </a:solidFill>
        <a:ln w="19050"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xdr:spPr>
    </xdr:cxnSp>
    <xdr:clientData/>
  </xdr:twoCellAnchor>
  <xdr:twoCellAnchor>
    <xdr:from>
      <xdr:col>6</xdr:col>
      <xdr:colOff>38402</xdr:colOff>
      <xdr:row>49</xdr:row>
      <xdr:rowOff>100013</xdr:rowOff>
    </xdr:from>
    <xdr:to>
      <xdr:col>6</xdr:col>
      <xdr:colOff>127302</xdr:colOff>
      <xdr:row>49</xdr:row>
      <xdr:rowOff>188913</xdr:rowOff>
    </xdr:to>
    <xdr:sp macro="" textlink="">
      <xdr:nvSpPr>
        <xdr:cNvPr id="102457" name="二等辺三角形 102456">
          <a:extLst>
            <a:ext uri="{FF2B5EF4-FFF2-40B4-BE49-F238E27FC236}">
              <a16:creationId xmlns:a16="http://schemas.microsoft.com/office/drawing/2014/main" id="{00000000-0008-0000-0B00-000039900100}"/>
            </a:ext>
          </a:extLst>
        </xdr:cNvPr>
        <xdr:cNvSpPr/>
      </xdr:nvSpPr>
      <xdr:spPr bwMode="auto">
        <a:xfrm>
          <a:off x="1238552" y="9348788"/>
          <a:ext cx="88900" cy="88900"/>
        </a:xfrm>
        <a:prstGeom prst="triangle">
          <a:avLst/>
        </a:prstGeom>
        <a:no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txBody>
        <a:bodyPr vertOverflow="clip" wrap="square" lIns="18288" tIns="0" rIns="0" bIns="0" rtlCol="0" anchor="ctr" upright="1"/>
        <a:lstStyle/>
        <a:p>
          <a:pPr algn="l"/>
          <a:endParaRPr kumimoji="1" lang="ja-JP" altLang="en-US" sz="1100"/>
        </a:p>
      </xdr:txBody>
    </xdr:sp>
    <xdr:clientData/>
  </xdr:twoCellAnchor>
  <xdr:twoCellAnchor>
    <xdr:from>
      <xdr:col>21</xdr:col>
      <xdr:colOff>66373</xdr:colOff>
      <xdr:row>49</xdr:row>
      <xdr:rowOff>100013</xdr:rowOff>
    </xdr:from>
    <xdr:to>
      <xdr:col>21</xdr:col>
      <xdr:colOff>155273</xdr:colOff>
      <xdr:row>49</xdr:row>
      <xdr:rowOff>188913</xdr:rowOff>
    </xdr:to>
    <xdr:sp macro="" textlink="">
      <xdr:nvSpPr>
        <xdr:cNvPr id="102458" name="二等辺三角形 102457">
          <a:extLst>
            <a:ext uri="{FF2B5EF4-FFF2-40B4-BE49-F238E27FC236}">
              <a16:creationId xmlns:a16="http://schemas.microsoft.com/office/drawing/2014/main" id="{00000000-0008-0000-0B00-00003A900100}"/>
            </a:ext>
          </a:extLst>
        </xdr:cNvPr>
        <xdr:cNvSpPr/>
      </xdr:nvSpPr>
      <xdr:spPr bwMode="auto">
        <a:xfrm>
          <a:off x="4266898" y="9348788"/>
          <a:ext cx="88900" cy="88900"/>
        </a:xfrm>
        <a:prstGeom prst="triangle">
          <a:avLst/>
        </a:prstGeom>
        <a:no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txBody>
        <a:bodyPr vertOverflow="clip" wrap="square" lIns="18288" tIns="0" rIns="0" bIns="0" rtlCol="0" anchor="ctr" upright="1"/>
        <a:lstStyle/>
        <a:p>
          <a:pPr algn="l"/>
          <a:endParaRPr kumimoji="1" lang="ja-JP" altLang="en-US" sz="1100"/>
        </a:p>
      </xdr:txBody>
    </xdr:sp>
    <xdr:clientData/>
  </xdr:twoCellAnchor>
  <xdr:twoCellAnchor>
    <xdr:from>
      <xdr:col>22</xdr:col>
      <xdr:colOff>18971</xdr:colOff>
      <xdr:row>49</xdr:row>
      <xdr:rowOff>100013</xdr:rowOff>
    </xdr:from>
    <xdr:to>
      <xdr:col>22</xdr:col>
      <xdr:colOff>107871</xdr:colOff>
      <xdr:row>49</xdr:row>
      <xdr:rowOff>188913</xdr:rowOff>
    </xdr:to>
    <xdr:sp macro="" textlink="">
      <xdr:nvSpPr>
        <xdr:cNvPr id="102459" name="二等辺三角形 102458">
          <a:extLst>
            <a:ext uri="{FF2B5EF4-FFF2-40B4-BE49-F238E27FC236}">
              <a16:creationId xmlns:a16="http://schemas.microsoft.com/office/drawing/2014/main" id="{00000000-0008-0000-0B00-00003B900100}"/>
            </a:ext>
          </a:extLst>
        </xdr:cNvPr>
        <xdr:cNvSpPr/>
      </xdr:nvSpPr>
      <xdr:spPr bwMode="auto">
        <a:xfrm>
          <a:off x="4419521" y="9348788"/>
          <a:ext cx="88900" cy="88900"/>
        </a:xfrm>
        <a:prstGeom prst="triangle">
          <a:avLst/>
        </a:prstGeom>
        <a:no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txBody>
        <a:bodyPr vertOverflow="clip" wrap="square" lIns="18288" tIns="0" rIns="0" bIns="0" rtlCol="0" anchor="ctr" upright="1"/>
        <a:lstStyle/>
        <a:p>
          <a:pPr algn="l"/>
          <a:endParaRPr kumimoji="1" lang="ja-JP" altLang="en-US" sz="1100"/>
        </a:p>
      </xdr:txBody>
    </xdr:sp>
    <xdr:clientData/>
  </xdr:twoCellAnchor>
  <xdr:twoCellAnchor>
    <xdr:from>
      <xdr:col>29</xdr:col>
      <xdr:colOff>104854</xdr:colOff>
      <xdr:row>49</xdr:row>
      <xdr:rowOff>100013</xdr:rowOff>
    </xdr:from>
    <xdr:to>
      <xdr:col>29</xdr:col>
      <xdr:colOff>193754</xdr:colOff>
      <xdr:row>49</xdr:row>
      <xdr:rowOff>188913</xdr:rowOff>
    </xdr:to>
    <xdr:sp macro="" textlink="">
      <xdr:nvSpPr>
        <xdr:cNvPr id="102460" name="二等辺三角形 102459">
          <a:extLst>
            <a:ext uri="{FF2B5EF4-FFF2-40B4-BE49-F238E27FC236}">
              <a16:creationId xmlns:a16="http://schemas.microsoft.com/office/drawing/2014/main" id="{00000000-0008-0000-0B00-00003C900100}"/>
            </a:ext>
          </a:extLst>
        </xdr:cNvPr>
        <xdr:cNvSpPr/>
      </xdr:nvSpPr>
      <xdr:spPr bwMode="auto">
        <a:xfrm>
          <a:off x="5905579" y="9348788"/>
          <a:ext cx="88900" cy="88900"/>
        </a:xfrm>
        <a:prstGeom prst="triangle">
          <a:avLst/>
        </a:prstGeom>
        <a:no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txBody>
        <a:bodyPr vertOverflow="clip" wrap="square" lIns="18288" tIns="0" rIns="0" bIns="0" rtlCol="0" anchor="ctr" upright="1"/>
        <a:lstStyle/>
        <a:p>
          <a:pPr algn="l"/>
          <a:endParaRPr kumimoji="1" lang="ja-JP" altLang="en-US" sz="1100"/>
        </a:p>
      </xdr:txBody>
    </xdr:sp>
    <xdr:clientData/>
  </xdr:twoCellAnchor>
  <xdr:twoCellAnchor>
    <xdr:from>
      <xdr:col>5</xdr:col>
      <xdr:colOff>190500</xdr:colOff>
      <xdr:row>49</xdr:row>
      <xdr:rowOff>188913</xdr:rowOff>
    </xdr:from>
    <xdr:to>
      <xdr:col>5</xdr:col>
      <xdr:colOff>190500</xdr:colOff>
      <xdr:row>53</xdr:row>
      <xdr:rowOff>9525</xdr:rowOff>
    </xdr:to>
    <xdr:cxnSp macro="">
      <xdr:nvCxnSpPr>
        <xdr:cNvPr id="102461" name="直線コネクタ 102460">
          <a:extLst>
            <a:ext uri="{FF2B5EF4-FFF2-40B4-BE49-F238E27FC236}">
              <a16:creationId xmlns:a16="http://schemas.microsoft.com/office/drawing/2014/main" id="{00000000-0008-0000-0B00-00003D900100}"/>
            </a:ext>
          </a:extLst>
        </xdr:cNvPr>
        <xdr:cNvCxnSpPr/>
      </xdr:nvCxnSpPr>
      <xdr:spPr bwMode="auto">
        <a:xfrm>
          <a:off x="1190625" y="9437688"/>
          <a:ext cx="0" cy="620712"/>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xdr:spPr>
    </xdr:cxnSp>
    <xdr:clientData/>
  </xdr:twoCellAnchor>
  <xdr:twoCellAnchor>
    <xdr:from>
      <xdr:col>22</xdr:col>
      <xdr:colOff>3175</xdr:colOff>
      <xdr:row>49</xdr:row>
      <xdr:rowOff>188913</xdr:rowOff>
    </xdr:from>
    <xdr:to>
      <xdr:col>22</xdr:col>
      <xdr:colOff>3175</xdr:colOff>
      <xdr:row>53</xdr:row>
      <xdr:rowOff>9525</xdr:rowOff>
    </xdr:to>
    <xdr:cxnSp macro="">
      <xdr:nvCxnSpPr>
        <xdr:cNvPr id="102462" name="直線コネクタ 102461">
          <a:extLst>
            <a:ext uri="{FF2B5EF4-FFF2-40B4-BE49-F238E27FC236}">
              <a16:creationId xmlns:a16="http://schemas.microsoft.com/office/drawing/2014/main" id="{00000000-0008-0000-0B00-00003E900100}"/>
            </a:ext>
          </a:extLst>
        </xdr:cNvPr>
        <xdr:cNvCxnSpPr/>
      </xdr:nvCxnSpPr>
      <xdr:spPr bwMode="auto">
        <a:xfrm>
          <a:off x="4403725" y="9437688"/>
          <a:ext cx="0" cy="620712"/>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xdr:spPr>
    </xdr:cxnSp>
    <xdr:clientData/>
  </xdr:twoCellAnchor>
  <xdr:twoCellAnchor>
    <xdr:from>
      <xdr:col>30</xdr:col>
      <xdr:colOff>9525</xdr:colOff>
      <xdr:row>49</xdr:row>
      <xdr:rowOff>188913</xdr:rowOff>
    </xdr:from>
    <xdr:to>
      <xdr:col>30</xdr:col>
      <xdr:colOff>9525</xdr:colOff>
      <xdr:row>53</xdr:row>
      <xdr:rowOff>9525</xdr:rowOff>
    </xdr:to>
    <xdr:cxnSp macro="">
      <xdr:nvCxnSpPr>
        <xdr:cNvPr id="102463" name="直線コネクタ 102462">
          <a:extLst>
            <a:ext uri="{FF2B5EF4-FFF2-40B4-BE49-F238E27FC236}">
              <a16:creationId xmlns:a16="http://schemas.microsoft.com/office/drawing/2014/main" id="{00000000-0008-0000-0B00-00003F900100}"/>
            </a:ext>
          </a:extLst>
        </xdr:cNvPr>
        <xdr:cNvCxnSpPr/>
      </xdr:nvCxnSpPr>
      <xdr:spPr bwMode="auto">
        <a:xfrm>
          <a:off x="6010275" y="9437688"/>
          <a:ext cx="0" cy="620712"/>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xdr:spPr>
    </xdr:cxnSp>
    <xdr:clientData/>
  </xdr:twoCellAnchor>
  <xdr:twoCellAnchor>
    <xdr:from>
      <xdr:col>5</xdr:col>
      <xdr:colOff>190500</xdr:colOff>
      <xdr:row>53</xdr:row>
      <xdr:rowOff>9525</xdr:rowOff>
    </xdr:from>
    <xdr:to>
      <xdr:col>22</xdr:col>
      <xdr:colOff>3175</xdr:colOff>
      <xdr:row>53</xdr:row>
      <xdr:rowOff>9525</xdr:rowOff>
    </xdr:to>
    <xdr:cxnSp macro="">
      <xdr:nvCxnSpPr>
        <xdr:cNvPr id="102464" name="直線コネクタ 102463">
          <a:extLst>
            <a:ext uri="{FF2B5EF4-FFF2-40B4-BE49-F238E27FC236}">
              <a16:creationId xmlns:a16="http://schemas.microsoft.com/office/drawing/2014/main" id="{00000000-0008-0000-0B00-000040900100}"/>
            </a:ext>
          </a:extLst>
        </xdr:cNvPr>
        <xdr:cNvCxnSpPr/>
      </xdr:nvCxnSpPr>
      <xdr:spPr bwMode="auto">
        <a:xfrm>
          <a:off x="1190625" y="10058400"/>
          <a:ext cx="3213100" cy="0"/>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arrow" w="sm" len="sm"/>
          <a:tailEnd type="arrow" w="sm" len="sm"/>
        </a:ln>
      </xdr:spPr>
    </xdr:cxnSp>
    <xdr:clientData/>
  </xdr:twoCellAnchor>
  <xdr:twoCellAnchor>
    <xdr:from>
      <xdr:col>22</xdr:col>
      <xdr:colOff>3175</xdr:colOff>
      <xdr:row>53</xdr:row>
      <xdr:rowOff>9525</xdr:rowOff>
    </xdr:from>
    <xdr:to>
      <xdr:col>30</xdr:col>
      <xdr:colOff>9525</xdr:colOff>
      <xdr:row>53</xdr:row>
      <xdr:rowOff>9525</xdr:rowOff>
    </xdr:to>
    <xdr:cxnSp macro="">
      <xdr:nvCxnSpPr>
        <xdr:cNvPr id="102465" name="直線コネクタ 102464">
          <a:extLst>
            <a:ext uri="{FF2B5EF4-FFF2-40B4-BE49-F238E27FC236}">
              <a16:creationId xmlns:a16="http://schemas.microsoft.com/office/drawing/2014/main" id="{00000000-0008-0000-0B00-000041900100}"/>
            </a:ext>
          </a:extLst>
        </xdr:cNvPr>
        <xdr:cNvCxnSpPr/>
      </xdr:nvCxnSpPr>
      <xdr:spPr bwMode="auto">
        <a:xfrm>
          <a:off x="4403725" y="10058400"/>
          <a:ext cx="1606550" cy="0"/>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arrow" w="sm" len="sm"/>
          <a:tailEnd type="arrow" w="sm" len="sm"/>
        </a:ln>
      </xdr:spPr>
    </xdr:cxnSp>
    <xdr:clientData/>
  </xdr:twoCellAnchor>
  <xdr:twoCellAnchor>
    <xdr:from>
      <xdr:col>12</xdr:col>
      <xdr:colOff>131418</xdr:colOff>
      <xdr:row>51</xdr:row>
      <xdr:rowOff>167201</xdr:rowOff>
    </xdr:from>
    <xdr:to>
      <xdr:col>15</xdr:col>
      <xdr:colOff>62258</xdr:colOff>
      <xdr:row>53</xdr:row>
      <xdr:rowOff>9525</xdr:rowOff>
    </xdr:to>
    <xdr:sp macro="" textlink="">
      <xdr:nvSpPr>
        <xdr:cNvPr id="102466" name="テキスト ボックス 102465">
          <a:extLst>
            <a:ext uri="{FF2B5EF4-FFF2-40B4-BE49-F238E27FC236}">
              <a16:creationId xmlns:a16="http://schemas.microsoft.com/office/drawing/2014/main" id="{00000000-0008-0000-0B00-000042900100}"/>
            </a:ext>
          </a:extLst>
        </xdr:cNvPr>
        <xdr:cNvSpPr txBox="1"/>
      </xdr:nvSpPr>
      <xdr:spPr>
        <a:xfrm>
          <a:off x="2531718" y="9816026"/>
          <a:ext cx="530915" cy="242374"/>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b">
          <a:spAutoFit/>
        </a:bodyPr>
        <a:lstStyle/>
        <a:p>
          <a:r>
            <a:rPr kumimoji="1" lang="en-US" altLang="ja-JP" sz="900">
              <a:latin typeface="ＭＳ 明朝" panose="02020609040205080304" pitchFamily="17" charset="-128"/>
            </a:rPr>
            <a:t>20.000</a:t>
          </a:r>
          <a:endParaRPr kumimoji="1" lang="ja-JP" altLang="en-US" sz="900">
            <a:latin typeface="ＭＳ 明朝" panose="02020609040205080304" pitchFamily="17" charset="-128"/>
          </a:endParaRPr>
        </a:p>
      </xdr:txBody>
    </xdr:sp>
    <xdr:clientData/>
  </xdr:twoCellAnchor>
  <xdr:twoCellAnchor>
    <xdr:from>
      <xdr:col>24</xdr:col>
      <xdr:colOff>140943</xdr:colOff>
      <xdr:row>51</xdr:row>
      <xdr:rowOff>167201</xdr:rowOff>
    </xdr:from>
    <xdr:to>
      <xdr:col>27</xdr:col>
      <xdr:colOff>71783</xdr:colOff>
      <xdr:row>53</xdr:row>
      <xdr:rowOff>9525</xdr:rowOff>
    </xdr:to>
    <xdr:sp macro="" textlink="">
      <xdr:nvSpPr>
        <xdr:cNvPr id="102467" name="テキスト ボックス 102466">
          <a:extLst>
            <a:ext uri="{FF2B5EF4-FFF2-40B4-BE49-F238E27FC236}">
              <a16:creationId xmlns:a16="http://schemas.microsoft.com/office/drawing/2014/main" id="{00000000-0008-0000-0B00-000043900100}"/>
            </a:ext>
          </a:extLst>
        </xdr:cNvPr>
        <xdr:cNvSpPr txBox="1"/>
      </xdr:nvSpPr>
      <xdr:spPr>
        <a:xfrm>
          <a:off x="4941543" y="9816026"/>
          <a:ext cx="530915" cy="242374"/>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b">
          <a:spAutoFit/>
        </a:bodyPr>
        <a:lstStyle/>
        <a:p>
          <a:r>
            <a:rPr kumimoji="1" lang="en-US" altLang="ja-JP" sz="900">
              <a:latin typeface="ＭＳ 明朝" panose="02020609040205080304" pitchFamily="17" charset="-128"/>
            </a:rPr>
            <a:t>10.000</a:t>
          </a:r>
          <a:endParaRPr kumimoji="1" lang="ja-JP" altLang="en-US" sz="900">
            <a:latin typeface="ＭＳ 明朝" panose="02020609040205080304" pitchFamily="17" charset="-128"/>
          </a:endParaRPr>
        </a:p>
      </xdr:txBody>
    </xdr:sp>
    <xdr:clientData/>
  </xdr:twoCellAnchor>
  <xdr:twoCellAnchor>
    <xdr:from>
      <xdr:col>6</xdr:col>
      <xdr:colOff>82852</xdr:colOff>
      <xdr:row>49</xdr:row>
      <xdr:rowOff>188913</xdr:rowOff>
    </xdr:from>
    <xdr:to>
      <xdr:col>6</xdr:col>
      <xdr:colOff>82852</xdr:colOff>
      <xdr:row>51</xdr:row>
      <xdr:rowOff>167201</xdr:rowOff>
    </xdr:to>
    <xdr:cxnSp macro="">
      <xdr:nvCxnSpPr>
        <xdr:cNvPr id="102468" name="直線コネクタ 102467">
          <a:extLst>
            <a:ext uri="{FF2B5EF4-FFF2-40B4-BE49-F238E27FC236}">
              <a16:creationId xmlns:a16="http://schemas.microsoft.com/office/drawing/2014/main" id="{00000000-0008-0000-0B00-000044900100}"/>
            </a:ext>
          </a:extLst>
        </xdr:cNvPr>
        <xdr:cNvCxnSpPr/>
      </xdr:nvCxnSpPr>
      <xdr:spPr bwMode="auto">
        <a:xfrm>
          <a:off x="1283002" y="9437688"/>
          <a:ext cx="0" cy="378338"/>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xdr:spPr>
    </xdr:cxnSp>
    <xdr:clientData/>
  </xdr:twoCellAnchor>
  <xdr:twoCellAnchor>
    <xdr:from>
      <xdr:col>21</xdr:col>
      <xdr:colOff>110823</xdr:colOff>
      <xdr:row>49</xdr:row>
      <xdr:rowOff>188913</xdr:rowOff>
    </xdr:from>
    <xdr:to>
      <xdr:col>21</xdr:col>
      <xdr:colOff>110823</xdr:colOff>
      <xdr:row>51</xdr:row>
      <xdr:rowOff>167201</xdr:rowOff>
    </xdr:to>
    <xdr:cxnSp macro="">
      <xdr:nvCxnSpPr>
        <xdr:cNvPr id="102469" name="直線コネクタ 102468">
          <a:extLst>
            <a:ext uri="{FF2B5EF4-FFF2-40B4-BE49-F238E27FC236}">
              <a16:creationId xmlns:a16="http://schemas.microsoft.com/office/drawing/2014/main" id="{00000000-0008-0000-0B00-000045900100}"/>
            </a:ext>
          </a:extLst>
        </xdr:cNvPr>
        <xdr:cNvCxnSpPr/>
      </xdr:nvCxnSpPr>
      <xdr:spPr bwMode="auto">
        <a:xfrm>
          <a:off x="4311348" y="9437688"/>
          <a:ext cx="0" cy="378338"/>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xdr:spPr>
    </xdr:cxnSp>
    <xdr:clientData/>
  </xdr:twoCellAnchor>
  <xdr:twoCellAnchor>
    <xdr:from>
      <xdr:col>22</xdr:col>
      <xdr:colOff>63421</xdr:colOff>
      <xdr:row>49</xdr:row>
      <xdr:rowOff>188913</xdr:rowOff>
    </xdr:from>
    <xdr:to>
      <xdr:col>22</xdr:col>
      <xdr:colOff>63421</xdr:colOff>
      <xdr:row>51</xdr:row>
      <xdr:rowOff>167201</xdr:rowOff>
    </xdr:to>
    <xdr:cxnSp macro="">
      <xdr:nvCxnSpPr>
        <xdr:cNvPr id="102470" name="直線コネクタ 102469">
          <a:extLst>
            <a:ext uri="{FF2B5EF4-FFF2-40B4-BE49-F238E27FC236}">
              <a16:creationId xmlns:a16="http://schemas.microsoft.com/office/drawing/2014/main" id="{00000000-0008-0000-0B00-000046900100}"/>
            </a:ext>
          </a:extLst>
        </xdr:cNvPr>
        <xdr:cNvCxnSpPr/>
      </xdr:nvCxnSpPr>
      <xdr:spPr bwMode="auto">
        <a:xfrm>
          <a:off x="4463971" y="9437688"/>
          <a:ext cx="0" cy="378338"/>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xdr:spPr>
    </xdr:cxnSp>
    <xdr:clientData/>
  </xdr:twoCellAnchor>
  <xdr:twoCellAnchor>
    <xdr:from>
      <xdr:col>29</xdr:col>
      <xdr:colOff>149304</xdr:colOff>
      <xdr:row>49</xdr:row>
      <xdr:rowOff>188913</xdr:rowOff>
    </xdr:from>
    <xdr:to>
      <xdr:col>29</xdr:col>
      <xdr:colOff>149304</xdr:colOff>
      <xdr:row>51</xdr:row>
      <xdr:rowOff>167201</xdr:rowOff>
    </xdr:to>
    <xdr:cxnSp macro="">
      <xdr:nvCxnSpPr>
        <xdr:cNvPr id="102471" name="直線コネクタ 102470">
          <a:extLst>
            <a:ext uri="{FF2B5EF4-FFF2-40B4-BE49-F238E27FC236}">
              <a16:creationId xmlns:a16="http://schemas.microsoft.com/office/drawing/2014/main" id="{00000000-0008-0000-0B00-000047900100}"/>
            </a:ext>
          </a:extLst>
        </xdr:cNvPr>
        <xdr:cNvCxnSpPr/>
      </xdr:nvCxnSpPr>
      <xdr:spPr bwMode="auto">
        <a:xfrm>
          <a:off x="5950029" y="9437688"/>
          <a:ext cx="0" cy="378338"/>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xdr:spPr>
    </xdr:cxnSp>
    <xdr:clientData/>
  </xdr:twoCellAnchor>
  <xdr:twoCellAnchor>
    <xdr:from>
      <xdr:col>5</xdr:col>
      <xdr:colOff>0</xdr:colOff>
      <xdr:row>51</xdr:row>
      <xdr:rowOff>167201</xdr:rowOff>
    </xdr:from>
    <xdr:to>
      <xdr:col>5</xdr:col>
      <xdr:colOff>190500</xdr:colOff>
      <xdr:row>51</xdr:row>
      <xdr:rowOff>167201</xdr:rowOff>
    </xdr:to>
    <xdr:cxnSp macro="">
      <xdr:nvCxnSpPr>
        <xdr:cNvPr id="102472" name="直線コネクタ 102471">
          <a:extLst>
            <a:ext uri="{FF2B5EF4-FFF2-40B4-BE49-F238E27FC236}">
              <a16:creationId xmlns:a16="http://schemas.microsoft.com/office/drawing/2014/main" id="{00000000-0008-0000-0B00-000048900100}"/>
            </a:ext>
          </a:extLst>
        </xdr:cNvPr>
        <xdr:cNvCxnSpPr/>
      </xdr:nvCxnSpPr>
      <xdr:spPr bwMode="auto">
        <a:xfrm>
          <a:off x="1000125" y="9816026"/>
          <a:ext cx="190500" cy="0"/>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arrow" w="sm" len="sm"/>
        </a:ln>
      </xdr:spPr>
    </xdr:cxnSp>
    <xdr:clientData/>
  </xdr:twoCellAnchor>
  <xdr:twoCellAnchor>
    <xdr:from>
      <xdr:col>5</xdr:col>
      <xdr:colOff>190500</xdr:colOff>
      <xdr:row>51</xdr:row>
      <xdr:rowOff>167201</xdr:rowOff>
    </xdr:from>
    <xdr:to>
      <xdr:col>6</xdr:col>
      <xdr:colOff>82852</xdr:colOff>
      <xdr:row>51</xdr:row>
      <xdr:rowOff>167201</xdr:rowOff>
    </xdr:to>
    <xdr:cxnSp macro="">
      <xdr:nvCxnSpPr>
        <xdr:cNvPr id="102473" name="直線コネクタ 102472">
          <a:extLst>
            <a:ext uri="{FF2B5EF4-FFF2-40B4-BE49-F238E27FC236}">
              <a16:creationId xmlns:a16="http://schemas.microsoft.com/office/drawing/2014/main" id="{00000000-0008-0000-0B00-000049900100}"/>
            </a:ext>
          </a:extLst>
        </xdr:cNvPr>
        <xdr:cNvCxnSpPr/>
      </xdr:nvCxnSpPr>
      <xdr:spPr bwMode="auto">
        <a:xfrm>
          <a:off x="1190625" y="9816026"/>
          <a:ext cx="92377" cy="0"/>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xdr:spPr>
    </xdr:cxnSp>
    <xdr:clientData/>
  </xdr:twoCellAnchor>
  <xdr:twoCellAnchor>
    <xdr:from>
      <xdr:col>6</xdr:col>
      <xdr:colOff>82852</xdr:colOff>
      <xdr:row>51</xdr:row>
      <xdr:rowOff>167201</xdr:rowOff>
    </xdr:from>
    <xdr:to>
      <xdr:col>21</xdr:col>
      <xdr:colOff>110823</xdr:colOff>
      <xdr:row>51</xdr:row>
      <xdr:rowOff>167201</xdr:rowOff>
    </xdr:to>
    <xdr:cxnSp macro="">
      <xdr:nvCxnSpPr>
        <xdr:cNvPr id="102474" name="直線コネクタ 102473">
          <a:extLst>
            <a:ext uri="{FF2B5EF4-FFF2-40B4-BE49-F238E27FC236}">
              <a16:creationId xmlns:a16="http://schemas.microsoft.com/office/drawing/2014/main" id="{00000000-0008-0000-0B00-00004A900100}"/>
            </a:ext>
          </a:extLst>
        </xdr:cNvPr>
        <xdr:cNvCxnSpPr/>
      </xdr:nvCxnSpPr>
      <xdr:spPr bwMode="auto">
        <a:xfrm>
          <a:off x="1283002" y="9816026"/>
          <a:ext cx="3028346" cy="0"/>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arrow" w="sm" len="sm"/>
          <a:tailEnd type="arrow" w="sm" len="sm"/>
        </a:ln>
      </xdr:spPr>
    </xdr:cxnSp>
    <xdr:clientData/>
  </xdr:twoCellAnchor>
  <xdr:twoCellAnchor>
    <xdr:from>
      <xdr:col>21</xdr:col>
      <xdr:colOff>110823</xdr:colOff>
      <xdr:row>51</xdr:row>
      <xdr:rowOff>167201</xdr:rowOff>
    </xdr:from>
    <xdr:to>
      <xdr:col>22</xdr:col>
      <xdr:colOff>63421</xdr:colOff>
      <xdr:row>51</xdr:row>
      <xdr:rowOff>167201</xdr:rowOff>
    </xdr:to>
    <xdr:cxnSp macro="">
      <xdr:nvCxnSpPr>
        <xdr:cNvPr id="102475" name="直線コネクタ 102474">
          <a:extLst>
            <a:ext uri="{FF2B5EF4-FFF2-40B4-BE49-F238E27FC236}">
              <a16:creationId xmlns:a16="http://schemas.microsoft.com/office/drawing/2014/main" id="{00000000-0008-0000-0B00-00004B900100}"/>
            </a:ext>
          </a:extLst>
        </xdr:cNvPr>
        <xdr:cNvCxnSpPr/>
      </xdr:nvCxnSpPr>
      <xdr:spPr bwMode="auto">
        <a:xfrm>
          <a:off x="4311348" y="9816026"/>
          <a:ext cx="152623" cy="0"/>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xdr:spPr>
    </xdr:cxnSp>
    <xdr:clientData/>
  </xdr:twoCellAnchor>
  <xdr:twoCellAnchor>
    <xdr:from>
      <xdr:col>22</xdr:col>
      <xdr:colOff>63421</xdr:colOff>
      <xdr:row>51</xdr:row>
      <xdr:rowOff>167201</xdr:rowOff>
    </xdr:from>
    <xdr:to>
      <xdr:col>29</xdr:col>
      <xdr:colOff>149304</xdr:colOff>
      <xdr:row>51</xdr:row>
      <xdr:rowOff>167201</xdr:rowOff>
    </xdr:to>
    <xdr:cxnSp macro="">
      <xdr:nvCxnSpPr>
        <xdr:cNvPr id="102476" name="直線コネクタ 102475">
          <a:extLst>
            <a:ext uri="{FF2B5EF4-FFF2-40B4-BE49-F238E27FC236}">
              <a16:creationId xmlns:a16="http://schemas.microsoft.com/office/drawing/2014/main" id="{00000000-0008-0000-0B00-00004C900100}"/>
            </a:ext>
          </a:extLst>
        </xdr:cNvPr>
        <xdr:cNvCxnSpPr/>
      </xdr:nvCxnSpPr>
      <xdr:spPr bwMode="auto">
        <a:xfrm>
          <a:off x="4463971" y="9816026"/>
          <a:ext cx="1486058" cy="0"/>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arrow" w="sm" len="sm"/>
          <a:tailEnd type="arrow" w="sm" len="sm"/>
        </a:ln>
      </xdr:spPr>
    </xdr:cxnSp>
    <xdr:clientData/>
  </xdr:twoCellAnchor>
  <xdr:twoCellAnchor>
    <xdr:from>
      <xdr:col>29</xdr:col>
      <xdr:colOff>149304</xdr:colOff>
      <xdr:row>51</xdr:row>
      <xdr:rowOff>167201</xdr:rowOff>
    </xdr:from>
    <xdr:to>
      <xdr:col>30</xdr:col>
      <xdr:colOff>9525</xdr:colOff>
      <xdr:row>51</xdr:row>
      <xdr:rowOff>167201</xdr:rowOff>
    </xdr:to>
    <xdr:cxnSp macro="">
      <xdr:nvCxnSpPr>
        <xdr:cNvPr id="102477" name="直線コネクタ 102476">
          <a:extLst>
            <a:ext uri="{FF2B5EF4-FFF2-40B4-BE49-F238E27FC236}">
              <a16:creationId xmlns:a16="http://schemas.microsoft.com/office/drawing/2014/main" id="{00000000-0008-0000-0B00-00004D900100}"/>
            </a:ext>
          </a:extLst>
        </xdr:cNvPr>
        <xdr:cNvCxnSpPr/>
      </xdr:nvCxnSpPr>
      <xdr:spPr bwMode="auto">
        <a:xfrm>
          <a:off x="5950029" y="9816026"/>
          <a:ext cx="60246" cy="0"/>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xdr:spPr>
    </xdr:cxnSp>
    <xdr:clientData/>
  </xdr:twoCellAnchor>
  <xdr:twoCellAnchor>
    <xdr:from>
      <xdr:col>30</xdr:col>
      <xdr:colOff>9525</xdr:colOff>
      <xdr:row>51</xdr:row>
      <xdr:rowOff>167201</xdr:rowOff>
    </xdr:from>
    <xdr:to>
      <xdr:col>31</xdr:col>
      <xdr:colOff>0</xdr:colOff>
      <xdr:row>51</xdr:row>
      <xdr:rowOff>167201</xdr:rowOff>
    </xdr:to>
    <xdr:cxnSp macro="">
      <xdr:nvCxnSpPr>
        <xdr:cNvPr id="102478" name="直線コネクタ 102477">
          <a:extLst>
            <a:ext uri="{FF2B5EF4-FFF2-40B4-BE49-F238E27FC236}">
              <a16:creationId xmlns:a16="http://schemas.microsoft.com/office/drawing/2014/main" id="{00000000-0008-0000-0B00-00004E900100}"/>
            </a:ext>
          </a:extLst>
        </xdr:cNvPr>
        <xdr:cNvCxnSpPr/>
      </xdr:nvCxnSpPr>
      <xdr:spPr bwMode="auto">
        <a:xfrm>
          <a:off x="6010275" y="9816026"/>
          <a:ext cx="190500" cy="0"/>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arrow" w="sm" len="sm"/>
          <a:tailEnd type="none" w="med" len="med"/>
        </a:ln>
      </xdr:spPr>
    </xdr:cxnSp>
    <xdr:clientData/>
  </xdr:twoCellAnchor>
  <xdr:twoCellAnchor>
    <xdr:from>
      <xdr:col>5</xdr:col>
      <xdr:colOff>0</xdr:colOff>
      <xdr:row>50</xdr:row>
      <xdr:rowOff>124851</xdr:rowOff>
    </xdr:from>
    <xdr:to>
      <xdr:col>7</xdr:col>
      <xdr:colOff>73156</xdr:colOff>
      <xdr:row>51</xdr:row>
      <xdr:rowOff>167200</xdr:rowOff>
    </xdr:to>
    <xdr:sp macro="" textlink="">
      <xdr:nvSpPr>
        <xdr:cNvPr id="102479" name="テキスト ボックス 102478">
          <a:extLst>
            <a:ext uri="{FF2B5EF4-FFF2-40B4-BE49-F238E27FC236}">
              <a16:creationId xmlns:a16="http://schemas.microsoft.com/office/drawing/2014/main" id="{00000000-0008-0000-0B00-00004F900100}"/>
            </a:ext>
          </a:extLst>
        </xdr:cNvPr>
        <xdr:cNvSpPr txBox="1"/>
      </xdr:nvSpPr>
      <xdr:spPr>
        <a:xfrm>
          <a:off x="1000125" y="9573651"/>
          <a:ext cx="473206" cy="242374"/>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b">
          <a:spAutoFit/>
        </a:bodyPr>
        <a:lstStyle/>
        <a:p>
          <a:r>
            <a:rPr kumimoji="1" lang="en-US" altLang="ja-JP" sz="900">
              <a:latin typeface="ＭＳ 明朝" panose="02020609040205080304" pitchFamily="17" charset="-128"/>
            </a:rPr>
            <a:t>0.575</a:t>
          </a:r>
          <a:endParaRPr kumimoji="1" lang="ja-JP" altLang="en-US" sz="900">
            <a:latin typeface="ＭＳ 明朝" panose="02020609040205080304" pitchFamily="17" charset="-128"/>
          </a:endParaRPr>
        </a:p>
      </xdr:txBody>
    </xdr:sp>
    <xdr:clientData/>
  </xdr:twoCellAnchor>
  <xdr:twoCellAnchor>
    <xdr:from>
      <xdr:col>12</xdr:col>
      <xdr:colOff>131418</xdr:colOff>
      <xdr:row>50</xdr:row>
      <xdr:rowOff>124851</xdr:rowOff>
    </xdr:from>
    <xdr:to>
      <xdr:col>15</xdr:col>
      <xdr:colOff>62258</xdr:colOff>
      <xdr:row>51</xdr:row>
      <xdr:rowOff>167200</xdr:rowOff>
    </xdr:to>
    <xdr:sp macro="" textlink="">
      <xdr:nvSpPr>
        <xdr:cNvPr id="102480" name="テキスト ボックス 102479">
          <a:extLst>
            <a:ext uri="{FF2B5EF4-FFF2-40B4-BE49-F238E27FC236}">
              <a16:creationId xmlns:a16="http://schemas.microsoft.com/office/drawing/2014/main" id="{00000000-0008-0000-0B00-000050900100}"/>
            </a:ext>
          </a:extLst>
        </xdr:cNvPr>
        <xdr:cNvSpPr txBox="1"/>
      </xdr:nvSpPr>
      <xdr:spPr>
        <a:xfrm>
          <a:off x="2531718" y="9573651"/>
          <a:ext cx="530915" cy="242374"/>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b">
          <a:spAutoFit/>
        </a:bodyPr>
        <a:lstStyle/>
        <a:p>
          <a:r>
            <a:rPr kumimoji="1" lang="en-US" altLang="ja-JP" sz="900">
              <a:latin typeface="ＭＳ 明朝" panose="02020609040205080304" pitchFamily="17" charset="-128"/>
            </a:rPr>
            <a:t>18.850</a:t>
          </a:r>
          <a:endParaRPr kumimoji="1" lang="ja-JP" altLang="en-US" sz="900">
            <a:latin typeface="ＭＳ 明朝" panose="02020609040205080304" pitchFamily="17" charset="-128"/>
          </a:endParaRPr>
        </a:p>
      </xdr:txBody>
    </xdr:sp>
    <xdr:clientData/>
  </xdr:twoCellAnchor>
  <xdr:twoCellAnchor>
    <xdr:from>
      <xdr:col>19</xdr:col>
      <xdr:colOff>130044</xdr:colOff>
      <xdr:row>50</xdr:row>
      <xdr:rowOff>124851</xdr:rowOff>
    </xdr:from>
    <xdr:to>
      <xdr:col>22</xdr:col>
      <xdr:colOff>3175</xdr:colOff>
      <xdr:row>51</xdr:row>
      <xdr:rowOff>167200</xdr:rowOff>
    </xdr:to>
    <xdr:sp macro="" textlink="">
      <xdr:nvSpPr>
        <xdr:cNvPr id="102481" name="テキスト ボックス 102480">
          <a:extLst>
            <a:ext uri="{FF2B5EF4-FFF2-40B4-BE49-F238E27FC236}">
              <a16:creationId xmlns:a16="http://schemas.microsoft.com/office/drawing/2014/main" id="{00000000-0008-0000-0B00-000051900100}"/>
            </a:ext>
          </a:extLst>
        </xdr:cNvPr>
        <xdr:cNvSpPr txBox="1"/>
      </xdr:nvSpPr>
      <xdr:spPr>
        <a:xfrm>
          <a:off x="3930519" y="9573651"/>
          <a:ext cx="473206" cy="242374"/>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b">
          <a:spAutoFit/>
        </a:bodyPr>
        <a:lstStyle/>
        <a:p>
          <a:r>
            <a:rPr kumimoji="1" lang="en-US" altLang="ja-JP" sz="900">
              <a:latin typeface="ＭＳ 明朝" panose="02020609040205080304" pitchFamily="17" charset="-128"/>
            </a:rPr>
            <a:t>0.575</a:t>
          </a:r>
          <a:endParaRPr kumimoji="1" lang="ja-JP" altLang="en-US" sz="900">
            <a:latin typeface="ＭＳ 明朝" panose="02020609040205080304" pitchFamily="17" charset="-128"/>
          </a:endParaRPr>
        </a:p>
      </xdr:txBody>
    </xdr:sp>
    <xdr:clientData/>
  </xdr:twoCellAnchor>
  <xdr:twoCellAnchor>
    <xdr:from>
      <xdr:col>22</xdr:col>
      <xdr:colOff>3175</xdr:colOff>
      <xdr:row>50</xdr:row>
      <xdr:rowOff>124851</xdr:rowOff>
    </xdr:from>
    <xdr:to>
      <xdr:col>24</xdr:col>
      <xdr:colOff>76331</xdr:colOff>
      <xdr:row>51</xdr:row>
      <xdr:rowOff>167200</xdr:rowOff>
    </xdr:to>
    <xdr:sp macro="" textlink="">
      <xdr:nvSpPr>
        <xdr:cNvPr id="102482" name="テキスト ボックス 102481">
          <a:extLst>
            <a:ext uri="{FF2B5EF4-FFF2-40B4-BE49-F238E27FC236}">
              <a16:creationId xmlns:a16="http://schemas.microsoft.com/office/drawing/2014/main" id="{00000000-0008-0000-0B00-000052900100}"/>
            </a:ext>
          </a:extLst>
        </xdr:cNvPr>
        <xdr:cNvSpPr txBox="1"/>
      </xdr:nvSpPr>
      <xdr:spPr>
        <a:xfrm>
          <a:off x="4403725" y="9573651"/>
          <a:ext cx="473206" cy="242374"/>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b">
          <a:spAutoFit/>
        </a:bodyPr>
        <a:lstStyle/>
        <a:p>
          <a:r>
            <a:rPr kumimoji="1" lang="en-US" altLang="ja-JP" sz="900">
              <a:latin typeface="ＭＳ 明朝" panose="02020609040205080304" pitchFamily="17" charset="-128"/>
            </a:rPr>
            <a:t>0.375</a:t>
          </a:r>
          <a:endParaRPr kumimoji="1" lang="ja-JP" altLang="en-US" sz="900">
            <a:latin typeface="ＭＳ 明朝" panose="02020609040205080304" pitchFamily="17" charset="-128"/>
          </a:endParaRPr>
        </a:p>
      </xdr:txBody>
    </xdr:sp>
    <xdr:clientData/>
  </xdr:twoCellAnchor>
  <xdr:twoCellAnchor>
    <xdr:from>
      <xdr:col>24</xdr:col>
      <xdr:colOff>169797</xdr:colOff>
      <xdr:row>50</xdr:row>
      <xdr:rowOff>124851</xdr:rowOff>
    </xdr:from>
    <xdr:to>
      <xdr:col>27</xdr:col>
      <xdr:colOff>42928</xdr:colOff>
      <xdr:row>51</xdr:row>
      <xdr:rowOff>167200</xdr:rowOff>
    </xdr:to>
    <xdr:sp macro="" textlink="">
      <xdr:nvSpPr>
        <xdr:cNvPr id="102483" name="テキスト ボックス 102482">
          <a:extLst>
            <a:ext uri="{FF2B5EF4-FFF2-40B4-BE49-F238E27FC236}">
              <a16:creationId xmlns:a16="http://schemas.microsoft.com/office/drawing/2014/main" id="{00000000-0008-0000-0B00-000053900100}"/>
            </a:ext>
          </a:extLst>
        </xdr:cNvPr>
        <xdr:cNvSpPr txBox="1"/>
      </xdr:nvSpPr>
      <xdr:spPr>
        <a:xfrm>
          <a:off x="4970397" y="9573651"/>
          <a:ext cx="473206" cy="242374"/>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b">
          <a:spAutoFit/>
        </a:bodyPr>
        <a:lstStyle/>
        <a:p>
          <a:r>
            <a:rPr kumimoji="1" lang="en-US" altLang="ja-JP" sz="900">
              <a:latin typeface="ＭＳ 明朝" panose="02020609040205080304" pitchFamily="17" charset="-128"/>
            </a:rPr>
            <a:t>9.250</a:t>
          </a:r>
          <a:endParaRPr kumimoji="1" lang="ja-JP" altLang="en-US" sz="900">
            <a:latin typeface="ＭＳ 明朝" panose="02020609040205080304" pitchFamily="17" charset="-128"/>
          </a:endParaRPr>
        </a:p>
      </xdr:txBody>
    </xdr:sp>
    <xdr:clientData/>
  </xdr:twoCellAnchor>
  <xdr:twoCellAnchor>
    <xdr:from>
      <xdr:col>28</xdr:col>
      <xdr:colOff>126869</xdr:colOff>
      <xdr:row>50</xdr:row>
      <xdr:rowOff>124851</xdr:rowOff>
    </xdr:from>
    <xdr:to>
      <xdr:col>31</xdr:col>
      <xdr:colOff>0</xdr:colOff>
      <xdr:row>51</xdr:row>
      <xdr:rowOff>167200</xdr:rowOff>
    </xdr:to>
    <xdr:sp macro="" textlink="">
      <xdr:nvSpPr>
        <xdr:cNvPr id="102484" name="テキスト ボックス 102483">
          <a:extLst>
            <a:ext uri="{FF2B5EF4-FFF2-40B4-BE49-F238E27FC236}">
              <a16:creationId xmlns:a16="http://schemas.microsoft.com/office/drawing/2014/main" id="{00000000-0008-0000-0B00-000054900100}"/>
            </a:ext>
          </a:extLst>
        </xdr:cNvPr>
        <xdr:cNvSpPr txBox="1"/>
      </xdr:nvSpPr>
      <xdr:spPr>
        <a:xfrm>
          <a:off x="5727569" y="9573651"/>
          <a:ext cx="473206" cy="242374"/>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b">
          <a:spAutoFit/>
        </a:bodyPr>
        <a:lstStyle/>
        <a:p>
          <a:r>
            <a:rPr kumimoji="1" lang="en-US" altLang="ja-JP" sz="900">
              <a:latin typeface="ＭＳ 明朝" panose="02020609040205080304" pitchFamily="17" charset="-128"/>
            </a:rPr>
            <a:t>0.375</a:t>
          </a:r>
          <a:endParaRPr kumimoji="1" lang="ja-JP" altLang="en-US" sz="900">
            <a:latin typeface="ＭＳ 明朝" panose="02020609040205080304" pitchFamily="17" charset="-128"/>
          </a:endParaRPr>
        </a:p>
      </xdr:txBody>
    </xdr:sp>
    <xdr:clientData/>
  </xdr:twoCellAnchor>
  <xdr:twoCellAnchor>
    <xdr:from>
      <xdr:col>21</xdr:col>
      <xdr:colOff>110823</xdr:colOff>
      <xdr:row>47</xdr:row>
      <xdr:rowOff>119063</xdr:rowOff>
    </xdr:from>
    <xdr:to>
      <xdr:col>21</xdr:col>
      <xdr:colOff>110823</xdr:colOff>
      <xdr:row>49</xdr:row>
      <xdr:rowOff>100013</xdr:rowOff>
    </xdr:to>
    <xdr:cxnSp macro="">
      <xdr:nvCxnSpPr>
        <xdr:cNvPr id="102485" name="直線コネクタ 102484">
          <a:extLst>
            <a:ext uri="{FF2B5EF4-FFF2-40B4-BE49-F238E27FC236}">
              <a16:creationId xmlns:a16="http://schemas.microsoft.com/office/drawing/2014/main" id="{00000000-0008-0000-0B00-000055900100}"/>
            </a:ext>
          </a:extLst>
        </xdr:cNvPr>
        <xdr:cNvCxnSpPr/>
      </xdr:nvCxnSpPr>
      <xdr:spPr bwMode="auto">
        <a:xfrm flipV="1">
          <a:off x="4311348" y="8967788"/>
          <a:ext cx="0" cy="381000"/>
        </a:xfrm>
        <a:prstGeom prst="line">
          <a:avLst/>
        </a:prstGeom>
        <a:solidFill>
          <a:srgbClr xmlns:mc="http://schemas.openxmlformats.org/markup-compatibility/2006" xmlns:a14="http://schemas.microsoft.com/office/drawing/2010/main" val="FFFFFF" mc:Ignorable="a14" a14:legacySpreadsheetColorIndex="9"/>
        </a:solidFill>
        <a:ln w="12700" cap="flat" cmpd="sng" algn="ctr">
          <a:solidFill>
            <a:srgbClr xmlns:mc="http://schemas.openxmlformats.org/markup-compatibility/2006" xmlns:a14="http://schemas.microsoft.com/office/drawing/2010/main" val="000000" mc:Ignorable="a14" a14:legacySpreadsheetColorIndex="64"/>
          </a:solidFill>
          <a:prstDash val="solid"/>
          <a:round/>
          <a:headEnd type="triangle" w="sm" len="med"/>
          <a:tailEnd type="none" w="med" len="med"/>
        </a:ln>
      </xdr:spPr>
    </xdr:cxnSp>
    <xdr:clientData/>
  </xdr:twoCellAnchor>
  <xdr:twoCellAnchor>
    <xdr:from>
      <xdr:col>21</xdr:col>
      <xdr:colOff>110823</xdr:colOff>
      <xdr:row>46</xdr:row>
      <xdr:rowOff>104775</xdr:rowOff>
    </xdr:from>
    <xdr:to>
      <xdr:col>21</xdr:col>
      <xdr:colOff>110823</xdr:colOff>
      <xdr:row>47</xdr:row>
      <xdr:rowOff>93663</xdr:rowOff>
    </xdr:to>
    <xdr:cxnSp macro="">
      <xdr:nvCxnSpPr>
        <xdr:cNvPr id="102486" name="直線コネクタ 102485">
          <a:extLst>
            <a:ext uri="{FF2B5EF4-FFF2-40B4-BE49-F238E27FC236}">
              <a16:creationId xmlns:a16="http://schemas.microsoft.com/office/drawing/2014/main" id="{00000000-0008-0000-0B00-000056900100}"/>
            </a:ext>
          </a:extLst>
        </xdr:cNvPr>
        <xdr:cNvCxnSpPr/>
      </xdr:nvCxnSpPr>
      <xdr:spPr bwMode="auto">
        <a:xfrm>
          <a:off x="4311348" y="8753475"/>
          <a:ext cx="0" cy="188913"/>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xdr:spPr>
    </xdr:cxnSp>
    <xdr:clientData/>
  </xdr:twoCellAnchor>
  <xdr:twoCellAnchor>
    <xdr:from>
      <xdr:col>19</xdr:col>
      <xdr:colOff>157432</xdr:colOff>
      <xdr:row>47</xdr:row>
      <xdr:rowOff>119063</xdr:rowOff>
    </xdr:from>
    <xdr:to>
      <xdr:col>19</xdr:col>
      <xdr:colOff>157432</xdr:colOff>
      <xdr:row>49</xdr:row>
      <xdr:rowOff>100013</xdr:rowOff>
    </xdr:to>
    <xdr:cxnSp macro="">
      <xdr:nvCxnSpPr>
        <xdr:cNvPr id="102487" name="直線コネクタ 102486">
          <a:extLst>
            <a:ext uri="{FF2B5EF4-FFF2-40B4-BE49-F238E27FC236}">
              <a16:creationId xmlns:a16="http://schemas.microsoft.com/office/drawing/2014/main" id="{00000000-0008-0000-0B00-000057900100}"/>
            </a:ext>
          </a:extLst>
        </xdr:cNvPr>
        <xdr:cNvCxnSpPr/>
      </xdr:nvCxnSpPr>
      <xdr:spPr bwMode="auto">
        <a:xfrm flipV="1">
          <a:off x="3957907" y="8967788"/>
          <a:ext cx="0" cy="381000"/>
        </a:xfrm>
        <a:prstGeom prst="line">
          <a:avLst/>
        </a:prstGeom>
        <a:solidFill>
          <a:srgbClr xmlns:mc="http://schemas.openxmlformats.org/markup-compatibility/2006" xmlns:a14="http://schemas.microsoft.com/office/drawing/2010/main" val="FFFFFF" mc:Ignorable="a14" a14:legacySpreadsheetColorIndex="9"/>
        </a:solidFill>
        <a:ln w="12700" cap="flat" cmpd="sng" algn="ctr">
          <a:solidFill>
            <a:srgbClr xmlns:mc="http://schemas.openxmlformats.org/markup-compatibility/2006" xmlns:a14="http://schemas.microsoft.com/office/drawing/2010/main" val="000000" mc:Ignorable="a14" a14:legacySpreadsheetColorIndex="64"/>
          </a:solidFill>
          <a:prstDash val="solid"/>
          <a:round/>
          <a:headEnd type="triangle" w="sm" len="med"/>
          <a:tailEnd type="none" w="med" len="med"/>
        </a:ln>
      </xdr:spPr>
    </xdr:cxnSp>
    <xdr:clientData/>
  </xdr:twoCellAnchor>
  <xdr:twoCellAnchor>
    <xdr:from>
      <xdr:col>19</xdr:col>
      <xdr:colOff>157432</xdr:colOff>
      <xdr:row>46</xdr:row>
      <xdr:rowOff>104775</xdr:rowOff>
    </xdr:from>
    <xdr:to>
      <xdr:col>19</xdr:col>
      <xdr:colOff>157432</xdr:colOff>
      <xdr:row>47</xdr:row>
      <xdr:rowOff>93663</xdr:rowOff>
    </xdr:to>
    <xdr:cxnSp macro="">
      <xdr:nvCxnSpPr>
        <xdr:cNvPr id="102488" name="直線コネクタ 102487">
          <a:extLst>
            <a:ext uri="{FF2B5EF4-FFF2-40B4-BE49-F238E27FC236}">
              <a16:creationId xmlns:a16="http://schemas.microsoft.com/office/drawing/2014/main" id="{00000000-0008-0000-0B00-000058900100}"/>
            </a:ext>
          </a:extLst>
        </xdr:cNvPr>
        <xdr:cNvCxnSpPr/>
      </xdr:nvCxnSpPr>
      <xdr:spPr bwMode="auto">
        <a:xfrm>
          <a:off x="3957907" y="8753475"/>
          <a:ext cx="0" cy="188913"/>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xdr:spPr>
    </xdr:cxnSp>
    <xdr:clientData/>
  </xdr:twoCellAnchor>
  <xdr:twoCellAnchor>
    <xdr:from>
      <xdr:col>17</xdr:col>
      <xdr:colOff>107648</xdr:colOff>
      <xdr:row>47</xdr:row>
      <xdr:rowOff>119063</xdr:rowOff>
    </xdr:from>
    <xdr:to>
      <xdr:col>17</xdr:col>
      <xdr:colOff>107648</xdr:colOff>
      <xdr:row>49</xdr:row>
      <xdr:rowOff>100013</xdr:rowOff>
    </xdr:to>
    <xdr:cxnSp macro="">
      <xdr:nvCxnSpPr>
        <xdr:cNvPr id="102489" name="直線コネクタ 102488">
          <a:extLst>
            <a:ext uri="{FF2B5EF4-FFF2-40B4-BE49-F238E27FC236}">
              <a16:creationId xmlns:a16="http://schemas.microsoft.com/office/drawing/2014/main" id="{00000000-0008-0000-0B00-000059900100}"/>
            </a:ext>
          </a:extLst>
        </xdr:cNvPr>
        <xdr:cNvCxnSpPr/>
      </xdr:nvCxnSpPr>
      <xdr:spPr bwMode="auto">
        <a:xfrm flipV="1">
          <a:off x="3508073" y="8967788"/>
          <a:ext cx="0" cy="381000"/>
        </a:xfrm>
        <a:prstGeom prst="line">
          <a:avLst/>
        </a:prstGeom>
        <a:solidFill>
          <a:srgbClr xmlns:mc="http://schemas.openxmlformats.org/markup-compatibility/2006" xmlns:a14="http://schemas.microsoft.com/office/drawing/2010/main" val="FFFFFF" mc:Ignorable="a14" a14:legacySpreadsheetColorIndex="9"/>
        </a:solidFill>
        <a:ln w="12700" cap="flat" cmpd="sng" algn="ctr">
          <a:solidFill>
            <a:srgbClr xmlns:mc="http://schemas.openxmlformats.org/markup-compatibility/2006" xmlns:a14="http://schemas.microsoft.com/office/drawing/2010/main" val="000000" mc:Ignorable="a14" a14:legacySpreadsheetColorIndex="64"/>
          </a:solidFill>
          <a:prstDash val="solid"/>
          <a:round/>
          <a:headEnd type="triangle" w="sm" len="med"/>
          <a:tailEnd type="none" w="med" len="med"/>
        </a:ln>
      </xdr:spPr>
    </xdr:cxnSp>
    <xdr:clientData/>
  </xdr:twoCellAnchor>
  <xdr:twoCellAnchor>
    <xdr:from>
      <xdr:col>17</xdr:col>
      <xdr:colOff>107648</xdr:colOff>
      <xdr:row>46</xdr:row>
      <xdr:rowOff>104775</xdr:rowOff>
    </xdr:from>
    <xdr:to>
      <xdr:col>17</xdr:col>
      <xdr:colOff>107648</xdr:colOff>
      <xdr:row>47</xdr:row>
      <xdr:rowOff>93663</xdr:rowOff>
    </xdr:to>
    <xdr:cxnSp macro="">
      <xdr:nvCxnSpPr>
        <xdr:cNvPr id="102490" name="直線コネクタ 102489">
          <a:extLst>
            <a:ext uri="{FF2B5EF4-FFF2-40B4-BE49-F238E27FC236}">
              <a16:creationId xmlns:a16="http://schemas.microsoft.com/office/drawing/2014/main" id="{00000000-0008-0000-0B00-00005A900100}"/>
            </a:ext>
          </a:extLst>
        </xdr:cNvPr>
        <xdr:cNvCxnSpPr/>
      </xdr:nvCxnSpPr>
      <xdr:spPr bwMode="auto">
        <a:xfrm>
          <a:off x="3508073" y="8753475"/>
          <a:ext cx="0" cy="188913"/>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xdr:spPr>
    </xdr:cxnSp>
    <xdr:clientData/>
  </xdr:twoCellAnchor>
  <xdr:twoCellAnchor>
    <xdr:from>
      <xdr:col>15</xdr:col>
      <xdr:colOff>154257</xdr:colOff>
      <xdr:row>47</xdr:row>
      <xdr:rowOff>119063</xdr:rowOff>
    </xdr:from>
    <xdr:to>
      <xdr:col>15</xdr:col>
      <xdr:colOff>154257</xdr:colOff>
      <xdr:row>49</xdr:row>
      <xdr:rowOff>100013</xdr:rowOff>
    </xdr:to>
    <xdr:cxnSp macro="">
      <xdr:nvCxnSpPr>
        <xdr:cNvPr id="102491" name="直線コネクタ 102490">
          <a:extLst>
            <a:ext uri="{FF2B5EF4-FFF2-40B4-BE49-F238E27FC236}">
              <a16:creationId xmlns:a16="http://schemas.microsoft.com/office/drawing/2014/main" id="{00000000-0008-0000-0B00-00005B900100}"/>
            </a:ext>
          </a:extLst>
        </xdr:cNvPr>
        <xdr:cNvCxnSpPr/>
      </xdr:nvCxnSpPr>
      <xdr:spPr bwMode="auto">
        <a:xfrm flipV="1">
          <a:off x="3154632" y="8967788"/>
          <a:ext cx="0" cy="381000"/>
        </a:xfrm>
        <a:prstGeom prst="line">
          <a:avLst/>
        </a:prstGeom>
        <a:solidFill>
          <a:srgbClr xmlns:mc="http://schemas.openxmlformats.org/markup-compatibility/2006" xmlns:a14="http://schemas.microsoft.com/office/drawing/2010/main" val="FFFFFF" mc:Ignorable="a14" a14:legacySpreadsheetColorIndex="9"/>
        </a:solidFill>
        <a:ln w="12700" cap="flat" cmpd="sng" algn="ctr">
          <a:solidFill>
            <a:srgbClr xmlns:mc="http://schemas.openxmlformats.org/markup-compatibility/2006" xmlns:a14="http://schemas.microsoft.com/office/drawing/2010/main" val="000000" mc:Ignorable="a14" a14:legacySpreadsheetColorIndex="64"/>
          </a:solidFill>
          <a:prstDash val="solid"/>
          <a:round/>
          <a:headEnd type="triangle" w="sm" len="med"/>
          <a:tailEnd type="none" w="med" len="med"/>
        </a:ln>
      </xdr:spPr>
    </xdr:cxnSp>
    <xdr:clientData/>
  </xdr:twoCellAnchor>
  <xdr:twoCellAnchor>
    <xdr:from>
      <xdr:col>15</xdr:col>
      <xdr:colOff>154257</xdr:colOff>
      <xdr:row>46</xdr:row>
      <xdr:rowOff>104775</xdr:rowOff>
    </xdr:from>
    <xdr:to>
      <xdr:col>15</xdr:col>
      <xdr:colOff>154257</xdr:colOff>
      <xdr:row>47</xdr:row>
      <xdr:rowOff>93663</xdr:rowOff>
    </xdr:to>
    <xdr:cxnSp macro="">
      <xdr:nvCxnSpPr>
        <xdr:cNvPr id="102492" name="直線コネクタ 102491">
          <a:extLst>
            <a:ext uri="{FF2B5EF4-FFF2-40B4-BE49-F238E27FC236}">
              <a16:creationId xmlns:a16="http://schemas.microsoft.com/office/drawing/2014/main" id="{00000000-0008-0000-0B00-00005C900100}"/>
            </a:ext>
          </a:extLst>
        </xdr:cNvPr>
        <xdr:cNvCxnSpPr/>
      </xdr:nvCxnSpPr>
      <xdr:spPr bwMode="auto">
        <a:xfrm>
          <a:off x="3154632" y="8753475"/>
          <a:ext cx="0" cy="188913"/>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xdr:spPr>
    </xdr:cxnSp>
    <xdr:clientData/>
  </xdr:twoCellAnchor>
  <xdr:twoCellAnchor>
    <xdr:from>
      <xdr:col>6</xdr:col>
      <xdr:colOff>82852</xdr:colOff>
      <xdr:row>46</xdr:row>
      <xdr:rowOff>104775</xdr:rowOff>
    </xdr:from>
    <xdr:to>
      <xdr:col>6</xdr:col>
      <xdr:colOff>82852</xdr:colOff>
      <xdr:row>49</xdr:row>
      <xdr:rowOff>74613</xdr:rowOff>
    </xdr:to>
    <xdr:cxnSp macro="">
      <xdr:nvCxnSpPr>
        <xdr:cNvPr id="102493" name="直線コネクタ 102492">
          <a:extLst>
            <a:ext uri="{FF2B5EF4-FFF2-40B4-BE49-F238E27FC236}">
              <a16:creationId xmlns:a16="http://schemas.microsoft.com/office/drawing/2014/main" id="{00000000-0008-0000-0B00-00005D900100}"/>
            </a:ext>
          </a:extLst>
        </xdr:cNvPr>
        <xdr:cNvCxnSpPr/>
      </xdr:nvCxnSpPr>
      <xdr:spPr bwMode="auto">
        <a:xfrm>
          <a:off x="1283002" y="8753475"/>
          <a:ext cx="0" cy="569913"/>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xdr:spPr>
    </xdr:cxnSp>
    <xdr:clientData/>
  </xdr:twoCellAnchor>
  <xdr:twoCellAnchor>
    <xdr:from>
      <xdr:col>22</xdr:col>
      <xdr:colOff>3175</xdr:colOff>
      <xdr:row>46</xdr:row>
      <xdr:rowOff>104775</xdr:rowOff>
    </xdr:from>
    <xdr:to>
      <xdr:col>22</xdr:col>
      <xdr:colOff>3175</xdr:colOff>
      <xdr:row>49</xdr:row>
      <xdr:rowOff>74613</xdr:rowOff>
    </xdr:to>
    <xdr:cxnSp macro="">
      <xdr:nvCxnSpPr>
        <xdr:cNvPr id="102494" name="直線コネクタ 102493">
          <a:extLst>
            <a:ext uri="{FF2B5EF4-FFF2-40B4-BE49-F238E27FC236}">
              <a16:creationId xmlns:a16="http://schemas.microsoft.com/office/drawing/2014/main" id="{00000000-0008-0000-0B00-00005E900100}"/>
            </a:ext>
          </a:extLst>
        </xdr:cNvPr>
        <xdr:cNvCxnSpPr/>
      </xdr:nvCxnSpPr>
      <xdr:spPr bwMode="auto">
        <a:xfrm>
          <a:off x="4403725" y="8753475"/>
          <a:ext cx="0" cy="569913"/>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xdr:spPr>
    </xdr:cxnSp>
    <xdr:clientData/>
  </xdr:twoCellAnchor>
  <xdr:twoCellAnchor>
    <xdr:from>
      <xdr:col>29</xdr:col>
      <xdr:colOff>149304</xdr:colOff>
      <xdr:row>46</xdr:row>
      <xdr:rowOff>104775</xdr:rowOff>
    </xdr:from>
    <xdr:to>
      <xdr:col>29</xdr:col>
      <xdr:colOff>149304</xdr:colOff>
      <xdr:row>49</xdr:row>
      <xdr:rowOff>74613</xdr:rowOff>
    </xdr:to>
    <xdr:cxnSp macro="">
      <xdr:nvCxnSpPr>
        <xdr:cNvPr id="102495" name="直線コネクタ 102494">
          <a:extLst>
            <a:ext uri="{FF2B5EF4-FFF2-40B4-BE49-F238E27FC236}">
              <a16:creationId xmlns:a16="http://schemas.microsoft.com/office/drawing/2014/main" id="{00000000-0008-0000-0B00-00005F900100}"/>
            </a:ext>
          </a:extLst>
        </xdr:cNvPr>
        <xdr:cNvCxnSpPr/>
      </xdr:nvCxnSpPr>
      <xdr:spPr bwMode="auto">
        <a:xfrm>
          <a:off x="5950029" y="8753475"/>
          <a:ext cx="0" cy="569913"/>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xdr:spPr>
    </xdr:cxnSp>
    <xdr:clientData/>
  </xdr:twoCellAnchor>
  <xdr:twoCellAnchor>
    <xdr:from>
      <xdr:col>22</xdr:col>
      <xdr:colOff>3175</xdr:colOff>
      <xdr:row>46</xdr:row>
      <xdr:rowOff>104775</xdr:rowOff>
    </xdr:from>
    <xdr:to>
      <xdr:col>29</xdr:col>
      <xdr:colOff>149304</xdr:colOff>
      <xdr:row>46</xdr:row>
      <xdr:rowOff>104775</xdr:rowOff>
    </xdr:to>
    <xdr:cxnSp macro="">
      <xdr:nvCxnSpPr>
        <xdr:cNvPr id="102496" name="直線コネクタ 102495">
          <a:extLst>
            <a:ext uri="{FF2B5EF4-FFF2-40B4-BE49-F238E27FC236}">
              <a16:creationId xmlns:a16="http://schemas.microsoft.com/office/drawing/2014/main" id="{00000000-0008-0000-0B00-000060900100}"/>
            </a:ext>
          </a:extLst>
        </xdr:cNvPr>
        <xdr:cNvCxnSpPr/>
      </xdr:nvCxnSpPr>
      <xdr:spPr bwMode="auto">
        <a:xfrm>
          <a:off x="4403725" y="8753475"/>
          <a:ext cx="1546304" cy="0"/>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arrow" w="sm" len="sm"/>
          <a:tailEnd type="arrow" w="sm" len="sm"/>
        </a:ln>
      </xdr:spPr>
    </xdr:cxnSp>
    <xdr:clientData/>
  </xdr:twoCellAnchor>
  <xdr:twoCellAnchor>
    <xdr:from>
      <xdr:col>24</xdr:col>
      <xdr:colOff>139674</xdr:colOff>
      <xdr:row>45</xdr:row>
      <xdr:rowOff>62426</xdr:rowOff>
    </xdr:from>
    <xdr:to>
      <xdr:col>27</xdr:col>
      <xdr:colOff>12805</xdr:colOff>
      <xdr:row>46</xdr:row>
      <xdr:rowOff>104775</xdr:rowOff>
    </xdr:to>
    <xdr:sp macro="" textlink="">
      <xdr:nvSpPr>
        <xdr:cNvPr id="102497" name="テキスト ボックス 102496">
          <a:extLst>
            <a:ext uri="{FF2B5EF4-FFF2-40B4-BE49-F238E27FC236}">
              <a16:creationId xmlns:a16="http://schemas.microsoft.com/office/drawing/2014/main" id="{00000000-0008-0000-0B00-000061900100}"/>
            </a:ext>
          </a:extLst>
        </xdr:cNvPr>
        <xdr:cNvSpPr txBox="1"/>
      </xdr:nvSpPr>
      <xdr:spPr>
        <a:xfrm>
          <a:off x="4940274" y="8511101"/>
          <a:ext cx="473206" cy="242374"/>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b">
          <a:spAutoFit/>
        </a:bodyPr>
        <a:lstStyle/>
        <a:p>
          <a:r>
            <a:rPr kumimoji="1" lang="en-US" altLang="ja-JP" sz="900">
              <a:latin typeface="ＭＳ 明朝" panose="02020609040205080304" pitchFamily="17" charset="-128"/>
            </a:rPr>
            <a:t>9.625</a:t>
          </a:r>
          <a:endParaRPr kumimoji="1" lang="ja-JP" altLang="en-US" sz="900">
            <a:latin typeface="ＭＳ 明朝" panose="02020609040205080304" pitchFamily="17" charset="-128"/>
          </a:endParaRPr>
        </a:p>
      </xdr:txBody>
    </xdr:sp>
    <xdr:clientData/>
  </xdr:twoCellAnchor>
  <xdr:twoCellAnchor>
    <xdr:from>
      <xdr:col>21</xdr:col>
      <xdr:colOff>110823</xdr:colOff>
      <xdr:row>46</xdr:row>
      <xdr:rowOff>104775</xdr:rowOff>
    </xdr:from>
    <xdr:to>
      <xdr:col>22</xdr:col>
      <xdr:colOff>3175</xdr:colOff>
      <xdr:row>46</xdr:row>
      <xdr:rowOff>104775</xdr:rowOff>
    </xdr:to>
    <xdr:cxnSp macro="">
      <xdr:nvCxnSpPr>
        <xdr:cNvPr id="102498" name="直線コネクタ 102497">
          <a:extLst>
            <a:ext uri="{FF2B5EF4-FFF2-40B4-BE49-F238E27FC236}">
              <a16:creationId xmlns:a16="http://schemas.microsoft.com/office/drawing/2014/main" id="{00000000-0008-0000-0B00-000062900100}"/>
            </a:ext>
          </a:extLst>
        </xdr:cNvPr>
        <xdr:cNvCxnSpPr/>
      </xdr:nvCxnSpPr>
      <xdr:spPr bwMode="auto">
        <a:xfrm>
          <a:off x="4311348" y="8753475"/>
          <a:ext cx="92377" cy="0"/>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arrow" w="sm" len="sm"/>
          <a:tailEnd type="arrow" w="sm" len="sm"/>
        </a:ln>
      </xdr:spPr>
    </xdr:cxnSp>
    <xdr:clientData/>
  </xdr:twoCellAnchor>
  <xdr:twoCellAnchor>
    <xdr:from>
      <xdr:col>20</xdr:col>
      <xdr:colOff>120433</xdr:colOff>
      <xdr:row>45</xdr:row>
      <xdr:rowOff>62426</xdr:rowOff>
    </xdr:from>
    <xdr:to>
      <xdr:col>22</xdr:col>
      <xdr:colOff>193589</xdr:colOff>
      <xdr:row>46</xdr:row>
      <xdr:rowOff>104775</xdr:rowOff>
    </xdr:to>
    <xdr:sp macro="" textlink="">
      <xdr:nvSpPr>
        <xdr:cNvPr id="102499" name="テキスト ボックス 102498">
          <a:extLst>
            <a:ext uri="{FF2B5EF4-FFF2-40B4-BE49-F238E27FC236}">
              <a16:creationId xmlns:a16="http://schemas.microsoft.com/office/drawing/2014/main" id="{00000000-0008-0000-0B00-000063900100}"/>
            </a:ext>
          </a:extLst>
        </xdr:cNvPr>
        <xdr:cNvSpPr txBox="1"/>
      </xdr:nvSpPr>
      <xdr:spPr>
        <a:xfrm>
          <a:off x="4120933" y="8511101"/>
          <a:ext cx="473206" cy="242374"/>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b">
          <a:spAutoFit/>
        </a:bodyPr>
        <a:lstStyle/>
        <a:p>
          <a:r>
            <a:rPr kumimoji="1" lang="en-US" altLang="ja-JP" sz="900">
              <a:latin typeface="ＭＳ 明朝" panose="02020609040205080304" pitchFamily="17" charset="-128"/>
            </a:rPr>
            <a:t>0.575</a:t>
          </a:r>
          <a:endParaRPr kumimoji="1" lang="ja-JP" altLang="en-US" sz="900">
            <a:latin typeface="ＭＳ 明朝" panose="02020609040205080304" pitchFamily="17" charset="-128"/>
          </a:endParaRPr>
        </a:p>
      </xdr:txBody>
    </xdr:sp>
    <xdr:clientData/>
  </xdr:twoCellAnchor>
  <xdr:twoCellAnchor>
    <xdr:from>
      <xdr:col>19</xdr:col>
      <xdr:colOff>157432</xdr:colOff>
      <xdr:row>46</xdr:row>
      <xdr:rowOff>104775</xdr:rowOff>
    </xdr:from>
    <xdr:to>
      <xdr:col>21</xdr:col>
      <xdr:colOff>110823</xdr:colOff>
      <xdr:row>46</xdr:row>
      <xdr:rowOff>104775</xdr:rowOff>
    </xdr:to>
    <xdr:cxnSp macro="">
      <xdr:nvCxnSpPr>
        <xdr:cNvPr id="102500" name="直線コネクタ 102499">
          <a:extLst>
            <a:ext uri="{FF2B5EF4-FFF2-40B4-BE49-F238E27FC236}">
              <a16:creationId xmlns:a16="http://schemas.microsoft.com/office/drawing/2014/main" id="{00000000-0008-0000-0B00-000064900100}"/>
            </a:ext>
          </a:extLst>
        </xdr:cNvPr>
        <xdr:cNvCxnSpPr/>
      </xdr:nvCxnSpPr>
      <xdr:spPr bwMode="auto">
        <a:xfrm>
          <a:off x="3957907" y="8753475"/>
          <a:ext cx="353441" cy="0"/>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arrow" w="sm" len="sm"/>
          <a:tailEnd type="arrow" w="sm" len="sm"/>
        </a:ln>
      </xdr:spPr>
    </xdr:cxnSp>
    <xdr:clientData/>
  </xdr:twoCellAnchor>
  <xdr:twoCellAnchor>
    <xdr:from>
      <xdr:col>19</xdr:col>
      <xdr:colOff>97549</xdr:colOff>
      <xdr:row>46</xdr:row>
      <xdr:rowOff>104775</xdr:rowOff>
    </xdr:from>
    <xdr:to>
      <xdr:col>21</xdr:col>
      <xdr:colOff>170705</xdr:colOff>
      <xdr:row>47</xdr:row>
      <xdr:rowOff>147124</xdr:rowOff>
    </xdr:to>
    <xdr:sp macro="" textlink="">
      <xdr:nvSpPr>
        <xdr:cNvPr id="102501" name="テキスト ボックス 102500">
          <a:extLst>
            <a:ext uri="{FF2B5EF4-FFF2-40B4-BE49-F238E27FC236}">
              <a16:creationId xmlns:a16="http://schemas.microsoft.com/office/drawing/2014/main" id="{00000000-0008-0000-0B00-000065900100}"/>
            </a:ext>
          </a:extLst>
        </xdr:cNvPr>
        <xdr:cNvSpPr txBox="1"/>
      </xdr:nvSpPr>
      <xdr:spPr>
        <a:xfrm>
          <a:off x="3898024" y="8753475"/>
          <a:ext cx="473206" cy="242374"/>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b">
          <a:spAutoFit/>
        </a:bodyPr>
        <a:lstStyle/>
        <a:p>
          <a:r>
            <a:rPr kumimoji="1" lang="en-US" altLang="ja-JP" sz="900">
              <a:latin typeface="ＭＳ 明朝" panose="02020609040205080304" pitchFamily="17" charset="-128"/>
            </a:rPr>
            <a:t>2.200</a:t>
          </a:r>
          <a:endParaRPr kumimoji="1" lang="ja-JP" altLang="en-US" sz="900">
            <a:latin typeface="ＭＳ 明朝" panose="02020609040205080304" pitchFamily="17" charset="-128"/>
          </a:endParaRPr>
        </a:p>
      </xdr:txBody>
    </xdr:sp>
    <xdr:clientData/>
  </xdr:twoCellAnchor>
  <xdr:twoCellAnchor>
    <xdr:from>
      <xdr:col>17</xdr:col>
      <xdr:colOff>107648</xdr:colOff>
      <xdr:row>46</xdr:row>
      <xdr:rowOff>104775</xdr:rowOff>
    </xdr:from>
    <xdr:to>
      <xdr:col>19</xdr:col>
      <xdr:colOff>157432</xdr:colOff>
      <xdr:row>46</xdr:row>
      <xdr:rowOff>104775</xdr:rowOff>
    </xdr:to>
    <xdr:cxnSp macro="">
      <xdr:nvCxnSpPr>
        <xdr:cNvPr id="102502" name="直線コネクタ 102501">
          <a:extLst>
            <a:ext uri="{FF2B5EF4-FFF2-40B4-BE49-F238E27FC236}">
              <a16:creationId xmlns:a16="http://schemas.microsoft.com/office/drawing/2014/main" id="{00000000-0008-0000-0B00-000066900100}"/>
            </a:ext>
          </a:extLst>
        </xdr:cNvPr>
        <xdr:cNvCxnSpPr/>
      </xdr:nvCxnSpPr>
      <xdr:spPr bwMode="auto">
        <a:xfrm>
          <a:off x="3508073" y="8753475"/>
          <a:ext cx="449834" cy="0"/>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arrow" w="sm" len="sm"/>
          <a:tailEnd type="arrow" w="sm" len="sm"/>
        </a:ln>
      </xdr:spPr>
    </xdr:cxnSp>
    <xdr:clientData/>
  </xdr:twoCellAnchor>
  <xdr:twoCellAnchor>
    <xdr:from>
      <xdr:col>17</xdr:col>
      <xdr:colOff>95962</xdr:colOff>
      <xdr:row>45</xdr:row>
      <xdr:rowOff>62426</xdr:rowOff>
    </xdr:from>
    <xdr:to>
      <xdr:col>19</xdr:col>
      <xdr:colOff>169118</xdr:colOff>
      <xdr:row>46</xdr:row>
      <xdr:rowOff>104775</xdr:rowOff>
    </xdr:to>
    <xdr:sp macro="" textlink="">
      <xdr:nvSpPr>
        <xdr:cNvPr id="102503" name="テキスト ボックス 102502">
          <a:extLst>
            <a:ext uri="{FF2B5EF4-FFF2-40B4-BE49-F238E27FC236}">
              <a16:creationId xmlns:a16="http://schemas.microsoft.com/office/drawing/2014/main" id="{00000000-0008-0000-0B00-000067900100}"/>
            </a:ext>
          </a:extLst>
        </xdr:cNvPr>
        <xdr:cNvSpPr txBox="1"/>
      </xdr:nvSpPr>
      <xdr:spPr>
        <a:xfrm>
          <a:off x="3496387" y="8511101"/>
          <a:ext cx="473206" cy="242374"/>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b">
          <a:spAutoFit/>
        </a:bodyPr>
        <a:lstStyle/>
        <a:p>
          <a:r>
            <a:rPr kumimoji="1" lang="en-US" altLang="ja-JP" sz="900">
              <a:latin typeface="ＭＳ 明朝" panose="02020609040205080304" pitchFamily="17" charset="-128"/>
            </a:rPr>
            <a:t>2.800</a:t>
          </a:r>
          <a:endParaRPr kumimoji="1" lang="ja-JP" altLang="en-US" sz="900">
            <a:latin typeface="ＭＳ 明朝" panose="02020609040205080304" pitchFamily="17" charset="-128"/>
          </a:endParaRPr>
        </a:p>
      </xdr:txBody>
    </xdr:sp>
    <xdr:clientData/>
  </xdr:twoCellAnchor>
  <xdr:twoCellAnchor>
    <xdr:from>
      <xdr:col>15</xdr:col>
      <xdr:colOff>154257</xdr:colOff>
      <xdr:row>46</xdr:row>
      <xdr:rowOff>104775</xdr:rowOff>
    </xdr:from>
    <xdr:to>
      <xdr:col>17</xdr:col>
      <xdr:colOff>107648</xdr:colOff>
      <xdr:row>46</xdr:row>
      <xdr:rowOff>104775</xdr:rowOff>
    </xdr:to>
    <xdr:cxnSp macro="">
      <xdr:nvCxnSpPr>
        <xdr:cNvPr id="102504" name="直線コネクタ 102503">
          <a:extLst>
            <a:ext uri="{FF2B5EF4-FFF2-40B4-BE49-F238E27FC236}">
              <a16:creationId xmlns:a16="http://schemas.microsoft.com/office/drawing/2014/main" id="{00000000-0008-0000-0B00-000068900100}"/>
            </a:ext>
          </a:extLst>
        </xdr:cNvPr>
        <xdr:cNvCxnSpPr/>
      </xdr:nvCxnSpPr>
      <xdr:spPr bwMode="auto">
        <a:xfrm>
          <a:off x="3154632" y="8753475"/>
          <a:ext cx="353441" cy="0"/>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arrow" w="sm" len="sm"/>
          <a:tailEnd type="arrow" w="sm" len="sm"/>
        </a:ln>
      </xdr:spPr>
    </xdr:cxnSp>
    <xdr:clientData/>
  </xdr:twoCellAnchor>
  <xdr:twoCellAnchor>
    <xdr:from>
      <xdr:col>15</xdr:col>
      <xdr:colOff>94375</xdr:colOff>
      <xdr:row>46</xdr:row>
      <xdr:rowOff>104775</xdr:rowOff>
    </xdr:from>
    <xdr:to>
      <xdr:col>17</xdr:col>
      <xdr:colOff>167531</xdr:colOff>
      <xdr:row>47</xdr:row>
      <xdr:rowOff>147124</xdr:rowOff>
    </xdr:to>
    <xdr:sp macro="" textlink="">
      <xdr:nvSpPr>
        <xdr:cNvPr id="102505" name="テキスト ボックス 102504">
          <a:extLst>
            <a:ext uri="{FF2B5EF4-FFF2-40B4-BE49-F238E27FC236}">
              <a16:creationId xmlns:a16="http://schemas.microsoft.com/office/drawing/2014/main" id="{00000000-0008-0000-0B00-000069900100}"/>
            </a:ext>
          </a:extLst>
        </xdr:cNvPr>
        <xdr:cNvSpPr txBox="1"/>
      </xdr:nvSpPr>
      <xdr:spPr>
        <a:xfrm>
          <a:off x="3094750" y="8753475"/>
          <a:ext cx="473206" cy="242374"/>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b">
          <a:spAutoFit/>
        </a:bodyPr>
        <a:lstStyle/>
        <a:p>
          <a:r>
            <a:rPr kumimoji="1" lang="en-US" altLang="ja-JP" sz="900">
              <a:latin typeface="ＭＳ 明朝" panose="02020609040205080304" pitchFamily="17" charset="-128"/>
            </a:rPr>
            <a:t>2.200</a:t>
          </a:r>
          <a:endParaRPr kumimoji="1" lang="ja-JP" altLang="en-US" sz="900">
            <a:latin typeface="ＭＳ 明朝" panose="02020609040205080304" pitchFamily="17" charset="-128"/>
          </a:endParaRPr>
        </a:p>
      </xdr:txBody>
    </xdr:sp>
    <xdr:clientData/>
  </xdr:twoCellAnchor>
  <xdr:twoCellAnchor>
    <xdr:from>
      <xdr:col>6</xdr:col>
      <xdr:colOff>82852</xdr:colOff>
      <xdr:row>46</xdr:row>
      <xdr:rowOff>104775</xdr:rowOff>
    </xdr:from>
    <xdr:to>
      <xdr:col>15</xdr:col>
      <xdr:colOff>154257</xdr:colOff>
      <xdr:row>46</xdr:row>
      <xdr:rowOff>104775</xdr:rowOff>
    </xdr:to>
    <xdr:cxnSp macro="">
      <xdr:nvCxnSpPr>
        <xdr:cNvPr id="102506" name="直線コネクタ 102505">
          <a:extLst>
            <a:ext uri="{FF2B5EF4-FFF2-40B4-BE49-F238E27FC236}">
              <a16:creationId xmlns:a16="http://schemas.microsoft.com/office/drawing/2014/main" id="{00000000-0008-0000-0B00-00006A900100}"/>
            </a:ext>
          </a:extLst>
        </xdr:cNvPr>
        <xdr:cNvCxnSpPr/>
      </xdr:nvCxnSpPr>
      <xdr:spPr bwMode="auto">
        <a:xfrm>
          <a:off x="1283002" y="8753475"/>
          <a:ext cx="1871630" cy="0"/>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arrow" w="sm" len="sm"/>
          <a:tailEnd type="arrow" w="sm" len="sm"/>
        </a:ln>
      </xdr:spPr>
    </xdr:cxnSp>
    <xdr:clientData/>
  </xdr:twoCellAnchor>
  <xdr:twoCellAnchor>
    <xdr:from>
      <xdr:col>9</xdr:col>
      <xdr:colOff>153135</xdr:colOff>
      <xdr:row>45</xdr:row>
      <xdr:rowOff>62426</xdr:rowOff>
    </xdr:from>
    <xdr:to>
      <xdr:col>12</xdr:col>
      <xdr:colOff>83975</xdr:colOff>
      <xdr:row>46</xdr:row>
      <xdr:rowOff>104775</xdr:rowOff>
    </xdr:to>
    <xdr:sp macro="" textlink="">
      <xdr:nvSpPr>
        <xdr:cNvPr id="102507" name="テキスト ボックス 102506">
          <a:extLst>
            <a:ext uri="{FF2B5EF4-FFF2-40B4-BE49-F238E27FC236}">
              <a16:creationId xmlns:a16="http://schemas.microsoft.com/office/drawing/2014/main" id="{00000000-0008-0000-0B00-00006B900100}"/>
            </a:ext>
          </a:extLst>
        </xdr:cNvPr>
        <xdr:cNvSpPr txBox="1"/>
      </xdr:nvSpPr>
      <xdr:spPr>
        <a:xfrm>
          <a:off x="1953360" y="8511101"/>
          <a:ext cx="530915" cy="242374"/>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b">
          <a:spAutoFit/>
        </a:bodyPr>
        <a:lstStyle/>
        <a:p>
          <a:r>
            <a:rPr kumimoji="1" lang="en-US" altLang="ja-JP" sz="900">
              <a:latin typeface="ＭＳ 明朝" panose="02020609040205080304" pitchFamily="17" charset="-128"/>
            </a:rPr>
            <a:t>11.650</a:t>
          </a:r>
          <a:endParaRPr kumimoji="1" lang="ja-JP" altLang="en-US" sz="900">
            <a:latin typeface="ＭＳ 明朝" panose="02020609040205080304" pitchFamily="17" charset="-128"/>
          </a:endParaRPr>
        </a:p>
      </xdr:txBody>
    </xdr:sp>
    <xdr:clientData/>
  </xdr:twoCellAnchor>
  <xdr:twoCellAnchor>
    <xdr:from>
      <xdr:col>5</xdr:col>
      <xdr:colOff>190500</xdr:colOff>
      <xdr:row>71</xdr:row>
      <xdr:rowOff>100013</xdr:rowOff>
    </xdr:from>
    <xdr:to>
      <xdr:col>30</xdr:col>
      <xdr:colOff>9525</xdr:colOff>
      <xdr:row>71</xdr:row>
      <xdr:rowOff>100013</xdr:rowOff>
    </xdr:to>
    <xdr:cxnSp macro="">
      <xdr:nvCxnSpPr>
        <xdr:cNvPr id="102508" name="直線コネクタ 102507">
          <a:extLst>
            <a:ext uri="{FF2B5EF4-FFF2-40B4-BE49-F238E27FC236}">
              <a16:creationId xmlns:a16="http://schemas.microsoft.com/office/drawing/2014/main" id="{00000000-0008-0000-0B00-00006C900100}"/>
            </a:ext>
          </a:extLst>
        </xdr:cNvPr>
        <xdr:cNvCxnSpPr/>
      </xdr:nvCxnSpPr>
      <xdr:spPr bwMode="auto">
        <a:xfrm>
          <a:off x="1190625" y="13949363"/>
          <a:ext cx="4819650" cy="0"/>
        </a:xfrm>
        <a:prstGeom prst="line">
          <a:avLst/>
        </a:prstGeom>
        <a:solidFill>
          <a:srgbClr xmlns:mc="http://schemas.openxmlformats.org/markup-compatibility/2006" xmlns:a14="http://schemas.microsoft.com/office/drawing/2010/main" val="FFFFFF" mc:Ignorable="a14" a14:legacySpreadsheetColorIndex="9"/>
        </a:solidFill>
        <a:ln w="19050"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xdr:spPr>
    </xdr:cxnSp>
    <xdr:clientData/>
  </xdr:twoCellAnchor>
  <xdr:twoCellAnchor>
    <xdr:from>
      <xdr:col>6</xdr:col>
      <xdr:colOff>38402</xdr:colOff>
      <xdr:row>71</xdr:row>
      <xdr:rowOff>100013</xdr:rowOff>
    </xdr:from>
    <xdr:to>
      <xdr:col>6</xdr:col>
      <xdr:colOff>127302</xdr:colOff>
      <xdr:row>71</xdr:row>
      <xdr:rowOff>188913</xdr:rowOff>
    </xdr:to>
    <xdr:sp macro="" textlink="">
      <xdr:nvSpPr>
        <xdr:cNvPr id="102509" name="二等辺三角形 102508">
          <a:extLst>
            <a:ext uri="{FF2B5EF4-FFF2-40B4-BE49-F238E27FC236}">
              <a16:creationId xmlns:a16="http://schemas.microsoft.com/office/drawing/2014/main" id="{00000000-0008-0000-0B00-00006D900100}"/>
            </a:ext>
          </a:extLst>
        </xdr:cNvPr>
        <xdr:cNvSpPr/>
      </xdr:nvSpPr>
      <xdr:spPr bwMode="auto">
        <a:xfrm>
          <a:off x="1238552" y="13949363"/>
          <a:ext cx="88900" cy="88900"/>
        </a:xfrm>
        <a:prstGeom prst="triangle">
          <a:avLst/>
        </a:prstGeom>
        <a:no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txBody>
        <a:bodyPr vertOverflow="clip" wrap="square" lIns="18288" tIns="0" rIns="0" bIns="0" rtlCol="0" anchor="ctr" upright="1"/>
        <a:lstStyle/>
        <a:p>
          <a:pPr algn="l"/>
          <a:endParaRPr kumimoji="1" lang="ja-JP" altLang="en-US" sz="1100"/>
        </a:p>
      </xdr:txBody>
    </xdr:sp>
    <xdr:clientData/>
  </xdr:twoCellAnchor>
  <xdr:twoCellAnchor>
    <xdr:from>
      <xdr:col>21</xdr:col>
      <xdr:colOff>66373</xdr:colOff>
      <xdr:row>71</xdr:row>
      <xdr:rowOff>100013</xdr:rowOff>
    </xdr:from>
    <xdr:to>
      <xdr:col>21</xdr:col>
      <xdr:colOff>155273</xdr:colOff>
      <xdr:row>71</xdr:row>
      <xdr:rowOff>188913</xdr:rowOff>
    </xdr:to>
    <xdr:sp macro="" textlink="">
      <xdr:nvSpPr>
        <xdr:cNvPr id="102510" name="二等辺三角形 102509">
          <a:extLst>
            <a:ext uri="{FF2B5EF4-FFF2-40B4-BE49-F238E27FC236}">
              <a16:creationId xmlns:a16="http://schemas.microsoft.com/office/drawing/2014/main" id="{00000000-0008-0000-0B00-00006E900100}"/>
            </a:ext>
          </a:extLst>
        </xdr:cNvPr>
        <xdr:cNvSpPr/>
      </xdr:nvSpPr>
      <xdr:spPr bwMode="auto">
        <a:xfrm>
          <a:off x="4266898" y="13949363"/>
          <a:ext cx="88900" cy="88900"/>
        </a:xfrm>
        <a:prstGeom prst="triangle">
          <a:avLst/>
        </a:prstGeom>
        <a:no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txBody>
        <a:bodyPr vertOverflow="clip" wrap="square" lIns="18288" tIns="0" rIns="0" bIns="0" rtlCol="0" anchor="ctr" upright="1"/>
        <a:lstStyle/>
        <a:p>
          <a:pPr algn="l"/>
          <a:endParaRPr kumimoji="1" lang="ja-JP" altLang="en-US" sz="1100"/>
        </a:p>
      </xdr:txBody>
    </xdr:sp>
    <xdr:clientData/>
  </xdr:twoCellAnchor>
  <xdr:twoCellAnchor>
    <xdr:from>
      <xdr:col>22</xdr:col>
      <xdr:colOff>18971</xdr:colOff>
      <xdr:row>71</xdr:row>
      <xdr:rowOff>100013</xdr:rowOff>
    </xdr:from>
    <xdr:to>
      <xdr:col>22</xdr:col>
      <xdr:colOff>107871</xdr:colOff>
      <xdr:row>71</xdr:row>
      <xdr:rowOff>188913</xdr:rowOff>
    </xdr:to>
    <xdr:sp macro="" textlink="">
      <xdr:nvSpPr>
        <xdr:cNvPr id="102511" name="二等辺三角形 102510">
          <a:extLst>
            <a:ext uri="{FF2B5EF4-FFF2-40B4-BE49-F238E27FC236}">
              <a16:creationId xmlns:a16="http://schemas.microsoft.com/office/drawing/2014/main" id="{00000000-0008-0000-0B00-00006F900100}"/>
            </a:ext>
          </a:extLst>
        </xdr:cNvPr>
        <xdr:cNvSpPr/>
      </xdr:nvSpPr>
      <xdr:spPr bwMode="auto">
        <a:xfrm>
          <a:off x="4419521" y="13949363"/>
          <a:ext cx="88900" cy="88900"/>
        </a:xfrm>
        <a:prstGeom prst="triangle">
          <a:avLst/>
        </a:prstGeom>
        <a:no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txBody>
        <a:bodyPr vertOverflow="clip" wrap="square" lIns="18288" tIns="0" rIns="0" bIns="0" rtlCol="0" anchor="ctr" upright="1"/>
        <a:lstStyle/>
        <a:p>
          <a:pPr algn="l"/>
          <a:endParaRPr kumimoji="1" lang="ja-JP" altLang="en-US" sz="1100"/>
        </a:p>
      </xdr:txBody>
    </xdr:sp>
    <xdr:clientData/>
  </xdr:twoCellAnchor>
  <xdr:twoCellAnchor>
    <xdr:from>
      <xdr:col>29</xdr:col>
      <xdr:colOff>104854</xdr:colOff>
      <xdr:row>71</xdr:row>
      <xdr:rowOff>100013</xdr:rowOff>
    </xdr:from>
    <xdr:to>
      <xdr:col>29</xdr:col>
      <xdr:colOff>193754</xdr:colOff>
      <xdr:row>71</xdr:row>
      <xdr:rowOff>188913</xdr:rowOff>
    </xdr:to>
    <xdr:sp macro="" textlink="">
      <xdr:nvSpPr>
        <xdr:cNvPr id="102512" name="二等辺三角形 102511">
          <a:extLst>
            <a:ext uri="{FF2B5EF4-FFF2-40B4-BE49-F238E27FC236}">
              <a16:creationId xmlns:a16="http://schemas.microsoft.com/office/drawing/2014/main" id="{00000000-0008-0000-0B00-000070900100}"/>
            </a:ext>
          </a:extLst>
        </xdr:cNvPr>
        <xdr:cNvSpPr/>
      </xdr:nvSpPr>
      <xdr:spPr bwMode="auto">
        <a:xfrm>
          <a:off x="5905579" y="13949363"/>
          <a:ext cx="88900" cy="88900"/>
        </a:xfrm>
        <a:prstGeom prst="triangle">
          <a:avLst/>
        </a:prstGeom>
        <a:no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txBody>
        <a:bodyPr vertOverflow="clip" wrap="square" lIns="18288" tIns="0" rIns="0" bIns="0" rtlCol="0" anchor="ctr" upright="1"/>
        <a:lstStyle/>
        <a:p>
          <a:pPr algn="l"/>
          <a:endParaRPr kumimoji="1" lang="ja-JP" altLang="en-US" sz="1100"/>
        </a:p>
      </xdr:txBody>
    </xdr:sp>
    <xdr:clientData/>
  </xdr:twoCellAnchor>
  <xdr:twoCellAnchor>
    <xdr:from>
      <xdr:col>5</xdr:col>
      <xdr:colOff>190500</xdr:colOff>
      <xdr:row>71</xdr:row>
      <xdr:rowOff>188913</xdr:rowOff>
    </xdr:from>
    <xdr:to>
      <xdr:col>5</xdr:col>
      <xdr:colOff>190500</xdr:colOff>
      <xdr:row>75</xdr:row>
      <xdr:rowOff>9525</xdr:rowOff>
    </xdr:to>
    <xdr:cxnSp macro="">
      <xdr:nvCxnSpPr>
        <xdr:cNvPr id="102513" name="直線コネクタ 102512">
          <a:extLst>
            <a:ext uri="{FF2B5EF4-FFF2-40B4-BE49-F238E27FC236}">
              <a16:creationId xmlns:a16="http://schemas.microsoft.com/office/drawing/2014/main" id="{00000000-0008-0000-0B00-000071900100}"/>
            </a:ext>
          </a:extLst>
        </xdr:cNvPr>
        <xdr:cNvCxnSpPr/>
      </xdr:nvCxnSpPr>
      <xdr:spPr bwMode="auto">
        <a:xfrm>
          <a:off x="1190625" y="14038263"/>
          <a:ext cx="0" cy="620712"/>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xdr:spPr>
    </xdr:cxnSp>
    <xdr:clientData/>
  </xdr:twoCellAnchor>
  <xdr:twoCellAnchor>
    <xdr:from>
      <xdr:col>22</xdr:col>
      <xdr:colOff>3175</xdr:colOff>
      <xdr:row>71</xdr:row>
      <xdr:rowOff>188913</xdr:rowOff>
    </xdr:from>
    <xdr:to>
      <xdr:col>22</xdr:col>
      <xdr:colOff>3175</xdr:colOff>
      <xdr:row>75</xdr:row>
      <xdr:rowOff>9525</xdr:rowOff>
    </xdr:to>
    <xdr:cxnSp macro="">
      <xdr:nvCxnSpPr>
        <xdr:cNvPr id="102514" name="直線コネクタ 102513">
          <a:extLst>
            <a:ext uri="{FF2B5EF4-FFF2-40B4-BE49-F238E27FC236}">
              <a16:creationId xmlns:a16="http://schemas.microsoft.com/office/drawing/2014/main" id="{00000000-0008-0000-0B00-000072900100}"/>
            </a:ext>
          </a:extLst>
        </xdr:cNvPr>
        <xdr:cNvCxnSpPr/>
      </xdr:nvCxnSpPr>
      <xdr:spPr bwMode="auto">
        <a:xfrm>
          <a:off x="4403725" y="14038263"/>
          <a:ext cx="0" cy="620712"/>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xdr:spPr>
    </xdr:cxnSp>
    <xdr:clientData/>
  </xdr:twoCellAnchor>
  <xdr:twoCellAnchor>
    <xdr:from>
      <xdr:col>30</xdr:col>
      <xdr:colOff>9525</xdr:colOff>
      <xdr:row>71</xdr:row>
      <xdr:rowOff>188913</xdr:rowOff>
    </xdr:from>
    <xdr:to>
      <xdr:col>30</xdr:col>
      <xdr:colOff>9525</xdr:colOff>
      <xdr:row>75</xdr:row>
      <xdr:rowOff>9525</xdr:rowOff>
    </xdr:to>
    <xdr:cxnSp macro="">
      <xdr:nvCxnSpPr>
        <xdr:cNvPr id="102515" name="直線コネクタ 102514">
          <a:extLst>
            <a:ext uri="{FF2B5EF4-FFF2-40B4-BE49-F238E27FC236}">
              <a16:creationId xmlns:a16="http://schemas.microsoft.com/office/drawing/2014/main" id="{00000000-0008-0000-0B00-000073900100}"/>
            </a:ext>
          </a:extLst>
        </xdr:cNvPr>
        <xdr:cNvCxnSpPr/>
      </xdr:nvCxnSpPr>
      <xdr:spPr bwMode="auto">
        <a:xfrm>
          <a:off x="6010275" y="14038263"/>
          <a:ext cx="0" cy="620712"/>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xdr:spPr>
    </xdr:cxnSp>
    <xdr:clientData/>
  </xdr:twoCellAnchor>
  <xdr:twoCellAnchor>
    <xdr:from>
      <xdr:col>5</xdr:col>
      <xdr:colOff>190500</xdr:colOff>
      <xdr:row>75</xdr:row>
      <xdr:rowOff>9525</xdr:rowOff>
    </xdr:from>
    <xdr:to>
      <xdr:col>22</xdr:col>
      <xdr:colOff>3175</xdr:colOff>
      <xdr:row>75</xdr:row>
      <xdr:rowOff>9525</xdr:rowOff>
    </xdr:to>
    <xdr:cxnSp macro="">
      <xdr:nvCxnSpPr>
        <xdr:cNvPr id="102516" name="直線コネクタ 102515">
          <a:extLst>
            <a:ext uri="{FF2B5EF4-FFF2-40B4-BE49-F238E27FC236}">
              <a16:creationId xmlns:a16="http://schemas.microsoft.com/office/drawing/2014/main" id="{00000000-0008-0000-0B00-000074900100}"/>
            </a:ext>
          </a:extLst>
        </xdr:cNvPr>
        <xdr:cNvCxnSpPr/>
      </xdr:nvCxnSpPr>
      <xdr:spPr bwMode="auto">
        <a:xfrm>
          <a:off x="1190625" y="14658975"/>
          <a:ext cx="3213100" cy="0"/>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arrow" w="sm" len="sm"/>
          <a:tailEnd type="arrow" w="sm" len="sm"/>
        </a:ln>
      </xdr:spPr>
    </xdr:cxnSp>
    <xdr:clientData/>
  </xdr:twoCellAnchor>
  <xdr:twoCellAnchor>
    <xdr:from>
      <xdr:col>22</xdr:col>
      <xdr:colOff>3175</xdr:colOff>
      <xdr:row>75</xdr:row>
      <xdr:rowOff>9525</xdr:rowOff>
    </xdr:from>
    <xdr:to>
      <xdr:col>30</xdr:col>
      <xdr:colOff>9525</xdr:colOff>
      <xdr:row>75</xdr:row>
      <xdr:rowOff>9525</xdr:rowOff>
    </xdr:to>
    <xdr:cxnSp macro="">
      <xdr:nvCxnSpPr>
        <xdr:cNvPr id="102517" name="直線コネクタ 102516">
          <a:extLst>
            <a:ext uri="{FF2B5EF4-FFF2-40B4-BE49-F238E27FC236}">
              <a16:creationId xmlns:a16="http://schemas.microsoft.com/office/drawing/2014/main" id="{00000000-0008-0000-0B00-000075900100}"/>
            </a:ext>
          </a:extLst>
        </xdr:cNvPr>
        <xdr:cNvCxnSpPr/>
      </xdr:nvCxnSpPr>
      <xdr:spPr bwMode="auto">
        <a:xfrm>
          <a:off x="4403725" y="14658975"/>
          <a:ext cx="1606550" cy="0"/>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arrow" w="sm" len="sm"/>
          <a:tailEnd type="arrow" w="sm" len="sm"/>
        </a:ln>
      </xdr:spPr>
    </xdr:cxnSp>
    <xdr:clientData/>
  </xdr:twoCellAnchor>
  <xdr:twoCellAnchor>
    <xdr:from>
      <xdr:col>12</xdr:col>
      <xdr:colOff>131418</xdr:colOff>
      <xdr:row>73</xdr:row>
      <xdr:rowOff>167201</xdr:rowOff>
    </xdr:from>
    <xdr:to>
      <xdr:col>15</xdr:col>
      <xdr:colOff>62258</xdr:colOff>
      <xdr:row>75</xdr:row>
      <xdr:rowOff>9525</xdr:rowOff>
    </xdr:to>
    <xdr:sp macro="" textlink="">
      <xdr:nvSpPr>
        <xdr:cNvPr id="102518" name="テキスト ボックス 102517">
          <a:extLst>
            <a:ext uri="{FF2B5EF4-FFF2-40B4-BE49-F238E27FC236}">
              <a16:creationId xmlns:a16="http://schemas.microsoft.com/office/drawing/2014/main" id="{00000000-0008-0000-0B00-000076900100}"/>
            </a:ext>
          </a:extLst>
        </xdr:cNvPr>
        <xdr:cNvSpPr txBox="1"/>
      </xdr:nvSpPr>
      <xdr:spPr>
        <a:xfrm>
          <a:off x="2531718" y="14416601"/>
          <a:ext cx="530915" cy="242374"/>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b">
          <a:spAutoFit/>
        </a:bodyPr>
        <a:lstStyle/>
        <a:p>
          <a:r>
            <a:rPr kumimoji="1" lang="en-US" altLang="ja-JP" sz="900">
              <a:latin typeface="ＭＳ 明朝" panose="02020609040205080304" pitchFamily="17" charset="-128"/>
            </a:rPr>
            <a:t>20.000</a:t>
          </a:r>
          <a:endParaRPr kumimoji="1" lang="ja-JP" altLang="en-US" sz="900">
            <a:latin typeface="ＭＳ 明朝" panose="02020609040205080304" pitchFamily="17" charset="-128"/>
          </a:endParaRPr>
        </a:p>
      </xdr:txBody>
    </xdr:sp>
    <xdr:clientData/>
  </xdr:twoCellAnchor>
  <xdr:twoCellAnchor>
    <xdr:from>
      <xdr:col>24</xdr:col>
      <xdr:colOff>140943</xdr:colOff>
      <xdr:row>73</xdr:row>
      <xdr:rowOff>167201</xdr:rowOff>
    </xdr:from>
    <xdr:to>
      <xdr:col>27</xdr:col>
      <xdr:colOff>71783</xdr:colOff>
      <xdr:row>75</xdr:row>
      <xdr:rowOff>9525</xdr:rowOff>
    </xdr:to>
    <xdr:sp macro="" textlink="">
      <xdr:nvSpPr>
        <xdr:cNvPr id="102519" name="テキスト ボックス 102518">
          <a:extLst>
            <a:ext uri="{FF2B5EF4-FFF2-40B4-BE49-F238E27FC236}">
              <a16:creationId xmlns:a16="http://schemas.microsoft.com/office/drawing/2014/main" id="{00000000-0008-0000-0B00-000077900100}"/>
            </a:ext>
          </a:extLst>
        </xdr:cNvPr>
        <xdr:cNvSpPr txBox="1"/>
      </xdr:nvSpPr>
      <xdr:spPr>
        <a:xfrm>
          <a:off x="4941543" y="14416601"/>
          <a:ext cx="530915" cy="242374"/>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b">
          <a:spAutoFit/>
        </a:bodyPr>
        <a:lstStyle/>
        <a:p>
          <a:r>
            <a:rPr kumimoji="1" lang="en-US" altLang="ja-JP" sz="900">
              <a:latin typeface="ＭＳ 明朝" panose="02020609040205080304" pitchFamily="17" charset="-128"/>
            </a:rPr>
            <a:t>10.000</a:t>
          </a:r>
          <a:endParaRPr kumimoji="1" lang="ja-JP" altLang="en-US" sz="900">
            <a:latin typeface="ＭＳ 明朝" panose="02020609040205080304" pitchFamily="17" charset="-128"/>
          </a:endParaRPr>
        </a:p>
      </xdr:txBody>
    </xdr:sp>
    <xdr:clientData/>
  </xdr:twoCellAnchor>
  <xdr:twoCellAnchor>
    <xdr:from>
      <xdr:col>6</xdr:col>
      <xdr:colOff>82852</xdr:colOff>
      <xdr:row>71</xdr:row>
      <xdr:rowOff>188913</xdr:rowOff>
    </xdr:from>
    <xdr:to>
      <xdr:col>6</xdr:col>
      <xdr:colOff>82852</xdr:colOff>
      <xdr:row>73</xdr:row>
      <xdr:rowOff>167201</xdr:rowOff>
    </xdr:to>
    <xdr:cxnSp macro="">
      <xdr:nvCxnSpPr>
        <xdr:cNvPr id="102520" name="直線コネクタ 102519">
          <a:extLst>
            <a:ext uri="{FF2B5EF4-FFF2-40B4-BE49-F238E27FC236}">
              <a16:creationId xmlns:a16="http://schemas.microsoft.com/office/drawing/2014/main" id="{00000000-0008-0000-0B00-000078900100}"/>
            </a:ext>
          </a:extLst>
        </xdr:cNvPr>
        <xdr:cNvCxnSpPr/>
      </xdr:nvCxnSpPr>
      <xdr:spPr bwMode="auto">
        <a:xfrm>
          <a:off x="1283002" y="14038263"/>
          <a:ext cx="0" cy="378338"/>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xdr:spPr>
    </xdr:cxnSp>
    <xdr:clientData/>
  </xdr:twoCellAnchor>
  <xdr:twoCellAnchor>
    <xdr:from>
      <xdr:col>21</xdr:col>
      <xdr:colOff>110823</xdr:colOff>
      <xdr:row>71</xdr:row>
      <xdr:rowOff>188913</xdr:rowOff>
    </xdr:from>
    <xdr:to>
      <xdr:col>21</xdr:col>
      <xdr:colOff>110823</xdr:colOff>
      <xdr:row>73</xdr:row>
      <xdr:rowOff>167201</xdr:rowOff>
    </xdr:to>
    <xdr:cxnSp macro="">
      <xdr:nvCxnSpPr>
        <xdr:cNvPr id="102521" name="直線コネクタ 102520">
          <a:extLst>
            <a:ext uri="{FF2B5EF4-FFF2-40B4-BE49-F238E27FC236}">
              <a16:creationId xmlns:a16="http://schemas.microsoft.com/office/drawing/2014/main" id="{00000000-0008-0000-0B00-000079900100}"/>
            </a:ext>
          </a:extLst>
        </xdr:cNvPr>
        <xdr:cNvCxnSpPr/>
      </xdr:nvCxnSpPr>
      <xdr:spPr bwMode="auto">
        <a:xfrm>
          <a:off x="4311348" y="14038263"/>
          <a:ext cx="0" cy="378338"/>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xdr:spPr>
    </xdr:cxnSp>
    <xdr:clientData/>
  </xdr:twoCellAnchor>
  <xdr:twoCellAnchor>
    <xdr:from>
      <xdr:col>22</xdr:col>
      <xdr:colOff>63421</xdr:colOff>
      <xdr:row>71</xdr:row>
      <xdr:rowOff>188913</xdr:rowOff>
    </xdr:from>
    <xdr:to>
      <xdr:col>22</xdr:col>
      <xdr:colOff>63421</xdr:colOff>
      <xdr:row>73</xdr:row>
      <xdr:rowOff>167201</xdr:rowOff>
    </xdr:to>
    <xdr:cxnSp macro="">
      <xdr:nvCxnSpPr>
        <xdr:cNvPr id="102522" name="直線コネクタ 102521">
          <a:extLst>
            <a:ext uri="{FF2B5EF4-FFF2-40B4-BE49-F238E27FC236}">
              <a16:creationId xmlns:a16="http://schemas.microsoft.com/office/drawing/2014/main" id="{00000000-0008-0000-0B00-00007A900100}"/>
            </a:ext>
          </a:extLst>
        </xdr:cNvPr>
        <xdr:cNvCxnSpPr/>
      </xdr:nvCxnSpPr>
      <xdr:spPr bwMode="auto">
        <a:xfrm>
          <a:off x="4463971" y="14038263"/>
          <a:ext cx="0" cy="378338"/>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xdr:spPr>
    </xdr:cxnSp>
    <xdr:clientData/>
  </xdr:twoCellAnchor>
  <xdr:twoCellAnchor>
    <xdr:from>
      <xdr:col>29</xdr:col>
      <xdr:colOff>149304</xdr:colOff>
      <xdr:row>71</xdr:row>
      <xdr:rowOff>188913</xdr:rowOff>
    </xdr:from>
    <xdr:to>
      <xdr:col>29</xdr:col>
      <xdr:colOff>149304</xdr:colOff>
      <xdr:row>73</xdr:row>
      <xdr:rowOff>167201</xdr:rowOff>
    </xdr:to>
    <xdr:cxnSp macro="">
      <xdr:nvCxnSpPr>
        <xdr:cNvPr id="102523" name="直線コネクタ 102522">
          <a:extLst>
            <a:ext uri="{FF2B5EF4-FFF2-40B4-BE49-F238E27FC236}">
              <a16:creationId xmlns:a16="http://schemas.microsoft.com/office/drawing/2014/main" id="{00000000-0008-0000-0B00-00007B900100}"/>
            </a:ext>
          </a:extLst>
        </xdr:cNvPr>
        <xdr:cNvCxnSpPr/>
      </xdr:nvCxnSpPr>
      <xdr:spPr bwMode="auto">
        <a:xfrm>
          <a:off x="5950029" y="14038263"/>
          <a:ext cx="0" cy="378338"/>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xdr:spPr>
    </xdr:cxnSp>
    <xdr:clientData/>
  </xdr:twoCellAnchor>
  <xdr:twoCellAnchor>
    <xdr:from>
      <xdr:col>5</xdr:col>
      <xdr:colOff>0</xdr:colOff>
      <xdr:row>73</xdr:row>
      <xdr:rowOff>167201</xdr:rowOff>
    </xdr:from>
    <xdr:to>
      <xdr:col>5</xdr:col>
      <xdr:colOff>190500</xdr:colOff>
      <xdr:row>73</xdr:row>
      <xdr:rowOff>167201</xdr:rowOff>
    </xdr:to>
    <xdr:cxnSp macro="">
      <xdr:nvCxnSpPr>
        <xdr:cNvPr id="102524" name="直線コネクタ 102523">
          <a:extLst>
            <a:ext uri="{FF2B5EF4-FFF2-40B4-BE49-F238E27FC236}">
              <a16:creationId xmlns:a16="http://schemas.microsoft.com/office/drawing/2014/main" id="{00000000-0008-0000-0B00-00007C900100}"/>
            </a:ext>
          </a:extLst>
        </xdr:cNvPr>
        <xdr:cNvCxnSpPr/>
      </xdr:nvCxnSpPr>
      <xdr:spPr bwMode="auto">
        <a:xfrm>
          <a:off x="1000125" y="14416601"/>
          <a:ext cx="190500" cy="0"/>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arrow" w="sm" len="sm"/>
        </a:ln>
      </xdr:spPr>
    </xdr:cxnSp>
    <xdr:clientData/>
  </xdr:twoCellAnchor>
  <xdr:twoCellAnchor>
    <xdr:from>
      <xdr:col>5</xdr:col>
      <xdr:colOff>190500</xdr:colOff>
      <xdr:row>73</xdr:row>
      <xdr:rowOff>167201</xdr:rowOff>
    </xdr:from>
    <xdr:to>
      <xdr:col>6</xdr:col>
      <xdr:colOff>82852</xdr:colOff>
      <xdr:row>73</xdr:row>
      <xdr:rowOff>167201</xdr:rowOff>
    </xdr:to>
    <xdr:cxnSp macro="">
      <xdr:nvCxnSpPr>
        <xdr:cNvPr id="102525" name="直線コネクタ 102524">
          <a:extLst>
            <a:ext uri="{FF2B5EF4-FFF2-40B4-BE49-F238E27FC236}">
              <a16:creationId xmlns:a16="http://schemas.microsoft.com/office/drawing/2014/main" id="{00000000-0008-0000-0B00-00007D900100}"/>
            </a:ext>
          </a:extLst>
        </xdr:cNvPr>
        <xdr:cNvCxnSpPr/>
      </xdr:nvCxnSpPr>
      <xdr:spPr bwMode="auto">
        <a:xfrm>
          <a:off x="1190625" y="14416601"/>
          <a:ext cx="92377" cy="0"/>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xdr:spPr>
    </xdr:cxnSp>
    <xdr:clientData/>
  </xdr:twoCellAnchor>
  <xdr:twoCellAnchor>
    <xdr:from>
      <xdr:col>6</xdr:col>
      <xdr:colOff>82852</xdr:colOff>
      <xdr:row>73</xdr:row>
      <xdr:rowOff>167201</xdr:rowOff>
    </xdr:from>
    <xdr:to>
      <xdr:col>21</xdr:col>
      <xdr:colOff>110823</xdr:colOff>
      <xdr:row>73</xdr:row>
      <xdr:rowOff>167201</xdr:rowOff>
    </xdr:to>
    <xdr:cxnSp macro="">
      <xdr:nvCxnSpPr>
        <xdr:cNvPr id="102526" name="直線コネクタ 102525">
          <a:extLst>
            <a:ext uri="{FF2B5EF4-FFF2-40B4-BE49-F238E27FC236}">
              <a16:creationId xmlns:a16="http://schemas.microsoft.com/office/drawing/2014/main" id="{00000000-0008-0000-0B00-00007E900100}"/>
            </a:ext>
          </a:extLst>
        </xdr:cNvPr>
        <xdr:cNvCxnSpPr/>
      </xdr:nvCxnSpPr>
      <xdr:spPr bwMode="auto">
        <a:xfrm>
          <a:off x="1283002" y="14416601"/>
          <a:ext cx="3028346" cy="0"/>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arrow" w="sm" len="sm"/>
          <a:tailEnd type="arrow" w="sm" len="sm"/>
        </a:ln>
      </xdr:spPr>
    </xdr:cxnSp>
    <xdr:clientData/>
  </xdr:twoCellAnchor>
  <xdr:twoCellAnchor>
    <xdr:from>
      <xdr:col>21</xdr:col>
      <xdr:colOff>110823</xdr:colOff>
      <xdr:row>73</xdr:row>
      <xdr:rowOff>167201</xdr:rowOff>
    </xdr:from>
    <xdr:to>
      <xdr:col>22</xdr:col>
      <xdr:colOff>63421</xdr:colOff>
      <xdr:row>73</xdr:row>
      <xdr:rowOff>167201</xdr:rowOff>
    </xdr:to>
    <xdr:cxnSp macro="">
      <xdr:nvCxnSpPr>
        <xdr:cNvPr id="102527" name="直線コネクタ 102526">
          <a:extLst>
            <a:ext uri="{FF2B5EF4-FFF2-40B4-BE49-F238E27FC236}">
              <a16:creationId xmlns:a16="http://schemas.microsoft.com/office/drawing/2014/main" id="{00000000-0008-0000-0B00-00007F900100}"/>
            </a:ext>
          </a:extLst>
        </xdr:cNvPr>
        <xdr:cNvCxnSpPr/>
      </xdr:nvCxnSpPr>
      <xdr:spPr bwMode="auto">
        <a:xfrm>
          <a:off x="4311348" y="14416601"/>
          <a:ext cx="152623" cy="0"/>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xdr:spPr>
    </xdr:cxnSp>
    <xdr:clientData/>
  </xdr:twoCellAnchor>
  <xdr:twoCellAnchor>
    <xdr:from>
      <xdr:col>22</xdr:col>
      <xdr:colOff>63421</xdr:colOff>
      <xdr:row>73</xdr:row>
      <xdr:rowOff>167201</xdr:rowOff>
    </xdr:from>
    <xdr:to>
      <xdr:col>29</xdr:col>
      <xdr:colOff>149304</xdr:colOff>
      <xdr:row>73</xdr:row>
      <xdr:rowOff>167201</xdr:rowOff>
    </xdr:to>
    <xdr:cxnSp macro="">
      <xdr:nvCxnSpPr>
        <xdr:cNvPr id="102528" name="直線コネクタ 102527">
          <a:extLst>
            <a:ext uri="{FF2B5EF4-FFF2-40B4-BE49-F238E27FC236}">
              <a16:creationId xmlns:a16="http://schemas.microsoft.com/office/drawing/2014/main" id="{00000000-0008-0000-0B00-000080900100}"/>
            </a:ext>
          </a:extLst>
        </xdr:cNvPr>
        <xdr:cNvCxnSpPr/>
      </xdr:nvCxnSpPr>
      <xdr:spPr bwMode="auto">
        <a:xfrm>
          <a:off x="4463971" y="14416601"/>
          <a:ext cx="1486058" cy="0"/>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arrow" w="sm" len="sm"/>
          <a:tailEnd type="arrow" w="sm" len="sm"/>
        </a:ln>
      </xdr:spPr>
    </xdr:cxnSp>
    <xdr:clientData/>
  </xdr:twoCellAnchor>
  <xdr:twoCellAnchor>
    <xdr:from>
      <xdr:col>29</xdr:col>
      <xdr:colOff>149304</xdr:colOff>
      <xdr:row>73</xdr:row>
      <xdr:rowOff>167201</xdr:rowOff>
    </xdr:from>
    <xdr:to>
      <xdr:col>30</xdr:col>
      <xdr:colOff>9525</xdr:colOff>
      <xdr:row>73</xdr:row>
      <xdr:rowOff>167201</xdr:rowOff>
    </xdr:to>
    <xdr:cxnSp macro="">
      <xdr:nvCxnSpPr>
        <xdr:cNvPr id="102529" name="直線コネクタ 102528">
          <a:extLst>
            <a:ext uri="{FF2B5EF4-FFF2-40B4-BE49-F238E27FC236}">
              <a16:creationId xmlns:a16="http://schemas.microsoft.com/office/drawing/2014/main" id="{00000000-0008-0000-0B00-000081900100}"/>
            </a:ext>
          </a:extLst>
        </xdr:cNvPr>
        <xdr:cNvCxnSpPr/>
      </xdr:nvCxnSpPr>
      <xdr:spPr bwMode="auto">
        <a:xfrm>
          <a:off x="5950029" y="14416601"/>
          <a:ext cx="60246" cy="0"/>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xdr:spPr>
    </xdr:cxnSp>
    <xdr:clientData/>
  </xdr:twoCellAnchor>
  <xdr:twoCellAnchor>
    <xdr:from>
      <xdr:col>30</xdr:col>
      <xdr:colOff>9525</xdr:colOff>
      <xdr:row>73</xdr:row>
      <xdr:rowOff>167201</xdr:rowOff>
    </xdr:from>
    <xdr:to>
      <xdr:col>31</xdr:col>
      <xdr:colOff>0</xdr:colOff>
      <xdr:row>73</xdr:row>
      <xdr:rowOff>167201</xdr:rowOff>
    </xdr:to>
    <xdr:cxnSp macro="">
      <xdr:nvCxnSpPr>
        <xdr:cNvPr id="102530" name="直線コネクタ 102529">
          <a:extLst>
            <a:ext uri="{FF2B5EF4-FFF2-40B4-BE49-F238E27FC236}">
              <a16:creationId xmlns:a16="http://schemas.microsoft.com/office/drawing/2014/main" id="{00000000-0008-0000-0B00-000082900100}"/>
            </a:ext>
          </a:extLst>
        </xdr:cNvPr>
        <xdr:cNvCxnSpPr/>
      </xdr:nvCxnSpPr>
      <xdr:spPr bwMode="auto">
        <a:xfrm>
          <a:off x="6010275" y="14416601"/>
          <a:ext cx="190500" cy="0"/>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arrow" w="sm" len="sm"/>
          <a:tailEnd type="none" w="med" len="med"/>
        </a:ln>
      </xdr:spPr>
    </xdr:cxnSp>
    <xdr:clientData/>
  </xdr:twoCellAnchor>
  <xdr:twoCellAnchor>
    <xdr:from>
      <xdr:col>5</xdr:col>
      <xdr:colOff>0</xdr:colOff>
      <xdr:row>72</xdr:row>
      <xdr:rowOff>124851</xdr:rowOff>
    </xdr:from>
    <xdr:to>
      <xdr:col>7</xdr:col>
      <xdr:colOff>73156</xdr:colOff>
      <xdr:row>73</xdr:row>
      <xdr:rowOff>167200</xdr:rowOff>
    </xdr:to>
    <xdr:sp macro="" textlink="">
      <xdr:nvSpPr>
        <xdr:cNvPr id="102531" name="テキスト ボックス 102530">
          <a:extLst>
            <a:ext uri="{FF2B5EF4-FFF2-40B4-BE49-F238E27FC236}">
              <a16:creationId xmlns:a16="http://schemas.microsoft.com/office/drawing/2014/main" id="{00000000-0008-0000-0B00-000083900100}"/>
            </a:ext>
          </a:extLst>
        </xdr:cNvPr>
        <xdr:cNvSpPr txBox="1"/>
      </xdr:nvSpPr>
      <xdr:spPr>
        <a:xfrm>
          <a:off x="1000125" y="14174226"/>
          <a:ext cx="473206" cy="242374"/>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b">
          <a:spAutoFit/>
        </a:bodyPr>
        <a:lstStyle/>
        <a:p>
          <a:r>
            <a:rPr kumimoji="1" lang="en-US" altLang="ja-JP" sz="900">
              <a:latin typeface="ＭＳ 明朝" panose="02020609040205080304" pitchFamily="17" charset="-128"/>
            </a:rPr>
            <a:t>0.575</a:t>
          </a:r>
          <a:endParaRPr kumimoji="1" lang="ja-JP" altLang="en-US" sz="900">
            <a:latin typeface="ＭＳ 明朝" panose="02020609040205080304" pitchFamily="17" charset="-128"/>
          </a:endParaRPr>
        </a:p>
      </xdr:txBody>
    </xdr:sp>
    <xdr:clientData/>
  </xdr:twoCellAnchor>
  <xdr:twoCellAnchor>
    <xdr:from>
      <xdr:col>12</xdr:col>
      <xdr:colOff>131418</xdr:colOff>
      <xdr:row>72</xdr:row>
      <xdr:rowOff>124851</xdr:rowOff>
    </xdr:from>
    <xdr:to>
      <xdr:col>15</xdr:col>
      <xdr:colOff>62258</xdr:colOff>
      <xdr:row>73</xdr:row>
      <xdr:rowOff>167200</xdr:rowOff>
    </xdr:to>
    <xdr:sp macro="" textlink="">
      <xdr:nvSpPr>
        <xdr:cNvPr id="102532" name="テキスト ボックス 102531">
          <a:extLst>
            <a:ext uri="{FF2B5EF4-FFF2-40B4-BE49-F238E27FC236}">
              <a16:creationId xmlns:a16="http://schemas.microsoft.com/office/drawing/2014/main" id="{00000000-0008-0000-0B00-000084900100}"/>
            </a:ext>
          </a:extLst>
        </xdr:cNvPr>
        <xdr:cNvSpPr txBox="1"/>
      </xdr:nvSpPr>
      <xdr:spPr>
        <a:xfrm>
          <a:off x="2531718" y="14174226"/>
          <a:ext cx="530915" cy="242374"/>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b">
          <a:spAutoFit/>
        </a:bodyPr>
        <a:lstStyle/>
        <a:p>
          <a:r>
            <a:rPr kumimoji="1" lang="en-US" altLang="ja-JP" sz="900">
              <a:latin typeface="ＭＳ 明朝" panose="02020609040205080304" pitchFamily="17" charset="-128"/>
            </a:rPr>
            <a:t>18.850</a:t>
          </a:r>
          <a:endParaRPr kumimoji="1" lang="ja-JP" altLang="en-US" sz="900">
            <a:latin typeface="ＭＳ 明朝" panose="02020609040205080304" pitchFamily="17" charset="-128"/>
          </a:endParaRPr>
        </a:p>
      </xdr:txBody>
    </xdr:sp>
    <xdr:clientData/>
  </xdr:twoCellAnchor>
  <xdr:twoCellAnchor>
    <xdr:from>
      <xdr:col>19</xdr:col>
      <xdr:colOff>130044</xdr:colOff>
      <xdr:row>72</xdr:row>
      <xdr:rowOff>124851</xdr:rowOff>
    </xdr:from>
    <xdr:to>
      <xdr:col>22</xdr:col>
      <xdr:colOff>3175</xdr:colOff>
      <xdr:row>73</xdr:row>
      <xdr:rowOff>167200</xdr:rowOff>
    </xdr:to>
    <xdr:sp macro="" textlink="">
      <xdr:nvSpPr>
        <xdr:cNvPr id="102533" name="テキスト ボックス 102532">
          <a:extLst>
            <a:ext uri="{FF2B5EF4-FFF2-40B4-BE49-F238E27FC236}">
              <a16:creationId xmlns:a16="http://schemas.microsoft.com/office/drawing/2014/main" id="{00000000-0008-0000-0B00-000085900100}"/>
            </a:ext>
          </a:extLst>
        </xdr:cNvPr>
        <xdr:cNvSpPr txBox="1"/>
      </xdr:nvSpPr>
      <xdr:spPr>
        <a:xfrm>
          <a:off x="3930519" y="14174226"/>
          <a:ext cx="473206" cy="242374"/>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b">
          <a:spAutoFit/>
        </a:bodyPr>
        <a:lstStyle/>
        <a:p>
          <a:r>
            <a:rPr kumimoji="1" lang="en-US" altLang="ja-JP" sz="900">
              <a:latin typeface="ＭＳ 明朝" panose="02020609040205080304" pitchFamily="17" charset="-128"/>
            </a:rPr>
            <a:t>0.575</a:t>
          </a:r>
          <a:endParaRPr kumimoji="1" lang="ja-JP" altLang="en-US" sz="900">
            <a:latin typeface="ＭＳ 明朝" panose="02020609040205080304" pitchFamily="17" charset="-128"/>
          </a:endParaRPr>
        </a:p>
      </xdr:txBody>
    </xdr:sp>
    <xdr:clientData/>
  </xdr:twoCellAnchor>
  <xdr:twoCellAnchor>
    <xdr:from>
      <xdr:col>22</xdr:col>
      <xdr:colOff>3175</xdr:colOff>
      <xdr:row>72</xdr:row>
      <xdr:rowOff>124851</xdr:rowOff>
    </xdr:from>
    <xdr:to>
      <xdr:col>24</xdr:col>
      <xdr:colOff>76331</xdr:colOff>
      <xdr:row>73</xdr:row>
      <xdr:rowOff>167200</xdr:rowOff>
    </xdr:to>
    <xdr:sp macro="" textlink="">
      <xdr:nvSpPr>
        <xdr:cNvPr id="102534" name="テキスト ボックス 102533">
          <a:extLst>
            <a:ext uri="{FF2B5EF4-FFF2-40B4-BE49-F238E27FC236}">
              <a16:creationId xmlns:a16="http://schemas.microsoft.com/office/drawing/2014/main" id="{00000000-0008-0000-0B00-000086900100}"/>
            </a:ext>
          </a:extLst>
        </xdr:cNvPr>
        <xdr:cNvSpPr txBox="1"/>
      </xdr:nvSpPr>
      <xdr:spPr>
        <a:xfrm>
          <a:off x="4403725" y="14174226"/>
          <a:ext cx="473206" cy="242374"/>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b">
          <a:spAutoFit/>
        </a:bodyPr>
        <a:lstStyle/>
        <a:p>
          <a:r>
            <a:rPr kumimoji="1" lang="en-US" altLang="ja-JP" sz="900">
              <a:latin typeface="ＭＳ 明朝" panose="02020609040205080304" pitchFamily="17" charset="-128"/>
            </a:rPr>
            <a:t>0.375</a:t>
          </a:r>
          <a:endParaRPr kumimoji="1" lang="ja-JP" altLang="en-US" sz="900">
            <a:latin typeface="ＭＳ 明朝" panose="02020609040205080304" pitchFamily="17" charset="-128"/>
          </a:endParaRPr>
        </a:p>
      </xdr:txBody>
    </xdr:sp>
    <xdr:clientData/>
  </xdr:twoCellAnchor>
  <xdr:twoCellAnchor>
    <xdr:from>
      <xdr:col>24</xdr:col>
      <xdr:colOff>169797</xdr:colOff>
      <xdr:row>72</xdr:row>
      <xdr:rowOff>124851</xdr:rowOff>
    </xdr:from>
    <xdr:to>
      <xdr:col>27</xdr:col>
      <xdr:colOff>42928</xdr:colOff>
      <xdr:row>73</xdr:row>
      <xdr:rowOff>167200</xdr:rowOff>
    </xdr:to>
    <xdr:sp macro="" textlink="">
      <xdr:nvSpPr>
        <xdr:cNvPr id="102535" name="テキスト ボックス 102534">
          <a:extLst>
            <a:ext uri="{FF2B5EF4-FFF2-40B4-BE49-F238E27FC236}">
              <a16:creationId xmlns:a16="http://schemas.microsoft.com/office/drawing/2014/main" id="{00000000-0008-0000-0B00-000087900100}"/>
            </a:ext>
          </a:extLst>
        </xdr:cNvPr>
        <xdr:cNvSpPr txBox="1"/>
      </xdr:nvSpPr>
      <xdr:spPr>
        <a:xfrm>
          <a:off x="4970397" y="14174226"/>
          <a:ext cx="473206" cy="242374"/>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b">
          <a:spAutoFit/>
        </a:bodyPr>
        <a:lstStyle/>
        <a:p>
          <a:r>
            <a:rPr kumimoji="1" lang="en-US" altLang="ja-JP" sz="900">
              <a:latin typeface="ＭＳ 明朝" panose="02020609040205080304" pitchFamily="17" charset="-128"/>
            </a:rPr>
            <a:t>9.250</a:t>
          </a:r>
          <a:endParaRPr kumimoji="1" lang="ja-JP" altLang="en-US" sz="900">
            <a:latin typeface="ＭＳ 明朝" panose="02020609040205080304" pitchFamily="17" charset="-128"/>
          </a:endParaRPr>
        </a:p>
      </xdr:txBody>
    </xdr:sp>
    <xdr:clientData/>
  </xdr:twoCellAnchor>
  <xdr:twoCellAnchor>
    <xdr:from>
      <xdr:col>28</xdr:col>
      <xdr:colOff>126869</xdr:colOff>
      <xdr:row>72</xdr:row>
      <xdr:rowOff>124851</xdr:rowOff>
    </xdr:from>
    <xdr:to>
      <xdr:col>31</xdr:col>
      <xdr:colOff>0</xdr:colOff>
      <xdr:row>73</xdr:row>
      <xdr:rowOff>167200</xdr:rowOff>
    </xdr:to>
    <xdr:sp macro="" textlink="">
      <xdr:nvSpPr>
        <xdr:cNvPr id="102536" name="テキスト ボックス 102535">
          <a:extLst>
            <a:ext uri="{FF2B5EF4-FFF2-40B4-BE49-F238E27FC236}">
              <a16:creationId xmlns:a16="http://schemas.microsoft.com/office/drawing/2014/main" id="{00000000-0008-0000-0B00-000088900100}"/>
            </a:ext>
          </a:extLst>
        </xdr:cNvPr>
        <xdr:cNvSpPr txBox="1"/>
      </xdr:nvSpPr>
      <xdr:spPr>
        <a:xfrm>
          <a:off x="5727569" y="14174226"/>
          <a:ext cx="473206" cy="242374"/>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b">
          <a:spAutoFit/>
        </a:bodyPr>
        <a:lstStyle/>
        <a:p>
          <a:r>
            <a:rPr kumimoji="1" lang="en-US" altLang="ja-JP" sz="900">
              <a:latin typeface="ＭＳ 明朝" panose="02020609040205080304" pitchFamily="17" charset="-128"/>
            </a:rPr>
            <a:t>0.375</a:t>
          </a:r>
          <a:endParaRPr kumimoji="1" lang="ja-JP" altLang="en-US" sz="900">
            <a:latin typeface="ＭＳ 明朝" panose="02020609040205080304" pitchFamily="17" charset="-128"/>
          </a:endParaRPr>
        </a:p>
      </xdr:txBody>
    </xdr:sp>
    <xdr:clientData/>
  </xdr:twoCellAnchor>
  <xdr:twoCellAnchor>
    <xdr:from>
      <xdr:col>27</xdr:col>
      <xdr:colOff>159766</xdr:colOff>
      <xdr:row>69</xdr:row>
      <xdr:rowOff>119063</xdr:rowOff>
    </xdr:from>
    <xdr:to>
      <xdr:col>27</xdr:col>
      <xdr:colOff>159766</xdr:colOff>
      <xdr:row>71</xdr:row>
      <xdr:rowOff>100013</xdr:rowOff>
    </xdr:to>
    <xdr:cxnSp macro="">
      <xdr:nvCxnSpPr>
        <xdr:cNvPr id="102537" name="直線コネクタ 102536">
          <a:extLst>
            <a:ext uri="{FF2B5EF4-FFF2-40B4-BE49-F238E27FC236}">
              <a16:creationId xmlns:a16="http://schemas.microsoft.com/office/drawing/2014/main" id="{00000000-0008-0000-0B00-000089900100}"/>
            </a:ext>
          </a:extLst>
        </xdr:cNvPr>
        <xdr:cNvCxnSpPr/>
      </xdr:nvCxnSpPr>
      <xdr:spPr bwMode="auto">
        <a:xfrm flipV="1">
          <a:off x="5560441" y="13568363"/>
          <a:ext cx="0" cy="381000"/>
        </a:xfrm>
        <a:prstGeom prst="line">
          <a:avLst/>
        </a:prstGeom>
        <a:solidFill>
          <a:srgbClr xmlns:mc="http://schemas.openxmlformats.org/markup-compatibility/2006" xmlns:a14="http://schemas.microsoft.com/office/drawing/2010/main" val="FFFFFF" mc:Ignorable="a14" a14:legacySpreadsheetColorIndex="9"/>
        </a:solidFill>
        <a:ln w="12700" cap="flat" cmpd="sng" algn="ctr">
          <a:solidFill>
            <a:srgbClr xmlns:mc="http://schemas.openxmlformats.org/markup-compatibility/2006" xmlns:a14="http://schemas.microsoft.com/office/drawing/2010/main" val="000000" mc:Ignorable="a14" a14:legacySpreadsheetColorIndex="64"/>
          </a:solidFill>
          <a:prstDash val="solid"/>
          <a:round/>
          <a:headEnd type="triangle" w="sm" len="med"/>
          <a:tailEnd type="none" w="med" len="med"/>
        </a:ln>
      </xdr:spPr>
    </xdr:cxnSp>
    <xdr:clientData/>
  </xdr:twoCellAnchor>
  <xdr:twoCellAnchor>
    <xdr:from>
      <xdr:col>27</xdr:col>
      <xdr:colOff>159766</xdr:colOff>
      <xdr:row>68</xdr:row>
      <xdr:rowOff>104775</xdr:rowOff>
    </xdr:from>
    <xdr:to>
      <xdr:col>27</xdr:col>
      <xdr:colOff>159766</xdr:colOff>
      <xdr:row>69</xdr:row>
      <xdr:rowOff>93663</xdr:rowOff>
    </xdr:to>
    <xdr:cxnSp macro="">
      <xdr:nvCxnSpPr>
        <xdr:cNvPr id="102538" name="直線コネクタ 102537">
          <a:extLst>
            <a:ext uri="{FF2B5EF4-FFF2-40B4-BE49-F238E27FC236}">
              <a16:creationId xmlns:a16="http://schemas.microsoft.com/office/drawing/2014/main" id="{00000000-0008-0000-0B00-00008A900100}"/>
            </a:ext>
          </a:extLst>
        </xdr:cNvPr>
        <xdr:cNvCxnSpPr/>
      </xdr:nvCxnSpPr>
      <xdr:spPr bwMode="auto">
        <a:xfrm>
          <a:off x="5560441" y="13354050"/>
          <a:ext cx="0" cy="188913"/>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xdr:spPr>
    </xdr:cxnSp>
    <xdr:clientData/>
  </xdr:twoCellAnchor>
  <xdr:twoCellAnchor>
    <xdr:from>
      <xdr:col>26</xdr:col>
      <xdr:colOff>6350</xdr:colOff>
      <xdr:row>69</xdr:row>
      <xdr:rowOff>119063</xdr:rowOff>
    </xdr:from>
    <xdr:to>
      <xdr:col>26</xdr:col>
      <xdr:colOff>6350</xdr:colOff>
      <xdr:row>71</xdr:row>
      <xdr:rowOff>100013</xdr:rowOff>
    </xdr:to>
    <xdr:cxnSp macro="">
      <xdr:nvCxnSpPr>
        <xdr:cNvPr id="102539" name="直線コネクタ 102538">
          <a:extLst>
            <a:ext uri="{FF2B5EF4-FFF2-40B4-BE49-F238E27FC236}">
              <a16:creationId xmlns:a16="http://schemas.microsoft.com/office/drawing/2014/main" id="{00000000-0008-0000-0B00-00008B900100}"/>
            </a:ext>
          </a:extLst>
        </xdr:cNvPr>
        <xdr:cNvCxnSpPr/>
      </xdr:nvCxnSpPr>
      <xdr:spPr bwMode="auto">
        <a:xfrm flipV="1">
          <a:off x="5207000" y="13568363"/>
          <a:ext cx="0" cy="381000"/>
        </a:xfrm>
        <a:prstGeom prst="line">
          <a:avLst/>
        </a:prstGeom>
        <a:solidFill>
          <a:srgbClr xmlns:mc="http://schemas.openxmlformats.org/markup-compatibility/2006" xmlns:a14="http://schemas.microsoft.com/office/drawing/2010/main" val="FFFFFF" mc:Ignorable="a14" a14:legacySpreadsheetColorIndex="9"/>
        </a:solidFill>
        <a:ln w="12700" cap="flat" cmpd="sng" algn="ctr">
          <a:solidFill>
            <a:srgbClr xmlns:mc="http://schemas.openxmlformats.org/markup-compatibility/2006" xmlns:a14="http://schemas.microsoft.com/office/drawing/2010/main" val="000000" mc:Ignorable="a14" a14:legacySpreadsheetColorIndex="64"/>
          </a:solidFill>
          <a:prstDash val="solid"/>
          <a:round/>
          <a:headEnd type="triangle" w="sm" len="med"/>
          <a:tailEnd type="none" w="med" len="med"/>
        </a:ln>
      </xdr:spPr>
    </xdr:cxnSp>
    <xdr:clientData/>
  </xdr:twoCellAnchor>
  <xdr:twoCellAnchor>
    <xdr:from>
      <xdr:col>26</xdr:col>
      <xdr:colOff>6350</xdr:colOff>
      <xdr:row>68</xdr:row>
      <xdr:rowOff>104775</xdr:rowOff>
    </xdr:from>
    <xdr:to>
      <xdr:col>26</xdr:col>
      <xdr:colOff>6350</xdr:colOff>
      <xdr:row>69</xdr:row>
      <xdr:rowOff>93663</xdr:rowOff>
    </xdr:to>
    <xdr:cxnSp macro="">
      <xdr:nvCxnSpPr>
        <xdr:cNvPr id="102540" name="直線コネクタ 102539">
          <a:extLst>
            <a:ext uri="{FF2B5EF4-FFF2-40B4-BE49-F238E27FC236}">
              <a16:creationId xmlns:a16="http://schemas.microsoft.com/office/drawing/2014/main" id="{00000000-0008-0000-0B00-00008C900100}"/>
            </a:ext>
          </a:extLst>
        </xdr:cNvPr>
        <xdr:cNvCxnSpPr/>
      </xdr:nvCxnSpPr>
      <xdr:spPr bwMode="auto">
        <a:xfrm>
          <a:off x="5207000" y="13354050"/>
          <a:ext cx="0" cy="188913"/>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xdr:spPr>
    </xdr:cxnSp>
    <xdr:clientData/>
  </xdr:twoCellAnchor>
  <xdr:twoCellAnchor>
    <xdr:from>
      <xdr:col>23</xdr:col>
      <xdr:colOff>156591</xdr:colOff>
      <xdr:row>69</xdr:row>
      <xdr:rowOff>119063</xdr:rowOff>
    </xdr:from>
    <xdr:to>
      <xdr:col>23</xdr:col>
      <xdr:colOff>156591</xdr:colOff>
      <xdr:row>71</xdr:row>
      <xdr:rowOff>100013</xdr:rowOff>
    </xdr:to>
    <xdr:cxnSp macro="">
      <xdr:nvCxnSpPr>
        <xdr:cNvPr id="102541" name="直線コネクタ 102540">
          <a:extLst>
            <a:ext uri="{FF2B5EF4-FFF2-40B4-BE49-F238E27FC236}">
              <a16:creationId xmlns:a16="http://schemas.microsoft.com/office/drawing/2014/main" id="{00000000-0008-0000-0B00-00008D900100}"/>
            </a:ext>
          </a:extLst>
        </xdr:cNvPr>
        <xdr:cNvCxnSpPr/>
      </xdr:nvCxnSpPr>
      <xdr:spPr bwMode="auto">
        <a:xfrm flipV="1">
          <a:off x="4757166" y="13568363"/>
          <a:ext cx="0" cy="381000"/>
        </a:xfrm>
        <a:prstGeom prst="line">
          <a:avLst/>
        </a:prstGeom>
        <a:solidFill>
          <a:srgbClr xmlns:mc="http://schemas.openxmlformats.org/markup-compatibility/2006" xmlns:a14="http://schemas.microsoft.com/office/drawing/2010/main" val="FFFFFF" mc:Ignorable="a14" a14:legacySpreadsheetColorIndex="9"/>
        </a:solidFill>
        <a:ln w="12700" cap="flat" cmpd="sng" algn="ctr">
          <a:solidFill>
            <a:srgbClr xmlns:mc="http://schemas.openxmlformats.org/markup-compatibility/2006" xmlns:a14="http://schemas.microsoft.com/office/drawing/2010/main" val="000000" mc:Ignorable="a14" a14:legacySpreadsheetColorIndex="64"/>
          </a:solidFill>
          <a:prstDash val="solid"/>
          <a:round/>
          <a:headEnd type="triangle" w="sm" len="med"/>
          <a:tailEnd type="none" w="med" len="med"/>
        </a:ln>
      </xdr:spPr>
    </xdr:cxnSp>
    <xdr:clientData/>
  </xdr:twoCellAnchor>
  <xdr:twoCellAnchor>
    <xdr:from>
      <xdr:col>23</xdr:col>
      <xdr:colOff>156591</xdr:colOff>
      <xdr:row>68</xdr:row>
      <xdr:rowOff>104775</xdr:rowOff>
    </xdr:from>
    <xdr:to>
      <xdr:col>23</xdr:col>
      <xdr:colOff>156591</xdr:colOff>
      <xdr:row>69</xdr:row>
      <xdr:rowOff>93663</xdr:rowOff>
    </xdr:to>
    <xdr:cxnSp macro="">
      <xdr:nvCxnSpPr>
        <xdr:cNvPr id="102542" name="直線コネクタ 102541">
          <a:extLst>
            <a:ext uri="{FF2B5EF4-FFF2-40B4-BE49-F238E27FC236}">
              <a16:creationId xmlns:a16="http://schemas.microsoft.com/office/drawing/2014/main" id="{00000000-0008-0000-0B00-00008E900100}"/>
            </a:ext>
          </a:extLst>
        </xdr:cNvPr>
        <xdr:cNvCxnSpPr/>
      </xdr:nvCxnSpPr>
      <xdr:spPr bwMode="auto">
        <a:xfrm>
          <a:off x="4757166" y="13354050"/>
          <a:ext cx="0" cy="188913"/>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xdr:spPr>
    </xdr:cxnSp>
    <xdr:clientData/>
  </xdr:twoCellAnchor>
  <xdr:twoCellAnchor>
    <xdr:from>
      <xdr:col>22</xdr:col>
      <xdr:colOff>3175</xdr:colOff>
      <xdr:row>69</xdr:row>
      <xdr:rowOff>119063</xdr:rowOff>
    </xdr:from>
    <xdr:to>
      <xdr:col>22</xdr:col>
      <xdr:colOff>3175</xdr:colOff>
      <xdr:row>71</xdr:row>
      <xdr:rowOff>100013</xdr:rowOff>
    </xdr:to>
    <xdr:cxnSp macro="">
      <xdr:nvCxnSpPr>
        <xdr:cNvPr id="102543" name="直線コネクタ 102542">
          <a:extLst>
            <a:ext uri="{FF2B5EF4-FFF2-40B4-BE49-F238E27FC236}">
              <a16:creationId xmlns:a16="http://schemas.microsoft.com/office/drawing/2014/main" id="{00000000-0008-0000-0B00-00008F900100}"/>
            </a:ext>
          </a:extLst>
        </xdr:cNvPr>
        <xdr:cNvCxnSpPr/>
      </xdr:nvCxnSpPr>
      <xdr:spPr bwMode="auto">
        <a:xfrm flipV="1">
          <a:off x="4403725" y="13568363"/>
          <a:ext cx="0" cy="381000"/>
        </a:xfrm>
        <a:prstGeom prst="line">
          <a:avLst/>
        </a:prstGeom>
        <a:solidFill>
          <a:srgbClr xmlns:mc="http://schemas.openxmlformats.org/markup-compatibility/2006" xmlns:a14="http://schemas.microsoft.com/office/drawing/2010/main" val="FFFFFF" mc:Ignorable="a14" a14:legacySpreadsheetColorIndex="9"/>
        </a:solidFill>
        <a:ln w="12700" cap="flat" cmpd="sng" algn="ctr">
          <a:solidFill>
            <a:srgbClr xmlns:mc="http://schemas.openxmlformats.org/markup-compatibility/2006" xmlns:a14="http://schemas.microsoft.com/office/drawing/2010/main" val="000000" mc:Ignorable="a14" a14:legacySpreadsheetColorIndex="64"/>
          </a:solidFill>
          <a:prstDash val="solid"/>
          <a:round/>
          <a:headEnd type="triangle" w="sm" len="med"/>
          <a:tailEnd type="none" w="med" len="med"/>
        </a:ln>
      </xdr:spPr>
    </xdr:cxnSp>
    <xdr:clientData/>
  </xdr:twoCellAnchor>
  <xdr:twoCellAnchor>
    <xdr:from>
      <xdr:col>22</xdr:col>
      <xdr:colOff>3175</xdr:colOff>
      <xdr:row>68</xdr:row>
      <xdr:rowOff>104775</xdr:rowOff>
    </xdr:from>
    <xdr:to>
      <xdr:col>22</xdr:col>
      <xdr:colOff>3175</xdr:colOff>
      <xdr:row>69</xdr:row>
      <xdr:rowOff>93663</xdr:rowOff>
    </xdr:to>
    <xdr:cxnSp macro="">
      <xdr:nvCxnSpPr>
        <xdr:cNvPr id="102544" name="直線コネクタ 102543">
          <a:extLst>
            <a:ext uri="{FF2B5EF4-FFF2-40B4-BE49-F238E27FC236}">
              <a16:creationId xmlns:a16="http://schemas.microsoft.com/office/drawing/2014/main" id="{00000000-0008-0000-0B00-000090900100}"/>
            </a:ext>
          </a:extLst>
        </xdr:cNvPr>
        <xdr:cNvCxnSpPr/>
      </xdr:nvCxnSpPr>
      <xdr:spPr bwMode="auto">
        <a:xfrm>
          <a:off x="4403725" y="13354050"/>
          <a:ext cx="0" cy="188913"/>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xdr:spPr>
    </xdr:cxnSp>
    <xdr:clientData/>
  </xdr:twoCellAnchor>
  <xdr:twoCellAnchor>
    <xdr:from>
      <xdr:col>11</xdr:col>
      <xdr:colOff>147066</xdr:colOff>
      <xdr:row>69</xdr:row>
      <xdr:rowOff>119063</xdr:rowOff>
    </xdr:from>
    <xdr:to>
      <xdr:col>11</xdr:col>
      <xdr:colOff>147066</xdr:colOff>
      <xdr:row>71</xdr:row>
      <xdr:rowOff>100013</xdr:rowOff>
    </xdr:to>
    <xdr:cxnSp macro="">
      <xdr:nvCxnSpPr>
        <xdr:cNvPr id="102545" name="直線コネクタ 102544">
          <a:extLst>
            <a:ext uri="{FF2B5EF4-FFF2-40B4-BE49-F238E27FC236}">
              <a16:creationId xmlns:a16="http://schemas.microsoft.com/office/drawing/2014/main" id="{00000000-0008-0000-0B00-000091900100}"/>
            </a:ext>
          </a:extLst>
        </xdr:cNvPr>
        <xdr:cNvCxnSpPr/>
      </xdr:nvCxnSpPr>
      <xdr:spPr bwMode="auto">
        <a:xfrm flipV="1">
          <a:off x="2347341" y="13568363"/>
          <a:ext cx="0" cy="381000"/>
        </a:xfrm>
        <a:prstGeom prst="line">
          <a:avLst/>
        </a:prstGeom>
        <a:solidFill>
          <a:srgbClr xmlns:mc="http://schemas.openxmlformats.org/markup-compatibility/2006" xmlns:a14="http://schemas.microsoft.com/office/drawing/2010/main" val="FFFFFF" mc:Ignorable="a14" a14:legacySpreadsheetColorIndex="9"/>
        </a:solidFill>
        <a:ln w="12700" cap="flat" cmpd="sng" algn="ctr">
          <a:solidFill>
            <a:srgbClr xmlns:mc="http://schemas.openxmlformats.org/markup-compatibility/2006" xmlns:a14="http://schemas.microsoft.com/office/drawing/2010/main" val="000000" mc:Ignorable="a14" a14:legacySpreadsheetColorIndex="64"/>
          </a:solidFill>
          <a:prstDash val="solid"/>
          <a:round/>
          <a:headEnd type="triangle" w="sm" len="med"/>
          <a:tailEnd type="none" w="med" len="med"/>
        </a:ln>
      </xdr:spPr>
    </xdr:cxnSp>
    <xdr:clientData/>
  </xdr:twoCellAnchor>
  <xdr:twoCellAnchor>
    <xdr:from>
      <xdr:col>11</xdr:col>
      <xdr:colOff>147066</xdr:colOff>
      <xdr:row>68</xdr:row>
      <xdr:rowOff>104775</xdr:rowOff>
    </xdr:from>
    <xdr:to>
      <xdr:col>11</xdr:col>
      <xdr:colOff>147066</xdr:colOff>
      <xdr:row>69</xdr:row>
      <xdr:rowOff>93663</xdr:rowOff>
    </xdr:to>
    <xdr:cxnSp macro="">
      <xdr:nvCxnSpPr>
        <xdr:cNvPr id="102546" name="直線コネクタ 102545">
          <a:extLst>
            <a:ext uri="{FF2B5EF4-FFF2-40B4-BE49-F238E27FC236}">
              <a16:creationId xmlns:a16="http://schemas.microsoft.com/office/drawing/2014/main" id="{00000000-0008-0000-0B00-000092900100}"/>
            </a:ext>
          </a:extLst>
        </xdr:cNvPr>
        <xdr:cNvCxnSpPr/>
      </xdr:nvCxnSpPr>
      <xdr:spPr bwMode="auto">
        <a:xfrm>
          <a:off x="2347341" y="13354050"/>
          <a:ext cx="0" cy="188913"/>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xdr:spPr>
    </xdr:cxnSp>
    <xdr:clientData/>
  </xdr:twoCellAnchor>
  <xdr:twoCellAnchor>
    <xdr:from>
      <xdr:col>9</xdr:col>
      <xdr:colOff>193675</xdr:colOff>
      <xdr:row>69</xdr:row>
      <xdr:rowOff>119063</xdr:rowOff>
    </xdr:from>
    <xdr:to>
      <xdr:col>9</xdr:col>
      <xdr:colOff>193675</xdr:colOff>
      <xdr:row>71</xdr:row>
      <xdr:rowOff>100013</xdr:rowOff>
    </xdr:to>
    <xdr:cxnSp macro="">
      <xdr:nvCxnSpPr>
        <xdr:cNvPr id="102547" name="直線コネクタ 102546">
          <a:extLst>
            <a:ext uri="{FF2B5EF4-FFF2-40B4-BE49-F238E27FC236}">
              <a16:creationId xmlns:a16="http://schemas.microsoft.com/office/drawing/2014/main" id="{00000000-0008-0000-0B00-000093900100}"/>
            </a:ext>
          </a:extLst>
        </xdr:cNvPr>
        <xdr:cNvCxnSpPr/>
      </xdr:nvCxnSpPr>
      <xdr:spPr bwMode="auto">
        <a:xfrm flipV="1">
          <a:off x="1993900" y="13568363"/>
          <a:ext cx="0" cy="381000"/>
        </a:xfrm>
        <a:prstGeom prst="line">
          <a:avLst/>
        </a:prstGeom>
        <a:solidFill>
          <a:srgbClr xmlns:mc="http://schemas.openxmlformats.org/markup-compatibility/2006" xmlns:a14="http://schemas.microsoft.com/office/drawing/2010/main" val="FFFFFF" mc:Ignorable="a14" a14:legacySpreadsheetColorIndex="9"/>
        </a:solidFill>
        <a:ln w="12700" cap="flat" cmpd="sng" algn="ctr">
          <a:solidFill>
            <a:srgbClr xmlns:mc="http://schemas.openxmlformats.org/markup-compatibility/2006" xmlns:a14="http://schemas.microsoft.com/office/drawing/2010/main" val="000000" mc:Ignorable="a14" a14:legacySpreadsheetColorIndex="64"/>
          </a:solidFill>
          <a:prstDash val="solid"/>
          <a:round/>
          <a:headEnd type="triangle" w="sm" len="med"/>
          <a:tailEnd type="none" w="med" len="med"/>
        </a:ln>
      </xdr:spPr>
    </xdr:cxnSp>
    <xdr:clientData/>
  </xdr:twoCellAnchor>
  <xdr:twoCellAnchor>
    <xdr:from>
      <xdr:col>9</xdr:col>
      <xdr:colOff>193675</xdr:colOff>
      <xdr:row>68</xdr:row>
      <xdr:rowOff>104775</xdr:rowOff>
    </xdr:from>
    <xdr:to>
      <xdr:col>9</xdr:col>
      <xdr:colOff>193675</xdr:colOff>
      <xdr:row>69</xdr:row>
      <xdr:rowOff>93663</xdr:rowOff>
    </xdr:to>
    <xdr:cxnSp macro="">
      <xdr:nvCxnSpPr>
        <xdr:cNvPr id="102548" name="直線コネクタ 102547">
          <a:extLst>
            <a:ext uri="{FF2B5EF4-FFF2-40B4-BE49-F238E27FC236}">
              <a16:creationId xmlns:a16="http://schemas.microsoft.com/office/drawing/2014/main" id="{00000000-0008-0000-0B00-000094900100}"/>
            </a:ext>
          </a:extLst>
        </xdr:cNvPr>
        <xdr:cNvCxnSpPr/>
      </xdr:nvCxnSpPr>
      <xdr:spPr bwMode="auto">
        <a:xfrm>
          <a:off x="1993900" y="13354050"/>
          <a:ext cx="0" cy="188913"/>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xdr:spPr>
    </xdr:cxnSp>
    <xdr:clientData/>
  </xdr:twoCellAnchor>
  <xdr:twoCellAnchor>
    <xdr:from>
      <xdr:col>7</xdr:col>
      <xdr:colOff>143891</xdr:colOff>
      <xdr:row>69</xdr:row>
      <xdr:rowOff>119063</xdr:rowOff>
    </xdr:from>
    <xdr:to>
      <xdr:col>7</xdr:col>
      <xdr:colOff>143891</xdr:colOff>
      <xdr:row>71</xdr:row>
      <xdr:rowOff>100013</xdr:rowOff>
    </xdr:to>
    <xdr:cxnSp macro="">
      <xdr:nvCxnSpPr>
        <xdr:cNvPr id="102549" name="直線コネクタ 102548">
          <a:extLst>
            <a:ext uri="{FF2B5EF4-FFF2-40B4-BE49-F238E27FC236}">
              <a16:creationId xmlns:a16="http://schemas.microsoft.com/office/drawing/2014/main" id="{00000000-0008-0000-0B00-000095900100}"/>
            </a:ext>
          </a:extLst>
        </xdr:cNvPr>
        <xdr:cNvCxnSpPr/>
      </xdr:nvCxnSpPr>
      <xdr:spPr bwMode="auto">
        <a:xfrm flipV="1">
          <a:off x="1544066" y="13568363"/>
          <a:ext cx="0" cy="381000"/>
        </a:xfrm>
        <a:prstGeom prst="line">
          <a:avLst/>
        </a:prstGeom>
        <a:solidFill>
          <a:srgbClr xmlns:mc="http://schemas.openxmlformats.org/markup-compatibility/2006" xmlns:a14="http://schemas.microsoft.com/office/drawing/2010/main" val="FFFFFF" mc:Ignorable="a14" a14:legacySpreadsheetColorIndex="9"/>
        </a:solidFill>
        <a:ln w="12700" cap="flat" cmpd="sng" algn="ctr">
          <a:solidFill>
            <a:srgbClr xmlns:mc="http://schemas.openxmlformats.org/markup-compatibility/2006" xmlns:a14="http://schemas.microsoft.com/office/drawing/2010/main" val="000000" mc:Ignorable="a14" a14:legacySpreadsheetColorIndex="64"/>
          </a:solidFill>
          <a:prstDash val="solid"/>
          <a:round/>
          <a:headEnd type="triangle" w="sm" len="med"/>
          <a:tailEnd type="none" w="med" len="med"/>
        </a:ln>
      </xdr:spPr>
    </xdr:cxnSp>
    <xdr:clientData/>
  </xdr:twoCellAnchor>
  <xdr:twoCellAnchor>
    <xdr:from>
      <xdr:col>7</xdr:col>
      <xdr:colOff>143891</xdr:colOff>
      <xdr:row>68</xdr:row>
      <xdr:rowOff>104775</xdr:rowOff>
    </xdr:from>
    <xdr:to>
      <xdr:col>7</xdr:col>
      <xdr:colOff>143891</xdr:colOff>
      <xdr:row>69</xdr:row>
      <xdr:rowOff>93663</xdr:rowOff>
    </xdr:to>
    <xdr:cxnSp macro="">
      <xdr:nvCxnSpPr>
        <xdr:cNvPr id="102550" name="直線コネクタ 102549">
          <a:extLst>
            <a:ext uri="{FF2B5EF4-FFF2-40B4-BE49-F238E27FC236}">
              <a16:creationId xmlns:a16="http://schemas.microsoft.com/office/drawing/2014/main" id="{00000000-0008-0000-0B00-000096900100}"/>
            </a:ext>
          </a:extLst>
        </xdr:cNvPr>
        <xdr:cNvCxnSpPr/>
      </xdr:nvCxnSpPr>
      <xdr:spPr bwMode="auto">
        <a:xfrm>
          <a:off x="1544066" y="13354050"/>
          <a:ext cx="0" cy="188913"/>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xdr:spPr>
    </xdr:cxnSp>
    <xdr:clientData/>
  </xdr:twoCellAnchor>
  <xdr:twoCellAnchor>
    <xdr:from>
      <xdr:col>5</xdr:col>
      <xdr:colOff>190500</xdr:colOff>
      <xdr:row>69</xdr:row>
      <xdr:rowOff>119063</xdr:rowOff>
    </xdr:from>
    <xdr:to>
      <xdr:col>5</xdr:col>
      <xdr:colOff>190500</xdr:colOff>
      <xdr:row>71</xdr:row>
      <xdr:rowOff>100013</xdr:rowOff>
    </xdr:to>
    <xdr:cxnSp macro="">
      <xdr:nvCxnSpPr>
        <xdr:cNvPr id="102551" name="直線コネクタ 102550">
          <a:extLst>
            <a:ext uri="{FF2B5EF4-FFF2-40B4-BE49-F238E27FC236}">
              <a16:creationId xmlns:a16="http://schemas.microsoft.com/office/drawing/2014/main" id="{00000000-0008-0000-0B00-000097900100}"/>
            </a:ext>
          </a:extLst>
        </xdr:cNvPr>
        <xdr:cNvCxnSpPr/>
      </xdr:nvCxnSpPr>
      <xdr:spPr bwMode="auto">
        <a:xfrm flipV="1">
          <a:off x="1190625" y="13568363"/>
          <a:ext cx="0" cy="381000"/>
        </a:xfrm>
        <a:prstGeom prst="line">
          <a:avLst/>
        </a:prstGeom>
        <a:solidFill>
          <a:srgbClr xmlns:mc="http://schemas.openxmlformats.org/markup-compatibility/2006" xmlns:a14="http://schemas.microsoft.com/office/drawing/2010/main" val="FFFFFF" mc:Ignorable="a14" a14:legacySpreadsheetColorIndex="9"/>
        </a:solidFill>
        <a:ln w="12700" cap="flat" cmpd="sng" algn="ctr">
          <a:solidFill>
            <a:srgbClr xmlns:mc="http://schemas.openxmlformats.org/markup-compatibility/2006" xmlns:a14="http://schemas.microsoft.com/office/drawing/2010/main" val="000000" mc:Ignorable="a14" a14:legacySpreadsheetColorIndex="64"/>
          </a:solidFill>
          <a:prstDash val="solid"/>
          <a:round/>
          <a:headEnd type="triangle" w="sm" len="med"/>
          <a:tailEnd type="none" w="med" len="med"/>
        </a:ln>
      </xdr:spPr>
    </xdr:cxnSp>
    <xdr:clientData/>
  </xdr:twoCellAnchor>
  <xdr:twoCellAnchor>
    <xdr:from>
      <xdr:col>5</xdr:col>
      <xdr:colOff>190500</xdr:colOff>
      <xdr:row>68</xdr:row>
      <xdr:rowOff>104775</xdr:rowOff>
    </xdr:from>
    <xdr:to>
      <xdr:col>5</xdr:col>
      <xdr:colOff>190500</xdr:colOff>
      <xdr:row>69</xdr:row>
      <xdr:rowOff>93663</xdr:rowOff>
    </xdr:to>
    <xdr:cxnSp macro="">
      <xdr:nvCxnSpPr>
        <xdr:cNvPr id="102552" name="直線コネクタ 102551">
          <a:extLst>
            <a:ext uri="{FF2B5EF4-FFF2-40B4-BE49-F238E27FC236}">
              <a16:creationId xmlns:a16="http://schemas.microsoft.com/office/drawing/2014/main" id="{00000000-0008-0000-0B00-000098900100}"/>
            </a:ext>
          </a:extLst>
        </xdr:cNvPr>
        <xdr:cNvCxnSpPr/>
      </xdr:nvCxnSpPr>
      <xdr:spPr bwMode="auto">
        <a:xfrm>
          <a:off x="1190625" y="13354050"/>
          <a:ext cx="0" cy="188913"/>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xdr:spPr>
    </xdr:cxnSp>
    <xdr:clientData/>
  </xdr:twoCellAnchor>
  <xdr:twoCellAnchor>
    <xdr:from>
      <xdr:col>6</xdr:col>
      <xdr:colOff>82852</xdr:colOff>
      <xdr:row>68</xdr:row>
      <xdr:rowOff>104775</xdr:rowOff>
    </xdr:from>
    <xdr:to>
      <xdr:col>6</xdr:col>
      <xdr:colOff>82852</xdr:colOff>
      <xdr:row>71</xdr:row>
      <xdr:rowOff>74613</xdr:rowOff>
    </xdr:to>
    <xdr:cxnSp macro="">
      <xdr:nvCxnSpPr>
        <xdr:cNvPr id="102553" name="直線コネクタ 102552">
          <a:extLst>
            <a:ext uri="{FF2B5EF4-FFF2-40B4-BE49-F238E27FC236}">
              <a16:creationId xmlns:a16="http://schemas.microsoft.com/office/drawing/2014/main" id="{00000000-0008-0000-0B00-000099900100}"/>
            </a:ext>
          </a:extLst>
        </xdr:cNvPr>
        <xdr:cNvCxnSpPr/>
      </xdr:nvCxnSpPr>
      <xdr:spPr bwMode="auto">
        <a:xfrm>
          <a:off x="1283002" y="13354050"/>
          <a:ext cx="0" cy="569913"/>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xdr:spPr>
    </xdr:cxnSp>
    <xdr:clientData/>
  </xdr:twoCellAnchor>
  <xdr:twoCellAnchor>
    <xdr:from>
      <xdr:col>29</xdr:col>
      <xdr:colOff>149304</xdr:colOff>
      <xdr:row>68</xdr:row>
      <xdr:rowOff>104775</xdr:rowOff>
    </xdr:from>
    <xdr:to>
      <xdr:col>29</xdr:col>
      <xdr:colOff>149304</xdr:colOff>
      <xdr:row>71</xdr:row>
      <xdr:rowOff>74613</xdr:rowOff>
    </xdr:to>
    <xdr:cxnSp macro="">
      <xdr:nvCxnSpPr>
        <xdr:cNvPr id="102554" name="直線コネクタ 102553">
          <a:extLst>
            <a:ext uri="{FF2B5EF4-FFF2-40B4-BE49-F238E27FC236}">
              <a16:creationId xmlns:a16="http://schemas.microsoft.com/office/drawing/2014/main" id="{00000000-0008-0000-0B00-00009A900100}"/>
            </a:ext>
          </a:extLst>
        </xdr:cNvPr>
        <xdr:cNvCxnSpPr/>
      </xdr:nvCxnSpPr>
      <xdr:spPr bwMode="auto">
        <a:xfrm>
          <a:off x="5950029" y="13354050"/>
          <a:ext cx="0" cy="569913"/>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xdr:spPr>
    </xdr:cxnSp>
    <xdr:clientData/>
  </xdr:twoCellAnchor>
  <xdr:twoCellAnchor>
    <xdr:from>
      <xdr:col>27</xdr:col>
      <xdr:colOff>159766</xdr:colOff>
      <xdr:row>68</xdr:row>
      <xdr:rowOff>104775</xdr:rowOff>
    </xdr:from>
    <xdr:to>
      <xdr:col>29</xdr:col>
      <xdr:colOff>149304</xdr:colOff>
      <xdr:row>68</xdr:row>
      <xdr:rowOff>104775</xdr:rowOff>
    </xdr:to>
    <xdr:cxnSp macro="">
      <xdr:nvCxnSpPr>
        <xdr:cNvPr id="102555" name="直線コネクタ 102554">
          <a:extLst>
            <a:ext uri="{FF2B5EF4-FFF2-40B4-BE49-F238E27FC236}">
              <a16:creationId xmlns:a16="http://schemas.microsoft.com/office/drawing/2014/main" id="{00000000-0008-0000-0B00-00009B900100}"/>
            </a:ext>
          </a:extLst>
        </xdr:cNvPr>
        <xdr:cNvCxnSpPr/>
      </xdr:nvCxnSpPr>
      <xdr:spPr bwMode="auto">
        <a:xfrm>
          <a:off x="5560441" y="13354050"/>
          <a:ext cx="389588" cy="0"/>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arrow" w="sm" len="sm"/>
          <a:tailEnd type="arrow" w="sm" len="sm"/>
        </a:ln>
      </xdr:spPr>
    </xdr:cxnSp>
    <xdr:clientData/>
  </xdr:twoCellAnchor>
  <xdr:twoCellAnchor>
    <xdr:from>
      <xdr:col>27</xdr:col>
      <xdr:colOff>117957</xdr:colOff>
      <xdr:row>67</xdr:row>
      <xdr:rowOff>62426</xdr:rowOff>
    </xdr:from>
    <xdr:to>
      <xdr:col>29</xdr:col>
      <xdr:colOff>191113</xdr:colOff>
      <xdr:row>68</xdr:row>
      <xdr:rowOff>104775</xdr:rowOff>
    </xdr:to>
    <xdr:sp macro="" textlink="">
      <xdr:nvSpPr>
        <xdr:cNvPr id="102556" name="テキスト ボックス 102555">
          <a:extLst>
            <a:ext uri="{FF2B5EF4-FFF2-40B4-BE49-F238E27FC236}">
              <a16:creationId xmlns:a16="http://schemas.microsoft.com/office/drawing/2014/main" id="{00000000-0008-0000-0B00-00009C900100}"/>
            </a:ext>
          </a:extLst>
        </xdr:cNvPr>
        <xdr:cNvSpPr txBox="1"/>
      </xdr:nvSpPr>
      <xdr:spPr>
        <a:xfrm>
          <a:off x="5518632" y="13111676"/>
          <a:ext cx="473206" cy="242374"/>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b">
          <a:spAutoFit/>
        </a:bodyPr>
        <a:lstStyle/>
        <a:p>
          <a:r>
            <a:rPr kumimoji="1" lang="en-US" altLang="ja-JP" sz="900">
              <a:latin typeface="ＭＳ 明朝" panose="02020609040205080304" pitchFamily="17" charset="-128"/>
            </a:rPr>
            <a:t>2.425</a:t>
          </a:r>
          <a:endParaRPr kumimoji="1" lang="ja-JP" altLang="en-US" sz="900">
            <a:latin typeface="ＭＳ 明朝" panose="02020609040205080304" pitchFamily="17" charset="-128"/>
          </a:endParaRPr>
        </a:p>
      </xdr:txBody>
    </xdr:sp>
    <xdr:clientData/>
  </xdr:twoCellAnchor>
  <xdr:twoCellAnchor>
    <xdr:from>
      <xdr:col>26</xdr:col>
      <xdr:colOff>6350</xdr:colOff>
      <xdr:row>68</xdr:row>
      <xdr:rowOff>104775</xdr:rowOff>
    </xdr:from>
    <xdr:to>
      <xdr:col>27</xdr:col>
      <xdr:colOff>159766</xdr:colOff>
      <xdr:row>68</xdr:row>
      <xdr:rowOff>104775</xdr:rowOff>
    </xdr:to>
    <xdr:cxnSp macro="">
      <xdr:nvCxnSpPr>
        <xdr:cNvPr id="102557" name="直線コネクタ 102556">
          <a:extLst>
            <a:ext uri="{FF2B5EF4-FFF2-40B4-BE49-F238E27FC236}">
              <a16:creationId xmlns:a16="http://schemas.microsoft.com/office/drawing/2014/main" id="{00000000-0008-0000-0B00-00009D900100}"/>
            </a:ext>
          </a:extLst>
        </xdr:cNvPr>
        <xdr:cNvCxnSpPr/>
      </xdr:nvCxnSpPr>
      <xdr:spPr bwMode="auto">
        <a:xfrm>
          <a:off x="5207000" y="13354050"/>
          <a:ext cx="353441" cy="0"/>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arrow" w="sm" len="sm"/>
          <a:tailEnd type="arrow" w="sm" len="sm"/>
        </a:ln>
      </xdr:spPr>
    </xdr:cxnSp>
    <xdr:clientData/>
  </xdr:twoCellAnchor>
  <xdr:twoCellAnchor>
    <xdr:from>
      <xdr:col>25</xdr:col>
      <xdr:colOff>146492</xdr:colOff>
      <xdr:row>68</xdr:row>
      <xdr:rowOff>104775</xdr:rowOff>
    </xdr:from>
    <xdr:to>
      <xdr:col>28</xdr:col>
      <xdr:colOff>19623</xdr:colOff>
      <xdr:row>69</xdr:row>
      <xdr:rowOff>147124</xdr:rowOff>
    </xdr:to>
    <xdr:sp macro="" textlink="">
      <xdr:nvSpPr>
        <xdr:cNvPr id="102558" name="テキスト ボックス 102557">
          <a:extLst>
            <a:ext uri="{FF2B5EF4-FFF2-40B4-BE49-F238E27FC236}">
              <a16:creationId xmlns:a16="http://schemas.microsoft.com/office/drawing/2014/main" id="{00000000-0008-0000-0B00-00009E900100}"/>
            </a:ext>
          </a:extLst>
        </xdr:cNvPr>
        <xdr:cNvSpPr txBox="1"/>
      </xdr:nvSpPr>
      <xdr:spPr>
        <a:xfrm>
          <a:off x="5147117" y="13354050"/>
          <a:ext cx="473206" cy="242374"/>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b">
          <a:spAutoFit/>
        </a:bodyPr>
        <a:lstStyle/>
        <a:p>
          <a:r>
            <a:rPr kumimoji="1" lang="en-US" altLang="ja-JP" sz="900">
              <a:latin typeface="ＭＳ 明朝" panose="02020609040205080304" pitchFamily="17" charset="-128"/>
            </a:rPr>
            <a:t>2.200</a:t>
          </a:r>
          <a:endParaRPr kumimoji="1" lang="ja-JP" altLang="en-US" sz="900">
            <a:latin typeface="ＭＳ 明朝" panose="02020609040205080304" pitchFamily="17" charset="-128"/>
          </a:endParaRPr>
        </a:p>
      </xdr:txBody>
    </xdr:sp>
    <xdr:clientData/>
  </xdr:twoCellAnchor>
  <xdr:twoCellAnchor>
    <xdr:from>
      <xdr:col>23</xdr:col>
      <xdr:colOff>156591</xdr:colOff>
      <xdr:row>68</xdr:row>
      <xdr:rowOff>104775</xdr:rowOff>
    </xdr:from>
    <xdr:to>
      <xdr:col>26</xdr:col>
      <xdr:colOff>6350</xdr:colOff>
      <xdr:row>68</xdr:row>
      <xdr:rowOff>104775</xdr:rowOff>
    </xdr:to>
    <xdr:cxnSp macro="">
      <xdr:nvCxnSpPr>
        <xdr:cNvPr id="102559" name="直線コネクタ 102558">
          <a:extLst>
            <a:ext uri="{FF2B5EF4-FFF2-40B4-BE49-F238E27FC236}">
              <a16:creationId xmlns:a16="http://schemas.microsoft.com/office/drawing/2014/main" id="{00000000-0008-0000-0B00-00009F900100}"/>
            </a:ext>
          </a:extLst>
        </xdr:cNvPr>
        <xdr:cNvCxnSpPr/>
      </xdr:nvCxnSpPr>
      <xdr:spPr bwMode="auto">
        <a:xfrm>
          <a:off x="4757166" y="13354050"/>
          <a:ext cx="449834" cy="0"/>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arrow" w="sm" len="sm"/>
          <a:tailEnd type="arrow" w="sm" len="sm"/>
        </a:ln>
      </xdr:spPr>
    </xdr:cxnSp>
    <xdr:clientData/>
  </xdr:twoCellAnchor>
  <xdr:twoCellAnchor>
    <xdr:from>
      <xdr:col>23</xdr:col>
      <xdr:colOff>144905</xdr:colOff>
      <xdr:row>67</xdr:row>
      <xdr:rowOff>62426</xdr:rowOff>
    </xdr:from>
    <xdr:to>
      <xdr:col>26</xdr:col>
      <xdr:colOff>18036</xdr:colOff>
      <xdr:row>68</xdr:row>
      <xdr:rowOff>104775</xdr:rowOff>
    </xdr:to>
    <xdr:sp macro="" textlink="">
      <xdr:nvSpPr>
        <xdr:cNvPr id="102560" name="テキスト ボックス 102559">
          <a:extLst>
            <a:ext uri="{FF2B5EF4-FFF2-40B4-BE49-F238E27FC236}">
              <a16:creationId xmlns:a16="http://schemas.microsoft.com/office/drawing/2014/main" id="{00000000-0008-0000-0B00-0000A0900100}"/>
            </a:ext>
          </a:extLst>
        </xdr:cNvPr>
        <xdr:cNvSpPr txBox="1"/>
      </xdr:nvSpPr>
      <xdr:spPr>
        <a:xfrm>
          <a:off x="4745480" y="13111676"/>
          <a:ext cx="473206" cy="242374"/>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b">
          <a:spAutoFit/>
        </a:bodyPr>
        <a:lstStyle/>
        <a:p>
          <a:r>
            <a:rPr kumimoji="1" lang="en-US" altLang="ja-JP" sz="900">
              <a:latin typeface="ＭＳ 明朝" panose="02020609040205080304" pitchFamily="17" charset="-128"/>
            </a:rPr>
            <a:t>2.800</a:t>
          </a:r>
          <a:endParaRPr kumimoji="1" lang="ja-JP" altLang="en-US" sz="900">
            <a:latin typeface="ＭＳ 明朝" panose="02020609040205080304" pitchFamily="17" charset="-128"/>
          </a:endParaRPr>
        </a:p>
      </xdr:txBody>
    </xdr:sp>
    <xdr:clientData/>
  </xdr:twoCellAnchor>
  <xdr:twoCellAnchor>
    <xdr:from>
      <xdr:col>22</xdr:col>
      <xdr:colOff>3175</xdr:colOff>
      <xdr:row>68</xdr:row>
      <xdr:rowOff>104775</xdr:rowOff>
    </xdr:from>
    <xdr:to>
      <xdr:col>23</xdr:col>
      <xdr:colOff>156591</xdr:colOff>
      <xdr:row>68</xdr:row>
      <xdr:rowOff>104775</xdr:rowOff>
    </xdr:to>
    <xdr:cxnSp macro="">
      <xdr:nvCxnSpPr>
        <xdr:cNvPr id="102561" name="直線コネクタ 102560">
          <a:extLst>
            <a:ext uri="{FF2B5EF4-FFF2-40B4-BE49-F238E27FC236}">
              <a16:creationId xmlns:a16="http://schemas.microsoft.com/office/drawing/2014/main" id="{00000000-0008-0000-0B00-0000A1900100}"/>
            </a:ext>
          </a:extLst>
        </xdr:cNvPr>
        <xdr:cNvCxnSpPr/>
      </xdr:nvCxnSpPr>
      <xdr:spPr bwMode="auto">
        <a:xfrm>
          <a:off x="4403725" y="13354050"/>
          <a:ext cx="353441" cy="0"/>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arrow" w="sm" len="sm"/>
          <a:tailEnd type="arrow" w="sm" len="sm"/>
        </a:ln>
      </xdr:spPr>
    </xdr:cxnSp>
    <xdr:clientData/>
  </xdr:twoCellAnchor>
  <xdr:twoCellAnchor>
    <xdr:from>
      <xdr:col>21</xdr:col>
      <xdr:colOff>143317</xdr:colOff>
      <xdr:row>68</xdr:row>
      <xdr:rowOff>104775</xdr:rowOff>
    </xdr:from>
    <xdr:to>
      <xdr:col>24</xdr:col>
      <xdr:colOff>16448</xdr:colOff>
      <xdr:row>69</xdr:row>
      <xdr:rowOff>147124</xdr:rowOff>
    </xdr:to>
    <xdr:sp macro="" textlink="">
      <xdr:nvSpPr>
        <xdr:cNvPr id="102562" name="テキスト ボックス 102561">
          <a:extLst>
            <a:ext uri="{FF2B5EF4-FFF2-40B4-BE49-F238E27FC236}">
              <a16:creationId xmlns:a16="http://schemas.microsoft.com/office/drawing/2014/main" id="{00000000-0008-0000-0B00-0000A2900100}"/>
            </a:ext>
          </a:extLst>
        </xdr:cNvPr>
        <xdr:cNvSpPr txBox="1"/>
      </xdr:nvSpPr>
      <xdr:spPr>
        <a:xfrm>
          <a:off x="4343842" y="13354050"/>
          <a:ext cx="473206" cy="242374"/>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b">
          <a:spAutoFit/>
        </a:bodyPr>
        <a:lstStyle/>
        <a:p>
          <a:r>
            <a:rPr kumimoji="1" lang="en-US" altLang="ja-JP" sz="900">
              <a:latin typeface="ＭＳ 明朝" panose="02020609040205080304" pitchFamily="17" charset="-128"/>
            </a:rPr>
            <a:t>2.200</a:t>
          </a:r>
          <a:endParaRPr kumimoji="1" lang="ja-JP" altLang="en-US" sz="900">
            <a:latin typeface="ＭＳ 明朝" panose="02020609040205080304" pitchFamily="17" charset="-128"/>
          </a:endParaRPr>
        </a:p>
      </xdr:txBody>
    </xdr:sp>
    <xdr:clientData/>
  </xdr:twoCellAnchor>
  <xdr:twoCellAnchor>
    <xdr:from>
      <xdr:col>11</xdr:col>
      <xdr:colOff>147066</xdr:colOff>
      <xdr:row>68</xdr:row>
      <xdr:rowOff>104775</xdr:rowOff>
    </xdr:from>
    <xdr:to>
      <xdr:col>22</xdr:col>
      <xdr:colOff>3175</xdr:colOff>
      <xdr:row>68</xdr:row>
      <xdr:rowOff>104775</xdr:rowOff>
    </xdr:to>
    <xdr:cxnSp macro="">
      <xdr:nvCxnSpPr>
        <xdr:cNvPr id="102563" name="直線コネクタ 102562">
          <a:extLst>
            <a:ext uri="{FF2B5EF4-FFF2-40B4-BE49-F238E27FC236}">
              <a16:creationId xmlns:a16="http://schemas.microsoft.com/office/drawing/2014/main" id="{00000000-0008-0000-0B00-0000A3900100}"/>
            </a:ext>
          </a:extLst>
        </xdr:cNvPr>
        <xdr:cNvCxnSpPr/>
      </xdr:nvCxnSpPr>
      <xdr:spPr bwMode="auto">
        <a:xfrm>
          <a:off x="2347341" y="13354050"/>
          <a:ext cx="2056384" cy="0"/>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arrow" w="sm" len="sm"/>
          <a:tailEnd type="arrow" w="sm" len="sm"/>
        </a:ln>
      </xdr:spPr>
    </xdr:cxnSp>
    <xdr:clientData/>
  </xdr:twoCellAnchor>
  <xdr:twoCellAnchor>
    <xdr:from>
      <xdr:col>15</xdr:col>
      <xdr:colOff>109701</xdr:colOff>
      <xdr:row>67</xdr:row>
      <xdr:rowOff>62426</xdr:rowOff>
    </xdr:from>
    <xdr:to>
      <xdr:col>18</xdr:col>
      <xdr:colOff>40541</xdr:colOff>
      <xdr:row>68</xdr:row>
      <xdr:rowOff>104775</xdr:rowOff>
    </xdr:to>
    <xdr:sp macro="" textlink="">
      <xdr:nvSpPr>
        <xdr:cNvPr id="102564" name="テキスト ボックス 102563">
          <a:extLst>
            <a:ext uri="{FF2B5EF4-FFF2-40B4-BE49-F238E27FC236}">
              <a16:creationId xmlns:a16="http://schemas.microsoft.com/office/drawing/2014/main" id="{00000000-0008-0000-0B00-0000A4900100}"/>
            </a:ext>
          </a:extLst>
        </xdr:cNvPr>
        <xdr:cNvSpPr txBox="1"/>
      </xdr:nvSpPr>
      <xdr:spPr>
        <a:xfrm>
          <a:off x="3110076" y="13111676"/>
          <a:ext cx="530915" cy="242374"/>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b">
          <a:spAutoFit/>
        </a:bodyPr>
        <a:lstStyle/>
        <a:p>
          <a:r>
            <a:rPr kumimoji="1" lang="en-US" altLang="ja-JP" sz="900">
              <a:latin typeface="ＭＳ 明朝" panose="02020609040205080304" pitchFamily="17" charset="-128"/>
            </a:rPr>
            <a:t>12.800</a:t>
          </a:r>
          <a:endParaRPr kumimoji="1" lang="ja-JP" altLang="en-US" sz="900">
            <a:latin typeface="ＭＳ 明朝" panose="02020609040205080304" pitchFamily="17" charset="-128"/>
          </a:endParaRPr>
        </a:p>
      </xdr:txBody>
    </xdr:sp>
    <xdr:clientData/>
  </xdr:twoCellAnchor>
  <xdr:twoCellAnchor>
    <xdr:from>
      <xdr:col>9</xdr:col>
      <xdr:colOff>193675</xdr:colOff>
      <xdr:row>68</xdr:row>
      <xdr:rowOff>104775</xdr:rowOff>
    </xdr:from>
    <xdr:to>
      <xdr:col>11</xdr:col>
      <xdr:colOff>147066</xdr:colOff>
      <xdr:row>68</xdr:row>
      <xdr:rowOff>104775</xdr:rowOff>
    </xdr:to>
    <xdr:cxnSp macro="">
      <xdr:nvCxnSpPr>
        <xdr:cNvPr id="102565" name="直線コネクタ 102564">
          <a:extLst>
            <a:ext uri="{FF2B5EF4-FFF2-40B4-BE49-F238E27FC236}">
              <a16:creationId xmlns:a16="http://schemas.microsoft.com/office/drawing/2014/main" id="{00000000-0008-0000-0B00-0000A5900100}"/>
            </a:ext>
          </a:extLst>
        </xdr:cNvPr>
        <xdr:cNvCxnSpPr/>
      </xdr:nvCxnSpPr>
      <xdr:spPr bwMode="auto">
        <a:xfrm>
          <a:off x="1993900" y="13354050"/>
          <a:ext cx="353441" cy="0"/>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arrow" w="sm" len="sm"/>
          <a:tailEnd type="arrow" w="sm" len="sm"/>
        </a:ln>
      </xdr:spPr>
    </xdr:cxnSp>
    <xdr:clientData/>
  </xdr:twoCellAnchor>
  <xdr:twoCellAnchor>
    <xdr:from>
      <xdr:col>9</xdr:col>
      <xdr:colOff>133793</xdr:colOff>
      <xdr:row>67</xdr:row>
      <xdr:rowOff>62426</xdr:rowOff>
    </xdr:from>
    <xdr:to>
      <xdr:col>12</xdr:col>
      <xdr:colOff>6924</xdr:colOff>
      <xdr:row>68</xdr:row>
      <xdr:rowOff>104775</xdr:rowOff>
    </xdr:to>
    <xdr:sp macro="" textlink="">
      <xdr:nvSpPr>
        <xdr:cNvPr id="102566" name="テキスト ボックス 102565">
          <a:extLst>
            <a:ext uri="{FF2B5EF4-FFF2-40B4-BE49-F238E27FC236}">
              <a16:creationId xmlns:a16="http://schemas.microsoft.com/office/drawing/2014/main" id="{00000000-0008-0000-0B00-0000A6900100}"/>
            </a:ext>
          </a:extLst>
        </xdr:cNvPr>
        <xdr:cNvSpPr txBox="1"/>
      </xdr:nvSpPr>
      <xdr:spPr>
        <a:xfrm>
          <a:off x="1934018" y="13111676"/>
          <a:ext cx="473206" cy="242374"/>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b">
          <a:spAutoFit/>
        </a:bodyPr>
        <a:lstStyle/>
        <a:p>
          <a:r>
            <a:rPr kumimoji="1" lang="en-US" altLang="ja-JP" sz="900">
              <a:latin typeface="ＭＳ 明朝" panose="02020609040205080304" pitchFamily="17" charset="-128"/>
            </a:rPr>
            <a:t>2.200</a:t>
          </a:r>
          <a:endParaRPr kumimoji="1" lang="ja-JP" altLang="en-US" sz="900">
            <a:latin typeface="ＭＳ 明朝" panose="02020609040205080304" pitchFamily="17" charset="-128"/>
          </a:endParaRPr>
        </a:p>
      </xdr:txBody>
    </xdr:sp>
    <xdr:clientData/>
  </xdr:twoCellAnchor>
  <xdr:twoCellAnchor>
    <xdr:from>
      <xdr:col>7</xdr:col>
      <xdr:colOff>143891</xdr:colOff>
      <xdr:row>68</xdr:row>
      <xdr:rowOff>104775</xdr:rowOff>
    </xdr:from>
    <xdr:to>
      <xdr:col>9</xdr:col>
      <xdr:colOff>193675</xdr:colOff>
      <xdr:row>68</xdr:row>
      <xdr:rowOff>104775</xdr:rowOff>
    </xdr:to>
    <xdr:cxnSp macro="">
      <xdr:nvCxnSpPr>
        <xdr:cNvPr id="102567" name="直線コネクタ 102566">
          <a:extLst>
            <a:ext uri="{FF2B5EF4-FFF2-40B4-BE49-F238E27FC236}">
              <a16:creationId xmlns:a16="http://schemas.microsoft.com/office/drawing/2014/main" id="{00000000-0008-0000-0B00-0000A7900100}"/>
            </a:ext>
          </a:extLst>
        </xdr:cNvPr>
        <xdr:cNvCxnSpPr/>
      </xdr:nvCxnSpPr>
      <xdr:spPr bwMode="auto">
        <a:xfrm>
          <a:off x="1544066" y="13354050"/>
          <a:ext cx="449834" cy="0"/>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arrow" w="sm" len="sm"/>
          <a:tailEnd type="arrow" w="sm" len="sm"/>
        </a:ln>
      </xdr:spPr>
    </xdr:cxnSp>
    <xdr:clientData/>
  </xdr:twoCellAnchor>
  <xdr:twoCellAnchor>
    <xdr:from>
      <xdr:col>7</xdr:col>
      <xdr:colOff>132205</xdr:colOff>
      <xdr:row>68</xdr:row>
      <xdr:rowOff>104775</xdr:rowOff>
    </xdr:from>
    <xdr:to>
      <xdr:col>10</xdr:col>
      <xdr:colOff>5336</xdr:colOff>
      <xdr:row>69</xdr:row>
      <xdr:rowOff>147124</xdr:rowOff>
    </xdr:to>
    <xdr:sp macro="" textlink="">
      <xdr:nvSpPr>
        <xdr:cNvPr id="102568" name="テキスト ボックス 102567">
          <a:extLst>
            <a:ext uri="{FF2B5EF4-FFF2-40B4-BE49-F238E27FC236}">
              <a16:creationId xmlns:a16="http://schemas.microsoft.com/office/drawing/2014/main" id="{00000000-0008-0000-0B00-0000A8900100}"/>
            </a:ext>
          </a:extLst>
        </xdr:cNvPr>
        <xdr:cNvSpPr txBox="1"/>
      </xdr:nvSpPr>
      <xdr:spPr>
        <a:xfrm>
          <a:off x="1532380" y="13354050"/>
          <a:ext cx="473206" cy="242374"/>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b">
          <a:spAutoFit/>
        </a:bodyPr>
        <a:lstStyle/>
        <a:p>
          <a:r>
            <a:rPr kumimoji="1" lang="en-US" altLang="ja-JP" sz="900">
              <a:latin typeface="ＭＳ 明朝" panose="02020609040205080304" pitchFamily="17" charset="-128"/>
            </a:rPr>
            <a:t>2.800</a:t>
          </a:r>
          <a:endParaRPr kumimoji="1" lang="ja-JP" altLang="en-US" sz="900">
            <a:latin typeface="ＭＳ 明朝" panose="02020609040205080304" pitchFamily="17" charset="-128"/>
          </a:endParaRPr>
        </a:p>
      </xdr:txBody>
    </xdr:sp>
    <xdr:clientData/>
  </xdr:twoCellAnchor>
  <xdr:twoCellAnchor>
    <xdr:from>
      <xdr:col>6</xdr:col>
      <xdr:colOff>82852</xdr:colOff>
      <xdr:row>68</xdr:row>
      <xdr:rowOff>104775</xdr:rowOff>
    </xdr:from>
    <xdr:to>
      <xdr:col>7</xdr:col>
      <xdr:colOff>143891</xdr:colOff>
      <xdr:row>68</xdr:row>
      <xdr:rowOff>104775</xdr:rowOff>
    </xdr:to>
    <xdr:cxnSp macro="">
      <xdr:nvCxnSpPr>
        <xdr:cNvPr id="102569" name="直線コネクタ 102568">
          <a:extLst>
            <a:ext uri="{FF2B5EF4-FFF2-40B4-BE49-F238E27FC236}">
              <a16:creationId xmlns:a16="http://schemas.microsoft.com/office/drawing/2014/main" id="{00000000-0008-0000-0B00-0000A9900100}"/>
            </a:ext>
          </a:extLst>
        </xdr:cNvPr>
        <xdr:cNvCxnSpPr/>
      </xdr:nvCxnSpPr>
      <xdr:spPr bwMode="auto">
        <a:xfrm>
          <a:off x="1283002" y="13354050"/>
          <a:ext cx="261064" cy="0"/>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arrow" w="sm" len="sm"/>
          <a:tailEnd type="arrow" w="sm" len="sm"/>
        </a:ln>
      </xdr:spPr>
    </xdr:cxnSp>
    <xdr:clientData/>
  </xdr:twoCellAnchor>
  <xdr:twoCellAnchor>
    <xdr:from>
      <xdr:col>5</xdr:col>
      <xdr:colOff>176806</xdr:colOff>
      <xdr:row>67</xdr:row>
      <xdr:rowOff>62426</xdr:rowOff>
    </xdr:from>
    <xdr:to>
      <xdr:col>8</xdr:col>
      <xdr:colOff>49937</xdr:colOff>
      <xdr:row>68</xdr:row>
      <xdr:rowOff>104775</xdr:rowOff>
    </xdr:to>
    <xdr:sp macro="" textlink="">
      <xdr:nvSpPr>
        <xdr:cNvPr id="102570" name="テキスト ボックス 102569">
          <a:extLst>
            <a:ext uri="{FF2B5EF4-FFF2-40B4-BE49-F238E27FC236}">
              <a16:creationId xmlns:a16="http://schemas.microsoft.com/office/drawing/2014/main" id="{00000000-0008-0000-0B00-0000AA900100}"/>
            </a:ext>
          </a:extLst>
        </xdr:cNvPr>
        <xdr:cNvSpPr txBox="1"/>
      </xdr:nvSpPr>
      <xdr:spPr>
        <a:xfrm>
          <a:off x="1176931" y="13111676"/>
          <a:ext cx="473206" cy="242374"/>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b">
          <a:spAutoFit/>
        </a:bodyPr>
        <a:lstStyle/>
        <a:p>
          <a:r>
            <a:rPr kumimoji="1" lang="en-US" altLang="ja-JP" sz="900">
              <a:latin typeface="ＭＳ 明朝" panose="02020609040205080304" pitchFamily="17" charset="-128"/>
            </a:rPr>
            <a:t>1.625</a:t>
          </a:r>
          <a:endParaRPr kumimoji="1" lang="ja-JP" altLang="en-US" sz="900">
            <a:latin typeface="ＭＳ 明朝" panose="02020609040205080304" pitchFamily="17" charset="-128"/>
          </a:endParaRPr>
        </a:p>
      </xdr:txBody>
    </xdr:sp>
    <xdr:clientData/>
  </xdr:twoCellAnchor>
  <xdr:twoCellAnchor>
    <xdr:from>
      <xdr:col>5</xdr:col>
      <xdr:colOff>190500</xdr:colOff>
      <xdr:row>68</xdr:row>
      <xdr:rowOff>104775</xdr:rowOff>
    </xdr:from>
    <xdr:to>
      <xdr:col>6</xdr:col>
      <xdr:colOff>82852</xdr:colOff>
      <xdr:row>68</xdr:row>
      <xdr:rowOff>104775</xdr:rowOff>
    </xdr:to>
    <xdr:cxnSp macro="">
      <xdr:nvCxnSpPr>
        <xdr:cNvPr id="102571" name="直線コネクタ 102570">
          <a:extLst>
            <a:ext uri="{FF2B5EF4-FFF2-40B4-BE49-F238E27FC236}">
              <a16:creationId xmlns:a16="http://schemas.microsoft.com/office/drawing/2014/main" id="{00000000-0008-0000-0B00-0000AB900100}"/>
            </a:ext>
          </a:extLst>
        </xdr:cNvPr>
        <xdr:cNvCxnSpPr/>
      </xdr:nvCxnSpPr>
      <xdr:spPr bwMode="auto">
        <a:xfrm>
          <a:off x="1190625" y="13354050"/>
          <a:ext cx="92377" cy="0"/>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arrow" w="sm" len="sm"/>
          <a:tailEnd type="arrow" w="sm" len="sm"/>
        </a:ln>
      </xdr:spPr>
    </xdr:cxnSp>
    <xdr:clientData/>
  </xdr:twoCellAnchor>
  <xdr:twoCellAnchor>
    <xdr:from>
      <xdr:col>5</xdr:col>
      <xdr:colOff>85</xdr:colOff>
      <xdr:row>68</xdr:row>
      <xdr:rowOff>104775</xdr:rowOff>
    </xdr:from>
    <xdr:to>
      <xdr:col>7</xdr:col>
      <xdr:colOff>73241</xdr:colOff>
      <xdr:row>69</xdr:row>
      <xdr:rowOff>147124</xdr:rowOff>
    </xdr:to>
    <xdr:sp macro="" textlink="">
      <xdr:nvSpPr>
        <xdr:cNvPr id="102572" name="テキスト ボックス 102571">
          <a:extLst>
            <a:ext uri="{FF2B5EF4-FFF2-40B4-BE49-F238E27FC236}">
              <a16:creationId xmlns:a16="http://schemas.microsoft.com/office/drawing/2014/main" id="{00000000-0008-0000-0B00-0000AC900100}"/>
            </a:ext>
          </a:extLst>
        </xdr:cNvPr>
        <xdr:cNvSpPr txBox="1"/>
      </xdr:nvSpPr>
      <xdr:spPr>
        <a:xfrm>
          <a:off x="1000210" y="13354050"/>
          <a:ext cx="473206" cy="242374"/>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b">
          <a:spAutoFit/>
        </a:bodyPr>
        <a:lstStyle/>
        <a:p>
          <a:r>
            <a:rPr kumimoji="1" lang="en-US" altLang="ja-JP" sz="900">
              <a:latin typeface="ＭＳ 明朝" panose="02020609040205080304" pitchFamily="17" charset="-128"/>
            </a:rPr>
            <a:t>0.575</a:t>
          </a:r>
          <a:endParaRPr kumimoji="1" lang="ja-JP" altLang="en-US" sz="900">
            <a:latin typeface="ＭＳ 明朝" panose="02020609040205080304" pitchFamily="17" charset="-128"/>
          </a:endParaRPr>
        </a:p>
      </xdr:txBody>
    </xdr:sp>
    <xdr:clientData/>
  </xdr:twoCellAnchor>
  <xdr:twoCellAnchor>
    <xdr:from>
      <xdr:col>5</xdr:col>
      <xdr:colOff>190500</xdr:colOff>
      <xdr:row>92</xdr:row>
      <xdr:rowOff>100013</xdr:rowOff>
    </xdr:from>
    <xdr:to>
      <xdr:col>30</xdr:col>
      <xdr:colOff>9525</xdr:colOff>
      <xdr:row>92</xdr:row>
      <xdr:rowOff>100013</xdr:rowOff>
    </xdr:to>
    <xdr:cxnSp macro="">
      <xdr:nvCxnSpPr>
        <xdr:cNvPr id="102573" name="直線コネクタ 102572">
          <a:extLst>
            <a:ext uri="{FF2B5EF4-FFF2-40B4-BE49-F238E27FC236}">
              <a16:creationId xmlns:a16="http://schemas.microsoft.com/office/drawing/2014/main" id="{00000000-0008-0000-0B00-0000AD900100}"/>
            </a:ext>
          </a:extLst>
        </xdr:cNvPr>
        <xdr:cNvCxnSpPr/>
      </xdr:nvCxnSpPr>
      <xdr:spPr bwMode="auto">
        <a:xfrm>
          <a:off x="1190625" y="18359438"/>
          <a:ext cx="4819650" cy="0"/>
        </a:xfrm>
        <a:prstGeom prst="line">
          <a:avLst/>
        </a:prstGeom>
        <a:solidFill>
          <a:srgbClr xmlns:mc="http://schemas.openxmlformats.org/markup-compatibility/2006" xmlns:a14="http://schemas.microsoft.com/office/drawing/2010/main" val="FFFFFF" mc:Ignorable="a14" a14:legacySpreadsheetColorIndex="9"/>
        </a:solidFill>
        <a:ln w="19050"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xdr:spPr>
    </xdr:cxnSp>
    <xdr:clientData/>
  </xdr:twoCellAnchor>
  <xdr:twoCellAnchor>
    <xdr:from>
      <xdr:col>6</xdr:col>
      <xdr:colOff>38402</xdr:colOff>
      <xdr:row>92</xdr:row>
      <xdr:rowOff>100013</xdr:rowOff>
    </xdr:from>
    <xdr:to>
      <xdr:col>6</xdr:col>
      <xdr:colOff>127302</xdr:colOff>
      <xdr:row>92</xdr:row>
      <xdr:rowOff>188913</xdr:rowOff>
    </xdr:to>
    <xdr:sp macro="" textlink="">
      <xdr:nvSpPr>
        <xdr:cNvPr id="102574" name="二等辺三角形 102573">
          <a:extLst>
            <a:ext uri="{FF2B5EF4-FFF2-40B4-BE49-F238E27FC236}">
              <a16:creationId xmlns:a16="http://schemas.microsoft.com/office/drawing/2014/main" id="{00000000-0008-0000-0B00-0000AE900100}"/>
            </a:ext>
          </a:extLst>
        </xdr:cNvPr>
        <xdr:cNvSpPr/>
      </xdr:nvSpPr>
      <xdr:spPr bwMode="auto">
        <a:xfrm>
          <a:off x="1238552" y="18359438"/>
          <a:ext cx="88900" cy="88900"/>
        </a:xfrm>
        <a:prstGeom prst="triangle">
          <a:avLst/>
        </a:prstGeom>
        <a:no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txBody>
        <a:bodyPr vertOverflow="clip" wrap="square" lIns="18288" tIns="0" rIns="0" bIns="0" rtlCol="0" anchor="ctr" upright="1"/>
        <a:lstStyle/>
        <a:p>
          <a:pPr algn="l"/>
          <a:endParaRPr kumimoji="1" lang="ja-JP" altLang="en-US" sz="1100"/>
        </a:p>
      </xdr:txBody>
    </xdr:sp>
    <xdr:clientData/>
  </xdr:twoCellAnchor>
  <xdr:twoCellAnchor>
    <xdr:from>
      <xdr:col>21</xdr:col>
      <xdr:colOff>66373</xdr:colOff>
      <xdr:row>92</xdr:row>
      <xdr:rowOff>100013</xdr:rowOff>
    </xdr:from>
    <xdr:to>
      <xdr:col>21</xdr:col>
      <xdr:colOff>155273</xdr:colOff>
      <xdr:row>92</xdr:row>
      <xdr:rowOff>188913</xdr:rowOff>
    </xdr:to>
    <xdr:sp macro="" textlink="">
      <xdr:nvSpPr>
        <xdr:cNvPr id="102575" name="二等辺三角形 102574">
          <a:extLst>
            <a:ext uri="{FF2B5EF4-FFF2-40B4-BE49-F238E27FC236}">
              <a16:creationId xmlns:a16="http://schemas.microsoft.com/office/drawing/2014/main" id="{00000000-0008-0000-0B00-0000AF900100}"/>
            </a:ext>
          </a:extLst>
        </xdr:cNvPr>
        <xdr:cNvSpPr/>
      </xdr:nvSpPr>
      <xdr:spPr bwMode="auto">
        <a:xfrm>
          <a:off x="4266898" y="18359438"/>
          <a:ext cx="88900" cy="88900"/>
        </a:xfrm>
        <a:prstGeom prst="triangle">
          <a:avLst/>
        </a:prstGeom>
        <a:no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txBody>
        <a:bodyPr vertOverflow="clip" wrap="square" lIns="18288" tIns="0" rIns="0" bIns="0" rtlCol="0" anchor="ctr" upright="1"/>
        <a:lstStyle/>
        <a:p>
          <a:pPr algn="l"/>
          <a:endParaRPr kumimoji="1" lang="ja-JP" altLang="en-US" sz="1100"/>
        </a:p>
      </xdr:txBody>
    </xdr:sp>
    <xdr:clientData/>
  </xdr:twoCellAnchor>
  <xdr:twoCellAnchor>
    <xdr:from>
      <xdr:col>22</xdr:col>
      <xdr:colOff>18971</xdr:colOff>
      <xdr:row>92</xdr:row>
      <xdr:rowOff>100013</xdr:rowOff>
    </xdr:from>
    <xdr:to>
      <xdr:col>22</xdr:col>
      <xdr:colOff>107871</xdr:colOff>
      <xdr:row>92</xdr:row>
      <xdr:rowOff>188913</xdr:rowOff>
    </xdr:to>
    <xdr:sp macro="" textlink="">
      <xdr:nvSpPr>
        <xdr:cNvPr id="102576" name="二等辺三角形 102575">
          <a:extLst>
            <a:ext uri="{FF2B5EF4-FFF2-40B4-BE49-F238E27FC236}">
              <a16:creationId xmlns:a16="http://schemas.microsoft.com/office/drawing/2014/main" id="{00000000-0008-0000-0B00-0000B0900100}"/>
            </a:ext>
          </a:extLst>
        </xdr:cNvPr>
        <xdr:cNvSpPr/>
      </xdr:nvSpPr>
      <xdr:spPr bwMode="auto">
        <a:xfrm>
          <a:off x="4419521" y="18359438"/>
          <a:ext cx="88900" cy="88900"/>
        </a:xfrm>
        <a:prstGeom prst="triangle">
          <a:avLst/>
        </a:prstGeom>
        <a:no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txBody>
        <a:bodyPr vertOverflow="clip" wrap="square" lIns="18288" tIns="0" rIns="0" bIns="0" rtlCol="0" anchor="ctr" upright="1"/>
        <a:lstStyle/>
        <a:p>
          <a:pPr algn="l"/>
          <a:endParaRPr kumimoji="1" lang="ja-JP" altLang="en-US" sz="1100"/>
        </a:p>
      </xdr:txBody>
    </xdr:sp>
    <xdr:clientData/>
  </xdr:twoCellAnchor>
  <xdr:twoCellAnchor>
    <xdr:from>
      <xdr:col>29</xdr:col>
      <xdr:colOff>104854</xdr:colOff>
      <xdr:row>92</xdr:row>
      <xdr:rowOff>100013</xdr:rowOff>
    </xdr:from>
    <xdr:to>
      <xdr:col>29</xdr:col>
      <xdr:colOff>193754</xdr:colOff>
      <xdr:row>92</xdr:row>
      <xdr:rowOff>188913</xdr:rowOff>
    </xdr:to>
    <xdr:sp macro="" textlink="">
      <xdr:nvSpPr>
        <xdr:cNvPr id="102577" name="二等辺三角形 102576">
          <a:extLst>
            <a:ext uri="{FF2B5EF4-FFF2-40B4-BE49-F238E27FC236}">
              <a16:creationId xmlns:a16="http://schemas.microsoft.com/office/drawing/2014/main" id="{00000000-0008-0000-0B00-0000B1900100}"/>
            </a:ext>
          </a:extLst>
        </xdr:cNvPr>
        <xdr:cNvSpPr/>
      </xdr:nvSpPr>
      <xdr:spPr bwMode="auto">
        <a:xfrm>
          <a:off x="5905579" y="18359438"/>
          <a:ext cx="88900" cy="88900"/>
        </a:xfrm>
        <a:prstGeom prst="triangle">
          <a:avLst/>
        </a:prstGeom>
        <a:no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txBody>
        <a:bodyPr vertOverflow="clip" wrap="square" lIns="18288" tIns="0" rIns="0" bIns="0" rtlCol="0" anchor="ctr" upright="1"/>
        <a:lstStyle/>
        <a:p>
          <a:pPr algn="l"/>
          <a:endParaRPr kumimoji="1" lang="ja-JP" altLang="en-US" sz="1100"/>
        </a:p>
      </xdr:txBody>
    </xdr:sp>
    <xdr:clientData/>
  </xdr:twoCellAnchor>
  <xdr:twoCellAnchor>
    <xdr:from>
      <xdr:col>5</xdr:col>
      <xdr:colOff>190500</xdr:colOff>
      <xdr:row>92</xdr:row>
      <xdr:rowOff>188913</xdr:rowOff>
    </xdr:from>
    <xdr:to>
      <xdr:col>5</xdr:col>
      <xdr:colOff>190500</xdr:colOff>
      <xdr:row>96</xdr:row>
      <xdr:rowOff>9525</xdr:rowOff>
    </xdr:to>
    <xdr:cxnSp macro="">
      <xdr:nvCxnSpPr>
        <xdr:cNvPr id="102578" name="直線コネクタ 102577">
          <a:extLst>
            <a:ext uri="{FF2B5EF4-FFF2-40B4-BE49-F238E27FC236}">
              <a16:creationId xmlns:a16="http://schemas.microsoft.com/office/drawing/2014/main" id="{00000000-0008-0000-0B00-0000B2900100}"/>
            </a:ext>
          </a:extLst>
        </xdr:cNvPr>
        <xdr:cNvCxnSpPr/>
      </xdr:nvCxnSpPr>
      <xdr:spPr bwMode="auto">
        <a:xfrm>
          <a:off x="1190625" y="18448338"/>
          <a:ext cx="0" cy="620712"/>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xdr:spPr>
    </xdr:cxnSp>
    <xdr:clientData/>
  </xdr:twoCellAnchor>
  <xdr:twoCellAnchor>
    <xdr:from>
      <xdr:col>22</xdr:col>
      <xdr:colOff>3175</xdr:colOff>
      <xdr:row>92</xdr:row>
      <xdr:rowOff>188913</xdr:rowOff>
    </xdr:from>
    <xdr:to>
      <xdr:col>22</xdr:col>
      <xdr:colOff>3175</xdr:colOff>
      <xdr:row>96</xdr:row>
      <xdr:rowOff>9525</xdr:rowOff>
    </xdr:to>
    <xdr:cxnSp macro="">
      <xdr:nvCxnSpPr>
        <xdr:cNvPr id="102579" name="直線コネクタ 102578">
          <a:extLst>
            <a:ext uri="{FF2B5EF4-FFF2-40B4-BE49-F238E27FC236}">
              <a16:creationId xmlns:a16="http://schemas.microsoft.com/office/drawing/2014/main" id="{00000000-0008-0000-0B00-0000B3900100}"/>
            </a:ext>
          </a:extLst>
        </xdr:cNvPr>
        <xdr:cNvCxnSpPr/>
      </xdr:nvCxnSpPr>
      <xdr:spPr bwMode="auto">
        <a:xfrm>
          <a:off x="4403725" y="18448338"/>
          <a:ext cx="0" cy="620712"/>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xdr:spPr>
    </xdr:cxnSp>
    <xdr:clientData/>
  </xdr:twoCellAnchor>
  <xdr:twoCellAnchor>
    <xdr:from>
      <xdr:col>30</xdr:col>
      <xdr:colOff>9525</xdr:colOff>
      <xdr:row>92</xdr:row>
      <xdr:rowOff>188913</xdr:rowOff>
    </xdr:from>
    <xdr:to>
      <xdr:col>30</xdr:col>
      <xdr:colOff>9525</xdr:colOff>
      <xdr:row>96</xdr:row>
      <xdr:rowOff>9525</xdr:rowOff>
    </xdr:to>
    <xdr:cxnSp macro="">
      <xdr:nvCxnSpPr>
        <xdr:cNvPr id="102580" name="直線コネクタ 102579">
          <a:extLst>
            <a:ext uri="{FF2B5EF4-FFF2-40B4-BE49-F238E27FC236}">
              <a16:creationId xmlns:a16="http://schemas.microsoft.com/office/drawing/2014/main" id="{00000000-0008-0000-0B00-0000B4900100}"/>
            </a:ext>
          </a:extLst>
        </xdr:cNvPr>
        <xdr:cNvCxnSpPr/>
      </xdr:nvCxnSpPr>
      <xdr:spPr bwMode="auto">
        <a:xfrm>
          <a:off x="6010275" y="18448338"/>
          <a:ext cx="0" cy="620712"/>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xdr:spPr>
    </xdr:cxnSp>
    <xdr:clientData/>
  </xdr:twoCellAnchor>
  <xdr:twoCellAnchor>
    <xdr:from>
      <xdr:col>5</xdr:col>
      <xdr:colOff>190500</xdr:colOff>
      <xdr:row>96</xdr:row>
      <xdr:rowOff>9525</xdr:rowOff>
    </xdr:from>
    <xdr:to>
      <xdr:col>22</xdr:col>
      <xdr:colOff>3175</xdr:colOff>
      <xdr:row>96</xdr:row>
      <xdr:rowOff>9525</xdr:rowOff>
    </xdr:to>
    <xdr:cxnSp macro="">
      <xdr:nvCxnSpPr>
        <xdr:cNvPr id="102581" name="直線コネクタ 102580">
          <a:extLst>
            <a:ext uri="{FF2B5EF4-FFF2-40B4-BE49-F238E27FC236}">
              <a16:creationId xmlns:a16="http://schemas.microsoft.com/office/drawing/2014/main" id="{00000000-0008-0000-0B00-0000B5900100}"/>
            </a:ext>
          </a:extLst>
        </xdr:cNvPr>
        <xdr:cNvCxnSpPr/>
      </xdr:nvCxnSpPr>
      <xdr:spPr bwMode="auto">
        <a:xfrm>
          <a:off x="1190625" y="19069050"/>
          <a:ext cx="3213100" cy="0"/>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arrow" w="sm" len="sm"/>
          <a:tailEnd type="arrow" w="sm" len="sm"/>
        </a:ln>
      </xdr:spPr>
    </xdr:cxnSp>
    <xdr:clientData/>
  </xdr:twoCellAnchor>
  <xdr:twoCellAnchor>
    <xdr:from>
      <xdr:col>22</xdr:col>
      <xdr:colOff>3175</xdr:colOff>
      <xdr:row>96</xdr:row>
      <xdr:rowOff>9525</xdr:rowOff>
    </xdr:from>
    <xdr:to>
      <xdr:col>30</xdr:col>
      <xdr:colOff>9525</xdr:colOff>
      <xdr:row>96</xdr:row>
      <xdr:rowOff>9525</xdr:rowOff>
    </xdr:to>
    <xdr:cxnSp macro="">
      <xdr:nvCxnSpPr>
        <xdr:cNvPr id="102582" name="直線コネクタ 102581">
          <a:extLst>
            <a:ext uri="{FF2B5EF4-FFF2-40B4-BE49-F238E27FC236}">
              <a16:creationId xmlns:a16="http://schemas.microsoft.com/office/drawing/2014/main" id="{00000000-0008-0000-0B00-0000B6900100}"/>
            </a:ext>
          </a:extLst>
        </xdr:cNvPr>
        <xdr:cNvCxnSpPr/>
      </xdr:nvCxnSpPr>
      <xdr:spPr bwMode="auto">
        <a:xfrm>
          <a:off x="4403725" y="19069050"/>
          <a:ext cx="1606550" cy="0"/>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arrow" w="sm" len="sm"/>
          <a:tailEnd type="arrow" w="sm" len="sm"/>
        </a:ln>
      </xdr:spPr>
    </xdr:cxnSp>
    <xdr:clientData/>
  </xdr:twoCellAnchor>
  <xdr:twoCellAnchor>
    <xdr:from>
      <xdr:col>12</xdr:col>
      <xdr:colOff>131418</xdr:colOff>
      <xdr:row>94</xdr:row>
      <xdr:rowOff>167201</xdr:rowOff>
    </xdr:from>
    <xdr:to>
      <xdr:col>15</xdr:col>
      <xdr:colOff>62258</xdr:colOff>
      <xdr:row>96</xdr:row>
      <xdr:rowOff>9525</xdr:rowOff>
    </xdr:to>
    <xdr:sp macro="" textlink="">
      <xdr:nvSpPr>
        <xdr:cNvPr id="102583" name="テキスト ボックス 102582">
          <a:extLst>
            <a:ext uri="{FF2B5EF4-FFF2-40B4-BE49-F238E27FC236}">
              <a16:creationId xmlns:a16="http://schemas.microsoft.com/office/drawing/2014/main" id="{00000000-0008-0000-0B00-0000B7900100}"/>
            </a:ext>
          </a:extLst>
        </xdr:cNvPr>
        <xdr:cNvSpPr txBox="1"/>
      </xdr:nvSpPr>
      <xdr:spPr>
        <a:xfrm>
          <a:off x="2531718" y="18826676"/>
          <a:ext cx="530915" cy="242374"/>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b">
          <a:spAutoFit/>
        </a:bodyPr>
        <a:lstStyle/>
        <a:p>
          <a:r>
            <a:rPr kumimoji="1" lang="en-US" altLang="ja-JP" sz="900">
              <a:latin typeface="ＭＳ 明朝" panose="02020609040205080304" pitchFamily="17" charset="-128"/>
            </a:rPr>
            <a:t>20.000</a:t>
          </a:r>
          <a:endParaRPr kumimoji="1" lang="ja-JP" altLang="en-US" sz="900">
            <a:latin typeface="ＭＳ 明朝" panose="02020609040205080304" pitchFamily="17" charset="-128"/>
          </a:endParaRPr>
        </a:p>
      </xdr:txBody>
    </xdr:sp>
    <xdr:clientData/>
  </xdr:twoCellAnchor>
  <xdr:twoCellAnchor>
    <xdr:from>
      <xdr:col>24</xdr:col>
      <xdr:colOff>140943</xdr:colOff>
      <xdr:row>94</xdr:row>
      <xdr:rowOff>167201</xdr:rowOff>
    </xdr:from>
    <xdr:to>
      <xdr:col>27</xdr:col>
      <xdr:colOff>71783</xdr:colOff>
      <xdr:row>96</xdr:row>
      <xdr:rowOff>9525</xdr:rowOff>
    </xdr:to>
    <xdr:sp macro="" textlink="">
      <xdr:nvSpPr>
        <xdr:cNvPr id="102584" name="テキスト ボックス 102583">
          <a:extLst>
            <a:ext uri="{FF2B5EF4-FFF2-40B4-BE49-F238E27FC236}">
              <a16:creationId xmlns:a16="http://schemas.microsoft.com/office/drawing/2014/main" id="{00000000-0008-0000-0B00-0000B8900100}"/>
            </a:ext>
          </a:extLst>
        </xdr:cNvPr>
        <xdr:cNvSpPr txBox="1"/>
      </xdr:nvSpPr>
      <xdr:spPr>
        <a:xfrm>
          <a:off x="4941543" y="18826676"/>
          <a:ext cx="530915" cy="242374"/>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b">
          <a:spAutoFit/>
        </a:bodyPr>
        <a:lstStyle/>
        <a:p>
          <a:r>
            <a:rPr kumimoji="1" lang="en-US" altLang="ja-JP" sz="900">
              <a:latin typeface="ＭＳ 明朝" panose="02020609040205080304" pitchFamily="17" charset="-128"/>
            </a:rPr>
            <a:t>10.000</a:t>
          </a:r>
          <a:endParaRPr kumimoji="1" lang="ja-JP" altLang="en-US" sz="900">
            <a:latin typeface="ＭＳ 明朝" panose="02020609040205080304" pitchFamily="17" charset="-128"/>
          </a:endParaRPr>
        </a:p>
      </xdr:txBody>
    </xdr:sp>
    <xdr:clientData/>
  </xdr:twoCellAnchor>
  <xdr:twoCellAnchor>
    <xdr:from>
      <xdr:col>6</xdr:col>
      <xdr:colOff>82852</xdr:colOff>
      <xdr:row>92</xdr:row>
      <xdr:rowOff>188913</xdr:rowOff>
    </xdr:from>
    <xdr:to>
      <xdr:col>6</xdr:col>
      <xdr:colOff>82852</xdr:colOff>
      <xdr:row>94</xdr:row>
      <xdr:rowOff>167201</xdr:rowOff>
    </xdr:to>
    <xdr:cxnSp macro="">
      <xdr:nvCxnSpPr>
        <xdr:cNvPr id="102585" name="直線コネクタ 102584">
          <a:extLst>
            <a:ext uri="{FF2B5EF4-FFF2-40B4-BE49-F238E27FC236}">
              <a16:creationId xmlns:a16="http://schemas.microsoft.com/office/drawing/2014/main" id="{00000000-0008-0000-0B00-0000B9900100}"/>
            </a:ext>
          </a:extLst>
        </xdr:cNvPr>
        <xdr:cNvCxnSpPr/>
      </xdr:nvCxnSpPr>
      <xdr:spPr bwMode="auto">
        <a:xfrm>
          <a:off x="1283002" y="18448338"/>
          <a:ext cx="0" cy="378338"/>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xdr:spPr>
    </xdr:cxnSp>
    <xdr:clientData/>
  </xdr:twoCellAnchor>
  <xdr:twoCellAnchor>
    <xdr:from>
      <xdr:col>21</xdr:col>
      <xdr:colOff>110823</xdr:colOff>
      <xdr:row>92</xdr:row>
      <xdr:rowOff>188913</xdr:rowOff>
    </xdr:from>
    <xdr:to>
      <xdr:col>21</xdr:col>
      <xdr:colOff>110823</xdr:colOff>
      <xdr:row>94</xdr:row>
      <xdr:rowOff>167201</xdr:rowOff>
    </xdr:to>
    <xdr:cxnSp macro="">
      <xdr:nvCxnSpPr>
        <xdr:cNvPr id="102586" name="直線コネクタ 102585">
          <a:extLst>
            <a:ext uri="{FF2B5EF4-FFF2-40B4-BE49-F238E27FC236}">
              <a16:creationId xmlns:a16="http://schemas.microsoft.com/office/drawing/2014/main" id="{00000000-0008-0000-0B00-0000BA900100}"/>
            </a:ext>
          </a:extLst>
        </xdr:cNvPr>
        <xdr:cNvCxnSpPr/>
      </xdr:nvCxnSpPr>
      <xdr:spPr bwMode="auto">
        <a:xfrm>
          <a:off x="4311348" y="18448338"/>
          <a:ext cx="0" cy="378338"/>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xdr:spPr>
    </xdr:cxnSp>
    <xdr:clientData/>
  </xdr:twoCellAnchor>
  <xdr:twoCellAnchor>
    <xdr:from>
      <xdr:col>22</xdr:col>
      <xdr:colOff>63421</xdr:colOff>
      <xdr:row>92</xdr:row>
      <xdr:rowOff>188913</xdr:rowOff>
    </xdr:from>
    <xdr:to>
      <xdr:col>22</xdr:col>
      <xdr:colOff>63421</xdr:colOff>
      <xdr:row>94</xdr:row>
      <xdr:rowOff>167201</xdr:rowOff>
    </xdr:to>
    <xdr:cxnSp macro="">
      <xdr:nvCxnSpPr>
        <xdr:cNvPr id="102587" name="直線コネクタ 102586">
          <a:extLst>
            <a:ext uri="{FF2B5EF4-FFF2-40B4-BE49-F238E27FC236}">
              <a16:creationId xmlns:a16="http://schemas.microsoft.com/office/drawing/2014/main" id="{00000000-0008-0000-0B00-0000BB900100}"/>
            </a:ext>
          </a:extLst>
        </xdr:cNvPr>
        <xdr:cNvCxnSpPr/>
      </xdr:nvCxnSpPr>
      <xdr:spPr bwMode="auto">
        <a:xfrm>
          <a:off x="4463971" y="18448338"/>
          <a:ext cx="0" cy="378338"/>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xdr:spPr>
    </xdr:cxnSp>
    <xdr:clientData/>
  </xdr:twoCellAnchor>
  <xdr:twoCellAnchor>
    <xdr:from>
      <xdr:col>29</xdr:col>
      <xdr:colOff>149304</xdr:colOff>
      <xdr:row>92</xdr:row>
      <xdr:rowOff>188913</xdr:rowOff>
    </xdr:from>
    <xdr:to>
      <xdr:col>29</xdr:col>
      <xdr:colOff>149304</xdr:colOff>
      <xdr:row>94</xdr:row>
      <xdr:rowOff>167201</xdr:rowOff>
    </xdr:to>
    <xdr:cxnSp macro="">
      <xdr:nvCxnSpPr>
        <xdr:cNvPr id="102588" name="直線コネクタ 102587">
          <a:extLst>
            <a:ext uri="{FF2B5EF4-FFF2-40B4-BE49-F238E27FC236}">
              <a16:creationId xmlns:a16="http://schemas.microsoft.com/office/drawing/2014/main" id="{00000000-0008-0000-0B00-0000BC900100}"/>
            </a:ext>
          </a:extLst>
        </xdr:cNvPr>
        <xdr:cNvCxnSpPr/>
      </xdr:nvCxnSpPr>
      <xdr:spPr bwMode="auto">
        <a:xfrm>
          <a:off x="5950029" y="18448338"/>
          <a:ext cx="0" cy="378338"/>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xdr:spPr>
    </xdr:cxnSp>
    <xdr:clientData/>
  </xdr:twoCellAnchor>
  <xdr:twoCellAnchor>
    <xdr:from>
      <xdr:col>5</xdr:col>
      <xdr:colOff>0</xdr:colOff>
      <xdr:row>94</xdr:row>
      <xdr:rowOff>167201</xdr:rowOff>
    </xdr:from>
    <xdr:to>
      <xdr:col>5</xdr:col>
      <xdr:colOff>190500</xdr:colOff>
      <xdr:row>94</xdr:row>
      <xdr:rowOff>167201</xdr:rowOff>
    </xdr:to>
    <xdr:cxnSp macro="">
      <xdr:nvCxnSpPr>
        <xdr:cNvPr id="102589" name="直線コネクタ 102588">
          <a:extLst>
            <a:ext uri="{FF2B5EF4-FFF2-40B4-BE49-F238E27FC236}">
              <a16:creationId xmlns:a16="http://schemas.microsoft.com/office/drawing/2014/main" id="{00000000-0008-0000-0B00-0000BD900100}"/>
            </a:ext>
          </a:extLst>
        </xdr:cNvPr>
        <xdr:cNvCxnSpPr/>
      </xdr:nvCxnSpPr>
      <xdr:spPr bwMode="auto">
        <a:xfrm>
          <a:off x="1000125" y="18826676"/>
          <a:ext cx="190500" cy="0"/>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arrow" w="sm" len="sm"/>
        </a:ln>
      </xdr:spPr>
    </xdr:cxnSp>
    <xdr:clientData/>
  </xdr:twoCellAnchor>
  <xdr:twoCellAnchor>
    <xdr:from>
      <xdr:col>5</xdr:col>
      <xdr:colOff>190500</xdr:colOff>
      <xdr:row>94</xdr:row>
      <xdr:rowOff>167201</xdr:rowOff>
    </xdr:from>
    <xdr:to>
      <xdr:col>6</xdr:col>
      <xdr:colOff>82852</xdr:colOff>
      <xdr:row>94</xdr:row>
      <xdr:rowOff>167201</xdr:rowOff>
    </xdr:to>
    <xdr:cxnSp macro="">
      <xdr:nvCxnSpPr>
        <xdr:cNvPr id="102590" name="直線コネクタ 102589">
          <a:extLst>
            <a:ext uri="{FF2B5EF4-FFF2-40B4-BE49-F238E27FC236}">
              <a16:creationId xmlns:a16="http://schemas.microsoft.com/office/drawing/2014/main" id="{00000000-0008-0000-0B00-0000BE900100}"/>
            </a:ext>
          </a:extLst>
        </xdr:cNvPr>
        <xdr:cNvCxnSpPr/>
      </xdr:nvCxnSpPr>
      <xdr:spPr bwMode="auto">
        <a:xfrm>
          <a:off x="1190625" y="18826676"/>
          <a:ext cx="92377" cy="0"/>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xdr:spPr>
    </xdr:cxnSp>
    <xdr:clientData/>
  </xdr:twoCellAnchor>
  <xdr:twoCellAnchor>
    <xdr:from>
      <xdr:col>6</xdr:col>
      <xdr:colOff>82852</xdr:colOff>
      <xdr:row>94</xdr:row>
      <xdr:rowOff>167201</xdr:rowOff>
    </xdr:from>
    <xdr:to>
      <xdr:col>21</xdr:col>
      <xdr:colOff>110823</xdr:colOff>
      <xdr:row>94</xdr:row>
      <xdr:rowOff>167201</xdr:rowOff>
    </xdr:to>
    <xdr:cxnSp macro="">
      <xdr:nvCxnSpPr>
        <xdr:cNvPr id="102591" name="直線コネクタ 102590">
          <a:extLst>
            <a:ext uri="{FF2B5EF4-FFF2-40B4-BE49-F238E27FC236}">
              <a16:creationId xmlns:a16="http://schemas.microsoft.com/office/drawing/2014/main" id="{00000000-0008-0000-0B00-0000BF900100}"/>
            </a:ext>
          </a:extLst>
        </xdr:cNvPr>
        <xdr:cNvCxnSpPr/>
      </xdr:nvCxnSpPr>
      <xdr:spPr bwMode="auto">
        <a:xfrm>
          <a:off x="1283002" y="18826676"/>
          <a:ext cx="3028346" cy="0"/>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arrow" w="sm" len="sm"/>
          <a:tailEnd type="arrow" w="sm" len="sm"/>
        </a:ln>
      </xdr:spPr>
    </xdr:cxnSp>
    <xdr:clientData/>
  </xdr:twoCellAnchor>
  <xdr:twoCellAnchor>
    <xdr:from>
      <xdr:col>21</xdr:col>
      <xdr:colOff>110823</xdr:colOff>
      <xdr:row>94</xdr:row>
      <xdr:rowOff>167201</xdr:rowOff>
    </xdr:from>
    <xdr:to>
      <xdr:col>22</xdr:col>
      <xdr:colOff>63421</xdr:colOff>
      <xdr:row>94</xdr:row>
      <xdr:rowOff>167201</xdr:rowOff>
    </xdr:to>
    <xdr:cxnSp macro="">
      <xdr:nvCxnSpPr>
        <xdr:cNvPr id="102592" name="直線コネクタ 102591">
          <a:extLst>
            <a:ext uri="{FF2B5EF4-FFF2-40B4-BE49-F238E27FC236}">
              <a16:creationId xmlns:a16="http://schemas.microsoft.com/office/drawing/2014/main" id="{00000000-0008-0000-0B00-0000C0900100}"/>
            </a:ext>
          </a:extLst>
        </xdr:cNvPr>
        <xdr:cNvCxnSpPr/>
      </xdr:nvCxnSpPr>
      <xdr:spPr bwMode="auto">
        <a:xfrm>
          <a:off x="4311348" y="18826676"/>
          <a:ext cx="152623" cy="0"/>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xdr:spPr>
    </xdr:cxnSp>
    <xdr:clientData/>
  </xdr:twoCellAnchor>
  <xdr:twoCellAnchor>
    <xdr:from>
      <xdr:col>22</xdr:col>
      <xdr:colOff>63421</xdr:colOff>
      <xdr:row>94</xdr:row>
      <xdr:rowOff>167201</xdr:rowOff>
    </xdr:from>
    <xdr:to>
      <xdr:col>29</xdr:col>
      <xdr:colOff>149304</xdr:colOff>
      <xdr:row>94</xdr:row>
      <xdr:rowOff>167201</xdr:rowOff>
    </xdr:to>
    <xdr:cxnSp macro="">
      <xdr:nvCxnSpPr>
        <xdr:cNvPr id="102593" name="直線コネクタ 102592">
          <a:extLst>
            <a:ext uri="{FF2B5EF4-FFF2-40B4-BE49-F238E27FC236}">
              <a16:creationId xmlns:a16="http://schemas.microsoft.com/office/drawing/2014/main" id="{00000000-0008-0000-0B00-0000C1900100}"/>
            </a:ext>
          </a:extLst>
        </xdr:cNvPr>
        <xdr:cNvCxnSpPr/>
      </xdr:nvCxnSpPr>
      <xdr:spPr bwMode="auto">
        <a:xfrm>
          <a:off x="4463971" y="18826676"/>
          <a:ext cx="1486058" cy="0"/>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arrow" w="sm" len="sm"/>
          <a:tailEnd type="arrow" w="sm" len="sm"/>
        </a:ln>
      </xdr:spPr>
    </xdr:cxnSp>
    <xdr:clientData/>
  </xdr:twoCellAnchor>
  <xdr:twoCellAnchor>
    <xdr:from>
      <xdr:col>29</xdr:col>
      <xdr:colOff>149304</xdr:colOff>
      <xdr:row>94</xdr:row>
      <xdr:rowOff>167201</xdr:rowOff>
    </xdr:from>
    <xdr:to>
      <xdr:col>30</xdr:col>
      <xdr:colOff>9525</xdr:colOff>
      <xdr:row>94</xdr:row>
      <xdr:rowOff>167201</xdr:rowOff>
    </xdr:to>
    <xdr:cxnSp macro="">
      <xdr:nvCxnSpPr>
        <xdr:cNvPr id="102594" name="直線コネクタ 102593">
          <a:extLst>
            <a:ext uri="{FF2B5EF4-FFF2-40B4-BE49-F238E27FC236}">
              <a16:creationId xmlns:a16="http://schemas.microsoft.com/office/drawing/2014/main" id="{00000000-0008-0000-0B00-0000C2900100}"/>
            </a:ext>
          </a:extLst>
        </xdr:cNvPr>
        <xdr:cNvCxnSpPr/>
      </xdr:nvCxnSpPr>
      <xdr:spPr bwMode="auto">
        <a:xfrm>
          <a:off x="5950029" y="18826676"/>
          <a:ext cx="60246" cy="0"/>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xdr:spPr>
    </xdr:cxnSp>
    <xdr:clientData/>
  </xdr:twoCellAnchor>
  <xdr:twoCellAnchor>
    <xdr:from>
      <xdr:col>30</xdr:col>
      <xdr:colOff>9525</xdr:colOff>
      <xdr:row>94</xdr:row>
      <xdr:rowOff>167201</xdr:rowOff>
    </xdr:from>
    <xdr:to>
      <xdr:col>31</xdr:col>
      <xdr:colOff>0</xdr:colOff>
      <xdr:row>94</xdr:row>
      <xdr:rowOff>167201</xdr:rowOff>
    </xdr:to>
    <xdr:cxnSp macro="">
      <xdr:nvCxnSpPr>
        <xdr:cNvPr id="102595" name="直線コネクタ 102594">
          <a:extLst>
            <a:ext uri="{FF2B5EF4-FFF2-40B4-BE49-F238E27FC236}">
              <a16:creationId xmlns:a16="http://schemas.microsoft.com/office/drawing/2014/main" id="{00000000-0008-0000-0B00-0000C3900100}"/>
            </a:ext>
          </a:extLst>
        </xdr:cNvPr>
        <xdr:cNvCxnSpPr/>
      </xdr:nvCxnSpPr>
      <xdr:spPr bwMode="auto">
        <a:xfrm>
          <a:off x="6010275" y="18826676"/>
          <a:ext cx="190500" cy="0"/>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arrow" w="sm" len="sm"/>
          <a:tailEnd type="none" w="med" len="med"/>
        </a:ln>
      </xdr:spPr>
    </xdr:cxnSp>
    <xdr:clientData/>
  </xdr:twoCellAnchor>
  <xdr:twoCellAnchor>
    <xdr:from>
      <xdr:col>5</xdr:col>
      <xdr:colOff>0</xdr:colOff>
      <xdr:row>93</xdr:row>
      <xdr:rowOff>124851</xdr:rowOff>
    </xdr:from>
    <xdr:to>
      <xdr:col>7</xdr:col>
      <xdr:colOff>73156</xdr:colOff>
      <xdr:row>94</xdr:row>
      <xdr:rowOff>167200</xdr:rowOff>
    </xdr:to>
    <xdr:sp macro="" textlink="">
      <xdr:nvSpPr>
        <xdr:cNvPr id="102596" name="テキスト ボックス 102595">
          <a:extLst>
            <a:ext uri="{FF2B5EF4-FFF2-40B4-BE49-F238E27FC236}">
              <a16:creationId xmlns:a16="http://schemas.microsoft.com/office/drawing/2014/main" id="{00000000-0008-0000-0B00-0000C4900100}"/>
            </a:ext>
          </a:extLst>
        </xdr:cNvPr>
        <xdr:cNvSpPr txBox="1"/>
      </xdr:nvSpPr>
      <xdr:spPr>
        <a:xfrm>
          <a:off x="1000125" y="18584301"/>
          <a:ext cx="473206" cy="242374"/>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b">
          <a:spAutoFit/>
        </a:bodyPr>
        <a:lstStyle/>
        <a:p>
          <a:r>
            <a:rPr kumimoji="1" lang="en-US" altLang="ja-JP" sz="900">
              <a:latin typeface="ＭＳ 明朝" panose="02020609040205080304" pitchFamily="17" charset="-128"/>
            </a:rPr>
            <a:t>0.575</a:t>
          </a:r>
          <a:endParaRPr kumimoji="1" lang="ja-JP" altLang="en-US" sz="900">
            <a:latin typeface="ＭＳ 明朝" panose="02020609040205080304" pitchFamily="17" charset="-128"/>
          </a:endParaRPr>
        </a:p>
      </xdr:txBody>
    </xdr:sp>
    <xdr:clientData/>
  </xdr:twoCellAnchor>
  <xdr:twoCellAnchor>
    <xdr:from>
      <xdr:col>12</xdr:col>
      <xdr:colOff>131418</xdr:colOff>
      <xdr:row>93</xdr:row>
      <xdr:rowOff>124851</xdr:rowOff>
    </xdr:from>
    <xdr:to>
      <xdr:col>15</xdr:col>
      <xdr:colOff>62258</xdr:colOff>
      <xdr:row>94</xdr:row>
      <xdr:rowOff>167200</xdr:rowOff>
    </xdr:to>
    <xdr:sp macro="" textlink="">
      <xdr:nvSpPr>
        <xdr:cNvPr id="102597" name="テキスト ボックス 102596">
          <a:extLst>
            <a:ext uri="{FF2B5EF4-FFF2-40B4-BE49-F238E27FC236}">
              <a16:creationId xmlns:a16="http://schemas.microsoft.com/office/drawing/2014/main" id="{00000000-0008-0000-0B00-0000C5900100}"/>
            </a:ext>
          </a:extLst>
        </xdr:cNvPr>
        <xdr:cNvSpPr txBox="1"/>
      </xdr:nvSpPr>
      <xdr:spPr>
        <a:xfrm>
          <a:off x="2531718" y="18584301"/>
          <a:ext cx="530915" cy="242374"/>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b">
          <a:spAutoFit/>
        </a:bodyPr>
        <a:lstStyle/>
        <a:p>
          <a:r>
            <a:rPr kumimoji="1" lang="en-US" altLang="ja-JP" sz="900">
              <a:latin typeface="ＭＳ 明朝" panose="02020609040205080304" pitchFamily="17" charset="-128"/>
            </a:rPr>
            <a:t>18.850</a:t>
          </a:r>
          <a:endParaRPr kumimoji="1" lang="ja-JP" altLang="en-US" sz="900">
            <a:latin typeface="ＭＳ 明朝" panose="02020609040205080304" pitchFamily="17" charset="-128"/>
          </a:endParaRPr>
        </a:p>
      </xdr:txBody>
    </xdr:sp>
    <xdr:clientData/>
  </xdr:twoCellAnchor>
  <xdr:twoCellAnchor>
    <xdr:from>
      <xdr:col>19</xdr:col>
      <xdr:colOff>130044</xdr:colOff>
      <xdr:row>93</xdr:row>
      <xdr:rowOff>124851</xdr:rowOff>
    </xdr:from>
    <xdr:to>
      <xdr:col>22</xdr:col>
      <xdr:colOff>3175</xdr:colOff>
      <xdr:row>94</xdr:row>
      <xdr:rowOff>167200</xdr:rowOff>
    </xdr:to>
    <xdr:sp macro="" textlink="">
      <xdr:nvSpPr>
        <xdr:cNvPr id="102598" name="テキスト ボックス 102597">
          <a:extLst>
            <a:ext uri="{FF2B5EF4-FFF2-40B4-BE49-F238E27FC236}">
              <a16:creationId xmlns:a16="http://schemas.microsoft.com/office/drawing/2014/main" id="{00000000-0008-0000-0B00-0000C6900100}"/>
            </a:ext>
          </a:extLst>
        </xdr:cNvPr>
        <xdr:cNvSpPr txBox="1"/>
      </xdr:nvSpPr>
      <xdr:spPr>
        <a:xfrm>
          <a:off x="3930519" y="18584301"/>
          <a:ext cx="473206" cy="242374"/>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b">
          <a:spAutoFit/>
        </a:bodyPr>
        <a:lstStyle/>
        <a:p>
          <a:r>
            <a:rPr kumimoji="1" lang="en-US" altLang="ja-JP" sz="900">
              <a:latin typeface="ＭＳ 明朝" panose="02020609040205080304" pitchFamily="17" charset="-128"/>
            </a:rPr>
            <a:t>0.575</a:t>
          </a:r>
          <a:endParaRPr kumimoji="1" lang="ja-JP" altLang="en-US" sz="900">
            <a:latin typeface="ＭＳ 明朝" panose="02020609040205080304" pitchFamily="17" charset="-128"/>
          </a:endParaRPr>
        </a:p>
      </xdr:txBody>
    </xdr:sp>
    <xdr:clientData/>
  </xdr:twoCellAnchor>
  <xdr:twoCellAnchor>
    <xdr:from>
      <xdr:col>22</xdr:col>
      <xdr:colOff>3175</xdr:colOff>
      <xdr:row>93</xdr:row>
      <xdr:rowOff>124851</xdr:rowOff>
    </xdr:from>
    <xdr:to>
      <xdr:col>24</xdr:col>
      <xdr:colOff>76331</xdr:colOff>
      <xdr:row>94</xdr:row>
      <xdr:rowOff>167200</xdr:rowOff>
    </xdr:to>
    <xdr:sp macro="" textlink="">
      <xdr:nvSpPr>
        <xdr:cNvPr id="102599" name="テキスト ボックス 102598">
          <a:extLst>
            <a:ext uri="{FF2B5EF4-FFF2-40B4-BE49-F238E27FC236}">
              <a16:creationId xmlns:a16="http://schemas.microsoft.com/office/drawing/2014/main" id="{00000000-0008-0000-0B00-0000C7900100}"/>
            </a:ext>
          </a:extLst>
        </xdr:cNvPr>
        <xdr:cNvSpPr txBox="1"/>
      </xdr:nvSpPr>
      <xdr:spPr>
        <a:xfrm>
          <a:off x="4403725" y="18584301"/>
          <a:ext cx="473206" cy="242374"/>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b">
          <a:spAutoFit/>
        </a:bodyPr>
        <a:lstStyle/>
        <a:p>
          <a:r>
            <a:rPr kumimoji="1" lang="en-US" altLang="ja-JP" sz="900">
              <a:latin typeface="ＭＳ 明朝" panose="02020609040205080304" pitchFamily="17" charset="-128"/>
            </a:rPr>
            <a:t>0.375</a:t>
          </a:r>
          <a:endParaRPr kumimoji="1" lang="ja-JP" altLang="en-US" sz="900">
            <a:latin typeface="ＭＳ 明朝" panose="02020609040205080304" pitchFamily="17" charset="-128"/>
          </a:endParaRPr>
        </a:p>
      </xdr:txBody>
    </xdr:sp>
    <xdr:clientData/>
  </xdr:twoCellAnchor>
  <xdr:twoCellAnchor>
    <xdr:from>
      <xdr:col>24</xdr:col>
      <xdr:colOff>169797</xdr:colOff>
      <xdr:row>93</xdr:row>
      <xdr:rowOff>124851</xdr:rowOff>
    </xdr:from>
    <xdr:to>
      <xdr:col>27</xdr:col>
      <xdr:colOff>42928</xdr:colOff>
      <xdr:row>94</xdr:row>
      <xdr:rowOff>167200</xdr:rowOff>
    </xdr:to>
    <xdr:sp macro="" textlink="">
      <xdr:nvSpPr>
        <xdr:cNvPr id="102600" name="テキスト ボックス 102599">
          <a:extLst>
            <a:ext uri="{FF2B5EF4-FFF2-40B4-BE49-F238E27FC236}">
              <a16:creationId xmlns:a16="http://schemas.microsoft.com/office/drawing/2014/main" id="{00000000-0008-0000-0B00-0000C8900100}"/>
            </a:ext>
          </a:extLst>
        </xdr:cNvPr>
        <xdr:cNvSpPr txBox="1"/>
      </xdr:nvSpPr>
      <xdr:spPr>
        <a:xfrm>
          <a:off x="4970397" y="18584301"/>
          <a:ext cx="473206" cy="242374"/>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b">
          <a:spAutoFit/>
        </a:bodyPr>
        <a:lstStyle/>
        <a:p>
          <a:r>
            <a:rPr kumimoji="1" lang="en-US" altLang="ja-JP" sz="900">
              <a:latin typeface="ＭＳ 明朝" panose="02020609040205080304" pitchFamily="17" charset="-128"/>
            </a:rPr>
            <a:t>9.250</a:t>
          </a:r>
          <a:endParaRPr kumimoji="1" lang="ja-JP" altLang="en-US" sz="900">
            <a:latin typeface="ＭＳ 明朝" panose="02020609040205080304" pitchFamily="17" charset="-128"/>
          </a:endParaRPr>
        </a:p>
      </xdr:txBody>
    </xdr:sp>
    <xdr:clientData/>
  </xdr:twoCellAnchor>
  <xdr:twoCellAnchor>
    <xdr:from>
      <xdr:col>28</xdr:col>
      <xdr:colOff>126869</xdr:colOff>
      <xdr:row>93</xdr:row>
      <xdr:rowOff>124851</xdr:rowOff>
    </xdr:from>
    <xdr:to>
      <xdr:col>31</xdr:col>
      <xdr:colOff>0</xdr:colOff>
      <xdr:row>94</xdr:row>
      <xdr:rowOff>167200</xdr:rowOff>
    </xdr:to>
    <xdr:sp macro="" textlink="">
      <xdr:nvSpPr>
        <xdr:cNvPr id="102601" name="テキスト ボックス 102600">
          <a:extLst>
            <a:ext uri="{FF2B5EF4-FFF2-40B4-BE49-F238E27FC236}">
              <a16:creationId xmlns:a16="http://schemas.microsoft.com/office/drawing/2014/main" id="{00000000-0008-0000-0B00-0000C9900100}"/>
            </a:ext>
          </a:extLst>
        </xdr:cNvPr>
        <xdr:cNvSpPr txBox="1"/>
      </xdr:nvSpPr>
      <xdr:spPr>
        <a:xfrm>
          <a:off x="5727569" y="18584301"/>
          <a:ext cx="473206" cy="242374"/>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b">
          <a:spAutoFit/>
        </a:bodyPr>
        <a:lstStyle/>
        <a:p>
          <a:r>
            <a:rPr kumimoji="1" lang="en-US" altLang="ja-JP" sz="900">
              <a:latin typeface="ＭＳ 明朝" panose="02020609040205080304" pitchFamily="17" charset="-128"/>
            </a:rPr>
            <a:t>0.375</a:t>
          </a:r>
          <a:endParaRPr kumimoji="1" lang="ja-JP" altLang="en-US" sz="900">
            <a:latin typeface="ＭＳ 明朝" panose="02020609040205080304" pitchFamily="17" charset="-128"/>
          </a:endParaRPr>
        </a:p>
      </xdr:txBody>
    </xdr:sp>
    <xdr:clientData/>
  </xdr:twoCellAnchor>
  <xdr:twoCellAnchor>
    <xdr:from>
      <xdr:col>23</xdr:col>
      <xdr:colOff>156591</xdr:colOff>
      <xdr:row>90</xdr:row>
      <xdr:rowOff>119063</xdr:rowOff>
    </xdr:from>
    <xdr:to>
      <xdr:col>23</xdr:col>
      <xdr:colOff>156591</xdr:colOff>
      <xdr:row>92</xdr:row>
      <xdr:rowOff>100013</xdr:rowOff>
    </xdr:to>
    <xdr:cxnSp macro="">
      <xdr:nvCxnSpPr>
        <xdr:cNvPr id="102602" name="直線コネクタ 102601">
          <a:extLst>
            <a:ext uri="{FF2B5EF4-FFF2-40B4-BE49-F238E27FC236}">
              <a16:creationId xmlns:a16="http://schemas.microsoft.com/office/drawing/2014/main" id="{00000000-0008-0000-0B00-0000CA900100}"/>
            </a:ext>
          </a:extLst>
        </xdr:cNvPr>
        <xdr:cNvCxnSpPr/>
      </xdr:nvCxnSpPr>
      <xdr:spPr bwMode="auto">
        <a:xfrm flipV="1">
          <a:off x="4757166" y="17978438"/>
          <a:ext cx="0" cy="381000"/>
        </a:xfrm>
        <a:prstGeom prst="line">
          <a:avLst/>
        </a:prstGeom>
        <a:solidFill>
          <a:srgbClr xmlns:mc="http://schemas.openxmlformats.org/markup-compatibility/2006" xmlns:a14="http://schemas.microsoft.com/office/drawing/2010/main" val="FFFFFF" mc:Ignorable="a14" a14:legacySpreadsheetColorIndex="9"/>
        </a:solidFill>
        <a:ln w="12700" cap="flat" cmpd="sng" algn="ctr">
          <a:solidFill>
            <a:srgbClr xmlns:mc="http://schemas.openxmlformats.org/markup-compatibility/2006" xmlns:a14="http://schemas.microsoft.com/office/drawing/2010/main" val="000000" mc:Ignorable="a14" a14:legacySpreadsheetColorIndex="64"/>
          </a:solidFill>
          <a:prstDash val="solid"/>
          <a:round/>
          <a:headEnd type="triangle" w="sm" len="med"/>
          <a:tailEnd type="none" w="med" len="med"/>
        </a:ln>
      </xdr:spPr>
    </xdr:cxnSp>
    <xdr:clientData/>
  </xdr:twoCellAnchor>
  <xdr:twoCellAnchor>
    <xdr:from>
      <xdr:col>23</xdr:col>
      <xdr:colOff>156591</xdr:colOff>
      <xdr:row>89</xdr:row>
      <xdr:rowOff>104775</xdr:rowOff>
    </xdr:from>
    <xdr:to>
      <xdr:col>23</xdr:col>
      <xdr:colOff>156591</xdr:colOff>
      <xdr:row>90</xdr:row>
      <xdr:rowOff>93663</xdr:rowOff>
    </xdr:to>
    <xdr:cxnSp macro="">
      <xdr:nvCxnSpPr>
        <xdr:cNvPr id="102603" name="直線コネクタ 102602">
          <a:extLst>
            <a:ext uri="{FF2B5EF4-FFF2-40B4-BE49-F238E27FC236}">
              <a16:creationId xmlns:a16="http://schemas.microsoft.com/office/drawing/2014/main" id="{00000000-0008-0000-0B00-0000CB900100}"/>
            </a:ext>
          </a:extLst>
        </xdr:cNvPr>
        <xdr:cNvCxnSpPr/>
      </xdr:nvCxnSpPr>
      <xdr:spPr bwMode="auto">
        <a:xfrm>
          <a:off x="4757166" y="17764125"/>
          <a:ext cx="0" cy="188913"/>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xdr:spPr>
    </xdr:cxnSp>
    <xdr:clientData/>
  </xdr:twoCellAnchor>
  <xdr:twoCellAnchor>
    <xdr:from>
      <xdr:col>22</xdr:col>
      <xdr:colOff>3175</xdr:colOff>
      <xdr:row>90</xdr:row>
      <xdr:rowOff>119063</xdr:rowOff>
    </xdr:from>
    <xdr:to>
      <xdr:col>22</xdr:col>
      <xdr:colOff>3175</xdr:colOff>
      <xdr:row>92</xdr:row>
      <xdr:rowOff>100013</xdr:rowOff>
    </xdr:to>
    <xdr:cxnSp macro="">
      <xdr:nvCxnSpPr>
        <xdr:cNvPr id="102604" name="直線コネクタ 102603">
          <a:extLst>
            <a:ext uri="{FF2B5EF4-FFF2-40B4-BE49-F238E27FC236}">
              <a16:creationId xmlns:a16="http://schemas.microsoft.com/office/drawing/2014/main" id="{00000000-0008-0000-0B00-0000CC900100}"/>
            </a:ext>
          </a:extLst>
        </xdr:cNvPr>
        <xdr:cNvCxnSpPr/>
      </xdr:nvCxnSpPr>
      <xdr:spPr bwMode="auto">
        <a:xfrm flipV="1">
          <a:off x="4403725" y="17978438"/>
          <a:ext cx="0" cy="381000"/>
        </a:xfrm>
        <a:prstGeom prst="line">
          <a:avLst/>
        </a:prstGeom>
        <a:solidFill>
          <a:srgbClr xmlns:mc="http://schemas.openxmlformats.org/markup-compatibility/2006" xmlns:a14="http://schemas.microsoft.com/office/drawing/2010/main" val="FFFFFF" mc:Ignorable="a14" a14:legacySpreadsheetColorIndex="9"/>
        </a:solidFill>
        <a:ln w="12700" cap="flat" cmpd="sng" algn="ctr">
          <a:solidFill>
            <a:srgbClr xmlns:mc="http://schemas.openxmlformats.org/markup-compatibility/2006" xmlns:a14="http://schemas.microsoft.com/office/drawing/2010/main" val="000000" mc:Ignorable="a14" a14:legacySpreadsheetColorIndex="64"/>
          </a:solidFill>
          <a:prstDash val="solid"/>
          <a:round/>
          <a:headEnd type="triangle" w="sm" len="med"/>
          <a:tailEnd type="none" w="med" len="med"/>
        </a:ln>
      </xdr:spPr>
    </xdr:cxnSp>
    <xdr:clientData/>
  </xdr:twoCellAnchor>
  <xdr:twoCellAnchor>
    <xdr:from>
      <xdr:col>22</xdr:col>
      <xdr:colOff>3175</xdr:colOff>
      <xdr:row>89</xdr:row>
      <xdr:rowOff>104775</xdr:rowOff>
    </xdr:from>
    <xdr:to>
      <xdr:col>22</xdr:col>
      <xdr:colOff>3175</xdr:colOff>
      <xdr:row>90</xdr:row>
      <xdr:rowOff>93663</xdr:rowOff>
    </xdr:to>
    <xdr:cxnSp macro="">
      <xdr:nvCxnSpPr>
        <xdr:cNvPr id="102605" name="直線コネクタ 102604">
          <a:extLst>
            <a:ext uri="{FF2B5EF4-FFF2-40B4-BE49-F238E27FC236}">
              <a16:creationId xmlns:a16="http://schemas.microsoft.com/office/drawing/2014/main" id="{00000000-0008-0000-0B00-0000CD900100}"/>
            </a:ext>
          </a:extLst>
        </xdr:cNvPr>
        <xdr:cNvCxnSpPr/>
      </xdr:nvCxnSpPr>
      <xdr:spPr bwMode="auto">
        <a:xfrm>
          <a:off x="4403725" y="17764125"/>
          <a:ext cx="0" cy="188913"/>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xdr:spPr>
    </xdr:cxnSp>
    <xdr:clientData/>
  </xdr:twoCellAnchor>
  <xdr:twoCellAnchor>
    <xdr:from>
      <xdr:col>19</xdr:col>
      <xdr:colOff>153416</xdr:colOff>
      <xdr:row>90</xdr:row>
      <xdr:rowOff>119063</xdr:rowOff>
    </xdr:from>
    <xdr:to>
      <xdr:col>19</xdr:col>
      <xdr:colOff>153416</xdr:colOff>
      <xdr:row>92</xdr:row>
      <xdr:rowOff>100013</xdr:rowOff>
    </xdr:to>
    <xdr:cxnSp macro="">
      <xdr:nvCxnSpPr>
        <xdr:cNvPr id="102606" name="直線コネクタ 102605">
          <a:extLst>
            <a:ext uri="{FF2B5EF4-FFF2-40B4-BE49-F238E27FC236}">
              <a16:creationId xmlns:a16="http://schemas.microsoft.com/office/drawing/2014/main" id="{00000000-0008-0000-0B00-0000CE900100}"/>
            </a:ext>
          </a:extLst>
        </xdr:cNvPr>
        <xdr:cNvCxnSpPr/>
      </xdr:nvCxnSpPr>
      <xdr:spPr bwMode="auto">
        <a:xfrm flipV="1">
          <a:off x="3953891" y="17978438"/>
          <a:ext cx="0" cy="381000"/>
        </a:xfrm>
        <a:prstGeom prst="line">
          <a:avLst/>
        </a:prstGeom>
        <a:solidFill>
          <a:srgbClr xmlns:mc="http://schemas.openxmlformats.org/markup-compatibility/2006" xmlns:a14="http://schemas.microsoft.com/office/drawing/2010/main" val="FFFFFF" mc:Ignorable="a14" a14:legacySpreadsheetColorIndex="9"/>
        </a:solidFill>
        <a:ln w="12700" cap="flat" cmpd="sng" algn="ctr">
          <a:solidFill>
            <a:srgbClr xmlns:mc="http://schemas.openxmlformats.org/markup-compatibility/2006" xmlns:a14="http://schemas.microsoft.com/office/drawing/2010/main" val="000000" mc:Ignorable="a14" a14:legacySpreadsheetColorIndex="64"/>
          </a:solidFill>
          <a:prstDash val="solid"/>
          <a:round/>
          <a:headEnd type="triangle" w="sm" len="med"/>
          <a:tailEnd type="none" w="med" len="med"/>
        </a:ln>
      </xdr:spPr>
    </xdr:cxnSp>
    <xdr:clientData/>
  </xdr:twoCellAnchor>
  <xdr:twoCellAnchor>
    <xdr:from>
      <xdr:col>19</xdr:col>
      <xdr:colOff>153416</xdr:colOff>
      <xdr:row>89</xdr:row>
      <xdr:rowOff>104775</xdr:rowOff>
    </xdr:from>
    <xdr:to>
      <xdr:col>19</xdr:col>
      <xdr:colOff>153416</xdr:colOff>
      <xdr:row>90</xdr:row>
      <xdr:rowOff>93663</xdr:rowOff>
    </xdr:to>
    <xdr:cxnSp macro="">
      <xdr:nvCxnSpPr>
        <xdr:cNvPr id="102607" name="直線コネクタ 102606">
          <a:extLst>
            <a:ext uri="{FF2B5EF4-FFF2-40B4-BE49-F238E27FC236}">
              <a16:creationId xmlns:a16="http://schemas.microsoft.com/office/drawing/2014/main" id="{00000000-0008-0000-0B00-0000CF900100}"/>
            </a:ext>
          </a:extLst>
        </xdr:cNvPr>
        <xdr:cNvCxnSpPr/>
      </xdr:nvCxnSpPr>
      <xdr:spPr bwMode="auto">
        <a:xfrm>
          <a:off x="3953891" y="17764125"/>
          <a:ext cx="0" cy="188913"/>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xdr:spPr>
    </xdr:cxnSp>
    <xdr:clientData/>
  </xdr:twoCellAnchor>
  <xdr:twoCellAnchor>
    <xdr:from>
      <xdr:col>18</xdr:col>
      <xdr:colOff>0</xdr:colOff>
      <xdr:row>90</xdr:row>
      <xdr:rowOff>119063</xdr:rowOff>
    </xdr:from>
    <xdr:to>
      <xdr:col>18</xdr:col>
      <xdr:colOff>0</xdr:colOff>
      <xdr:row>92</xdr:row>
      <xdr:rowOff>100013</xdr:rowOff>
    </xdr:to>
    <xdr:cxnSp macro="">
      <xdr:nvCxnSpPr>
        <xdr:cNvPr id="102608" name="直線コネクタ 102607">
          <a:extLst>
            <a:ext uri="{FF2B5EF4-FFF2-40B4-BE49-F238E27FC236}">
              <a16:creationId xmlns:a16="http://schemas.microsoft.com/office/drawing/2014/main" id="{00000000-0008-0000-0B00-0000D0900100}"/>
            </a:ext>
          </a:extLst>
        </xdr:cNvPr>
        <xdr:cNvCxnSpPr/>
      </xdr:nvCxnSpPr>
      <xdr:spPr bwMode="auto">
        <a:xfrm flipV="1">
          <a:off x="3600450" y="17978438"/>
          <a:ext cx="0" cy="381000"/>
        </a:xfrm>
        <a:prstGeom prst="line">
          <a:avLst/>
        </a:prstGeom>
        <a:solidFill>
          <a:srgbClr xmlns:mc="http://schemas.openxmlformats.org/markup-compatibility/2006" xmlns:a14="http://schemas.microsoft.com/office/drawing/2010/main" val="FFFFFF" mc:Ignorable="a14" a14:legacySpreadsheetColorIndex="9"/>
        </a:solidFill>
        <a:ln w="12700" cap="flat" cmpd="sng" algn="ctr">
          <a:solidFill>
            <a:srgbClr xmlns:mc="http://schemas.openxmlformats.org/markup-compatibility/2006" xmlns:a14="http://schemas.microsoft.com/office/drawing/2010/main" val="000000" mc:Ignorable="a14" a14:legacySpreadsheetColorIndex="64"/>
          </a:solidFill>
          <a:prstDash val="solid"/>
          <a:round/>
          <a:headEnd type="triangle" w="sm" len="med"/>
          <a:tailEnd type="none" w="med" len="med"/>
        </a:ln>
      </xdr:spPr>
    </xdr:cxnSp>
    <xdr:clientData/>
  </xdr:twoCellAnchor>
  <xdr:twoCellAnchor>
    <xdr:from>
      <xdr:col>18</xdr:col>
      <xdr:colOff>0</xdr:colOff>
      <xdr:row>89</xdr:row>
      <xdr:rowOff>104775</xdr:rowOff>
    </xdr:from>
    <xdr:to>
      <xdr:col>18</xdr:col>
      <xdr:colOff>0</xdr:colOff>
      <xdr:row>90</xdr:row>
      <xdr:rowOff>93663</xdr:rowOff>
    </xdr:to>
    <xdr:cxnSp macro="">
      <xdr:nvCxnSpPr>
        <xdr:cNvPr id="102609" name="直線コネクタ 102608">
          <a:extLst>
            <a:ext uri="{FF2B5EF4-FFF2-40B4-BE49-F238E27FC236}">
              <a16:creationId xmlns:a16="http://schemas.microsoft.com/office/drawing/2014/main" id="{00000000-0008-0000-0B00-0000D1900100}"/>
            </a:ext>
          </a:extLst>
        </xdr:cNvPr>
        <xdr:cNvCxnSpPr/>
      </xdr:nvCxnSpPr>
      <xdr:spPr bwMode="auto">
        <a:xfrm>
          <a:off x="3600450" y="17764125"/>
          <a:ext cx="0" cy="188913"/>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xdr:spPr>
    </xdr:cxnSp>
    <xdr:clientData/>
  </xdr:twoCellAnchor>
  <xdr:twoCellAnchor>
    <xdr:from>
      <xdr:col>7</xdr:col>
      <xdr:colOff>143891</xdr:colOff>
      <xdr:row>90</xdr:row>
      <xdr:rowOff>119063</xdr:rowOff>
    </xdr:from>
    <xdr:to>
      <xdr:col>7</xdr:col>
      <xdr:colOff>143891</xdr:colOff>
      <xdr:row>92</xdr:row>
      <xdr:rowOff>100013</xdr:rowOff>
    </xdr:to>
    <xdr:cxnSp macro="">
      <xdr:nvCxnSpPr>
        <xdr:cNvPr id="102610" name="直線コネクタ 102609">
          <a:extLst>
            <a:ext uri="{FF2B5EF4-FFF2-40B4-BE49-F238E27FC236}">
              <a16:creationId xmlns:a16="http://schemas.microsoft.com/office/drawing/2014/main" id="{00000000-0008-0000-0B00-0000D2900100}"/>
            </a:ext>
          </a:extLst>
        </xdr:cNvPr>
        <xdr:cNvCxnSpPr/>
      </xdr:nvCxnSpPr>
      <xdr:spPr bwMode="auto">
        <a:xfrm flipV="1">
          <a:off x="1544066" y="17978438"/>
          <a:ext cx="0" cy="381000"/>
        </a:xfrm>
        <a:prstGeom prst="line">
          <a:avLst/>
        </a:prstGeom>
        <a:solidFill>
          <a:srgbClr xmlns:mc="http://schemas.openxmlformats.org/markup-compatibility/2006" xmlns:a14="http://schemas.microsoft.com/office/drawing/2010/main" val="FFFFFF" mc:Ignorable="a14" a14:legacySpreadsheetColorIndex="9"/>
        </a:solidFill>
        <a:ln w="12700" cap="flat" cmpd="sng" algn="ctr">
          <a:solidFill>
            <a:srgbClr xmlns:mc="http://schemas.openxmlformats.org/markup-compatibility/2006" xmlns:a14="http://schemas.microsoft.com/office/drawing/2010/main" val="000000" mc:Ignorable="a14" a14:legacySpreadsheetColorIndex="64"/>
          </a:solidFill>
          <a:prstDash val="solid"/>
          <a:round/>
          <a:headEnd type="triangle" w="sm" len="med"/>
          <a:tailEnd type="none" w="med" len="med"/>
        </a:ln>
      </xdr:spPr>
    </xdr:cxnSp>
    <xdr:clientData/>
  </xdr:twoCellAnchor>
  <xdr:twoCellAnchor>
    <xdr:from>
      <xdr:col>7</xdr:col>
      <xdr:colOff>143891</xdr:colOff>
      <xdr:row>89</xdr:row>
      <xdr:rowOff>104775</xdr:rowOff>
    </xdr:from>
    <xdr:to>
      <xdr:col>7</xdr:col>
      <xdr:colOff>143891</xdr:colOff>
      <xdr:row>90</xdr:row>
      <xdr:rowOff>93663</xdr:rowOff>
    </xdr:to>
    <xdr:cxnSp macro="">
      <xdr:nvCxnSpPr>
        <xdr:cNvPr id="102611" name="直線コネクタ 102610">
          <a:extLst>
            <a:ext uri="{FF2B5EF4-FFF2-40B4-BE49-F238E27FC236}">
              <a16:creationId xmlns:a16="http://schemas.microsoft.com/office/drawing/2014/main" id="{00000000-0008-0000-0B00-0000D3900100}"/>
            </a:ext>
          </a:extLst>
        </xdr:cNvPr>
        <xdr:cNvCxnSpPr/>
      </xdr:nvCxnSpPr>
      <xdr:spPr bwMode="auto">
        <a:xfrm>
          <a:off x="1544066" y="17764125"/>
          <a:ext cx="0" cy="188913"/>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xdr:spPr>
    </xdr:cxnSp>
    <xdr:clientData/>
  </xdr:twoCellAnchor>
  <xdr:twoCellAnchor>
    <xdr:from>
      <xdr:col>5</xdr:col>
      <xdr:colOff>190500</xdr:colOff>
      <xdr:row>90</xdr:row>
      <xdr:rowOff>119063</xdr:rowOff>
    </xdr:from>
    <xdr:to>
      <xdr:col>5</xdr:col>
      <xdr:colOff>190500</xdr:colOff>
      <xdr:row>92</xdr:row>
      <xdr:rowOff>100013</xdr:rowOff>
    </xdr:to>
    <xdr:cxnSp macro="">
      <xdr:nvCxnSpPr>
        <xdr:cNvPr id="102612" name="直線コネクタ 102611">
          <a:extLst>
            <a:ext uri="{FF2B5EF4-FFF2-40B4-BE49-F238E27FC236}">
              <a16:creationId xmlns:a16="http://schemas.microsoft.com/office/drawing/2014/main" id="{00000000-0008-0000-0B00-0000D4900100}"/>
            </a:ext>
          </a:extLst>
        </xdr:cNvPr>
        <xdr:cNvCxnSpPr/>
      </xdr:nvCxnSpPr>
      <xdr:spPr bwMode="auto">
        <a:xfrm flipV="1">
          <a:off x="1190625" y="17978438"/>
          <a:ext cx="0" cy="381000"/>
        </a:xfrm>
        <a:prstGeom prst="line">
          <a:avLst/>
        </a:prstGeom>
        <a:solidFill>
          <a:srgbClr xmlns:mc="http://schemas.openxmlformats.org/markup-compatibility/2006" xmlns:a14="http://schemas.microsoft.com/office/drawing/2010/main" val="FFFFFF" mc:Ignorable="a14" a14:legacySpreadsheetColorIndex="9"/>
        </a:solidFill>
        <a:ln w="12700" cap="flat" cmpd="sng" algn="ctr">
          <a:solidFill>
            <a:srgbClr xmlns:mc="http://schemas.openxmlformats.org/markup-compatibility/2006" xmlns:a14="http://schemas.microsoft.com/office/drawing/2010/main" val="000000" mc:Ignorable="a14" a14:legacySpreadsheetColorIndex="64"/>
          </a:solidFill>
          <a:prstDash val="solid"/>
          <a:round/>
          <a:headEnd type="triangle" w="sm" len="med"/>
          <a:tailEnd type="none" w="med" len="med"/>
        </a:ln>
      </xdr:spPr>
    </xdr:cxnSp>
    <xdr:clientData/>
  </xdr:twoCellAnchor>
  <xdr:twoCellAnchor>
    <xdr:from>
      <xdr:col>5</xdr:col>
      <xdr:colOff>190500</xdr:colOff>
      <xdr:row>89</xdr:row>
      <xdr:rowOff>104775</xdr:rowOff>
    </xdr:from>
    <xdr:to>
      <xdr:col>5</xdr:col>
      <xdr:colOff>190500</xdr:colOff>
      <xdr:row>90</xdr:row>
      <xdr:rowOff>93663</xdr:rowOff>
    </xdr:to>
    <xdr:cxnSp macro="">
      <xdr:nvCxnSpPr>
        <xdr:cNvPr id="102613" name="直線コネクタ 102612">
          <a:extLst>
            <a:ext uri="{FF2B5EF4-FFF2-40B4-BE49-F238E27FC236}">
              <a16:creationId xmlns:a16="http://schemas.microsoft.com/office/drawing/2014/main" id="{00000000-0008-0000-0B00-0000D5900100}"/>
            </a:ext>
          </a:extLst>
        </xdr:cNvPr>
        <xdr:cNvCxnSpPr/>
      </xdr:nvCxnSpPr>
      <xdr:spPr bwMode="auto">
        <a:xfrm>
          <a:off x="1190625" y="17764125"/>
          <a:ext cx="0" cy="188913"/>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xdr:spPr>
    </xdr:cxnSp>
    <xdr:clientData/>
  </xdr:twoCellAnchor>
  <xdr:twoCellAnchor>
    <xdr:from>
      <xdr:col>6</xdr:col>
      <xdr:colOff>82852</xdr:colOff>
      <xdr:row>89</xdr:row>
      <xdr:rowOff>104775</xdr:rowOff>
    </xdr:from>
    <xdr:to>
      <xdr:col>6</xdr:col>
      <xdr:colOff>82852</xdr:colOff>
      <xdr:row>92</xdr:row>
      <xdr:rowOff>74613</xdr:rowOff>
    </xdr:to>
    <xdr:cxnSp macro="">
      <xdr:nvCxnSpPr>
        <xdr:cNvPr id="102614" name="直線コネクタ 102613">
          <a:extLst>
            <a:ext uri="{FF2B5EF4-FFF2-40B4-BE49-F238E27FC236}">
              <a16:creationId xmlns:a16="http://schemas.microsoft.com/office/drawing/2014/main" id="{00000000-0008-0000-0B00-0000D6900100}"/>
            </a:ext>
          </a:extLst>
        </xdr:cNvPr>
        <xdr:cNvCxnSpPr/>
      </xdr:nvCxnSpPr>
      <xdr:spPr bwMode="auto">
        <a:xfrm>
          <a:off x="1283002" y="17764125"/>
          <a:ext cx="0" cy="569913"/>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xdr:spPr>
    </xdr:cxnSp>
    <xdr:clientData/>
  </xdr:twoCellAnchor>
  <xdr:twoCellAnchor>
    <xdr:from>
      <xdr:col>29</xdr:col>
      <xdr:colOff>149304</xdr:colOff>
      <xdr:row>89</xdr:row>
      <xdr:rowOff>104775</xdr:rowOff>
    </xdr:from>
    <xdr:to>
      <xdr:col>29</xdr:col>
      <xdr:colOff>149304</xdr:colOff>
      <xdr:row>92</xdr:row>
      <xdr:rowOff>74613</xdr:rowOff>
    </xdr:to>
    <xdr:cxnSp macro="">
      <xdr:nvCxnSpPr>
        <xdr:cNvPr id="102615" name="直線コネクタ 102614">
          <a:extLst>
            <a:ext uri="{FF2B5EF4-FFF2-40B4-BE49-F238E27FC236}">
              <a16:creationId xmlns:a16="http://schemas.microsoft.com/office/drawing/2014/main" id="{00000000-0008-0000-0B00-0000D7900100}"/>
            </a:ext>
          </a:extLst>
        </xdr:cNvPr>
        <xdr:cNvCxnSpPr/>
      </xdr:nvCxnSpPr>
      <xdr:spPr bwMode="auto">
        <a:xfrm>
          <a:off x="5950029" y="17764125"/>
          <a:ext cx="0" cy="569913"/>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xdr:spPr>
    </xdr:cxnSp>
    <xdr:clientData/>
  </xdr:twoCellAnchor>
  <xdr:twoCellAnchor>
    <xdr:from>
      <xdr:col>23</xdr:col>
      <xdr:colOff>156591</xdr:colOff>
      <xdr:row>89</xdr:row>
      <xdr:rowOff>104775</xdr:rowOff>
    </xdr:from>
    <xdr:to>
      <xdr:col>29</xdr:col>
      <xdr:colOff>149304</xdr:colOff>
      <xdr:row>89</xdr:row>
      <xdr:rowOff>104775</xdr:rowOff>
    </xdr:to>
    <xdr:cxnSp macro="">
      <xdr:nvCxnSpPr>
        <xdr:cNvPr id="102616" name="直線コネクタ 102615">
          <a:extLst>
            <a:ext uri="{FF2B5EF4-FFF2-40B4-BE49-F238E27FC236}">
              <a16:creationId xmlns:a16="http://schemas.microsoft.com/office/drawing/2014/main" id="{00000000-0008-0000-0B00-0000D8900100}"/>
            </a:ext>
          </a:extLst>
        </xdr:cNvPr>
        <xdr:cNvCxnSpPr/>
      </xdr:nvCxnSpPr>
      <xdr:spPr bwMode="auto">
        <a:xfrm>
          <a:off x="4757166" y="17764125"/>
          <a:ext cx="1192863" cy="0"/>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arrow" w="sm" len="sm"/>
          <a:tailEnd type="arrow" w="sm" len="sm"/>
        </a:ln>
      </xdr:spPr>
    </xdr:cxnSp>
    <xdr:clientData/>
  </xdr:twoCellAnchor>
  <xdr:twoCellAnchor>
    <xdr:from>
      <xdr:col>25</xdr:col>
      <xdr:colOff>116369</xdr:colOff>
      <xdr:row>88</xdr:row>
      <xdr:rowOff>62426</xdr:rowOff>
    </xdr:from>
    <xdr:to>
      <xdr:col>27</xdr:col>
      <xdr:colOff>189525</xdr:colOff>
      <xdr:row>89</xdr:row>
      <xdr:rowOff>104775</xdr:rowOff>
    </xdr:to>
    <xdr:sp macro="" textlink="">
      <xdr:nvSpPr>
        <xdr:cNvPr id="102617" name="テキスト ボックス 102616">
          <a:extLst>
            <a:ext uri="{FF2B5EF4-FFF2-40B4-BE49-F238E27FC236}">
              <a16:creationId xmlns:a16="http://schemas.microsoft.com/office/drawing/2014/main" id="{00000000-0008-0000-0B00-0000D9900100}"/>
            </a:ext>
          </a:extLst>
        </xdr:cNvPr>
        <xdr:cNvSpPr txBox="1"/>
      </xdr:nvSpPr>
      <xdr:spPr>
        <a:xfrm>
          <a:off x="5116994" y="17521751"/>
          <a:ext cx="473206" cy="242374"/>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b">
          <a:spAutoFit/>
        </a:bodyPr>
        <a:lstStyle/>
        <a:p>
          <a:r>
            <a:rPr kumimoji="1" lang="en-US" altLang="ja-JP" sz="900">
              <a:latin typeface="ＭＳ 明朝" panose="02020609040205080304" pitchFamily="17" charset="-128"/>
            </a:rPr>
            <a:t>7.425</a:t>
          </a:r>
          <a:endParaRPr kumimoji="1" lang="ja-JP" altLang="en-US" sz="900">
            <a:latin typeface="ＭＳ 明朝" panose="02020609040205080304" pitchFamily="17" charset="-128"/>
          </a:endParaRPr>
        </a:p>
      </xdr:txBody>
    </xdr:sp>
    <xdr:clientData/>
  </xdr:twoCellAnchor>
  <xdr:twoCellAnchor>
    <xdr:from>
      <xdr:col>22</xdr:col>
      <xdr:colOff>3175</xdr:colOff>
      <xdr:row>89</xdr:row>
      <xdr:rowOff>104775</xdr:rowOff>
    </xdr:from>
    <xdr:to>
      <xdr:col>23</xdr:col>
      <xdr:colOff>156591</xdr:colOff>
      <xdr:row>89</xdr:row>
      <xdr:rowOff>104775</xdr:rowOff>
    </xdr:to>
    <xdr:cxnSp macro="">
      <xdr:nvCxnSpPr>
        <xdr:cNvPr id="102618" name="直線コネクタ 102617">
          <a:extLst>
            <a:ext uri="{FF2B5EF4-FFF2-40B4-BE49-F238E27FC236}">
              <a16:creationId xmlns:a16="http://schemas.microsoft.com/office/drawing/2014/main" id="{00000000-0008-0000-0B00-0000DA900100}"/>
            </a:ext>
          </a:extLst>
        </xdr:cNvPr>
        <xdr:cNvCxnSpPr/>
      </xdr:nvCxnSpPr>
      <xdr:spPr bwMode="auto">
        <a:xfrm>
          <a:off x="4403725" y="17764125"/>
          <a:ext cx="353441" cy="0"/>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arrow" w="sm" len="sm"/>
          <a:tailEnd type="arrow" w="sm" len="sm"/>
        </a:ln>
      </xdr:spPr>
    </xdr:cxnSp>
    <xdr:clientData/>
  </xdr:twoCellAnchor>
  <xdr:twoCellAnchor>
    <xdr:from>
      <xdr:col>21</xdr:col>
      <xdr:colOff>143317</xdr:colOff>
      <xdr:row>88</xdr:row>
      <xdr:rowOff>62426</xdr:rowOff>
    </xdr:from>
    <xdr:to>
      <xdr:col>24</xdr:col>
      <xdr:colOff>16448</xdr:colOff>
      <xdr:row>89</xdr:row>
      <xdr:rowOff>104775</xdr:rowOff>
    </xdr:to>
    <xdr:sp macro="" textlink="">
      <xdr:nvSpPr>
        <xdr:cNvPr id="102619" name="テキスト ボックス 102618">
          <a:extLst>
            <a:ext uri="{FF2B5EF4-FFF2-40B4-BE49-F238E27FC236}">
              <a16:creationId xmlns:a16="http://schemas.microsoft.com/office/drawing/2014/main" id="{00000000-0008-0000-0B00-0000DB900100}"/>
            </a:ext>
          </a:extLst>
        </xdr:cNvPr>
        <xdr:cNvSpPr txBox="1"/>
      </xdr:nvSpPr>
      <xdr:spPr>
        <a:xfrm>
          <a:off x="4343842" y="17521751"/>
          <a:ext cx="473206" cy="242374"/>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b">
          <a:spAutoFit/>
        </a:bodyPr>
        <a:lstStyle/>
        <a:p>
          <a:r>
            <a:rPr kumimoji="1" lang="en-US" altLang="ja-JP" sz="900">
              <a:latin typeface="ＭＳ 明朝" panose="02020609040205080304" pitchFamily="17" charset="-128"/>
            </a:rPr>
            <a:t>2.200</a:t>
          </a:r>
          <a:endParaRPr kumimoji="1" lang="ja-JP" altLang="en-US" sz="900">
            <a:latin typeface="ＭＳ 明朝" panose="02020609040205080304" pitchFamily="17" charset="-128"/>
          </a:endParaRPr>
        </a:p>
      </xdr:txBody>
    </xdr:sp>
    <xdr:clientData/>
  </xdr:twoCellAnchor>
  <xdr:twoCellAnchor>
    <xdr:from>
      <xdr:col>19</xdr:col>
      <xdr:colOff>153416</xdr:colOff>
      <xdr:row>89</xdr:row>
      <xdr:rowOff>104775</xdr:rowOff>
    </xdr:from>
    <xdr:to>
      <xdr:col>22</xdr:col>
      <xdr:colOff>3175</xdr:colOff>
      <xdr:row>89</xdr:row>
      <xdr:rowOff>104775</xdr:rowOff>
    </xdr:to>
    <xdr:cxnSp macro="">
      <xdr:nvCxnSpPr>
        <xdr:cNvPr id="102620" name="直線コネクタ 102619">
          <a:extLst>
            <a:ext uri="{FF2B5EF4-FFF2-40B4-BE49-F238E27FC236}">
              <a16:creationId xmlns:a16="http://schemas.microsoft.com/office/drawing/2014/main" id="{00000000-0008-0000-0B00-0000DC900100}"/>
            </a:ext>
          </a:extLst>
        </xdr:cNvPr>
        <xdr:cNvCxnSpPr/>
      </xdr:nvCxnSpPr>
      <xdr:spPr bwMode="auto">
        <a:xfrm>
          <a:off x="3953891" y="17764125"/>
          <a:ext cx="449834" cy="0"/>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arrow" w="sm" len="sm"/>
          <a:tailEnd type="arrow" w="sm" len="sm"/>
        </a:ln>
      </xdr:spPr>
    </xdr:cxnSp>
    <xdr:clientData/>
  </xdr:twoCellAnchor>
  <xdr:twoCellAnchor>
    <xdr:from>
      <xdr:col>19</xdr:col>
      <xdr:colOff>141730</xdr:colOff>
      <xdr:row>89</xdr:row>
      <xdr:rowOff>104777</xdr:rowOff>
    </xdr:from>
    <xdr:to>
      <xdr:col>22</xdr:col>
      <xdr:colOff>14861</xdr:colOff>
      <xdr:row>90</xdr:row>
      <xdr:rowOff>147126</xdr:rowOff>
    </xdr:to>
    <xdr:sp macro="" textlink="">
      <xdr:nvSpPr>
        <xdr:cNvPr id="102621" name="テキスト ボックス 102620">
          <a:extLst>
            <a:ext uri="{FF2B5EF4-FFF2-40B4-BE49-F238E27FC236}">
              <a16:creationId xmlns:a16="http://schemas.microsoft.com/office/drawing/2014/main" id="{00000000-0008-0000-0B00-0000DD900100}"/>
            </a:ext>
          </a:extLst>
        </xdr:cNvPr>
        <xdr:cNvSpPr txBox="1"/>
      </xdr:nvSpPr>
      <xdr:spPr>
        <a:xfrm>
          <a:off x="3942205" y="17764127"/>
          <a:ext cx="473206" cy="242374"/>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b">
          <a:spAutoFit/>
        </a:bodyPr>
        <a:lstStyle/>
        <a:p>
          <a:r>
            <a:rPr kumimoji="1" lang="en-US" altLang="ja-JP" sz="900">
              <a:latin typeface="ＭＳ 明朝" panose="02020609040205080304" pitchFamily="17" charset="-128"/>
            </a:rPr>
            <a:t>2.800</a:t>
          </a:r>
          <a:endParaRPr kumimoji="1" lang="ja-JP" altLang="en-US" sz="900">
            <a:latin typeface="ＭＳ 明朝" panose="02020609040205080304" pitchFamily="17" charset="-128"/>
          </a:endParaRPr>
        </a:p>
      </xdr:txBody>
    </xdr:sp>
    <xdr:clientData/>
  </xdr:twoCellAnchor>
  <xdr:twoCellAnchor>
    <xdr:from>
      <xdr:col>18</xdr:col>
      <xdr:colOff>0</xdr:colOff>
      <xdr:row>89</xdr:row>
      <xdr:rowOff>104775</xdr:rowOff>
    </xdr:from>
    <xdr:to>
      <xdr:col>19</xdr:col>
      <xdr:colOff>153416</xdr:colOff>
      <xdr:row>89</xdr:row>
      <xdr:rowOff>104775</xdr:rowOff>
    </xdr:to>
    <xdr:cxnSp macro="">
      <xdr:nvCxnSpPr>
        <xdr:cNvPr id="102622" name="直線コネクタ 102621">
          <a:extLst>
            <a:ext uri="{FF2B5EF4-FFF2-40B4-BE49-F238E27FC236}">
              <a16:creationId xmlns:a16="http://schemas.microsoft.com/office/drawing/2014/main" id="{00000000-0008-0000-0B00-0000DE900100}"/>
            </a:ext>
          </a:extLst>
        </xdr:cNvPr>
        <xdr:cNvCxnSpPr/>
      </xdr:nvCxnSpPr>
      <xdr:spPr bwMode="auto">
        <a:xfrm>
          <a:off x="3600450" y="17764125"/>
          <a:ext cx="353441" cy="0"/>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arrow" w="sm" len="sm"/>
          <a:tailEnd type="arrow" w="sm" len="sm"/>
        </a:ln>
      </xdr:spPr>
    </xdr:cxnSp>
    <xdr:clientData/>
  </xdr:twoCellAnchor>
  <xdr:twoCellAnchor>
    <xdr:from>
      <xdr:col>17</xdr:col>
      <xdr:colOff>140143</xdr:colOff>
      <xdr:row>88</xdr:row>
      <xdr:rowOff>62426</xdr:rowOff>
    </xdr:from>
    <xdr:to>
      <xdr:col>20</xdr:col>
      <xdr:colOff>13274</xdr:colOff>
      <xdr:row>89</xdr:row>
      <xdr:rowOff>104775</xdr:rowOff>
    </xdr:to>
    <xdr:sp macro="" textlink="">
      <xdr:nvSpPr>
        <xdr:cNvPr id="102623" name="テキスト ボックス 102622">
          <a:extLst>
            <a:ext uri="{FF2B5EF4-FFF2-40B4-BE49-F238E27FC236}">
              <a16:creationId xmlns:a16="http://schemas.microsoft.com/office/drawing/2014/main" id="{00000000-0008-0000-0B00-0000DF900100}"/>
            </a:ext>
          </a:extLst>
        </xdr:cNvPr>
        <xdr:cNvSpPr txBox="1"/>
      </xdr:nvSpPr>
      <xdr:spPr>
        <a:xfrm>
          <a:off x="3540568" y="17521751"/>
          <a:ext cx="473206" cy="242374"/>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b">
          <a:spAutoFit/>
        </a:bodyPr>
        <a:lstStyle/>
        <a:p>
          <a:r>
            <a:rPr kumimoji="1" lang="en-US" altLang="ja-JP" sz="900">
              <a:latin typeface="ＭＳ 明朝" panose="02020609040205080304" pitchFamily="17" charset="-128"/>
            </a:rPr>
            <a:t>2.200</a:t>
          </a:r>
          <a:endParaRPr kumimoji="1" lang="ja-JP" altLang="en-US" sz="900">
            <a:latin typeface="ＭＳ 明朝" panose="02020609040205080304" pitchFamily="17" charset="-128"/>
          </a:endParaRPr>
        </a:p>
      </xdr:txBody>
    </xdr:sp>
    <xdr:clientData/>
  </xdr:twoCellAnchor>
  <xdr:twoCellAnchor>
    <xdr:from>
      <xdr:col>7</xdr:col>
      <xdr:colOff>143891</xdr:colOff>
      <xdr:row>89</xdr:row>
      <xdr:rowOff>104775</xdr:rowOff>
    </xdr:from>
    <xdr:to>
      <xdr:col>18</xdr:col>
      <xdr:colOff>0</xdr:colOff>
      <xdr:row>89</xdr:row>
      <xdr:rowOff>104775</xdr:rowOff>
    </xdr:to>
    <xdr:cxnSp macro="">
      <xdr:nvCxnSpPr>
        <xdr:cNvPr id="102624" name="直線コネクタ 102623">
          <a:extLst>
            <a:ext uri="{FF2B5EF4-FFF2-40B4-BE49-F238E27FC236}">
              <a16:creationId xmlns:a16="http://schemas.microsoft.com/office/drawing/2014/main" id="{00000000-0008-0000-0B00-0000E0900100}"/>
            </a:ext>
          </a:extLst>
        </xdr:cNvPr>
        <xdr:cNvCxnSpPr/>
      </xdr:nvCxnSpPr>
      <xdr:spPr bwMode="auto">
        <a:xfrm>
          <a:off x="1544066" y="17764125"/>
          <a:ext cx="2056384" cy="0"/>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arrow" w="sm" len="sm"/>
          <a:tailEnd type="arrow" w="sm" len="sm"/>
        </a:ln>
      </xdr:spPr>
    </xdr:cxnSp>
    <xdr:clientData/>
  </xdr:twoCellAnchor>
  <xdr:twoCellAnchor>
    <xdr:from>
      <xdr:col>11</xdr:col>
      <xdr:colOff>106525</xdr:colOff>
      <xdr:row>88</xdr:row>
      <xdr:rowOff>62426</xdr:rowOff>
    </xdr:from>
    <xdr:to>
      <xdr:col>14</xdr:col>
      <xdr:colOff>37365</xdr:colOff>
      <xdr:row>89</xdr:row>
      <xdr:rowOff>104775</xdr:rowOff>
    </xdr:to>
    <xdr:sp macro="" textlink="">
      <xdr:nvSpPr>
        <xdr:cNvPr id="102625" name="テキスト ボックス 102624">
          <a:extLst>
            <a:ext uri="{FF2B5EF4-FFF2-40B4-BE49-F238E27FC236}">
              <a16:creationId xmlns:a16="http://schemas.microsoft.com/office/drawing/2014/main" id="{00000000-0008-0000-0B00-0000E1900100}"/>
            </a:ext>
          </a:extLst>
        </xdr:cNvPr>
        <xdr:cNvSpPr txBox="1"/>
      </xdr:nvSpPr>
      <xdr:spPr>
        <a:xfrm>
          <a:off x="2306800" y="17521751"/>
          <a:ext cx="530915" cy="242374"/>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b">
          <a:spAutoFit/>
        </a:bodyPr>
        <a:lstStyle/>
        <a:p>
          <a:r>
            <a:rPr kumimoji="1" lang="en-US" altLang="ja-JP" sz="900">
              <a:latin typeface="ＭＳ 明朝" panose="02020609040205080304" pitchFamily="17" charset="-128"/>
            </a:rPr>
            <a:t>12.800</a:t>
          </a:r>
          <a:endParaRPr kumimoji="1" lang="ja-JP" altLang="en-US" sz="900">
            <a:latin typeface="ＭＳ 明朝" panose="02020609040205080304" pitchFamily="17" charset="-128"/>
          </a:endParaRPr>
        </a:p>
      </xdr:txBody>
    </xdr:sp>
    <xdr:clientData/>
  </xdr:twoCellAnchor>
  <xdr:twoCellAnchor>
    <xdr:from>
      <xdr:col>6</xdr:col>
      <xdr:colOff>82852</xdr:colOff>
      <xdr:row>89</xdr:row>
      <xdr:rowOff>104775</xdr:rowOff>
    </xdr:from>
    <xdr:to>
      <xdr:col>7</xdr:col>
      <xdr:colOff>143891</xdr:colOff>
      <xdr:row>89</xdr:row>
      <xdr:rowOff>104775</xdr:rowOff>
    </xdr:to>
    <xdr:cxnSp macro="">
      <xdr:nvCxnSpPr>
        <xdr:cNvPr id="102626" name="直線コネクタ 102625">
          <a:extLst>
            <a:ext uri="{FF2B5EF4-FFF2-40B4-BE49-F238E27FC236}">
              <a16:creationId xmlns:a16="http://schemas.microsoft.com/office/drawing/2014/main" id="{00000000-0008-0000-0B00-0000E2900100}"/>
            </a:ext>
          </a:extLst>
        </xdr:cNvPr>
        <xdr:cNvCxnSpPr/>
      </xdr:nvCxnSpPr>
      <xdr:spPr bwMode="auto">
        <a:xfrm>
          <a:off x="1283002" y="17764125"/>
          <a:ext cx="261064" cy="0"/>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arrow" w="sm" len="sm"/>
          <a:tailEnd type="arrow" w="sm" len="sm"/>
        </a:ln>
      </xdr:spPr>
    </xdr:cxnSp>
    <xdr:clientData/>
  </xdr:twoCellAnchor>
  <xdr:twoCellAnchor>
    <xdr:from>
      <xdr:col>5</xdr:col>
      <xdr:colOff>176806</xdr:colOff>
      <xdr:row>88</xdr:row>
      <xdr:rowOff>62426</xdr:rowOff>
    </xdr:from>
    <xdr:to>
      <xdr:col>8</xdr:col>
      <xdr:colOff>49937</xdr:colOff>
      <xdr:row>89</xdr:row>
      <xdr:rowOff>104775</xdr:rowOff>
    </xdr:to>
    <xdr:sp macro="" textlink="">
      <xdr:nvSpPr>
        <xdr:cNvPr id="102627" name="テキスト ボックス 102626">
          <a:extLst>
            <a:ext uri="{FF2B5EF4-FFF2-40B4-BE49-F238E27FC236}">
              <a16:creationId xmlns:a16="http://schemas.microsoft.com/office/drawing/2014/main" id="{00000000-0008-0000-0B00-0000E3900100}"/>
            </a:ext>
          </a:extLst>
        </xdr:cNvPr>
        <xdr:cNvSpPr txBox="1"/>
      </xdr:nvSpPr>
      <xdr:spPr>
        <a:xfrm>
          <a:off x="1176931" y="17521751"/>
          <a:ext cx="473206" cy="242374"/>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b">
          <a:spAutoFit/>
        </a:bodyPr>
        <a:lstStyle/>
        <a:p>
          <a:r>
            <a:rPr kumimoji="1" lang="en-US" altLang="ja-JP" sz="900">
              <a:latin typeface="ＭＳ 明朝" panose="02020609040205080304" pitchFamily="17" charset="-128"/>
            </a:rPr>
            <a:t>1.625</a:t>
          </a:r>
          <a:endParaRPr kumimoji="1" lang="ja-JP" altLang="en-US" sz="900">
            <a:latin typeface="ＭＳ 明朝" panose="02020609040205080304" pitchFamily="17" charset="-128"/>
          </a:endParaRPr>
        </a:p>
      </xdr:txBody>
    </xdr:sp>
    <xdr:clientData/>
  </xdr:twoCellAnchor>
  <xdr:twoCellAnchor>
    <xdr:from>
      <xdr:col>5</xdr:col>
      <xdr:colOff>190500</xdr:colOff>
      <xdr:row>89</xdr:row>
      <xdr:rowOff>104775</xdr:rowOff>
    </xdr:from>
    <xdr:to>
      <xdr:col>6</xdr:col>
      <xdr:colOff>82852</xdr:colOff>
      <xdr:row>89</xdr:row>
      <xdr:rowOff>104775</xdr:rowOff>
    </xdr:to>
    <xdr:cxnSp macro="">
      <xdr:nvCxnSpPr>
        <xdr:cNvPr id="102628" name="直線コネクタ 102627">
          <a:extLst>
            <a:ext uri="{FF2B5EF4-FFF2-40B4-BE49-F238E27FC236}">
              <a16:creationId xmlns:a16="http://schemas.microsoft.com/office/drawing/2014/main" id="{00000000-0008-0000-0B00-0000E4900100}"/>
            </a:ext>
          </a:extLst>
        </xdr:cNvPr>
        <xdr:cNvCxnSpPr/>
      </xdr:nvCxnSpPr>
      <xdr:spPr bwMode="auto">
        <a:xfrm>
          <a:off x="1190625" y="17764125"/>
          <a:ext cx="92377" cy="0"/>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arrow" w="sm" len="sm"/>
          <a:tailEnd type="arrow" w="sm" len="sm"/>
        </a:ln>
      </xdr:spPr>
    </xdr:cxnSp>
    <xdr:clientData/>
  </xdr:twoCellAnchor>
  <xdr:twoCellAnchor>
    <xdr:from>
      <xdr:col>5</xdr:col>
      <xdr:colOff>85</xdr:colOff>
      <xdr:row>89</xdr:row>
      <xdr:rowOff>104777</xdr:rowOff>
    </xdr:from>
    <xdr:to>
      <xdr:col>7</xdr:col>
      <xdr:colOff>73241</xdr:colOff>
      <xdr:row>90</xdr:row>
      <xdr:rowOff>147126</xdr:rowOff>
    </xdr:to>
    <xdr:sp macro="" textlink="">
      <xdr:nvSpPr>
        <xdr:cNvPr id="102629" name="テキスト ボックス 102628">
          <a:extLst>
            <a:ext uri="{FF2B5EF4-FFF2-40B4-BE49-F238E27FC236}">
              <a16:creationId xmlns:a16="http://schemas.microsoft.com/office/drawing/2014/main" id="{00000000-0008-0000-0B00-0000E5900100}"/>
            </a:ext>
          </a:extLst>
        </xdr:cNvPr>
        <xdr:cNvSpPr txBox="1"/>
      </xdr:nvSpPr>
      <xdr:spPr>
        <a:xfrm>
          <a:off x="1000210" y="17764127"/>
          <a:ext cx="473206" cy="242374"/>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b">
          <a:spAutoFit/>
        </a:bodyPr>
        <a:lstStyle/>
        <a:p>
          <a:r>
            <a:rPr kumimoji="1" lang="en-US" altLang="ja-JP" sz="900">
              <a:latin typeface="ＭＳ 明朝" panose="02020609040205080304" pitchFamily="17" charset="-128"/>
            </a:rPr>
            <a:t>0.575</a:t>
          </a:r>
          <a:endParaRPr kumimoji="1" lang="ja-JP" altLang="en-US" sz="900">
            <a:latin typeface="ＭＳ 明朝" panose="02020609040205080304" pitchFamily="17" charset="-128"/>
          </a:endParaRPr>
        </a:p>
      </xdr:txBody>
    </xdr:sp>
    <xdr:clientData/>
  </xdr:twoCellAnchor>
  <xdr:twoCellAnchor>
    <xdr:from>
      <xdr:col>5</xdr:col>
      <xdr:colOff>190500</xdr:colOff>
      <xdr:row>356</xdr:row>
      <xdr:rowOff>100013</xdr:rowOff>
    </xdr:from>
    <xdr:to>
      <xdr:col>30</xdr:col>
      <xdr:colOff>9525</xdr:colOff>
      <xdr:row>356</xdr:row>
      <xdr:rowOff>100013</xdr:rowOff>
    </xdr:to>
    <xdr:cxnSp macro="">
      <xdr:nvCxnSpPr>
        <xdr:cNvPr id="219" name="直線コネクタ 218">
          <a:extLst>
            <a:ext uri="{FF2B5EF4-FFF2-40B4-BE49-F238E27FC236}">
              <a16:creationId xmlns:a16="http://schemas.microsoft.com/office/drawing/2014/main" id="{00000000-0008-0000-0B00-0000DB000000}"/>
            </a:ext>
          </a:extLst>
        </xdr:cNvPr>
        <xdr:cNvCxnSpPr/>
      </xdr:nvCxnSpPr>
      <xdr:spPr bwMode="auto">
        <a:xfrm>
          <a:off x="1199029" y="69352366"/>
          <a:ext cx="4861672" cy="0"/>
        </a:xfrm>
        <a:prstGeom prst="line">
          <a:avLst/>
        </a:prstGeom>
        <a:solidFill>
          <a:srgbClr xmlns:mc="http://schemas.openxmlformats.org/markup-compatibility/2006" xmlns:a14="http://schemas.microsoft.com/office/drawing/2010/main" val="FFFFFF" mc:Ignorable="a14" a14:legacySpreadsheetColorIndex="9"/>
        </a:solidFill>
        <a:ln w="19050"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xdr:spPr>
    </xdr:cxnSp>
    <xdr:clientData/>
  </xdr:twoCellAnchor>
  <xdr:twoCellAnchor>
    <xdr:from>
      <xdr:col>6</xdr:col>
      <xdr:colOff>38402</xdr:colOff>
      <xdr:row>356</xdr:row>
      <xdr:rowOff>100013</xdr:rowOff>
    </xdr:from>
    <xdr:to>
      <xdr:col>6</xdr:col>
      <xdr:colOff>127302</xdr:colOff>
      <xdr:row>356</xdr:row>
      <xdr:rowOff>188913</xdr:rowOff>
    </xdr:to>
    <xdr:sp macro="" textlink="">
      <xdr:nvSpPr>
        <xdr:cNvPr id="220" name="二等辺三角形 219">
          <a:extLst>
            <a:ext uri="{FF2B5EF4-FFF2-40B4-BE49-F238E27FC236}">
              <a16:creationId xmlns:a16="http://schemas.microsoft.com/office/drawing/2014/main" id="{00000000-0008-0000-0B00-0000DC000000}"/>
            </a:ext>
          </a:extLst>
        </xdr:cNvPr>
        <xdr:cNvSpPr/>
      </xdr:nvSpPr>
      <xdr:spPr bwMode="auto">
        <a:xfrm>
          <a:off x="1248637" y="69352366"/>
          <a:ext cx="88900" cy="88900"/>
        </a:xfrm>
        <a:prstGeom prst="triangle">
          <a:avLst/>
        </a:prstGeom>
        <a:no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txBody>
        <a:bodyPr vertOverflow="clip" wrap="square" lIns="18288" tIns="0" rIns="0" bIns="0" rtlCol="0" anchor="ctr" upright="1"/>
        <a:lstStyle/>
        <a:p>
          <a:pPr algn="l"/>
          <a:endParaRPr kumimoji="1" lang="ja-JP" altLang="en-US" sz="1100"/>
        </a:p>
      </xdr:txBody>
    </xdr:sp>
    <xdr:clientData/>
  </xdr:twoCellAnchor>
  <xdr:twoCellAnchor>
    <xdr:from>
      <xdr:col>21</xdr:col>
      <xdr:colOff>66373</xdr:colOff>
      <xdr:row>356</xdr:row>
      <xdr:rowOff>100013</xdr:rowOff>
    </xdr:from>
    <xdr:to>
      <xdr:col>21</xdr:col>
      <xdr:colOff>155273</xdr:colOff>
      <xdr:row>356</xdr:row>
      <xdr:rowOff>188913</xdr:rowOff>
    </xdr:to>
    <xdr:sp macro="" textlink="">
      <xdr:nvSpPr>
        <xdr:cNvPr id="221" name="二等辺三角形 220">
          <a:extLst>
            <a:ext uri="{FF2B5EF4-FFF2-40B4-BE49-F238E27FC236}">
              <a16:creationId xmlns:a16="http://schemas.microsoft.com/office/drawing/2014/main" id="{00000000-0008-0000-0B00-0000DD000000}"/>
            </a:ext>
          </a:extLst>
        </xdr:cNvPr>
        <xdr:cNvSpPr/>
      </xdr:nvSpPr>
      <xdr:spPr bwMode="auto">
        <a:xfrm>
          <a:off x="4302197" y="69352366"/>
          <a:ext cx="88900" cy="88900"/>
        </a:xfrm>
        <a:prstGeom prst="triangle">
          <a:avLst/>
        </a:prstGeom>
        <a:no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txBody>
        <a:bodyPr vertOverflow="clip" wrap="square" lIns="18288" tIns="0" rIns="0" bIns="0" rtlCol="0" anchor="ctr" upright="1"/>
        <a:lstStyle/>
        <a:p>
          <a:pPr algn="l"/>
          <a:endParaRPr kumimoji="1" lang="ja-JP" altLang="en-US" sz="1100"/>
        </a:p>
      </xdr:txBody>
    </xdr:sp>
    <xdr:clientData/>
  </xdr:twoCellAnchor>
  <xdr:twoCellAnchor>
    <xdr:from>
      <xdr:col>22</xdr:col>
      <xdr:colOff>18971</xdr:colOff>
      <xdr:row>356</xdr:row>
      <xdr:rowOff>100013</xdr:rowOff>
    </xdr:from>
    <xdr:to>
      <xdr:col>22</xdr:col>
      <xdr:colOff>107871</xdr:colOff>
      <xdr:row>356</xdr:row>
      <xdr:rowOff>188913</xdr:rowOff>
    </xdr:to>
    <xdr:sp macro="" textlink="">
      <xdr:nvSpPr>
        <xdr:cNvPr id="222" name="二等辺三角形 221">
          <a:extLst>
            <a:ext uri="{FF2B5EF4-FFF2-40B4-BE49-F238E27FC236}">
              <a16:creationId xmlns:a16="http://schemas.microsoft.com/office/drawing/2014/main" id="{00000000-0008-0000-0B00-0000DE000000}"/>
            </a:ext>
          </a:extLst>
        </xdr:cNvPr>
        <xdr:cNvSpPr/>
      </xdr:nvSpPr>
      <xdr:spPr bwMode="auto">
        <a:xfrm>
          <a:off x="4456500" y="69352366"/>
          <a:ext cx="88900" cy="88900"/>
        </a:xfrm>
        <a:prstGeom prst="triangle">
          <a:avLst/>
        </a:prstGeom>
        <a:no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txBody>
        <a:bodyPr vertOverflow="clip" wrap="square" lIns="18288" tIns="0" rIns="0" bIns="0" rtlCol="0" anchor="ctr" upright="1"/>
        <a:lstStyle/>
        <a:p>
          <a:pPr algn="l"/>
          <a:endParaRPr kumimoji="1" lang="ja-JP" altLang="en-US" sz="1100"/>
        </a:p>
      </xdr:txBody>
    </xdr:sp>
    <xdr:clientData/>
  </xdr:twoCellAnchor>
  <xdr:twoCellAnchor>
    <xdr:from>
      <xdr:col>29</xdr:col>
      <xdr:colOff>104854</xdr:colOff>
      <xdr:row>356</xdr:row>
      <xdr:rowOff>100013</xdr:rowOff>
    </xdr:from>
    <xdr:to>
      <xdr:col>29</xdr:col>
      <xdr:colOff>193754</xdr:colOff>
      <xdr:row>356</xdr:row>
      <xdr:rowOff>188913</xdr:rowOff>
    </xdr:to>
    <xdr:sp macro="" textlink="">
      <xdr:nvSpPr>
        <xdr:cNvPr id="223" name="二等辺三角形 222">
          <a:extLst>
            <a:ext uri="{FF2B5EF4-FFF2-40B4-BE49-F238E27FC236}">
              <a16:creationId xmlns:a16="http://schemas.microsoft.com/office/drawing/2014/main" id="{00000000-0008-0000-0B00-0000DF000000}"/>
            </a:ext>
          </a:extLst>
        </xdr:cNvPr>
        <xdr:cNvSpPr/>
      </xdr:nvSpPr>
      <xdr:spPr bwMode="auto">
        <a:xfrm>
          <a:off x="5954325" y="69352366"/>
          <a:ext cx="88900" cy="88900"/>
        </a:xfrm>
        <a:prstGeom prst="triangle">
          <a:avLst/>
        </a:prstGeom>
        <a:no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txBody>
        <a:bodyPr vertOverflow="clip" wrap="square" lIns="18288" tIns="0" rIns="0" bIns="0" rtlCol="0" anchor="ctr" upright="1"/>
        <a:lstStyle/>
        <a:p>
          <a:pPr algn="l"/>
          <a:endParaRPr kumimoji="1" lang="ja-JP" altLang="en-US" sz="1100"/>
        </a:p>
      </xdr:txBody>
    </xdr:sp>
    <xdr:clientData/>
  </xdr:twoCellAnchor>
  <xdr:twoCellAnchor>
    <xdr:from>
      <xdr:col>5</xdr:col>
      <xdr:colOff>190500</xdr:colOff>
      <xdr:row>356</xdr:row>
      <xdr:rowOff>188913</xdr:rowOff>
    </xdr:from>
    <xdr:to>
      <xdr:col>5</xdr:col>
      <xdr:colOff>190500</xdr:colOff>
      <xdr:row>360</xdr:row>
      <xdr:rowOff>9525</xdr:rowOff>
    </xdr:to>
    <xdr:cxnSp macro="">
      <xdr:nvCxnSpPr>
        <xdr:cNvPr id="224" name="直線コネクタ 223">
          <a:extLst>
            <a:ext uri="{FF2B5EF4-FFF2-40B4-BE49-F238E27FC236}">
              <a16:creationId xmlns:a16="http://schemas.microsoft.com/office/drawing/2014/main" id="{00000000-0008-0000-0B00-0000E0000000}"/>
            </a:ext>
          </a:extLst>
        </xdr:cNvPr>
        <xdr:cNvCxnSpPr/>
      </xdr:nvCxnSpPr>
      <xdr:spPr bwMode="auto">
        <a:xfrm>
          <a:off x="1199029" y="69441266"/>
          <a:ext cx="0" cy="638641"/>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xdr:spPr>
    </xdr:cxnSp>
    <xdr:clientData/>
  </xdr:twoCellAnchor>
  <xdr:twoCellAnchor>
    <xdr:from>
      <xdr:col>22</xdr:col>
      <xdr:colOff>3175</xdr:colOff>
      <xdr:row>356</xdr:row>
      <xdr:rowOff>188913</xdr:rowOff>
    </xdr:from>
    <xdr:to>
      <xdr:col>22</xdr:col>
      <xdr:colOff>3175</xdr:colOff>
      <xdr:row>360</xdr:row>
      <xdr:rowOff>9525</xdr:rowOff>
    </xdr:to>
    <xdr:cxnSp macro="">
      <xdr:nvCxnSpPr>
        <xdr:cNvPr id="225" name="直線コネクタ 224">
          <a:extLst>
            <a:ext uri="{FF2B5EF4-FFF2-40B4-BE49-F238E27FC236}">
              <a16:creationId xmlns:a16="http://schemas.microsoft.com/office/drawing/2014/main" id="{00000000-0008-0000-0B00-0000E1000000}"/>
            </a:ext>
          </a:extLst>
        </xdr:cNvPr>
        <xdr:cNvCxnSpPr/>
      </xdr:nvCxnSpPr>
      <xdr:spPr bwMode="auto">
        <a:xfrm>
          <a:off x="4440704" y="69441266"/>
          <a:ext cx="0" cy="638641"/>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xdr:spPr>
    </xdr:cxnSp>
    <xdr:clientData/>
  </xdr:twoCellAnchor>
  <xdr:twoCellAnchor>
    <xdr:from>
      <xdr:col>30</xdr:col>
      <xdr:colOff>9525</xdr:colOff>
      <xdr:row>356</xdr:row>
      <xdr:rowOff>188913</xdr:rowOff>
    </xdr:from>
    <xdr:to>
      <xdr:col>30</xdr:col>
      <xdr:colOff>9525</xdr:colOff>
      <xdr:row>360</xdr:row>
      <xdr:rowOff>9525</xdr:rowOff>
    </xdr:to>
    <xdr:cxnSp macro="">
      <xdr:nvCxnSpPr>
        <xdr:cNvPr id="226" name="直線コネクタ 225">
          <a:extLst>
            <a:ext uri="{FF2B5EF4-FFF2-40B4-BE49-F238E27FC236}">
              <a16:creationId xmlns:a16="http://schemas.microsoft.com/office/drawing/2014/main" id="{00000000-0008-0000-0B00-0000E2000000}"/>
            </a:ext>
          </a:extLst>
        </xdr:cNvPr>
        <xdr:cNvCxnSpPr/>
      </xdr:nvCxnSpPr>
      <xdr:spPr bwMode="auto">
        <a:xfrm>
          <a:off x="6060701" y="69441266"/>
          <a:ext cx="0" cy="638641"/>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xdr:spPr>
    </xdr:cxnSp>
    <xdr:clientData/>
  </xdr:twoCellAnchor>
  <xdr:twoCellAnchor>
    <xdr:from>
      <xdr:col>5</xdr:col>
      <xdr:colOff>190500</xdr:colOff>
      <xdr:row>360</xdr:row>
      <xdr:rowOff>9525</xdr:rowOff>
    </xdr:from>
    <xdr:to>
      <xdr:col>22</xdr:col>
      <xdr:colOff>3175</xdr:colOff>
      <xdr:row>360</xdr:row>
      <xdr:rowOff>9525</xdr:rowOff>
    </xdr:to>
    <xdr:cxnSp macro="">
      <xdr:nvCxnSpPr>
        <xdr:cNvPr id="227" name="直線コネクタ 226">
          <a:extLst>
            <a:ext uri="{FF2B5EF4-FFF2-40B4-BE49-F238E27FC236}">
              <a16:creationId xmlns:a16="http://schemas.microsoft.com/office/drawing/2014/main" id="{00000000-0008-0000-0B00-0000E3000000}"/>
            </a:ext>
          </a:extLst>
        </xdr:cNvPr>
        <xdr:cNvCxnSpPr/>
      </xdr:nvCxnSpPr>
      <xdr:spPr bwMode="auto">
        <a:xfrm>
          <a:off x="1199029" y="70079907"/>
          <a:ext cx="3241675" cy="0"/>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arrow" w="sm" len="sm"/>
          <a:tailEnd type="arrow" w="sm" len="sm"/>
        </a:ln>
      </xdr:spPr>
    </xdr:cxnSp>
    <xdr:clientData/>
  </xdr:twoCellAnchor>
  <xdr:twoCellAnchor>
    <xdr:from>
      <xdr:col>22</xdr:col>
      <xdr:colOff>3175</xdr:colOff>
      <xdr:row>360</xdr:row>
      <xdr:rowOff>9525</xdr:rowOff>
    </xdr:from>
    <xdr:to>
      <xdr:col>30</xdr:col>
      <xdr:colOff>9525</xdr:colOff>
      <xdr:row>360</xdr:row>
      <xdr:rowOff>9525</xdr:rowOff>
    </xdr:to>
    <xdr:cxnSp macro="">
      <xdr:nvCxnSpPr>
        <xdr:cNvPr id="228" name="直線コネクタ 227">
          <a:extLst>
            <a:ext uri="{FF2B5EF4-FFF2-40B4-BE49-F238E27FC236}">
              <a16:creationId xmlns:a16="http://schemas.microsoft.com/office/drawing/2014/main" id="{00000000-0008-0000-0B00-0000E4000000}"/>
            </a:ext>
          </a:extLst>
        </xdr:cNvPr>
        <xdr:cNvCxnSpPr/>
      </xdr:nvCxnSpPr>
      <xdr:spPr bwMode="auto">
        <a:xfrm>
          <a:off x="4440704" y="70079907"/>
          <a:ext cx="1619997" cy="0"/>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arrow" w="sm" len="sm"/>
          <a:tailEnd type="arrow" w="sm" len="sm"/>
        </a:ln>
      </xdr:spPr>
    </xdr:cxnSp>
    <xdr:clientData/>
  </xdr:twoCellAnchor>
  <xdr:twoCellAnchor>
    <xdr:from>
      <xdr:col>12</xdr:col>
      <xdr:colOff>131418</xdr:colOff>
      <xdr:row>358</xdr:row>
      <xdr:rowOff>167201</xdr:rowOff>
    </xdr:from>
    <xdr:to>
      <xdr:col>15</xdr:col>
      <xdr:colOff>62258</xdr:colOff>
      <xdr:row>360</xdr:row>
      <xdr:rowOff>9525</xdr:rowOff>
    </xdr:to>
    <xdr:sp macro="" textlink="">
      <xdr:nvSpPr>
        <xdr:cNvPr id="229" name="テキスト ボックス 228">
          <a:extLst>
            <a:ext uri="{FF2B5EF4-FFF2-40B4-BE49-F238E27FC236}">
              <a16:creationId xmlns:a16="http://schemas.microsoft.com/office/drawing/2014/main" id="{00000000-0008-0000-0B00-0000E5000000}"/>
            </a:ext>
          </a:extLst>
        </xdr:cNvPr>
        <xdr:cNvSpPr txBox="1"/>
      </xdr:nvSpPr>
      <xdr:spPr>
        <a:xfrm>
          <a:off x="2551889" y="69822966"/>
          <a:ext cx="535957" cy="256941"/>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b">
          <a:spAutoFit/>
        </a:bodyPr>
        <a:lstStyle/>
        <a:p>
          <a:r>
            <a:rPr kumimoji="1" lang="en-US" altLang="ja-JP" sz="900">
              <a:latin typeface="ＭＳ 明朝" panose="02020609040205080304" pitchFamily="17" charset="-128"/>
            </a:rPr>
            <a:t>20.000</a:t>
          </a:r>
          <a:endParaRPr kumimoji="1" lang="ja-JP" altLang="en-US" sz="900">
            <a:latin typeface="ＭＳ 明朝" panose="02020609040205080304" pitchFamily="17" charset="-128"/>
          </a:endParaRPr>
        </a:p>
      </xdr:txBody>
    </xdr:sp>
    <xdr:clientData/>
  </xdr:twoCellAnchor>
  <xdr:twoCellAnchor>
    <xdr:from>
      <xdr:col>24</xdr:col>
      <xdr:colOff>140943</xdr:colOff>
      <xdr:row>358</xdr:row>
      <xdr:rowOff>167201</xdr:rowOff>
    </xdr:from>
    <xdr:to>
      <xdr:col>27</xdr:col>
      <xdr:colOff>71783</xdr:colOff>
      <xdr:row>360</xdr:row>
      <xdr:rowOff>9525</xdr:rowOff>
    </xdr:to>
    <xdr:sp macro="" textlink="">
      <xdr:nvSpPr>
        <xdr:cNvPr id="230" name="テキスト ボックス 229">
          <a:extLst>
            <a:ext uri="{FF2B5EF4-FFF2-40B4-BE49-F238E27FC236}">
              <a16:creationId xmlns:a16="http://schemas.microsoft.com/office/drawing/2014/main" id="{00000000-0008-0000-0B00-0000E6000000}"/>
            </a:ext>
          </a:extLst>
        </xdr:cNvPr>
        <xdr:cNvSpPr txBox="1"/>
      </xdr:nvSpPr>
      <xdr:spPr>
        <a:xfrm>
          <a:off x="4981884" y="69822966"/>
          <a:ext cx="535958" cy="256941"/>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b">
          <a:spAutoFit/>
        </a:bodyPr>
        <a:lstStyle/>
        <a:p>
          <a:r>
            <a:rPr kumimoji="1" lang="en-US" altLang="ja-JP" sz="900">
              <a:latin typeface="ＭＳ 明朝" panose="02020609040205080304" pitchFamily="17" charset="-128"/>
            </a:rPr>
            <a:t>10.000</a:t>
          </a:r>
          <a:endParaRPr kumimoji="1" lang="ja-JP" altLang="en-US" sz="900">
            <a:latin typeface="ＭＳ 明朝" panose="02020609040205080304" pitchFamily="17" charset="-128"/>
          </a:endParaRPr>
        </a:p>
      </xdr:txBody>
    </xdr:sp>
    <xdr:clientData/>
  </xdr:twoCellAnchor>
  <xdr:twoCellAnchor>
    <xdr:from>
      <xdr:col>6</xdr:col>
      <xdr:colOff>82852</xdr:colOff>
      <xdr:row>356</xdr:row>
      <xdr:rowOff>188913</xdr:rowOff>
    </xdr:from>
    <xdr:to>
      <xdr:col>6</xdr:col>
      <xdr:colOff>82852</xdr:colOff>
      <xdr:row>358</xdr:row>
      <xdr:rowOff>167201</xdr:rowOff>
    </xdr:to>
    <xdr:cxnSp macro="">
      <xdr:nvCxnSpPr>
        <xdr:cNvPr id="231" name="直線コネクタ 230">
          <a:extLst>
            <a:ext uri="{FF2B5EF4-FFF2-40B4-BE49-F238E27FC236}">
              <a16:creationId xmlns:a16="http://schemas.microsoft.com/office/drawing/2014/main" id="{00000000-0008-0000-0B00-0000E7000000}"/>
            </a:ext>
          </a:extLst>
        </xdr:cNvPr>
        <xdr:cNvCxnSpPr/>
      </xdr:nvCxnSpPr>
      <xdr:spPr bwMode="auto">
        <a:xfrm>
          <a:off x="1293087" y="69441266"/>
          <a:ext cx="0" cy="381700"/>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xdr:spPr>
    </xdr:cxnSp>
    <xdr:clientData/>
  </xdr:twoCellAnchor>
  <xdr:twoCellAnchor>
    <xdr:from>
      <xdr:col>21</xdr:col>
      <xdr:colOff>110823</xdr:colOff>
      <xdr:row>356</xdr:row>
      <xdr:rowOff>188913</xdr:rowOff>
    </xdr:from>
    <xdr:to>
      <xdr:col>21</xdr:col>
      <xdr:colOff>110823</xdr:colOff>
      <xdr:row>358</xdr:row>
      <xdr:rowOff>167201</xdr:rowOff>
    </xdr:to>
    <xdr:cxnSp macro="">
      <xdr:nvCxnSpPr>
        <xdr:cNvPr id="232" name="直線コネクタ 231">
          <a:extLst>
            <a:ext uri="{FF2B5EF4-FFF2-40B4-BE49-F238E27FC236}">
              <a16:creationId xmlns:a16="http://schemas.microsoft.com/office/drawing/2014/main" id="{00000000-0008-0000-0B00-0000E8000000}"/>
            </a:ext>
          </a:extLst>
        </xdr:cNvPr>
        <xdr:cNvCxnSpPr/>
      </xdr:nvCxnSpPr>
      <xdr:spPr bwMode="auto">
        <a:xfrm>
          <a:off x="4346647" y="69441266"/>
          <a:ext cx="0" cy="381700"/>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xdr:spPr>
    </xdr:cxnSp>
    <xdr:clientData/>
  </xdr:twoCellAnchor>
  <xdr:twoCellAnchor>
    <xdr:from>
      <xdr:col>22</xdr:col>
      <xdr:colOff>63421</xdr:colOff>
      <xdr:row>356</xdr:row>
      <xdr:rowOff>188913</xdr:rowOff>
    </xdr:from>
    <xdr:to>
      <xdr:col>22</xdr:col>
      <xdr:colOff>63421</xdr:colOff>
      <xdr:row>358</xdr:row>
      <xdr:rowOff>167201</xdr:rowOff>
    </xdr:to>
    <xdr:cxnSp macro="">
      <xdr:nvCxnSpPr>
        <xdr:cNvPr id="233" name="直線コネクタ 232">
          <a:extLst>
            <a:ext uri="{FF2B5EF4-FFF2-40B4-BE49-F238E27FC236}">
              <a16:creationId xmlns:a16="http://schemas.microsoft.com/office/drawing/2014/main" id="{00000000-0008-0000-0B00-0000E9000000}"/>
            </a:ext>
          </a:extLst>
        </xdr:cNvPr>
        <xdr:cNvCxnSpPr/>
      </xdr:nvCxnSpPr>
      <xdr:spPr bwMode="auto">
        <a:xfrm>
          <a:off x="4500950" y="69441266"/>
          <a:ext cx="0" cy="381700"/>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xdr:spPr>
    </xdr:cxnSp>
    <xdr:clientData/>
  </xdr:twoCellAnchor>
  <xdr:twoCellAnchor>
    <xdr:from>
      <xdr:col>29</xdr:col>
      <xdr:colOff>149304</xdr:colOff>
      <xdr:row>356</xdr:row>
      <xdr:rowOff>188913</xdr:rowOff>
    </xdr:from>
    <xdr:to>
      <xdr:col>29</xdr:col>
      <xdr:colOff>149304</xdr:colOff>
      <xdr:row>358</xdr:row>
      <xdr:rowOff>167201</xdr:rowOff>
    </xdr:to>
    <xdr:cxnSp macro="">
      <xdr:nvCxnSpPr>
        <xdr:cNvPr id="234" name="直線コネクタ 233">
          <a:extLst>
            <a:ext uri="{FF2B5EF4-FFF2-40B4-BE49-F238E27FC236}">
              <a16:creationId xmlns:a16="http://schemas.microsoft.com/office/drawing/2014/main" id="{00000000-0008-0000-0B00-0000EA000000}"/>
            </a:ext>
          </a:extLst>
        </xdr:cNvPr>
        <xdr:cNvCxnSpPr/>
      </xdr:nvCxnSpPr>
      <xdr:spPr bwMode="auto">
        <a:xfrm>
          <a:off x="5998775" y="69441266"/>
          <a:ext cx="0" cy="381700"/>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xdr:spPr>
    </xdr:cxnSp>
    <xdr:clientData/>
  </xdr:twoCellAnchor>
  <xdr:twoCellAnchor>
    <xdr:from>
      <xdr:col>5</xdr:col>
      <xdr:colOff>0</xdr:colOff>
      <xdr:row>358</xdr:row>
      <xdr:rowOff>167201</xdr:rowOff>
    </xdr:from>
    <xdr:to>
      <xdr:col>5</xdr:col>
      <xdr:colOff>190500</xdr:colOff>
      <xdr:row>358</xdr:row>
      <xdr:rowOff>167201</xdr:rowOff>
    </xdr:to>
    <xdr:cxnSp macro="">
      <xdr:nvCxnSpPr>
        <xdr:cNvPr id="235" name="直線コネクタ 234">
          <a:extLst>
            <a:ext uri="{FF2B5EF4-FFF2-40B4-BE49-F238E27FC236}">
              <a16:creationId xmlns:a16="http://schemas.microsoft.com/office/drawing/2014/main" id="{00000000-0008-0000-0B00-0000EB000000}"/>
            </a:ext>
          </a:extLst>
        </xdr:cNvPr>
        <xdr:cNvCxnSpPr/>
      </xdr:nvCxnSpPr>
      <xdr:spPr bwMode="auto">
        <a:xfrm>
          <a:off x="1008529" y="69822966"/>
          <a:ext cx="190500" cy="0"/>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arrow" w="sm" len="sm"/>
        </a:ln>
      </xdr:spPr>
    </xdr:cxnSp>
    <xdr:clientData/>
  </xdr:twoCellAnchor>
  <xdr:twoCellAnchor>
    <xdr:from>
      <xdr:col>5</xdr:col>
      <xdr:colOff>190500</xdr:colOff>
      <xdr:row>358</xdr:row>
      <xdr:rowOff>167201</xdr:rowOff>
    </xdr:from>
    <xdr:to>
      <xdr:col>6</xdr:col>
      <xdr:colOff>82852</xdr:colOff>
      <xdr:row>358</xdr:row>
      <xdr:rowOff>167201</xdr:rowOff>
    </xdr:to>
    <xdr:cxnSp macro="">
      <xdr:nvCxnSpPr>
        <xdr:cNvPr id="236" name="直線コネクタ 235">
          <a:extLst>
            <a:ext uri="{FF2B5EF4-FFF2-40B4-BE49-F238E27FC236}">
              <a16:creationId xmlns:a16="http://schemas.microsoft.com/office/drawing/2014/main" id="{00000000-0008-0000-0B00-0000EC000000}"/>
            </a:ext>
          </a:extLst>
        </xdr:cNvPr>
        <xdr:cNvCxnSpPr/>
      </xdr:nvCxnSpPr>
      <xdr:spPr bwMode="auto">
        <a:xfrm>
          <a:off x="1199029" y="69822966"/>
          <a:ext cx="94058" cy="0"/>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xdr:spPr>
    </xdr:cxnSp>
    <xdr:clientData/>
  </xdr:twoCellAnchor>
  <xdr:twoCellAnchor>
    <xdr:from>
      <xdr:col>6</xdr:col>
      <xdr:colOff>82852</xdr:colOff>
      <xdr:row>358</xdr:row>
      <xdr:rowOff>167201</xdr:rowOff>
    </xdr:from>
    <xdr:to>
      <xdr:col>21</xdr:col>
      <xdr:colOff>110823</xdr:colOff>
      <xdr:row>358</xdr:row>
      <xdr:rowOff>167201</xdr:rowOff>
    </xdr:to>
    <xdr:cxnSp macro="">
      <xdr:nvCxnSpPr>
        <xdr:cNvPr id="237" name="直線コネクタ 236">
          <a:extLst>
            <a:ext uri="{FF2B5EF4-FFF2-40B4-BE49-F238E27FC236}">
              <a16:creationId xmlns:a16="http://schemas.microsoft.com/office/drawing/2014/main" id="{00000000-0008-0000-0B00-0000ED000000}"/>
            </a:ext>
          </a:extLst>
        </xdr:cNvPr>
        <xdr:cNvCxnSpPr/>
      </xdr:nvCxnSpPr>
      <xdr:spPr bwMode="auto">
        <a:xfrm>
          <a:off x="1293087" y="69822966"/>
          <a:ext cx="3053560" cy="0"/>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arrow" w="sm" len="sm"/>
          <a:tailEnd type="arrow" w="sm" len="sm"/>
        </a:ln>
      </xdr:spPr>
    </xdr:cxnSp>
    <xdr:clientData/>
  </xdr:twoCellAnchor>
  <xdr:twoCellAnchor>
    <xdr:from>
      <xdr:col>21</xdr:col>
      <xdr:colOff>110823</xdr:colOff>
      <xdr:row>358</xdr:row>
      <xdr:rowOff>167201</xdr:rowOff>
    </xdr:from>
    <xdr:to>
      <xdr:col>22</xdr:col>
      <xdr:colOff>63421</xdr:colOff>
      <xdr:row>358</xdr:row>
      <xdr:rowOff>167201</xdr:rowOff>
    </xdr:to>
    <xdr:cxnSp macro="">
      <xdr:nvCxnSpPr>
        <xdr:cNvPr id="238" name="直線コネクタ 237">
          <a:extLst>
            <a:ext uri="{FF2B5EF4-FFF2-40B4-BE49-F238E27FC236}">
              <a16:creationId xmlns:a16="http://schemas.microsoft.com/office/drawing/2014/main" id="{00000000-0008-0000-0B00-0000EE000000}"/>
            </a:ext>
          </a:extLst>
        </xdr:cNvPr>
        <xdr:cNvCxnSpPr/>
      </xdr:nvCxnSpPr>
      <xdr:spPr bwMode="auto">
        <a:xfrm>
          <a:off x="4346647" y="69822966"/>
          <a:ext cx="154303" cy="0"/>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xdr:spPr>
    </xdr:cxnSp>
    <xdr:clientData/>
  </xdr:twoCellAnchor>
  <xdr:twoCellAnchor>
    <xdr:from>
      <xdr:col>22</xdr:col>
      <xdr:colOff>63421</xdr:colOff>
      <xdr:row>358</xdr:row>
      <xdr:rowOff>167201</xdr:rowOff>
    </xdr:from>
    <xdr:to>
      <xdr:col>29</xdr:col>
      <xdr:colOff>149304</xdr:colOff>
      <xdr:row>358</xdr:row>
      <xdr:rowOff>167201</xdr:rowOff>
    </xdr:to>
    <xdr:cxnSp macro="">
      <xdr:nvCxnSpPr>
        <xdr:cNvPr id="239" name="直線コネクタ 238">
          <a:extLst>
            <a:ext uri="{FF2B5EF4-FFF2-40B4-BE49-F238E27FC236}">
              <a16:creationId xmlns:a16="http://schemas.microsoft.com/office/drawing/2014/main" id="{00000000-0008-0000-0B00-0000EF000000}"/>
            </a:ext>
          </a:extLst>
        </xdr:cNvPr>
        <xdr:cNvCxnSpPr/>
      </xdr:nvCxnSpPr>
      <xdr:spPr bwMode="auto">
        <a:xfrm>
          <a:off x="4500950" y="69822966"/>
          <a:ext cx="1497825" cy="0"/>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arrow" w="sm" len="sm"/>
          <a:tailEnd type="arrow" w="sm" len="sm"/>
        </a:ln>
      </xdr:spPr>
    </xdr:cxnSp>
    <xdr:clientData/>
  </xdr:twoCellAnchor>
  <xdr:twoCellAnchor>
    <xdr:from>
      <xdr:col>29</xdr:col>
      <xdr:colOff>149304</xdr:colOff>
      <xdr:row>358</xdr:row>
      <xdr:rowOff>167201</xdr:rowOff>
    </xdr:from>
    <xdr:to>
      <xdr:col>30</xdr:col>
      <xdr:colOff>9525</xdr:colOff>
      <xdr:row>358</xdr:row>
      <xdr:rowOff>167201</xdr:rowOff>
    </xdr:to>
    <xdr:cxnSp macro="">
      <xdr:nvCxnSpPr>
        <xdr:cNvPr id="240" name="直線コネクタ 239">
          <a:extLst>
            <a:ext uri="{FF2B5EF4-FFF2-40B4-BE49-F238E27FC236}">
              <a16:creationId xmlns:a16="http://schemas.microsoft.com/office/drawing/2014/main" id="{00000000-0008-0000-0B00-0000F0000000}"/>
            </a:ext>
          </a:extLst>
        </xdr:cNvPr>
        <xdr:cNvCxnSpPr/>
      </xdr:nvCxnSpPr>
      <xdr:spPr bwMode="auto">
        <a:xfrm>
          <a:off x="5998775" y="69822966"/>
          <a:ext cx="61926" cy="0"/>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xdr:spPr>
    </xdr:cxnSp>
    <xdr:clientData/>
  </xdr:twoCellAnchor>
  <xdr:twoCellAnchor>
    <xdr:from>
      <xdr:col>30</xdr:col>
      <xdr:colOff>9525</xdr:colOff>
      <xdr:row>358</xdr:row>
      <xdr:rowOff>167201</xdr:rowOff>
    </xdr:from>
    <xdr:to>
      <xdr:col>31</xdr:col>
      <xdr:colOff>0</xdr:colOff>
      <xdr:row>358</xdr:row>
      <xdr:rowOff>167201</xdr:rowOff>
    </xdr:to>
    <xdr:cxnSp macro="">
      <xdr:nvCxnSpPr>
        <xdr:cNvPr id="241" name="直線コネクタ 240">
          <a:extLst>
            <a:ext uri="{FF2B5EF4-FFF2-40B4-BE49-F238E27FC236}">
              <a16:creationId xmlns:a16="http://schemas.microsoft.com/office/drawing/2014/main" id="{00000000-0008-0000-0B00-0000F1000000}"/>
            </a:ext>
          </a:extLst>
        </xdr:cNvPr>
        <xdr:cNvCxnSpPr/>
      </xdr:nvCxnSpPr>
      <xdr:spPr bwMode="auto">
        <a:xfrm>
          <a:off x="6060701" y="69822966"/>
          <a:ext cx="192181" cy="0"/>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arrow" w="sm" len="sm"/>
          <a:tailEnd type="none" w="med" len="med"/>
        </a:ln>
      </xdr:spPr>
    </xdr:cxnSp>
    <xdr:clientData/>
  </xdr:twoCellAnchor>
  <xdr:twoCellAnchor>
    <xdr:from>
      <xdr:col>5</xdr:col>
      <xdr:colOff>0</xdr:colOff>
      <xdr:row>357</xdr:row>
      <xdr:rowOff>124851</xdr:rowOff>
    </xdr:from>
    <xdr:to>
      <xdr:col>7</xdr:col>
      <xdr:colOff>73156</xdr:colOff>
      <xdr:row>358</xdr:row>
      <xdr:rowOff>167200</xdr:rowOff>
    </xdr:to>
    <xdr:sp macro="" textlink="">
      <xdr:nvSpPr>
        <xdr:cNvPr id="242" name="テキスト ボックス 241">
          <a:extLst>
            <a:ext uri="{FF2B5EF4-FFF2-40B4-BE49-F238E27FC236}">
              <a16:creationId xmlns:a16="http://schemas.microsoft.com/office/drawing/2014/main" id="{00000000-0008-0000-0B00-0000F2000000}"/>
            </a:ext>
          </a:extLst>
        </xdr:cNvPr>
        <xdr:cNvSpPr txBox="1"/>
      </xdr:nvSpPr>
      <xdr:spPr>
        <a:xfrm>
          <a:off x="1008529" y="69578910"/>
          <a:ext cx="476568" cy="244055"/>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b">
          <a:spAutoFit/>
        </a:bodyPr>
        <a:lstStyle/>
        <a:p>
          <a:r>
            <a:rPr kumimoji="1" lang="en-US" altLang="ja-JP" sz="900">
              <a:latin typeface="ＭＳ 明朝" panose="02020609040205080304" pitchFamily="17" charset="-128"/>
            </a:rPr>
            <a:t>0.575</a:t>
          </a:r>
          <a:endParaRPr kumimoji="1" lang="ja-JP" altLang="en-US" sz="900">
            <a:latin typeface="ＭＳ 明朝" panose="02020609040205080304" pitchFamily="17" charset="-128"/>
          </a:endParaRPr>
        </a:p>
      </xdr:txBody>
    </xdr:sp>
    <xdr:clientData/>
  </xdr:twoCellAnchor>
  <xdr:twoCellAnchor>
    <xdr:from>
      <xdr:col>12</xdr:col>
      <xdr:colOff>131418</xdr:colOff>
      <xdr:row>357</xdr:row>
      <xdr:rowOff>124851</xdr:rowOff>
    </xdr:from>
    <xdr:to>
      <xdr:col>15</xdr:col>
      <xdr:colOff>62258</xdr:colOff>
      <xdr:row>358</xdr:row>
      <xdr:rowOff>167200</xdr:rowOff>
    </xdr:to>
    <xdr:sp macro="" textlink="">
      <xdr:nvSpPr>
        <xdr:cNvPr id="243" name="テキスト ボックス 242">
          <a:extLst>
            <a:ext uri="{FF2B5EF4-FFF2-40B4-BE49-F238E27FC236}">
              <a16:creationId xmlns:a16="http://schemas.microsoft.com/office/drawing/2014/main" id="{00000000-0008-0000-0B00-0000F3000000}"/>
            </a:ext>
          </a:extLst>
        </xdr:cNvPr>
        <xdr:cNvSpPr txBox="1"/>
      </xdr:nvSpPr>
      <xdr:spPr>
        <a:xfrm>
          <a:off x="2551889" y="69578910"/>
          <a:ext cx="535957" cy="244055"/>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b">
          <a:spAutoFit/>
        </a:bodyPr>
        <a:lstStyle/>
        <a:p>
          <a:r>
            <a:rPr kumimoji="1" lang="en-US" altLang="ja-JP" sz="900">
              <a:latin typeface="ＭＳ 明朝" panose="02020609040205080304" pitchFamily="17" charset="-128"/>
            </a:rPr>
            <a:t>18.850</a:t>
          </a:r>
          <a:endParaRPr kumimoji="1" lang="ja-JP" altLang="en-US" sz="900">
            <a:latin typeface="ＭＳ 明朝" panose="02020609040205080304" pitchFamily="17" charset="-128"/>
          </a:endParaRPr>
        </a:p>
      </xdr:txBody>
    </xdr:sp>
    <xdr:clientData/>
  </xdr:twoCellAnchor>
  <xdr:twoCellAnchor>
    <xdr:from>
      <xdr:col>19</xdr:col>
      <xdr:colOff>130044</xdr:colOff>
      <xdr:row>357</xdr:row>
      <xdr:rowOff>124851</xdr:rowOff>
    </xdr:from>
    <xdr:to>
      <xdr:col>22</xdr:col>
      <xdr:colOff>3175</xdr:colOff>
      <xdr:row>358</xdr:row>
      <xdr:rowOff>167200</xdr:rowOff>
    </xdr:to>
    <xdr:sp macro="" textlink="">
      <xdr:nvSpPr>
        <xdr:cNvPr id="244" name="テキスト ボックス 243">
          <a:extLst>
            <a:ext uri="{FF2B5EF4-FFF2-40B4-BE49-F238E27FC236}">
              <a16:creationId xmlns:a16="http://schemas.microsoft.com/office/drawing/2014/main" id="{00000000-0008-0000-0B00-0000F4000000}"/>
            </a:ext>
          </a:extLst>
        </xdr:cNvPr>
        <xdr:cNvSpPr txBox="1"/>
      </xdr:nvSpPr>
      <xdr:spPr>
        <a:xfrm>
          <a:off x="3962456" y="69578910"/>
          <a:ext cx="478248" cy="244055"/>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b">
          <a:spAutoFit/>
        </a:bodyPr>
        <a:lstStyle/>
        <a:p>
          <a:r>
            <a:rPr kumimoji="1" lang="en-US" altLang="ja-JP" sz="900">
              <a:latin typeface="ＭＳ 明朝" panose="02020609040205080304" pitchFamily="17" charset="-128"/>
            </a:rPr>
            <a:t>0.575</a:t>
          </a:r>
          <a:endParaRPr kumimoji="1" lang="ja-JP" altLang="en-US" sz="900">
            <a:latin typeface="ＭＳ 明朝" panose="02020609040205080304" pitchFamily="17" charset="-128"/>
          </a:endParaRPr>
        </a:p>
      </xdr:txBody>
    </xdr:sp>
    <xdr:clientData/>
  </xdr:twoCellAnchor>
  <xdr:twoCellAnchor>
    <xdr:from>
      <xdr:col>22</xdr:col>
      <xdr:colOff>3175</xdr:colOff>
      <xdr:row>357</xdr:row>
      <xdr:rowOff>124851</xdr:rowOff>
    </xdr:from>
    <xdr:to>
      <xdr:col>24</xdr:col>
      <xdr:colOff>76331</xdr:colOff>
      <xdr:row>358</xdr:row>
      <xdr:rowOff>167200</xdr:rowOff>
    </xdr:to>
    <xdr:sp macro="" textlink="">
      <xdr:nvSpPr>
        <xdr:cNvPr id="245" name="テキスト ボックス 244">
          <a:extLst>
            <a:ext uri="{FF2B5EF4-FFF2-40B4-BE49-F238E27FC236}">
              <a16:creationId xmlns:a16="http://schemas.microsoft.com/office/drawing/2014/main" id="{00000000-0008-0000-0B00-0000F5000000}"/>
            </a:ext>
          </a:extLst>
        </xdr:cNvPr>
        <xdr:cNvSpPr txBox="1"/>
      </xdr:nvSpPr>
      <xdr:spPr>
        <a:xfrm>
          <a:off x="4440704" y="69578910"/>
          <a:ext cx="476568" cy="244055"/>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b">
          <a:spAutoFit/>
        </a:bodyPr>
        <a:lstStyle/>
        <a:p>
          <a:r>
            <a:rPr kumimoji="1" lang="en-US" altLang="ja-JP" sz="900">
              <a:latin typeface="ＭＳ 明朝" panose="02020609040205080304" pitchFamily="17" charset="-128"/>
            </a:rPr>
            <a:t>0.375</a:t>
          </a:r>
          <a:endParaRPr kumimoji="1" lang="ja-JP" altLang="en-US" sz="900">
            <a:latin typeface="ＭＳ 明朝" panose="02020609040205080304" pitchFamily="17" charset="-128"/>
          </a:endParaRPr>
        </a:p>
      </xdr:txBody>
    </xdr:sp>
    <xdr:clientData/>
  </xdr:twoCellAnchor>
  <xdr:twoCellAnchor>
    <xdr:from>
      <xdr:col>24</xdr:col>
      <xdr:colOff>169797</xdr:colOff>
      <xdr:row>357</xdr:row>
      <xdr:rowOff>124851</xdr:rowOff>
    </xdr:from>
    <xdr:to>
      <xdr:col>27</xdr:col>
      <xdr:colOff>42928</xdr:colOff>
      <xdr:row>358</xdr:row>
      <xdr:rowOff>167200</xdr:rowOff>
    </xdr:to>
    <xdr:sp macro="" textlink="">
      <xdr:nvSpPr>
        <xdr:cNvPr id="246" name="テキスト ボックス 245">
          <a:extLst>
            <a:ext uri="{FF2B5EF4-FFF2-40B4-BE49-F238E27FC236}">
              <a16:creationId xmlns:a16="http://schemas.microsoft.com/office/drawing/2014/main" id="{00000000-0008-0000-0B00-0000F6000000}"/>
            </a:ext>
          </a:extLst>
        </xdr:cNvPr>
        <xdr:cNvSpPr txBox="1"/>
      </xdr:nvSpPr>
      <xdr:spPr>
        <a:xfrm>
          <a:off x="5010738" y="69578910"/>
          <a:ext cx="478249" cy="244055"/>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b">
          <a:spAutoFit/>
        </a:bodyPr>
        <a:lstStyle/>
        <a:p>
          <a:r>
            <a:rPr kumimoji="1" lang="en-US" altLang="ja-JP" sz="900">
              <a:latin typeface="ＭＳ 明朝" panose="02020609040205080304" pitchFamily="17" charset="-128"/>
            </a:rPr>
            <a:t>9.250</a:t>
          </a:r>
          <a:endParaRPr kumimoji="1" lang="ja-JP" altLang="en-US" sz="900">
            <a:latin typeface="ＭＳ 明朝" panose="02020609040205080304" pitchFamily="17" charset="-128"/>
          </a:endParaRPr>
        </a:p>
      </xdr:txBody>
    </xdr:sp>
    <xdr:clientData/>
  </xdr:twoCellAnchor>
  <xdr:twoCellAnchor>
    <xdr:from>
      <xdr:col>28</xdr:col>
      <xdr:colOff>126869</xdr:colOff>
      <xdr:row>357</xdr:row>
      <xdr:rowOff>124851</xdr:rowOff>
    </xdr:from>
    <xdr:to>
      <xdr:col>31</xdr:col>
      <xdr:colOff>0</xdr:colOff>
      <xdr:row>358</xdr:row>
      <xdr:rowOff>167200</xdr:rowOff>
    </xdr:to>
    <xdr:sp macro="" textlink="">
      <xdr:nvSpPr>
        <xdr:cNvPr id="247" name="テキスト ボックス 246">
          <a:extLst>
            <a:ext uri="{FF2B5EF4-FFF2-40B4-BE49-F238E27FC236}">
              <a16:creationId xmlns:a16="http://schemas.microsoft.com/office/drawing/2014/main" id="{00000000-0008-0000-0B00-0000F7000000}"/>
            </a:ext>
          </a:extLst>
        </xdr:cNvPr>
        <xdr:cNvSpPr txBox="1"/>
      </xdr:nvSpPr>
      <xdr:spPr>
        <a:xfrm>
          <a:off x="5774634" y="69578910"/>
          <a:ext cx="478248" cy="244055"/>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b">
          <a:spAutoFit/>
        </a:bodyPr>
        <a:lstStyle/>
        <a:p>
          <a:r>
            <a:rPr kumimoji="1" lang="en-US" altLang="ja-JP" sz="900">
              <a:latin typeface="ＭＳ 明朝" panose="02020609040205080304" pitchFamily="17" charset="-128"/>
            </a:rPr>
            <a:t>0.375</a:t>
          </a:r>
          <a:endParaRPr kumimoji="1" lang="ja-JP" altLang="en-US" sz="900">
            <a:latin typeface="ＭＳ 明朝" panose="02020609040205080304" pitchFamily="17" charset="-128"/>
          </a:endParaRPr>
        </a:p>
      </xdr:txBody>
    </xdr:sp>
    <xdr:clientData/>
  </xdr:twoCellAnchor>
  <xdr:twoCellAnchor>
    <xdr:from>
      <xdr:col>21</xdr:col>
      <xdr:colOff>110823</xdr:colOff>
      <xdr:row>354</xdr:row>
      <xdr:rowOff>119063</xdr:rowOff>
    </xdr:from>
    <xdr:to>
      <xdr:col>21</xdr:col>
      <xdr:colOff>110823</xdr:colOff>
      <xdr:row>356</xdr:row>
      <xdr:rowOff>100013</xdr:rowOff>
    </xdr:to>
    <xdr:cxnSp macro="">
      <xdr:nvCxnSpPr>
        <xdr:cNvPr id="248" name="直線コネクタ 247">
          <a:extLst>
            <a:ext uri="{FF2B5EF4-FFF2-40B4-BE49-F238E27FC236}">
              <a16:creationId xmlns:a16="http://schemas.microsoft.com/office/drawing/2014/main" id="{00000000-0008-0000-0B00-0000F8000000}"/>
            </a:ext>
          </a:extLst>
        </xdr:cNvPr>
        <xdr:cNvCxnSpPr/>
      </xdr:nvCxnSpPr>
      <xdr:spPr bwMode="auto">
        <a:xfrm flipV="1">
          <a:off x="4346647" y="68968004"/>
          <a:ext cx="0" cy="384362"/>
        </a:xfrm>
        <a:prstGeom prst="line">
          <a:avLst/>
        </a:prstGeom>
        <a:solidFill>
          <a:srgbClr xmlns:mc="http://schemas.openxmlformats.org/markup-compatibility/2006" xmlns:a14="http://schemas.microsoft.com/office/drawing/2010/main" val="FFFFFF" mc:Ignorable="a14" a14:legacySpreadsheetColorIndex="9"/>
        </a:solidFill>
        <a:ln w="12700" cap="flat" cmpd="sng" algn="ctr">
          <a:solidFill>
            <a:srgbClr xmlns:mc="http://schemas.openxmlformats.org/markup-compatibility/2006" xmlns:a14="http://schemas.microsoft.com/office/drawing/2010/main" val="000000" mc:Ignorable="a14" a14:legacySpreadsheetColorIndex="64"/>
          </a:solidFill>
          <a:prstDash val="solid"/>
          <a:round/>
          <a:headEnd type="triangle" w="sm" len="med"/>
          <a:tailEnd type="none" w="med" len="med"/>
        </a:ln>
      </xdr:spPr>
    </xdr:cxnSp>
    <xdr:clientData/>
  </xdr:twoCellAnchor>
  <xdr:twoCellAnchor>
    <xdr:from>
      <xdr:col>21</xdr:col>
      <xdr:colOff>110823</xdr:colOff>
      <xdr:row>353</xdr:row>
      <xdr:rowOff>104775</xdr:rowOff>
    </xdr:from>
    <xdr:to>
      <xdr:col>21</xdr:col>
      <xdr:colOff>110823</xdr:colOff>
      <xdr:row>354</xdr:row>
      <xdr:rowOff>93663</xdr:rowOff>
    </xdr:to>
    <xdr:cxnSp macro="">
      <xdr:nvCxnSpPr>
        <xdr:cNvPr id="249" name="直線コネクタ 248">
          <a:extLst>
            <a:ext uri="{FF2B5EF4-FFF2-40B4-BE49-F238E27FC236}">
              <a16:creationId xmlns:a16="http://schemas.microsoft.com/office/drawing/2014/main" id="{00000000-0008-0000-0B00-0000F9000000}"/>
            </a:ext>
          </a:extLst>
        </xdr:cNvPr>
        <xdr:cNvCxnSpPr/>
      </xdr:nvCxnSpPr>
      <xdr:spPr bwMode="auto">
        <a:xfrm>
          <a:off x="4346647" y="68752010"/>
          <a:ext cx="0" cy="190594"/>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xdr:spPr>
    </xdr:cxnSp>
    <xdr:clientData/>
  </xdr:twoCellAnchor>
  <xdr:twoCellAnchor>
    <xdr:from>
      <xdr:col>19</xdr:col>
      <xdr:colOff>157432</xdr:colOff>
      <xdr:row>354</xdr:row>
      <xdr:rowOff>119063</xdr:rowOff>
    </xdr:from>
    <xdr:to>
      <xdr:col>19</xdr:col>
      <xdr:colOff>157432</xdr:colOff>
      <xdr:row>356</xdr:row>
      <xdr:rowOff>100013</xdr:rowOff>
    </xdr:to>
    <xdr:cxnSp macro="">
      <xdr:nvCxnSpPr>
        <xdr:cNvPr id="250" name="直線コネクタ 249">
          <a:extLst>
            <a:ext uri="{FF2B5EF4-FFF2-40B4-BE49-F238E27FC236}">
              <a16:creationId xmlns:a16="http://schemas.microsoft.com/office/drawing/2014/main" id="{00000000-0008-0000-0B00-0000FA000000}"/>
            </a:ext>
          </a:extLst>
        </xdr:cNvPr>
        <xdr:cNvCxnSpPr/>
      </xdr:nvCxnSpPr>
      <xdr:spPr bwMode="auto">
        <a:xfrm flipV="1">
          <a:off x="3989844" y="68968004"/>
          <a:ext cx="0" cy="384362"/>
        </a:xfrm>
        <a:prstGeom prst="line">
          <a:avLst/>
        </a:prstGeom>
        <a:solidFill>
          <a:srgbClr xmlns:mc="http://schemas.openxmlformats.org/markup-compatibility/2006" xmlns:a14="http://schemas.microsoft.com/office/drawing/2010/main" val="FFFFFF" mc:Ignorable="a14" a14:legacySpreadsheetColorIndex="9"/>
        </a:solidFill>
        <a:ln w="12700" cap="flat" cmpd="sng" algn="ctr">
          <a:solidFill>
            <a:srgbClr xmlns:mc="http://schemas.openxmlformats.org/markup-compatibility/2006" xmlns:a14="http://schemas.microsoft.com/office/drawing/2010/main" val="000000" mc:Ignorable="a14" a14:legacySpreadsheetColorIndex="64"/>
          </a:solidFill>
          <a:prstDash val="solid"/>
          <a:round/>
          <a:headEnd type="triangle" w="sm" len="med"/>
          <a:tailEnd type="none" w="med" len="med"/>
        </a:ln>
      </xdr:spPr>
    </xdr:cxnSp>
    <xdr:clientData/>
  </xdr:twoCellAnchor>
  <xdr:twoCellAnchor>
    <xdr:from>
      <xdr:col>19</xdr:col>
      <xdr:colOff>157432</xdr:colOff>
      <xdr:row>353</xdr:row>
      <xdr:rowOff>104775</xdr:rowOff>
    </xdr:from>
    <xdr:to>
      <xdr:col>19</xdr:col>
      <xdr:colOff>157432</xdr:colOff>
      <xdr:row>354</xdr:row>
      <xdr:rowOff>93663</xdr:rowOff>
    </xdr:to>
    <xdr:cxnSp macro="">
      <xdr:nvCxnSpPr>
        <xdr:cNvPr id="251" name="直線コネクタ 250">
          <a:extLst>
            <a:ext uri="{FF2B5EF4-FFF2-40B4-BE49-F238E27FC236}">
              <a16:creationId xmlns:a16="http://schemas.microsoft.com/office/drawing/2014/main" id="{00000000-0008-0000-0B00-0000FB000000}"/>
            </a:ext>
          </a:extLst>
        </xdr:cNvPr>
        <xdr:cNvCxnSpPr/>
      </xdr:nvCxnSpPr>
      <xdr:spPr bwMode="auto">
        <a:xfrm>
          <a:off x="3989844" y="68752010"/>
          <a:ext cx="0" cy="190594"/>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xdr:spPr>
    </xdr:cxnSp>
    <xdr:clientData/>
  </xdr:twoCellAnchor>
  <xdr:twoCellAnchor>
    <xdr:from>
      <xdr:col>17</xdr:col>
      <xdr:colOff>107648</xdr:colOff>
      <xdr:row>354</xdr:row>
      <xdr:rowOff>119063</xdr:rowOff>
    </xdr:from>
    <xdr:to>
      <xdr:col>17</xdr:col>
      <xdr:colOff>107648</xdr:colOff>
      <xdr:row>356</xdr:row>
      <xdr:rowOff>100013</xdr:rowOff>
    </xdr:to>
    <xdr:cxnSp macro="">
      <xdr:nvCxnSpPr>
        <xdr:cNvPr id="252" name="直線コネクタ 251">
          <a:extLst>
            <a:ext uri="{FF2B5EF4-FFF2-40B4-BE49-F238E27FC236}">
              <a16:creationId xmlns:a16="http://schemas.microsoft.com/office/drawing/2014/main" id="{00000000-0008-0000-0B00-0000FC000000}"/>
            </a:ext>
          </a:extLst>
        </xdr:cNvPr>
        <xdr:cNvCxnSpPr/>
      </xdr:nvCxnSpPr>
      <xdr:spPr bwMode="auto">
        <a:xfrm flipV="1">
          <a:off x="3536648" y="68968004"/>
          <a:ext cx="0" cy="384362"/>
        </a:xfrm>
        <a:prstGeom prst="line">
          <a:avLst/>
        </a:prstGeom>
        <a:solidFill>
          <a:srgbClr xmlns:mc="http://schemas.openxmlformats.org/markup-compatibility/2006" xmlns:a14="http://schemas.microsoft.com/office/drawing/2010/main" val="FFFFFF" mc:Ignorable="a14" a14:legacySpreadsheetColorIndex="9"/>
        </a:solidFill>
        <a:ln w="12700" cap="flat" cmpd="sng" algn="ctr">
          <a:solidFill>
            <a:srgbClr xmlns:mc="http://schemas.openxmlformats.org/markup-compatibility/2006" xmlns:a14="http://schemas.microsoft.com/office/drawing/2010/main" val="000000" mc:Ignorable="a14" a14:legacySpreadsheetColorIndex="64"/>
          </a:solidFill>
          <a:prstDash val="solid"/>
          <a:round/>
          <a:headEnd type="triangle" w="sm" len="med"/>
          <a:tailEnd type="none" w="med" len="med"/>
        </a:ln>
      </xdr:spPr>
    </xdr:cxnSp>
    <xdr:clientData/>
  </xdr:twoCellAnchor>
  <xdr:twoCellAnchor>
    <xdr:from>
      <xdr:col>17</xdr:col>
      <xdr:colOff>107648</xdr:colOff>
      <xdr:row>353</xdr:row>
      <xdr:rowOff>104775</xdr:rowOff>
    </xdr:from>
    <xdr:to>
      <xdr:col>17</xdr:col>
      <xdr:colOff>107648</xdr:colOff>
      <xdr:row>354</xdr:row>
      <xdr:rowOff>93663</xdr:rowOff>
    </xdr:to>
    <xdr:cxnSp macro="">
      <xdr:nvCxnSpPr>
        <xdr:cNvPr id="253" name="直線コネクタ 252">
          <a:extLst>
            <a:ext uri="{FF2B5EF4-FFF2-40B4-BE49-F238E27FC236}">
              <a16:creationId xmlns:a16="http://schemas.microsoft.com/office/drawing/2014/main" id="{00000000-0008-0000-0B00-0000FD000000}"/>
            </a:ext>
          </a:extLst>
        </xdr:cNvPr>
        <xdr:cNvCxnSpPr/>
      </xdr:nvCxnSpPr>
      <xdr:spPr bwMode="auto">
        <a:xfrm>
          <a:off x="3536648" y="68752010"/>
          <a:ext cx="0" cy="190594"/>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xdr:spPr>
    </xdr:cxnSp>
    <xdr:clientData/>
  </xdr:twoCellAnchor>
  <xdr:twoCellAnchor>
    <xdr:from>
      <xdr:col>15</xdr:col>
      <xdr:colOff>154257</xdr:colOff>
      <xdr:row>354</xdr:row>
      <xdr:rowOff>119063</xdr:rowOff>
    </xdr:from>
    <xdr:to>
      <xdr:col>15</xdr:col>
      <xdr:colOff>154257</xdr:colOff>
      <xdr:row>356</xdr:row>
      <xdr:rowOff>100013</xdr:rowOff>
    </xdr:to>
    <xdr:cxnSp macro="">
      <xdr:nvCxnSpPr>
        <xdr:cNvPr id="254" name="直線コネクタ 253">
          <a:extLst>
            <a:ext uri="{FF2B5EF4-FFF2-40B4-BE49-F238E27FC236}">
              <a16:creationId xmlns:a16="http://schemas.microsoft.com/office/drawing/2014/main" id="{00000000-0008-0000-0B00-0000FE000000}"/>
            </a:ext>
          </a:extLst>
        </xdr:cNvPr>
        <xdr:cNvCxnSpPr/>
      </xdr:nvCxnSpPr>
      <xdr:spPr bwMode="auto">
        <a:xfrm flipV="1">
          <a:off x="3179845" y="68968004"/>
          <a:ext cx="0" cy="384362"/>
        </a:xfrm>
        <a:prstGeom prst="line">
          <a:avLst/>
        </a:prstGeom>
        <a:solidFill>
          <a:srgbClr xmlns:mc="http://schemas.openxmlformats.org/markup-compatibility/2006" xmlns:a14="http://schemas.microsoft.com/office/drawing/2010/main" val="FFFFFF" mc:Ignorable="a14" a14:legacySpreadsheetColorIndex="9"/>
        </a:solidFill>
        <a:ln w="12700" cap="flat" cmpd="sng" algn="ctr">
          <a:solidFill>
            <a:srgbClr xmlns:mc="http://schemas.openxmlformats.org/markup-compatibility/2006" xmlns:a14="http://schemas.microsoft.com/office/drawing/2010/main" val="000000" mc:Ignorable="a14" a14:legacySpreadsheetColorIndex="64"/>
          </a:solidFill>
          <a:prstDash val="solid"/>
          <a:round/>
          <a:headEnd type="triangle" w="sm" len="med"/>
          <a:tailEnd type="none" w="med" len="med"/>
        </a:ln>
      </xdr:spPr>
    </xdr:cxnSp>
    <xdr:clientData/>
  </xdr:twoCellAnchor>
  <xdr:twoCellAnchor>
    <xdr:from>
      <xdr:col>15</xdr:col>
      <xdr:colOff>154257</xdr:colOff>
      <xdr:row>353</xdr:row>
      <xdr:rowOff>104775</xdr:rowOff>
    </xdr:from>
    <xdr:to>
      <xdr:col>15</xdr:col>
      <xdr:colOff>154257</xdr:colOff>
      <xdr:row>354</xdr:row>
      <xdr:rowOff>93663</xdr:rowOff>
    </xdr:to>
    <xdr:cxnSp macro="">
      <xdr:nvCxnSpPr>
        <xdr:cNvPr id="255" name="直線コネクタ 254">
          <a:extLst>
            <a:ext uri="{FF2B5EF4-FFF2-40B4-BE49-F238E27FC236}">
              <a16:creationId xmlns:a16="http://schemas.microsoft.com/office/drawing/2014/main" id="{00000000-0008-0000-0B00-0000FF000000}"/>
            </a:ext>
          </a:extLst>
        </xdr:cNvPr>
        <xdr:cNvCxnSpPr/>
      </xdr:nvCxnSpPr>
      <xdr:spPr bwMode="auto">
        <a:xfrm>
          <a:off x="3179845" y="68752010"/>
          <a:ext cx="0" cy="190594"/>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xdr:spPr>
    </xdr:cxnSp>
    <xdr:clientData/>
  </xdr:twoCellAnchor>
  <xdr:twoCellAnchor>
    <xdr:from>
      <xdr:col>6</xdr:col>
      <xdr:colOff>82852</xdr:colOff>
      <xdr:row>353</xdr:row>
      <xdr:rowOff>104775</xdr:rowOff>
    </xdr:from>
    <xdr:to>
      <xdr:col>6</xdr:col>
      <xdr:colOff>82852</xdr:colOff>
      <xdr:row>356</xdr:row>
      <xdr:rowOff>74613</xdr:rowOff>
    </xdr:to>
    <xdr:cxnSp macro="">
      <xdr:nvCxnSpPr>
        <xdr:cNvPr id="256" name="直線コネクタ 255">
          <a:extLst>
            <a:ext uri="{FF2B5EF4-FFF2-40B4-BE49-F238E27FC236}">
              <a16:creationId xmlns:a16="http://schemas.microsoft.com/office/drawing/2014/main" id="{00000000-0008-0000-0B00-000000010000}"/>
            </a:ext>
          </a:extLst>
        </xdr:cNvPr>
        <xdr:cNvCxnSpPr/>
      </xdr:nvCxnSpPr>
      <xdr:spPr bwMode="auto">
        <a:xfrm>
          <a:off x="1293087" y="68752010"/>
          <a:ext cx="0" cy="574956"/>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xdr:spPr>
    </xdr:cxnSp>
    <xdr:clientData/>
  </xdr:twoCellAnchor>
  <xdr:twoCellAnchor>
    <xdr:from>
      <xdr:col>22</xdr:col>
      <xdr:colOff>3175</xdr:colOff>
      <xdr:row>353</xdr:row>
      <xdr:rowOff>104775</xdr:rowOff>
    </xdr:from>
    <xdr:to>
      <xdr:col>22</xdr:col>
      <xdr:colOff>3175</xdr:colOff>
      <xdr:row>356</xdr:row>
      <xdr:rowOff>74613</xdr:rowOff>
    </xdr:to>
    <xdr:cxnSp macro="">
      <xdr:nvCxnSpPr>
        <xdr:cNvPr id="257" name="直線コネクタ 256">
          <a:extLst>
            <a:ext uri="{FF2B5EF4-FFF2-40B4-BE49-F238E27FC236}">
              <a16:creationId xmlns:a16="http://schemas.microsoft.com/office/drawing/2014/main" id="{00000000-0008-0000-0B00-000001010000}"/>
            </a:ext>
          </a:extLst>
        </xdr:cNvPr>
        <xdr:cNvCxnSpPr/>
      </xdr:nvCxnSpPr>
      <xdr:spPr bwMode="auto">
        <a:xfrm>
          <a:off x="4440704" y="68752010"/>
          <a:ext cx="0" cy="574956"/>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xdr:spPr>
    </xdr:cxnSp>
    <xdr:clientData/>
  </xdr:twoCellAnchor>
  <xdr:twoCellAnchor>
    <xdr:from>
      <xdr:col>29</xdr:col>
      <xdr:colOff>149304</xdr:colOff>
      <xdr:row>353</xdr:row>
      <xdr:rowOff>104775</xdr:rowOff>
    </xdr:from>
    <xdr:to>
      <xdr:col>29</xdr:col>
      <xdr:colOff>149304</xdr:colOff>
      <xdr:row>356</xdr:row>
      <xdr:rowOff>74613</xdr:rowOff>
    </xdr:to>
    <xdr:cxnSp macro="">
      <xdr:nvCxnSpPr>
        <xdr:cNvPr id="258" name="直線コネクタ 257">
          <a:extLst>
            <a:ext uri="{FF2B5EF4-FFF2-40B4-BE49-F238E27FC236}">
              <a16:creationId xmlns:a16="http://schemas.microsoft.com/office/drawing/2014/main" id="{00000000-0008-0000-0B00-000002010000}"/>
            </a:ext>
          </a:extLst>
        </xdr:cNvPr>
        <xdr:cNvCxnSpPr/>
      </xdr:nvCxnSpPr>
      <xdr:spPr bwMode="auto">
        <a:xfrm>
          <a:off x="5998775" y="68752010"/>
          <a:ext cx="0" cy="574956"/>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xdr:spPr>
    </xdr:cxnSp>
    <xdr:clientData/>
  </xdr:twoCellAnchor>
  <xdr:twoCellAnchor>
    <xdr:from>
      <xdr:col>22</xdr:col>
      <xdr:colOff>3175</xdr:colOff>
      <xdr:row>353</xdr:row>
      <xdr:rowOff>104775</xdr:rowOff>
    </xdr:from>
    <xdr:to>
      <xdr:col>29</xdr:col>
      <xdr:colOff>149304</xdr:colOff>
      <xdr:row>353</xdr:row>
      <xdr:rowOff>104775</xdr:rowOff>
    </xdr:to>
    <xdr:cxnSp macro="">
      <xdr:nvCxnSpPr>
        <xdr:cNvPr id="259" name="直線コネクタ 258">
          <a:extLst>
            <a:ext uri="{FF2B5EF4-FFF2-40B4-BE49-F238E27FC236}">
              <a16:creationId xmlns:a16="http://schemas.microsoft.com/office/drawing/2014/main" id="{00000000-0008-0000-0B00-000003010000}"/>
            </a:ext>
          </a:extLst>
        </xdr:cNvPr>
        <xdr:cNvCxnSpPr/>
      </xdr:nvCxnSpPr>
      <xdr:spPr bwMode="auto">
        <a:xfrm>
          <a:off x="4440704" y="68752010"/>
          <a:ext cx="1558071" cy="0"/>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arrow" w="sm" len="sm"/>
          <a:tailEnd type="arrow" w="sm" len="sm"/>
        </a:ln>
      </xdr:spPr>
    </xdr:cxnSp>
    <xdr:clientData/>
  </xdr:twoCellAnchor>
  <xdr:twoCellAnchor>
    <xdr:from>
      <xdr:col>24</xdr:col>
      <xdr:colOff>139674</xdr:colOff>
      <xdr:row>352</xdr:row>
      <xdr:rowOff>62426</xdr:rowOff>
    </xdr:from>
    <xdr:to>
      <xdr:col>27</xdr:col>
      <xdr:colOff>12805</xdr:colOff>
      <xdr:row>353</xdr:row>
      <xdr:rowOff>104775</xdr:rowOff>
    </xdr:to>
    <xdr:sp macro="" textlink="">
      <xdr:nvSpPr>
        <xdr:cNvPr id="260" name="テキスト ボックス 259">
          <a:extLst>
            <a:ext uri="{FF2B5EF4-FFF2-40B4-BE49-F238E27FC236}">
              <a16:creationId xmlns:a16="http://schemas.microsoft.com/office/drawing/2014/main" id="{00000000-0008-0000-0B00-000004010000}"/>
            </a:ext>
          </a:extLst>
        </xdr:cNvPr>
        <xdr:cNvSpPr txBox="1"/>
      </xdr:nvSpPr>
      <xdr:spPr>
        <a:xfrm>
          <a:off x="4980615" y="68507955"/>
          <a:ext cx="478249" cy="244055"/>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b">
          <a:spAutoFit/>
        </a:bodyPr>
        <a:lstStyle/>
        <a:p>
          <a:r>
            <a:rPr kumimoji="1" lang="en-US" altLang="ja-JP" sz="900">
              <a:latin typeface="ＭＳ 明朝" panose="02020609040205080304" pitchFamily="17" charset="-128"/>
            </a:rPr>
            <a:t>9.625</a:t>
          </a:r>
          <a:endParaRPr kumimoji="1" lang="ja-JP" altLang="en-US" sz="900">
            <a:latin typeface="ＭＳ 明朝" panose="02020609040205080304" pitchFamily="17" charset="-128"/>
          </a:endParaRPr>
        </a:p>
      </xdr:txBody>
    </xdr:sp>
    <xdr:clientData/>
  </xdr:twoCellAnchor>
  <xdr:twoCellAnchor>
    <xdr:from>
      <xdr:col>21</xdr:col>
      <xdr:colOff>110823</xdr:colOff>
      <xdr:row>353</xdr:row>
      <xdr:rowOff>104775</xdr:rowOff>
    </xdr:from>
    <xdr:to>
      <xdr:col>22</xdr:col>
      <xdr:colOff>3175</xdr:colOff>
      <xdr:row>353</xdr:row>
      <xdr:rowOff>104775</xdr:rowOff>
    </xdr:to>
    <xdr:cxnSp macro="">
      <xdr:nvCxnSpPr>
        <xdr:cNvPr id="261" name="直線コネクタ 260">
          <a:extLst>
            <a:ext uri="{FF2B5EF4-FFF2-40B4-BE49-F238E27FC236}">
              <a16:creationId xmlns:a16="http://schemas.microsoft.com/office/drawing/2014/main" id="{00000000-0008-0000-0B00-000005010000}"/>
            </a:ext>
          </a:extLst>
        </xdr:cNvPr>
        <xdr:cNvCxnSpPr/>
      </xdr:nvCxnSpPr>
      <xdr:spPr bwMode="auto">
        <a:xfrm>
          <a:off x="4346647" y="68752010"/>
          <a:ext cx="94057" cy="0"/>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arrow" w="sm" len="sm"/>
          <a:tailEnd type="arrow" w="sm" len="sm"/>
        </a:ln>
      </xdr:spPr>
    </xdr:cxnSp>
    <xdr:clientData/>
  </xdr:twoCellAnchor>
  <xdr:twoCellAnchor>
    <xdr:from>
      <xdr:col>20</xdr:col>
      <xdr:colOff>120433</xdr:colOff>
      <xdr:row>352</xdr:row>
      <xdr:rowOff>62426</xdr:rowOff>
    </xdr:from>
    <xdr:to>
      <xdr:col>22</xdr:col>
      <xdr:colOff>193589</xdr:colOff>
      <xdr:row>353</xdr:row>
      <xdr:rowOff>104775</xdr:rowOff>
    </xdr:to>
    <xdr:sp macro="" textlink="">
      <xdr:nvSpPr>
        <xdr:cNvPr id="262" name="テキスト ボックス 261">
          <a:extLst>
            <a:ext uri="{FF2B5EF4-FFF2-40B4-BE49-F238E27FC236}">
              <a16:creationId xmlns:a16="http://schemas.microsoft.com/office/drawing/2014/main" id="{00000000-0008-0000-0B00-000006010000}"/>
            </a:ext>
          </a:extLst>
        </xdr:cNvPr>
        <xdr:cNvSpPr txBox="1"/>
      </xdr:nvSpPr>
      <xdr:spPr>
        <a:xfrm>
          <a:off x="4154551" y="68507955"/>
          <a:ext cx="476567" cy="244055"/>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b">
          <a:spAutoFit/>
        </a:bodyPr>
        <a:lstStyle/>
        <a:p>
          <a:r>
            <a:rPr kumimoji="1" lang="en-US" altLang="ja-JP" sz="900">
              <a:latin typeface="ＭＳ 明朝" panose="02020609040205080304" pitchFamily="17" charset="-128"/>
            </a:rPr>
            <a:t>0.575</a:t>
          </a:r>
          <a:endParaRPr kumimoji="1" lang="ja-JP" altLang="en-US" sz="900">
            <a:latin typeface="ＭＳ 明朝" panose="02020609040205080304" pitchFamily="17" charset="-128"/>
          </a:endParaRPr>
        </a:p>
      </xdr:txBody>
    </xdr:sp>
    <xdr:clientData/>
  </xdr:twoCellAnchor>
  <xdr:twoCellAnchor>
    <xdr:from>
      <xdr:col>19</xdr:col>
      <xdr:colOff>157432</xdr:colOff>
      <xdr:row>353</xdr:row>
      <xdr:rowOff>104775</xdr:rowOff>
    </xdr:from>
    <xdr:to>
      <xdr:col>21</xdr:col>
      <xdr:colOff>110823</xdr:colOff>
      <xdr:row>353</xdr:row>
      <xdr:rowOff>104775</xdr:rowOff>
    </xdr:to>
    <xdr:cxnSp macro="">
      <xdr:nvCxnSpPr>
        <xdr:cNvPr id="263" name="直線コネクタ 262">
          <a:extLst>
            <a:ext uri="{FF2B5EF4-FFF2-40B4-BE49-F238E27FC236}">
              <a16:creationId xmlns:a16="http://schemas.microsoft.com/office/drawing/2014/main" id="{00000000-0008-0000-0B00-000007010000}"/>
            </a:ext>
          </a:extLst>
        </xdr:cNvPr>
        <xdr:cNvCxnSpPr/>
      </xdr:nvCxnSpPr>
      <xdr:spPr bwMode="auto">
        <a:xfrm>
          <a:off x="3989844" y="68752010"/>
          <a:ext cx="356803" cy="0"/>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arrow" w="sm" len="sm"/>
          <a:tailEnd type="arrow" w="sm" len="sm"/>
        </a:ln>
      </xdr:spPr>
    </xdr:cxnSp>
    <xdr:clientData/>
  </xdr:twoCellAnchor>
  <xdr:twoCellAnchor>
    <xdr:from>
      <xdr:col>19</xdr:col>
      <xdr:colOff>97549</xdr:colOff>
      <xdr:row>353</xdr:row>
      <xdr:rowOff>104775</xdr:rowOff>
    </xdr:from>
    <xdr:to>
      <xdr:col>21</xdr:col>
      <xdr:colOff>170705</xdr:colOff>
      <xdr:row>354</xdr:row>
      <xdr:rowOff>147124</xdr:rowOff>
    </xdr:to>
    <xdr:sp macro="" textlink="">
      <xdr:nvSpPr>
        <xdr:cNvPr id="264" name="テキスト ボックス 263">
          <a:extLst>
            <a:ext uri="{FF2B5EF4-FFF2-40B4-BE49-F238E27FC236}">
              <a16:creationId xmlns:a16="http://schemas.microsoft.com/office/drawing/2014/main" id="{00000000-0008-0000-0B00-000008010000}"/>
            </a:ext>
          </a:extLst>
        </xdr:cNvPr>
        <xdr:cNvSpPr txBox="1"/>
      </xdr:nvSpPr>
      <xdr:spPr>
        <a:xfrm>
          <a:off x="3929961" y="68752010"/>
          <a:ext cx="476568" cy="244055"/>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b">
          <a:spAutoFit/>
        </a:bodyPr>
        <a:lstStyle/>
        <a:p>
          <a:r>
            <a:rPr kumimoji="1" lang="en-US" altLang="ja-JP" sz="900">
              <a:latin typeface="ＭＳ 明朝" panose="02020609040205080304" pitchFamily="17" charset="-128"/>
            </a:rPr>
            <a:t>2.200</a:t>
          </a:r>
          <a:endParaRPr kumimoji="1" lang="ja-JP" altLang="en-US" sz="900">
            <a:latin typeface="ＭＳ 明朝" panose="02020609040205080304" pitchFamily="17" charset="-128"/>
          </a:endParaRPr>
        </a:p>
      </xdr:txBody>
    </xdr:sp>
    <xdr:clientData/>
  </xdr:twoCellAnchor>
  <xdr:twoCellAnchor>
    <xdr:from>
      <xdr:col>17</xdr:col>
      <xdr:colOff>107648</xdr:colOff>
      <xdr:row>353</xdr:row>
      <xdr:rowOff>104775</xdr:rowOff>
    </xdr:from>
    <xdr:to>
      <xdr:col>19</xdr:col>
      <xdr:colOff>157432</xdr:colOff>
      <xdr:row>353</xdr:row>
      <xdr:rowOff>104775</xdr:rowOff>
    </xdr:to>
    <xdr:cxnSp macro="">
      <xdr:nvCxnSpPr>
        <xdr:cNvPr id="265" name="直線コネクタ 264">
          <a:extLst>
            <a:ext uri="{FF2B5EF4-FFF2-40B4-BE49-F238E27FC236}">
              <a16:creationId xmlns:a16="http://schemas.microsoft.com/office/drawing/2014/main" id="{00000000-0008-0000-0B00-000009010000}"/>
            </a:ext>
          </a:extLst>
        </xdr:cNvPr>
        <xdr:cNvCxnSpPr/>
      </xdr:nvCxnSpPr>
      <xdr:spPr bwMode="auto">
        <a:xfrm>
          <a:off x="3536648" y="68752010"/>
          <a:ext cx="453196" cy="0"/>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arrow" w="sm" len="sm"/>
          <a:tailEnd type="arrow" w="sm" len="sm"/>
        </a:ln>
      </xdr:spPr>
    </xdr:cxnSp>
    <xdr:clientData/>
  </xdr:twoCellAnchor>
  <xdr:twoCellAnchor>
    <xdr:from>
      <xdr:col>17</xdr:col>
      <xdr:colOff>95962</xdr:colOff>
      <xdr:row>352</xdr:row>
      <xdr:rowOff>62426</xdr:rowOff>
    </xdr:from>
    <xdr:to>
      <xdr:col>19</xdr:col>
      <xdr:colOff>169118</xdr:colOff>
      <xdr:row>353</xdr:row>
      <xdr:rowOff>104775</xdr:rowOff>
    </xdr:to>
    <xdr:sp macro="" textlink="">
      <xdr:nvSpPr>
        <xdr:cNvPr id="266" name="テキスト ボックス 265">
          <a:extLst>
            <a:ext uri="{FF2B5EF4-FFF2-40B4-BE49-F238E27FC236}">
              <a16:creationId xmlns:a16="http://schemas.microsoft.com/office/drawing/2014/main" id="{00000000-0008-0000-0B00-00000A010000}"/>
            </a:ext>
          </a:extLst>
        </xdr:cNvPr>
        <xdr:cNvSpPr txBox="1"/>
      </xdr:nvSpPr>
      <xdr:spPr>
        <a:xfrm>
          <a:off x="3524962" y="68507955"/>
          <a:ext cx="476568" cy="244055"/>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b">
          <a:spAutoFit/>
        </a:bodyPr>
        <a:lstStyle/>
        <a:p>
          <a:r>
            <a:rPr kumimoji="1" lang="en-US" altLang="ja-JP" sz="900">
              <a:latin typeface="ＭＳ 明朝" panose="02020609040205080304" pitchFamily="17" charset="-128"/>
            </a:rPr>
            <a:t>2.800</a:t>
          </a:r>
          <a:endParaRPr kumimoji="1" lang="ja-JP" altLang="en-US" sz="900">
            <a:latin typeface="ＭＳ 明朝" panose="02020609040205080304" pitchFamily="17" charset="-128"/>
          </a:endParaRPr>
        </a:p>
      </xdr:txBody>
    </xdr:sp>
    <xdr:clientData/>
  </xdr:twoCellAnchor>
  <xdr:twoCellAnchor>
    <xdr:from>
      <xdr:col>15</xdr:col>
      <xdr:colOff>154257</xdr:colOff>
      <xdr:row>353</xdr:row>
      <xdr:rowOff>104775</xdr:rowOff>
    </xdr:from>
    <xdr:to>
      <xdr:col>17</xdr:col>
      <xdr:colOff>107648</xdr:colOff>
      <xdr:row>353</xdr:row>
      <xdr:rowOff>104775</xdr:rowOff>
    </xdr:to>
    <xdr:cxnSp macro="">
      <xdr:nvCxnSpPr>
        <xdr:cNvPr id="267" name="直線コネクタ 266">
          <a:extLst>
            <a:ext uri="{FF2B5EF4-FFF2-40B4-BE49-F238E27FC236}">
              <a16:creationId xmlns:a16="http://schemas.microsoft.com/office/drawing/2014/main" id="{00000000-0008-0000-0B00-00000B010000}"/>
            </a:ext>
          </a:extLst>
        </xdr:cNvPr>
        <xdr:cNvCxnSpPr/>
      </xdr:nvCxnSpPr>
      <xdr:spPr bwMode="auto">
        <a:xfrm>
          <a:off x="3179845" y="68752010"/>
          <a:ext cx="356803" cy="0"/>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arrow" w="sm" len="sm"/>
          <a:tailEnd type="arrow" w="sm" len="sm"/>
        </a:ln>
      </xdr:spPr>
    </xdr:cxnSp>
    <xdr:clientData/>
  </xdr:twoCellAnchor>
  <xdr:twoCellAnchor>
    <xdr:from>
      <xdr:col>15</xdr:col>
      <xdr:colOff>94375</xdr:colOff>
      <xdr:row>353</xdr:row>
      <xdr:rowOff>104775</xdr:rowOff>
    </xdr:from>
    <xdr:to>
      <xdr:col>17</xdr:col>
      <xdr:colOff>167531</xdr:colOff>
      <xdr:row>354</xdr:row>
      <xdr:rowOff>147124</xdr:rowOff>
    </xdr:to>
    <xdr:sp macro="" textlink="">
      <xdr:nvSpPr>
        <xdr:cNvPr id="268" name="テキスト ボックス 267">
          <a:extLst>
            <a:ext uri="{FF2B5EF4-FFF2-40B4-BE49-F238E27FC236}">
              <a16:creationId xmlns:a16="http://schemas.microsoft.com/office/drawing/2014/main" id="{00000000-0008-0000-0B00-00000C010000}"/>
            </a:ext>
          </a:extLst>
        </xdr:cNvPr>
        <xdr:cNvSpPr txBox="1"/>
      </xdr:nvSpPr>
      <xdr:spPr>
        <a:xfrm>
          <a:off x="3119963" y="68752010"/>
          <a:ext cx="476568" cy="244055"/>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b">
          <a:spAutoFit/>
        </a:bodyPr>
        <a:lstStyle/>
        <a:p>
          <a:r>
            <a:rPr kumimoji="1" lang="en-US" altLang="ja-JP" sz="900">
              <a:latin typeface="ＭＳ 明朝" panose="02020609040205080304" pitchFamily="17" charset="-128"/>
            </a:rPr>
            <a:t>2.200</a:t>
          </a:r>
          <a:endParaRPr kumimoji="1" lang="ja-JP" altLang="en-US" sz="900">
            <a:latin typeface="ＭＳ 明朝" panose="02020609040205080304" pitchFamily="17" charset="-128"/>
          </a:endParaRPr>
        </a:p>
      </xdr:txBody>
    </xdr:sp>
    <xdr:clientData/>
  </xdr:twoCellAnchor>
  <xdr:twoCellAnchor>
    <xdr:from>
      <xdr:col>6</xdr:col>
      <xdr:colOff>82852</xdr:colOff>
      <xdr:row>353</xdr:row>
      <xdr:rowOff>104775</xdr:rowOff>
    </xdr:from>
    <xdr:to>
      <xdr:col>15</xdr:col>
      <xdr:colOff>154257</xdr:colOff>
      <xdr:row>353</xdr:row>
      <xdr:rowOff>104775</xdr:rowOff>
    </xdr:to>
    <xdr:cxnSp macro="">
      <xdr:nvCxnSpPr>
        <xdr:cNvPr id="269" name="直線コネクタ 268">
          <a:extLst>
            <a:ext uri="{FF2B5EF4-FFF2-40B4-BE49-F238E27FC236}">
              <a16:creationId xmlns:a16="http://schemas.microsoft.com/office/drawing/2014/main" id="{00000000-0008-0000-0B00-00000D010000}"/>
            </a:ext>
          </a:extLst>
        </xdr:cNvPr>
        <xdr:cNvCxnSpPr/>
      </xdr:nvCxnSpPr>
      <xdr:spPr bwMode="auto">
        <a:xfrm>
          <a:off x="1293087" y="68752010"/>
          <a:ext cx="1886758" cy="0"/>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arrow" w="sm" len="sm"/>
          <a:tailEnd type="arrow" w="sm" len="sm"/>
        </a:ln>
      </xdr:spPr>
    </xdr:cxnSp>
    <xdr:clientData/>
  </xdr:twoCellAnchor>
  <xdr:twoCellAnchor>
    <xdr:from>
      <xdr:col>9</xdr:col>
      <xdr:colOff>153135</xdr:colOff>
      <xdr:row>352</xdr:row>
      <xdr:rowOff>62426</xdr:rowOff>
    </xdr:from>
    <xdr:to>
      <xdr:col>12</xdr:col>
      <xdr:colOff>83975</xdr:colOff>
      <xdr:row>353</xdr:row>
      <xdr:rowOff>104775</xdr:rowOff>
    </xdr:to>
    <xdr:sp macro="" textlink="">
      <xdr:nvSpPr>
        <xdr:cNvPr id="270" name="テキスト ボックス 269">
          <a:extLst>
            <a:ext uri="{FF2B5EF4-FFF2-40B4-BE49-F238E27FC236}">
              <a16:creationId xmlns:a16="http://schemas.microsoft.com/office/drawing/2014/main" id="{00000000-0008-0000-0B00-00000E010000}"/>
            </a:ext>
          </a:extLst>
        </xdr:cNvPr>
        <xdr:cNvSpPr txBox="1"/>
      </xdr:nvSpPr>
      <xdr:spPr>
        <a:xfrm>
          <a:off x="1968488" y="68507955"/>
          <a:ext cx="535958" cy="244055"/>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b">
          <a:spAutoFit/>
        </a:bodyPr>
        <a:lstStyle/>
        <a:p>
          <a:r>
            <a:rPr kumimoji="1" lang="en-US" altLang="ja-JP" sz="900">
              <a:latin typeface="ＭＳ 明朝" panose="02020609040205080304" pitchFamily="17" charset="-128"/>
            </a:rPr>
            <a:t>11.650</a:t>
          </a:r>
          <a:endParaRPr kumimoji="1" lang="ja-JP" altLang="en-US" sz="900">
            <a:latin typeface="ＭＳ 明朝" panose="02020609040205080304" pitchFamily="17" charset="-128"/>
          </a:endParaRPr>
        </a:p>
      </xdr:txBody>
    </xdr:sp>
    <xdr:clientData/>
  </xdr:twoCellAnchor>
  <xdr:twoCellAnchor>
    <xdr:from>
      <xdr:col>30</xdr:col>
      <xdr:colOff>0</xdr:colOff>
      <xdr:row>377</xdr:row>
      <xdr:rowOff>9524</xdr:rowOff>
    </xdr:from>
    <xdr:to>
      <xdr:col>30</xdr:col>
      <xdr:colOff>0</xdr:colOff>
      <xdr:row>380</xdr:row>
      <xdr:rowOff>1722</xdr:rowOff>
    </xdr:to>
    <xdr:sp macro="" textlink="">
      <xdr:nvSpPr>
        <xdr:cNvPr id="272" name="Line 1013">
          <a:extLst>
            <a:ext uri="{FF2B5EF4-FFF2-40B4-BE49-F238E27FC236}">
              <a16:creationId xmlns:a16="http://schemas.microsoft.com/office/drawing/2014/main" id="{00000000-0008-0000-0B00-000010010000}"/>
            </a:ext>
          </a:extLst>
        </xdr:cNvPr>
        <xdr:cNvSpPr>
          <a:spLocks noChangeShapeType="1"/>
        </xdr:cNvSpPr>
      </xdr:nvSpPr>
      <xdr:spPr>
        <a:xfrm flipV="1">
          <a:off x="6051176" y="73419259"/>
          <a:ext cx="0" cy="474051"/>
        </a:xfrm>
        <a:prstGeom prst="line">
          <a:avLst/>
        </a:prstGeom>
        <a:noFill/>
        <a:ln w="15875">
          <a:solidFill>
            <a:srgbClr xmlns:mc="http://schemas.openxmlformats.org/markup-compatibility/2006" xmlns:a14="http://schemas.microsoft.com/office/drawing/2010/main" val="000000" mc:Ignorable="a14" a14:legacySpreadsheetColorIndex="64"/>
          </a:solidFill>
          <a:round/>
          <a:headEnd type="triangle" w="sm" len="med"/>
        </a:ln>
        <a:extLst>
          <a:ext uri="{909E8E84-426E-40DD-AFC4-6F175D3DCCD1}">
            <a14:hiddenFill xmlns:a14="http://schemas.microsoft.com/office/drawing/2010/main">
              <a:noFill/>
            </a14:hiddenFill>
          </a:ext>
        </a:extLst>
      </xdr:spPr>
    </xdr:sp>
    <xdr:clientData/>
  </xdr:twoCellAnchor>
  <xdr:twoCellAnchor>
    <xdr:from>
      <xdr:col>24</xdr:col>
      <xdr:colOff>0</xdr:colOff>
      <xdr:row>377</xdr:row>
      <xdr:rowOff>9524</xdr:rowOff>
    </xdr:from>
    <xdr:to>
      <xdr:col>24</xdr:col>
      <xdr:colOff>0</xdr:colOff>
      <xdr:row>380</xdr:row>
      <xdr:rowOff>1722</xdr:rowOff>
    </xdr:to>
    <xdr:sp macro="" textlink="">
      <xdr:nvSpPr>
        <xdr:cNvPr id="273" name="Line 1015">
          <a:extLst>
            <a:ext uri="{FF2B5EF4-FFF2-40B4-BE49-F238E27FC236}">
              <a16:creationId xmlns:a16="http://schemas.microsoft.com/office/drawing/2014/main" id="{00000000-0008-0000-0B00-000011010000}"/>
            </a:ext>
          </a:extLst>
        </xdr:cNvPr>
        <xdr:cNvSpPr>
          <a:spLocks noChangeShapeType="1"/>
        </xdr:cNvSpPr>
      </xdr:nvSpPr>
      <xdr:spPr>
        <a:xfrm flipV="1">
          <a:off x="4840941" y="73419259"/>
          <a:ext cx="0" cy="474051"/>
        </a:xfrm>
        <a:prstGeom prst="line">
          <a:avLst/>
        </a:prstGeom>
        <a:noFill/>
        <a:ln w="15875">
          <a:solidFill>
            <a:srgbClr xmlns:mc="http://schemas.openxmlformats.org/markup-compatibility/2006" xmlns:a14="http://schemas.microsoft.com/office/drawing/2010/main" val="000000" mc:Ignorable="a14" a14:legacySpreadsheetColorIndex="64"/>
          </a:solidFill>
          <a:round/>
          <a:headEnd type="triangle" w="sm" len="med"/>
        </a:ln>
        <a:extLst>
          <a:ext uri="{909E8E84-426E-40DD-AFC4-6F175D3DCCD1}">
            <a14:hiddenFill xmlns:a14="http://schemas.microsoft.com/office/drawing/2010/main">
              <a:noFill/>
            </a14:hiddenFill>
          </a:ext>
        </a:extLst>
      </xdr:spPr>
    </xdr:sp>
    <xdr:clientData/>
  </xdr:twoCellAnchor>
  <xdr:twoCellAnchor>
    <xdr:from>
      <xdr:col>16</xdr:col>
      <xdr:colOff>0</xdr:colOff>
      <xdr:row>377</xdr:row>
      <xdr:rowOff>9524</xdr:rowOff>
    </xdr:from>
    <xdr:to>
      <xdr:col>16</xdr:col>
      <xdr:colOff>0</xdr:colOff>
      <xdr:row>380</xdr:row>
      <xdr:rowOff>1722</xdr:rowOff>
    </xdr:to>
    <xdr:sp macro="" textlink="">
      <xdr:nvSpPr>
        <xdr:cNvPr id="274" name="Line 1017">
          <a:extLst>
            <a:ext uri="{FF2B5EF4-FFF2-40B4-BE49-F238E27FC236}">
              <a16:creationId xmlns:a16="http://schemas.microsoft.com/office/drawing/2014/main" id="{00000000-0008-0000-0B00-000012010000}"/>
            </a:ext>
          </a:extLst>
        </xdr:cNvPr>
        <xdr:cNvSpPr>
          <a:spLocks noChangeShapeType="1"/>
        </xdr:cNvSpPr>
      </xdr:nvSpPr>
      <xdr:spPr>
        <a:xfrm>
          <a:off x="3227294" y="73419259"/>
          <a:ext cx="0" cy="474051"/>
        </a:xfrm>
        <a:prstGeom prst="line">
          <a:avLst/>
        </a:prstGeom>
        <a:noFill/>
        <a:ln w="15875">
          <a:solidFill>
            <a:srgbClr xmlns:mc="http://schemas.openxmlformats.org/markup-compatibility/2006" xmlns:a14="http://schemas.microsoft.com/office/drawing/2010/main" val="000000" mc:Ignorable="a14" a14:legacySpreadsheetColorIndex="64"/>
          </a:solidFill>
          <a:round/>
          <a:headEnd type="triangle" w="sm" len="med"/>
        </a:ln>
        <a:extLst>
          <a:ext uri="{909E8E84-426E-40DD-AFC4-6F175D3DCCD1}">
            <a14:hiddenFill xmlns:a14="http://schemas.microsoft.com/office/drawing/2010/main">
              <a:noFill/>
            </a14:hiddenFill>
          </a:ext>
        </a:extLst>
      </xdr:spPr>
    </xdr:sp>
    <xdr:clientData/>
  </xdr:twoCellAnchor>
  <xdr:twoCellAnchor>
    <xdr:from>
      <xdr:col>10</xdr:col>
      <xdr:colOff>955</xdr:colOff>
      <xdr:row>377</xdr:row>
      <xdr:rowOff>9524</xdr:rowOff>
    </xdr:from>
    <xdr:to>
      <xdr:col>10</xdr:col>
      <xdr:colOff>955</xdr:colOff>
      <xdr:row>380</xdr:row>
      <xdr:rowOff>1723</xdr:rowOff>
    </xdr:to>
    <xdr:sp macro="" textlink="">
      <xdr:nvSpPr>
        <xdr:cNvPr id="275" name="Line 1019">
          <a:extLst>
            <a:ext uri="{FF2B5EF4-FFF2-40B4-BE49-F238E27FC236}">
              <a16:creationId xmlns:a16="http://schemas.microsoft.com/office/drawing/2014/main" id="{00000000-0008-0000-0B00-000013010000}"/>
            </a:ext>
          </a:extLst>
        </xdr:cNvPr>
        <xdr:cNvSpPr>
          <a:spLocks noChangeShapeType="1"/>
        </xdr:cNvSpPr>
      </xdr:nvSpPr>
      <xdr:spPr>
        <a:xfrm>
          <a:off x="2018014" y="73419259"/>
          <a:ext cx="0" cy="474052"/>
        </a:xfrm>
        <a:prstGeom prst="line">
          <a:avLst/>
        </a:prstGeom>
        <a:noFill/>
        <a:ln w="15875">
          <a:solidFill>
            <a:srgbClr xmlns:mc="http://schemas.openxmlformats.org/markup-compatibility/2006" xmlns:a14="http://schemas.microsoft.com/office/drawing/2010/main" val="000000" mc:Ignorable="a14" a14:legacySpreadsheetColorIndex="64"/>
          </a:solidFill>
          <a:round/>
          <a:headEnd type="triangle" w="sm" len="med"/>
        </a:ln>
        <a:extLst>
          <a:ext uri="{909E8E84-426E-40DD-AFC4-6F175D3DCCD1}">
            <a14:hiddenFill xmlns:a14="http://schemas.microsoft.com/office/drawing/2010/main">
              <a:noFill/>
            </a14:hiddenFill>
          </a:ext>
        </a:extLst>
      </xdr:spPr>
    </xdr:sp>
    <xdr:clientData/>
  </xdr:twoCellAnchor>
  <xdr:twoCellAnchor>
    <xdr:from>
      <xdr:col>10</xdr:col>
      <xdr:colOff>955</xdr:colOff>
      <xdr:row>377</xdr:row>
      <xdr:rowOff>9525</xdr:rowOff>
    </xdr:from>
    <xdr:to>
      <xdr:col>10</xdr:col>
      <xdr:colOff>175397</xdr:colOff>
      <xdr:row>377</xdr:row>
      <xdr:rowOff>188301</xdr:rowOff>
    </xdr:to>
    <xdr:sp macro="" textlink="">
      <xdr:nvSpPr>
        <xdr:cNvPr id="276" name="Text Box 403">
          <a:extLst>
            <a:ext uri="{FF2B5EF4-FFF2-40B4-BE49-F238E27FC236}">
              <a16:creationId xmlns:a16="http://schemas.microsoft.com/office/drawing/2014/main" id="{00000000-0008-0000-0B00-000014010000}"/>
            </a:ext>
          </a:extLst>
        </xdr:cNvPr>
        <xdr:cNvSpPr txBox="1">
          <a:spLocks noChangeArrowheads="1"/>
        </xdr:cNvSpPr>
      </xdr:nvSpPr>
      <xdr:spPr>
        <a:xfrm>
          <a:off x="2018014" y="73419260"/>
          <a:ext cx="174442" cy="178776"/>
        </a:xfrm>
        <a:prstGeom prst="rect">
          <a:avLst/>
        </a:prstGeom>
        <a:noFill/>
        <a:ln>
          <a:noFill/>
        </a:ln>
      </xdr:spPr>
      <xdr:txBody>
        <a:bodyPr wrap="none" lIns="18288" tIns="18288" rIns="0" bIns="0" anchor="t" upright="1">
          <a:noAutofit/>
        </a:bodyPr>
        <a:lstStyle/>
        <a:p>
          <a:pPr algn="l" rtl="0">
            <a:defRPr sz="1000"/>
          </a:pPr>
          <a:r>
            <a:rPr lang="ja-JP" altLang="en-US" sz="1000" b="0" i="0" u="none" strike="noStrike" baseline="0">
              <a:solidFill>
                <a:srgbClr val="000000"/>
              </a:solidFill>
              <a:latin typeface="MS Mincho" panose="02020609040205080304" charset="-128"/>
              <a:ea typeface="MS Mincho" panose="02020609040205080304" charset="-128"/>
            </a:rPr>
            <a:t>G1</a:t>
          </a:r>
        </a:p>
      </xdr:txBody>
    </xdr:sp>
    <xdr:clientData/>
  </xdr:twoCellAnchor>
  <xdr:twoCellAnchor>
    <xdr:from>
      <xdr:col>16</xdr:col>
      <xdr:colOff>0</xdr:colOff>
      <xdr:row>377</xdr:row>
      <xdr:rowOff>19050</xdr:rowOff>
    </xdr:from>
    <xdr:to>
      <xdr:col>16</xdr:col>
      <xdr:colOff>175397</xdr:colOff>
      <xdr:row>378</xdr:row>
      <xdr:rowOff>9525</xdr:rowOff>
    </xdr:to>
    <xdr:sp macro="" textlink="">
      <xdr:nvSpPr>
        <xdr:cNvPr id="277" name="Text Box 415">
          <a:extLst>
            <a:ext uri="{FF2B5EF4-FFF2-40B4-BE49-F238E27FC236}">
              <a16:creationId xmlns:a16="http://schemas.microsoft.com/office/drawing/2014/main" id="{00000000-0008-0000-0B00-000015010000}"/>
            </a:ext>
          </a:extLst>
        </xdr:cNvPr>
        <xdr:cNvSpPr txBox="1">
          <a:spLocks noChangeArrowheads="1"/>
        </xdr:cNvSpPr>
      </xdr:nvSpPr>
      <xdr:spPr>
        <a:xfrm>
          <a:off x="3227294" y="73428785"/>
          <a:ext cx="175397" cy="180975"/>
        </a:xfrm>
        <a:prstGeom prst="rect">
          <a:avLst/>
        </a:prstGeom>
        <a:noFill/>
        <a:ln>
          <a:noFill/>
        </a:ln>
      </xdr:spPr>
      <xdr:txBody>
        <a:bodyPr wrap="none" lIns="18288" tIns="18288" rIns="0" bIns="0" anchor="t" upright="1">
          <a:noAutofit/>
        </a:bodyPr>
        <a:lstStyle/>
        <a:p>
          <a:pPr algn="l" rtl="0">
            <a:defRPr sz="1000"/>
          </a:pPr>
          <a:r>
            <a:rPr lang="ja-JP" altLang="en-US" sz="1000" b="0" i="0" u="none" strike="noStrike" baseline="0">
              <a:solidFill>
                <a:srgbClr val="000000"/>
              </a:solidFill>
              <a:latin typeface="MS Mincho" panose="02020609040205080304" charset="-128"/>
              <a:ea typeface="MS Mincho" panose="02020609040205080304" charset="-128"/>
            </a:rPr>
            <a:t>G2</a:t>
          </a:r>
        </a:p>
      </xdr:txBody>
    </xdr:sp>
    <xdr:clientData/>
  </xdr:twoCellAnchor>
  <xdr:twoCellAnchor>
    <xdr:from>
      <xdr:col>30</xdr:col>
      <xdr:colOff>23385</xdr:colOff>
      <xdr:row>377</xdr:row>
      <xdr:rowOff>9525</xdr:rowOff>
    </xdr:from>
    <xdr:to>
      <xdr:col>31</xdr:col>
      <xdr:colOff>0</xdr:colOff>
      <xdr:row>377</xdr:row>
      <xdr:rowOff>188301</xdr:rowOff>
    </xdr:to>
    <xdr:sp macro="" textlink="">
      <xdr:nvSpPr>
        <xdr:cNvPr id="278" name="Text Box 417">
          <a:extLst>
            <a:ext uri="{FF2B5EF4-FFF2-40B4-BE49-F238E27FC236}">
              <a16:creationId xmlns:a16="http://schemas.microsoft.com/office/drawing/2014/main" id="{00000000-0008-0000-0B00-000016010000}"/>
            </a:ext>
          </a:extLst>
        </xdr:cNvPr>
        <xdr:cNvSpPr txBox="1">
          <a:spLocks noChangeArrowheads="1"/>
        </xdr:cNvSpPr>
      </xdr:nvSpPr>
      <xdr:spPr>
        <a:xfrm>
          <a:off x="6074561" y="73419260"/>
          <a:ext cx="178321" cy="178776"/>
        </a:xfrm>
        <a:prstGeom prst="rect">
          <a:avLst/>
        </a:prstGeom>
        <a:noFill/>
        <a:ln>
          <a:noFill/>
        </a:ln>
      </xdr:spPr>
      <xdr:txBody>
        <a:bodyPr wrap="none" lIns="18288" tIns="18288" rIns="0" bIns="0" anchor="t" upright="1">
          <a:noAutofit/>
        </a:bodyPr>
        <a:lstStyle/>
        <a:p>
          <a:pPr algn="l" rtl="0">
            <a:defRPr sz="1000"/>
          </a:pPr>
          <a:r>
            <a:rPr lang="ja-JP" altLang="en-US" sz="1000" b="0" i="0" u="none" strike="noStrike" baseline="0">
              <a:solidFill>
                <a:srgbClr val="000000"/>
              </a:solidFill>
              <a:latin typeface="MS Mincho" panose="02020609040205080304" charset="-128"/>
              <a:ea typeface="MS Mincho" panose="02020609040205080304" charset="-128"/>
            </a:rPr>
            <a:t>G4</a:t>
          </a:r>
        </a:p>
      </xdr:txBody>
    </xdr:sp>
    <xdr:clientData/>
  </xdr:twoCellAnchor>
  <xdr:twoCellAnchor>
    <xdr:from>
      <xdr:col>24</xdr:col>
      <xdr:colOff>35080</xdr:colOff>
      <xdr:row>377</xdr:row>
      <xdr:rowOff>9525</xdr:rowOff>
    </xdr:from>
    <xdr:to>
      <xdr:col>25</xdr:col>
      <xdr:colOff>0</xdr:colOff>
      <xdr:row>377</xdr:row>
      <xdr:rowOff>188301</xdr:rowOff>
    </xdr:to>
    <xdr:sp macro="" textlink="">
      <xdr:nvSpPr>
        <xdr:cNvPr id="279" name="Text Box 985">
          <a:extLst>
            <a:ext uri="{FF2B5EF4-FFF2-40B4-BE49-F238E27FC236}">
              <a16:creationId xmlns:a16="http://schemas.microsoft.com/office/drawing/2014/main" id="{00000000-0008-0000-0B00-000017010000}"/>
            </a:ext>
          </a:extLst>
        </xdr:cNvPr>
        <xdr:cNvSpPr txBox="1">
          <a:spLocks noChangeArrowheads="1"/>
        </xdr:cNvSpPr>
      </xdr:nvSpPr>
      <xdr:spPr>
        <a:xfrm>
          <a:off x="4876021" y="73419260"/>
          <a:ext cx="166626" cy="178776"/>
        </a:xfrm>
        <a:prstGeom prst="rect">
          <a:avLst/>
        </a:prstGeom>
        <a:noFill/>
        <a:ln>
          <a:noFill/>
        </a:ln>
      </xdr:spPr>
      <xdr:txBody>
        <a:bodyPr wrap="none" lIns="18288" tIns="18288" rIns="0" bIns="0" anchor="t" upright="1">
          <a:noAutofit/>
        </a:bodyPr>
        <a:lstStyle/>
        <a:p>
          <a:pPr algn="l" rtl="0">
            <a:defRPr sz="1000"/>
          </a:pPr>
          <a:r>
            <a:rPr lang="ja-JP" altLang="en-US" sz="1000" b="0" i="0" u="none" strike="noStrike" baseline="0">
              <a:solidFill>
                <a:srgbClr val="000000"/>
              </a:solidFill>
              <a:latin typeface="MS Mincho" panose="02020609040205080304" charset="-128"/>
              <a:ea typeface="MS Mincho" panose="02020609040205080304" charset="-128"/>
            </a:rPr>
            <a:t>G3</a:t>
          </a:r>
        </a:p>
      </xdr:txBody>
    </xdr:sp>
    <xdr:clientData/>
  </xdr:twoCellAnchor>
  <xdr:twoCellAnchor>
    <xdr:from>
      <xdr:col>10</xdr:col>
      <xdr:colOff>955</xdr:colOff>
      <xdr:row>377</xdr:row>
      <xdr:rowOff>0</xdr:rowOff>
    </xdr:from>
    <xdr:to>
      <xdr:col>16</xdr:col>
      <xdr:colOff>0</xdr:colOff>
      <xdr:row>377</xdr:row>
      <xdr:rowOff>0</xdr:rowOff>
    </xdr:to>
    <xdr:sp macro="" textlink="">
      <xdr:nvSpPr>
        <xdr:cNvPr id="280" name="Line 458">
          <a:extLst>
            <a:ext uri="{FF2B5EF4-FFF2-40B4-BE49-F238E27FC236}">
              <a16:creationId xmlns:a16="http://schemas.microsoft.com/office/drawing/2014/main" id="{00000000-0008-0000-0B00-000018010000}"/>
            </a:ext>
          </a:extLst>
        </xdr:cNvPr>
        <xdr:cNvSpPr>
          <a:spLocks noChangeShapeType="1"/>
        </xdr:cNvSpPr>
      </xdr:nvSpPr>
      <xdr:spPr>
        <a:xfrm flipH="1" flipV="1">
          <a:off x="2018014" y="73409735"/>
          <a:ext cx="1209280"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arrow" w="sm" len="sm"/>
          <a:tailEnd type="arrow" w="sm" len="sm"/>
        </a:ln>
        <a:extLst>
          <a:ext uri="{909E8E84-426E-40DD-AFC4-6F175D3DCCD1}">
            <a14:hiddenFill xmlns:a14="http://schemas.microsoft.com/office/drawing/2010/main">
              <a:noFill/>
            </a14:hiddenFill>
          </a:ext>
        </a:extLst>
      </xdr:spPr>
    </xdr:sp>
    <xdr:clientData/>
  </xdr:twoCellAnchor>
  <xdr:twoCellAnchor>
    <xdr:from>
      <xdr:col>16</xdr:col>
      <xdr:colOff>953</xdr:colOff>
      <xdr:row>377</xdr:row>
      <xdr:rowOff>0</xdr:rowOff>
    </xdr:from>
    <xdr:to>
      <xdr:col>24</xdr:col>
      <xdr:colOff>955</xdr:colOff>
      <xdr:row>377</xdr:row>
      <xdr:rowOff>0</xdr:rowOff>
    </xdr:to>
    <xdr:sp macro="" textlink="">
      <xdr:nvSpPr>
        <xdr:cNvPr id="281" name="Line 458">
          <a:extLst>
            <a:ext uri="{FF2B5EF4-FFF2-40B4-BE49-F238E27FC236}">
              <a16:creationId xmlns:a16="http://schemas.microsoft.com/office/drawing/2014/main" id="{00000000-0008-0000-0B00-000019010000}"/>
            </a:ext>
          </a:extLst>
        </xdr:cNvPr>
        <xdr:cNvSpPr>
          <a:spLocks noChangeShapeType="1"/>
        </xdr:cNvSpPr>
      </xdr:nvSpPr>
      <xdr:spPr>
        <a:xfrm flipH="1" flipV="1">
          <a:off x="3228247" y="73409735"/>
          <a:ext cx="1613649"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arrow" w="sm" len="sm"/>
          <a:tailEnd type="arrow" w="sm" len="sm"/>
        </a:ln>
        <a:extLst>
          <a:ext uri="{909E8E84-426E-40DD-AFC4-6F175D3DCCD1}">
            <a14:hiddenFill xmlns:a14="http://schemas.microsoft.com/office/drawing/2010/main">
              <a:noFill/>
            </a14:hiddenFill>
          </a:ext>
        </a:extLst>
      </xdr:spPr>
    </xdr:sp>
    <xdr:clientData/>
  </xdr:twoCellAnchor>
  <xdr:twoCellAnchor>
    <xdr:from>
      <xdr:col>23</xdr:col>
      <xdr:colOff>194311</xdr:colOff>
      <xdr:row>377</xdr:row>
      <xdr:rowOff>9525</xdr:rowOff>
    </xdr:from>
    <xdr:to>
      <xdr:col>30</xdr:col>
      <xdr:colOff>0</xdr:colOff>
      <xdr:row>377</xdr:row>
      <xdr:rowOff>9525</xdr:rowOff>
    </xdr:to>
    <xdr:sp macro="" textlink="">
      <xdr:nvSpPr>
        <xdr:cNvPr id="282" name="Line 458">
          <a:extLst>
            <a:ext uri="{FF2B5EF4-FFF2-40B4-BE49-F238E27FC236}">
              <a16:creationId xmlns:a16="http://schemas.microsoft.com/office/drawing/2014/main" id="{00000000-0008-0000-0B00-00001A010000}"/>
            </a:ext>
          </a:extLst>
        </xdr:cNvPr>
        <xdr:cNvSpPr>
          <a:spLocks noChangeShapeType="1"/>
        </xdr:cNvSpPr>
      </xdr:nvSpPr>
      <xdr:spPr>
        <a:xfrm flipH="1" flipV="1">
          <a:off x="4833546" y="73419260"/>
          <a:ext cx="1217630"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arrow" w="sm" len="sm"/>
          <a:tailEnd type="arrow" w="sm" len="sm"/>
        </a:ln>
        <a:extLst>
          <a:ext uri="{909E8E84-426E-40DD-AFC4-6F175D3DCCD1}">
            <a14:hiddenFill xmlns:a14="http://schemas.microsoft.com/office/drawing/2010/main">
              <a:noFill/>
            </a14:hiddenFill>
          </a:ext>
        </a:extLst>
      </xdr:spPr>
    </xdr:sp>
    <xdr:clientData/>
  </xdr:twoCellAnchor>
  <xdr:twoCellAnchor>
    <xdr:from>
      <xdr:col>7</xdr:col>
      <xdr:colOff>197826</xdr:colOff>
      <xdr:row>380</xdr:row>
      <xdr:rowOff>2199</xdr:rowOff>
    </xdr:from>
    <xdr:to>
      <xdr:col>32</xdr:col>
      <xdr:colOff>0</xdr:colOff>
      <xdr:row>380</xdr:row>
      <xdr:rowOff>2199</xdr:rowOff>
    </xdr:to>
    <xdr:cxnSp macro="">
      <xdr:nvCxnSpPr>
        <xdr:cNvPr id="283" name="直線コネクタ 3">
          <a:extLst>
            <a:ext uri="{FF2B5EF4-FFF2-40B4-BE49-F238E27FC236}">
              <a16:creationId xmlns:a16="http://schemas.microsoft.com/office/drawing/2014/main" id="{00000000-0008-0000-0B00-00001B010000}"/>
            </a:ext>
          </a:extLst>
        </xdr:cNvPr>
        <xdr:cNvCxnSpPr>
          <a:cxnSpLocks noChangeShapeType="1"/>
        </xdr:cNvCxnSpPr>
      </xdr:nvCxnSpPr>
      <xdr:spPr bwMode="auto">
        <a:xfrm flipV="1">
          <a:off x="1609767" y="73893787"/>
          <a:ext cx="4844821" cy="0"/>
        </a:xfrm>
        <a:prstGeom prst="line">
          <a:avLst/>
        </a:prstGeom>
        <a:noFill/>
        <a:ln w="9525" algn="ctr">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cxnSp>
    <xdr:clientData/>
  </xdr:twoCellAnchor>
  <xdr:twoCellAnchor>
    <xdr:from>
      <xdr:col>32</xdr:col>
      <xdr:colOff>0</xdr:colOff>
      <xdr:row>380</xdr:row>
      <xdr:rowOff>2199</xdr:rowOff>
    </xdr:from>
    <xdr:to>
      <xdr:col>32</xdr:col>
      <xdr:colOff>0</xdr:colOff>
      <xdr:row>381</xdr:row>
      <xdr:rowOff>0</xdr:rowOff>
    </xdr:to>
    <xdr:cxnSp macro="">
      <xdr:nvCxnSpPr>
        <xdr:cNvPr id="284" name="直線コネクタ 6">
          <a:extLst>
            <a:ext uri="{FF2B5EF4-FFF2-40B4-BE49-F238E27FC236}">
              <a16:creationId xmlns:a16="http://schemas.microsoft.com/office/drawing/2014/main" id="{00000000-0008-0000-0B00-00001C010000}"/>
            </a:ext>
          </a:extLst>
        </xdr:cNvPr>
        <xdr:cNvCxnSpPr>
          <a:cxnSpLocks noChangeShapeType="1"/>
        </xdr:cNvCxnSpPr>
      </xdr:nvCxnSpPr>
      <xdr:spPr bwMode="auto">
        <a:xfrm>
          <a:off x="6454588" y="73893787"/>
          <a:ext cx="0" cy="188301"/>
        </a:xfrm>
        <a:prstGeom prst="line">
          <a:avLst/>
        </a:prstGeom>
        <a:noFill/>
        <a:ln w="9525" algn="ctr">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cxnSp>
    <xdr:clientData/>
  </xdr:twoCellAnchor>
  <xdr:twoCellAnchor>
    <xdr:from>
      <xdr:col>7</xdr:col>
      <xdr:colOff>197826</xdr:colOff>
      <xdr:row>380</xdr:row>
      <xdr:rowOff>2199</xdr:rowOff>
    </xdr:from>
    <xdr:to>
      <xdr:col>7</xdr:col>
      <xdr:colOff>197826</xdr:colOff>
      <xdr:row>381</xdr:row>
      <xdr:rowOff>0</xdr:rowOff>
    </xdr:to>
    <xdr:cxnSp macro="">
      <xdr:nvCxnSpPr>
        <xdr:cNvPr id="285" name="直線コネクタ 593">
          <a:extLst>
            <a:ext uri="{FF2B5EF4-FFF2-40B4-BE49-F238E27FC236}">
              <a16:creationId xmlns:a16="http://schemas.microsoft.com/office/drawing/2014/main" id="{00000000-0008-0000-0B00-00001D010000}"/>
            </a:ext>
          </a:extLst>
        </xdr:cNvPr>
        <xdr:cNvCxnSpPr>
          <a:cxnSpLocks noChangeShapeType="1"/>
        </xdr:cNvCxnSpPr>
      </xdr:nvCxnSpPr>
      <xdr:spPr bwMode="auto">
        <a:xfrm>
          <a:off x="1609767" y="73893787"/>
          <a:ext cx="0" cy="188301"/>
        </a:xfrm>
        <a:prstGeom prst="line">
          <a:avLst/>
        </a:prstGeom>
        <a:noFill/>
        <a:ln w="9525" algn="ctr">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cxnSp>
    <xdr:clientData/>
  </xdr:twoCellAnchor>
  <xdr:twoCellAnchor>
    <xdr:from>
      <xdr:col>10</xdr:col>
      <xdr:colOff>184129</xdr:colOff>
      <xdr:row>370</xdr:row>
      <xdr:rowOff>0</xdr:rowOff>
    </xdr:from>
    <xdr:to>
      <xdr:col>13</xdr:col>
      <xdr:colOff>175846</xdr:colOff>
      <xdr:row>370</xdr:row>
      <xdr:rowOff>0</xdr:rowOff>
    </xdr:to>
    <xdr:sp macro="" textlink="">
      <xdr:nvSpPr>
        <xdr:cNvPr id="286" name="Line 1019">
          <a:extLst>
            <a:ext uri="{FF2B5EF4-FFF2-40B4-BE49-F238E27FC236}">
              <a16:creationId xmlns:a16="http://schemas.microsoft.com/office/drawing/2014/main" id="{00000000-0008-0000-0B00-00001E010000}"/>
            </a:ext>
          </a:extLst>
        </xdr:cNvPr>
        <xdr:cNvSpPr>
          <a:spLocks noChangeShapeType="1"/>
        </xdr:cNvSpPr>
      </xdr:nvSpPr>
      <xdr:spPr bwMode="auto">
        <a:xfrm flipH="1">
          <a:off x="2201188" y="72009000"/>
          <a:ext cx="596834" cy="0"/>
        </a:xfrm>
        <a:prstGeom prst="line">
          <a:avLst/>
        </a:prstGeom>
        <a:noFill/>
        <a:ln w="15875">
          <a:solidFill>
            <a:srgbClr xmlns:mc="http://schemas.openxmlformats.org/markup-compatibility/2006" xmlns:a14="http://schemas.microsoft.com/office/drawing/2010/main" val="000000" mc:Ignorable="a14" a14:legacySpreadsheetColorIndex="64"/>
          </a:solidFill>
          <a:round/>
          <a:headEnd type="triangle" w="sm" len="med"/>
          <a:tailEnd/>
        </a:ln>
        <a:extLst>
          <a:ext uri="{909E8E84-426E-40DD-AFC4-6F175D3DCCD1}">
            <a14:hiddenFill xmlns:a14="http://schemas.microsoft.com/office/drawing/2010/main">
              <a:noFill/>
            </a14:hiddenFill>
          </a:ext>
        </a:extLst>
      </xdr:spPr>
    </xdr:sp>
    <xdr:clientData/>
  </xdr:twoCellAnchor>
  <xdr:twoCellAnchor>
    <xdr:from>
      <xdr:col>7</xdr:col>
      <xdr:colOff>197826</xdr:colOff>
      <xdr:row>379</xdr:row>
      <xdr:rowOff>0</xdr:rowOff>
    </xdr:from>
    <xdr:to>
      <xdr:col>32</xdr:col>
      <xdr:colOff>0</xdr:colOff>
      <xdr:row>379</xdr:row>
      <xdr:rowOff>2899</xdr:rowOff>
    </xdr:to>
    <xdr:cxnSp macro="">
      <xdr:nvCxnSpPr>
        <xdr:cNvPr id="289" name="直線コネクタ 3">
          <a:extLst>
            <a:ext uri="{FF2B5EF4-FFF2-40B4-BE49-F238E27FC236}">
              <a16:creationId xmlns:a16="http://schemas.microsoft.com/office/drawing/2014/main" id="{00000000-0008-0000-0B00-000021010000}"/>
            </a:ext>
          </a:extLst>
        </xdr:cNvPr>
        <xdr:cNvCxnSpPr>
          <a:cxnSpLocks noChangeShapeType="1"/>
        </xdr:cNvCxnSpPr>
      </xdr:nvCxnSpPr>
      <xdr:spPr bwMode="auto">
        <a:xfrm flipV="1">
          <a:off x="1609767" y="73790735"/>
          <a:ext cx="4844821" cy="2899"/>
        </a:xfrm>
        <a:prstGeom prst="line">
          <a:avLst/>
        </a:prstGeom>
        <a:noFill/>
        <a:ln w="9525" algn="ctr">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cxnSp>
    <xdr:clientData/>
  </xdr:twoCellAnchor>
  <xdr:twoCellAnchor>
    <xdr:from>
      <xdr:col>32</xdr:col>
      <xdr:colOff>0</xdr:colOff>
      <xdr:row>374</xdr:row>
      <xdr:rowOff>0</xdr:rowOff>
    </xdr:from>
    <xdr:to>
      <xdr:col>32</xdr:col>
      <xdr:colOff>0</xdr:colOff>
      <xdr:row>379</xdr:row>
      <xdr:rowOff>0</xdr:rowOff>
    </xdr:to>
    <xdr:cxnSp macro="">
      <xdr:nvCxnSpPr>
        <xdr:cNvPr id="290" name="直線コネクタ 6">
          <a:extLst>
            <a:ext uri="{FF2B5EF4-FFF2-40B4-BE49-F238E27FC236}">
              <a16:creationId xmlns:a16="http://schemas.microsoft.com/office/drawing/2014/main" id="{00000000-0008-0000-0B00-000022010000}"/>
            </a:ext>
          </a:extLst>
        </xdr:cNvPr>
        <xdr:cNvCxnSpPr>
          <a:cxnSpLocks noChangeShapeType="1"/>
        </xdr:cNvCxnSpPr>
      </xdr:nvCxnSpPr>
      <xdr:spPr bwMode="auto">
        <a:xfrm>
          <a:off x="6454588" y="72815824"/>
          <a:ext cx="0" cy="974911"/>
        </a:xfrm>
        <a:prstGeom prst="line">
          <a:avLst/>
        </a:prstGeom>
        <a:noFill/>
        <a:ln w="9525" algn="ctr">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cxnSp>
    <xdr:clientData/>
  </xdr:twoCellAnchor>
  <xdr:twoCellAnchor>
    <xdr:from>
      <xdr:col>7</xdr:col>
      <xdr:colOff>197826</xdr:colOff>
      <xdr:row>374</xdr:row>
      <xdr:rowOff>0</xdr:rowOff>
    </xdr:from>
    <xdr:to>
      <xdr:col>7</xdr:col>
      <xdr:colOff>197826</xdr:colOff>
      <xdr:row>379</xdr:row>
      <xdr:rowOff>0</xdr:rowOff>
    </xdr:to>
    <xdr:cxnSp macro="">
      <xdr:nvCxnSpPr>
        <xdr:cNvPr id="292" name="直線コネクタ 6">
          <a:extLst>
            <a:ext uri="{FF2B5EF4-FFF2-40B4-BE49-F238E27FC236}">
              <a16:creationId xmlns:a16="http://schemas.microsoft.com/office/drawing/2014/main" id="{00000000-0008-0000-0B00-000024010000}"/>
            </a:ext>
          </a:extLst>
        </xdr:cNvPr>
        <xdr:cNvCxnSpPr>
          <a:cxnSpLocks noChangeShapeType="1"/>
        </xdr:cNvCxnSpPr>
      </xdr:nvCxnSpPr>
      <xdr:spPr bwMode="auto">
        <a:xfrm>
          <a:off x="1609767" y="72815824"/>
          <a:ext cx="0" cy="974911"/>
        </a:xfrm>
        <a:prstGeom prst="line">
          <a:avLst/>
        </a:prstGeom>
        <a:noFill/>
        <a:ln w="9525" algn="ctr">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cxnSp>
    <xdr:clientData/>
  </xdr:twoCellAnchor>
  <xdr:twoCellAnchor>
    <xdr:from>
      <xdr:col>5</xdr:col>
      <xdr:colOff>0</xdr:colOff>
      <xdr:row>373</xdr:row>
      <xdr:rowOff>0</xdr:rowOff>
    </xdr:from>
    <xdr:to>
      <xdr:col>7</xdr:col>
      <xdr:colOff>197826</xdr:colOff>
      <xdr:row>374</xdr:row>
      <xdr:rowOff>0</xdr:rowOff>
    </xdr:to>
    <xdr:cxnSp macro="">
      <xdr:nvCxnSpPr>
        <xdr:cNvPr id="293" name="直線コネクタ 6">
          <a:extLst>
            <a:ext uri="{FF2B5EF4-FFF2-40B4-BE49-F238E27FC236}">
              <a16:creationId xmlns:a16="http://schemas.microsoft.com/office/drawing/2014/main" id="{00000000-0008-0000-0B00-000025010000}"/>
            </a:ext>
          </a:extLst>
        </xdr:cNvPr>
        <xdr:cNvCxnSpPr>
          <a:cxnSpLocks noChangeShapeType="1"/>
        </xdr:cNvCxnSpPr>
      </xdr:nvCxnSpPr>
      <xdr:spPr bwMode="auto">
        <a:xfrm>
          <a:off x="1008529" y="72614118"/>
          <a:ext cx="601238" cy="201706"/>
        </a:xfrm>
        <a:prstGeom prst="line">
          <a:avLst/>
        </a:prstGeom>
        <a:noFill/>
        <a:ln w="9525" algn="ctr">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cxnSp>
    <xdr:clientData/>
  </xdr:twoCellAnchor>
  <xdr:twoCellAnchor>
    <xdr:from>
      <xdr:col>7</xdr:col>
      <xdr:colOff>0</xdr:colOff>
      <xdr:row>372</xdr:row>
      <xdr:rowOff>0</xdr:rowOff>
    </xdr:from>
    <xdr:to>
      <xdr:col>33</xdr:col>
      <xdr:colOff>955</xdr:colOff>
      <xdr:row>372</xdr:row>
      <xdr:rowOff>0</xdr:rowOff>
    </xdr:to>
    <xdr:cxnSp macro="">
      <xdr:nvCxnSpPr>
        <xdr:cNvPr id="296" name="直線コネクタ 6">
          <a:extLst>
            <a:ext uri="{FF2B5EF4-FFF2-40B4-BE49-F238E27FC236}">
              <a16:creationId xmlns:a16="http://schemas.microsoft.com/office/drawing/2014/main" id="{00000000-0008-0000-0B00-000028010000}"/>
            </a:ext>
          </a:extLst>
        </xdr:cNvPr>
        <xdr:cNvCxnSpPr>
          <a:cxnSpLocks noChangeShapeType="1"/>
        </xdr:cNvCxnSpPr>
      </xdr:nvCxnSpPr>
      <xdr:spPr bwMode="auto">
        <a:xfrm>
          <a:off x="1411941" y="72412412"/>
          <a:ext cx="5245308" cy="0"/>
        </a:xfrm>
        <a:prstGeom prst="line">
          <a:avLst/>
        </a:prstGeom>
        <a:noFill/>
        <a:ln w="9525" algn="ctr">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cxnSp>
    <xdr:clientData/>
  </xdr:twoCellAnchor>
  <xdr:twoCellAnchor>
    <xdr:from>
      <xdr:col>32</xdr:col>
      <xdr:colOff>0</xdr:colOff>
      <xdr:row>373</xdr:row>
      <xdr:rowOff>0</xdr:rowOff>
    </xdr:from>
    <xdr:to>
      <xdr:col>35</xdr:col>
      <xdr:colOff>0</xdr:colOff>
      <xdr:row>374</xdr:row>
      <xdr:rowOff>0</xdr:rowOff>
    </xdr:to>
    <xdr:cxnSp macro="">
      <xdr:nvCxnSpPr>
        <xdr:cNvPr id="298" name="直線コネクタ 6">
          <a:extLst>
            <a:ext uri="{FF2B5EF4-FFF2-40B4-BE49-F238E27FC236}">
              <a16:creationId xmlns:a16="http://schemas.microsoft.com/office/drawing/2014/main" id="{00000000-0008-0000-0B00-00002A010000}"/>
            </a:ext>
          </a:extLst>
        </xdr:cNvPr>
        <xdr:cNvCxnSpPr>
          <a:cxnSpLocks noChangeShapeType="1"/>
        </xdr:cNvCxnSpPr>
      </xdr:nvCxnSpPr>
      <xdr:spPr bwMode="auto">
        <a:xfrm flipV="1">
          <a:off x="6454588" y="72614118"/>
          <a:ext cx="605118" cy="201706"/>
        </a:xfrm>
        <a:prstGeom prst="line">
          <a:avLst/>
        </a:prstGeom>
        <a:noFill/>
        <a:ln w="9525" algn="ctr">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cxnSp>
    <xdr:clientData/>
  </xdr:twoCellAnchor>
  <xdr:twoCellAnchor>
    <xdr:from>
      <xdr:col>11</xdr:col>
      <xdr:colOff>0</xdr:colOff>
      <xdr:row>371</xdr:row>
      <xdr:rowOff>0</xdr:rowOff>
    </xdr:from>
    <xdr:to>
      <xdr:col>11</xdr:col>
      <xdr:colOff>0</xdr:colOff>
      <xdr:row>372</xdr:row>
      <xdr:rowOff>0</xdr:rowOff>
    </xdr:to>
    <xdr:cxnSp macro="">
      <xdr:nvCxnSpPr>
        <xdr:cNvPr id="303" name="直線コネクタ 6">
          <a:extLst>
            <a:ext uri="{FF2B5EF4-FFF2-40B4-BE49-F238E27FC236}">
              <a16:creationId xmlns:a16="http://schemas.microsoft.com/office/drawing/2014/main" id="{00000000-0008-0000-0B00-00002F010000}"/>
            </a:ext>
          </a:extLst>
        </xdr:cNvPr>
        <xdr:cNvCxnSpPr>
          <a:cxnSpLocks noChangeShapeType="1"/>
        </xdr:cNvCxnSpPr>
      </xdr:nvCxnSpPr>
      <xdr:spPr bwMode="auto">
        <a:xfrm flipV="1">
          <a:off x="2218765" y="72210706"/>
          <a:ext cx="0" cy="201706"/>
        </a:xfrm>
        <a:prstGeom prst="line">
          <a:avLst/>
        </a:prstGeom>
        <a:noFill/>
        <a:ln w="9525" algn="ctr">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cxnSp>
    <xdr:clientData/>
  </xdr:twoCellAnchor>
  <xdr:twoCellAnchor>
    <xdr:from>
      <xdr:col>18</xdr:col>
      <xdr:colOff>0</xdr:colOff>
      <xdr:row>371</xdr:row>
      <xdr:rowOff>0</xdr:rowOff>
    </xdr:from>
    <xdr:to>
      <xdr:col>18</xdr:col>
      <xdr:colOff>0</xdr:colOff>
      <xdr:row>372</xdr:row>
      <xdr:rowOff>0</xdr:rowOff>
    </xdr:to>
    <xdr:cxnSp macro="">
      <xdr:nvCxnSpPr>
        <xdr:cNvPr id="307" name="直線コネクタ 6">
          <a:extLst>
            <a:ext uri="{FF2B5EF4-FFF2-40B4-BE49-F238E27FC236}">
              <a16:creationId xmlns:a16="http://schemas.microsoft.com/office/drawing/2014/main" id="{00000000-0008-0000-0B00-000033010000}"/>
            </a:ext>
          </a:extLst>
        </xdr:cNvPr>
        <xdr:cNvCxnSpPr>
          <a:cxnSpLocks noChangeShapeType="1"/>
        </xdr:cNvCxnSpPr>
      </xdr:nvCxnSpPr>
      <xdr:spPr bwMode="auto">
        <a:xfrm flipV="1">
          <a:off x="3630706" y="72210706"/>
          <a:ext cx="0" cy="201706"/>
        </a:xfrm>
        <a:prstGeom prst="line">
          <a:avLst/>
        </a:prstGeom>
        <a:noFill/>
        <a:ln w="9525" algn="ctr">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cxnSp>
    <xdr:clientData/>
  </xdr:twoCellAnchor>
  <xdr:twoCellAnchor>
    <xdr:from>
      <xdr:col>11</xdr:col>
      <xdr:colOff>0</xdr:colOff>
      <xdr:row>371</xdr:row>
      <xdr:rowOff>0</xdr:rowOff>
    </xdr:from>
    <xdr:to>
      <xdr:col>18</xdr:col>
      <xdr:colOff>0</xdr:colOff>
      <xdr:row>371</xdr:row>
      <xdr:rowOff>0</xdr:rowOff>
    </xdr:to>
    <xdr:cxnSp macro="">
      <xdr:nvCxnSpPr>
        <xdr:cNvPr id="309" name="直線コネクタ 6">
          <a:extLst>
            <a:ext uri="{FF2B5EF4-FFF2-40B4-BE49-F238E27FC236}">
              <a16:creationId xmlns:a16="http://schemas.microsoft.com/office/drawing/2014/main" id="{00000000-0008-0000-0B00-000035010000}"/>
            </a:ext>
          </a:extLst>
        </xdr:cNvPr>
        <xdr:cNvCxnSpPr>
          <a:cxnSpLocks noChangeShapeType="1"/>
        </xdr:cNvCxnSpPr>
      </xdr:nvCxnSpPr>
      <xdr:spPr bwMode="auto">
        <a:xfrm>
          <a:off x="2218765" y="72210706"/>
          <a:ext cx="1411941" cy="0"/>
        </a:xfrm>
        <a:prstGeom prst="line">
          <a:avLst/>
        </a:prstGeom>
        <a:noFill/>
        <a:ln w="9525" algn="ctr">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cxnSp>
    <xdr:clientData/>
  </xdr:twoCellAnchor>
  <xdr:twoCellAnchor>
    <xdr:from>
      <xdr:col>22</xdr:col>
      <xdr:colOff>0</xdr:colOff>
      <xdr:row>371</xdr:row>
      <xdr:rowOff>0</xdr:rowOff>
    </xdr:from>
    <xdr:to>
      <xdr:col>22</xdr:col>
      <xdr:colOff>0</xdr:colOff>
      <xdr:row>372</xdr:row>
      <xdr:rowOff>0</xdr:rowOff>
    </xdr:to>
    <xdr:cxnSp macro="">
      <xdr:nvCxnSpPr>
        <xdr:cNvPr id="313" name="直線コネクタ 6">
          <a:extLst>
            <a:ext uri="{FF2B5EF4-FFF2-40B4-BE49-F238E27FC236}">
              <a16:creationId xmlns:a16="http://schemas.microsoft.com/office/drawing/2014/main" id="{00000000-0008-0000-0B00-000039010000}"/>
            </a:ext>
          </a:extLst>
        </xdr:cNvPr>
        <xdr:cNvCxnSpPr>
          <a:cxnSpLocks noChangeShapeType="1"/>
        </xdr:cNvCxnSpPr>
      </xdr:nvCxnSpPr>
      <xdr:spPr bwMode="auto">
        <a:xfrm flipV="1">
          <a:off x="4437529" y="72210706"/>
          <a:ext cx="0" cy="201706"/>
        </a:xfrm>
        <a:prstGeom prst="line">
          <a:avLst/>
        </a:prstGeom>
        <a:noFill/>
        <a:ln w="9525" algn="ctr">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cxnSp>
    <xdr:clientData/>
  </xdr:twoCellAnchor>
  <xdr:twoCellAnchor>
    <xdr:from>
      <xdr:col>29</xdr:col>
      <xdr:colOff>0</xdr:colOff>
      <xdr:row>371</xdr:row>
      <xdr:rowOff>0</xdr:rowOff>
    </xdr:from>
    <xdr:to>
      <xdr:col>29</xdr:col>
      <xdr:colOff>0</xdr:colOff>
      <xdr:row>372</xdr:row>
      <xdr:rowOff>0</xdr:rowOff>
    </xdr:to>
    <xdr:cxnSp macro="">
      <xdr:nvCxnSpPr>
        <xdr:cNvPr id="314" name="直線コネクタ 6">
          <a:extLst>
            <a:ext uri="{FF2B5EF4-FFF2-40B4-BE49-F238E27FC236}">
              <a16:creationId xmlns:a16="http://schemas.microsoft.com/office/drawing/2014/main" id="{00000000-0008-0000-0B00-00003A010000}"/>
            </a:ext>
          </a:extLst>
        </xdr:cNvPr>
        <xdr:cNvCxnSpPr>
          <a:cxnSpLocks noChangeShapeType="1"/>
        </xdr:cNvCxnSpPr>
      </xdr:nvCxnSpPr>
      <xdr:spPr bwMode="auto">
        <a:xfrm flipV="1">
          <a:off x="5849471" y="72210706"/>
          <a:ext cx="0" cy="201706"/>
        </a:xfrm>
        <a:prstGeom prst="line">
          <a:avLst/>
        </a:prstGeom>
        <a:noFill/>
        <a:ln w="9525" algn="ctr">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cxnSp>
    <xdr:clientData/>
  </xdr:twoCellAnchor>
  <xdr:twoCellAnchor>
    <xdr:from>
      <xdr:col>22</xdr:col>
      <xdr:colOff>0</xdr:colOff>
      <xdr:row>371</xdr:row>
      <xdr:rowOff>0</xdr:rowOff>
    </xdr:from>
    <xdr:to>
      <xdr:col>29</xdr:col>
      <xdr:colOff>0</xdr:colOff>
      <xdr:row>371</xdr:row>
      <xdr:rowOff>0</xdr:rowOff>
    </xdr:to>
    <xdr:cxnSp macro="">
      <xdr:nvCxnSpPr>
        <xdr:cNvPr id="315" name="直線コネクタ 6">
          <a:extLst>
            <a:ext uri="{FF2B5EF4-FFF2-40B4-BE49-F238E27FC236}">
              <a16:creationId xmlns:a16="http://schemas.microsoft.com/office/drawing/2014/main" id="{00000000-0008-0000-0B00-00003B010000}"/>
            </a:ext>
          </a:extLst>
        </xdr:cNvPr>
        <xdr:cNvCxnSpPr>
          <a:cxnSpLocks noChangeShapeType="1"/>
        </xdr:cNvCxnSpPr>
      </xdr:nvCxnSpPr>
      <xdr:spPr bwMode="auto">
        <a:xfrm>
          <a:off x="4437529" y="72210706"/>
          <a:ext cx="1411942" cy="0"/>
        </a:xfrm>
        <a:prstGeom prst="line">
          <a:avLst/>
        </a:prstGeom>
        <a:noFill/>
        <a:ln w="9525" algn="ctr">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cxnSp>
    <xdr:clientData/>
  </xdr:twoCellAnchor>
  <xdr:twoCellAnchor>
    <xdr:from>
      <xdr:col>7</xdr:col>
      <xdr:colOff>0</xdr:colOff>
      <xdr:row>371</xdr:row>
      <xdr:rowOff>0</xdr:rowOff>
    </xdr:from>
    <xdr:to>
      <xdr:col>7</xdr:col>
      <xdr:colOff>0</xdr:colOff>
      <xdr:row>372</xdr:row>
      <xdr:rowOff>0</xdr:rowOff>
    </xdr:to>
    <xdr:cxnSp macro="">
      <xdr:nvCxnSpPr>
        <xdr:cNvPr id="316" name="直線コネクタ 6">
          <a:extLst>
            <a:ext uri="{FF2B5EF4-FFF2-40B4-BE49-F238E27FC236}">
              <a16:creationId xmlns:a16="http://schemas.microsoft.com/office/drawing/2014/main" id="{00000000-0008-0000-0B00-00003C010000}"/>
            </a:ext>
          </a:extLst>
        </xdr:cNvPr>
        <xdr:cNvCxnSpPr>
          <a:cxnSpLocks noChangeShapeType="1"/>
        </xdr:cNvCxnSpPr>
      </xdr:nvCxnSpPr>
      <xdr:spPr bwMode="auto">
        <a:xfrm flipV="1">
          <a:off x="1411941" y="72210706"/>
          <a:ext cx="0" cy="201706"/>
        </a:xfrm>
        <a:prstGeom prst="line">
          <a:avLst/>
        </a:prstGeom>
        <a:noFill/>
        <a:ln w="9525" algn="ctr">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cxnSp>
    <xdr:clientData/>
  </xdr:twoCellAnchor>
  <xdr:twoCellAnchor>
    <xdr:from>
      <xdr:col>5</xdr:col>
      <xdr:colOff>0</xdr:colOff>
      <xdr:row>371</xdr:row>
      <xdr:rowOff>0</xdr:rowOff>
    </xdr:from>
    <xdr:to>
      <xdr:col>5</xdr:col>
      <xdr:colOff>0</xdr:colOff>
      <xdr:row>373</xdr:row>
      <xdr:rowOff>0</xdr:rowOff>
    </xdr:to>
    <xdr:cxnSp macro="">
      <xdr:nvCxnSpPr>
        <xdr:cNvPr id="317" name="直線コネクタ 6">
          <a:extLst>
            <a:ext uri="{FF2B5EF4-FFF2-40B4-BE49-F238E27FC236}">
              <a16:creationId xmlns:a16="http://schemas.microsoft.com/office/drawing/2014/main" id="{00000000-0008-0000-0B00-00003D010000}"/>
            </a:ext>
          </a:extLst>
        </xdr:cNvPr>
        <xdr:cNvCxnSpPr>
          <a:cxnSpLocks noChangeShapeType="1"/>
        </xdr:cNvCxnSpPr>
      </xdr:nvCxnSpPr>
      <xdr:spPr bwMode="auto">
        <a:xfrm flipV="1">
          <a:off x="1008529" y="72210706"/>
          <a:ext cx="0" cy="403412"/>
        </a:xfrm>
        <a:prstGeom prst="line">
          <a:avLst/>
        </a:prstGeom>
        <a:noFill/>
        <a:ln w="9525" algn="ctr">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cxnSp>
    <xdr:clientData/>
  </xdr:twoCellAnchor>
  <xdr:twoCellAnchor>
    <xdr:from>
      <xdr:col>35</xdr:col>
      <xdr:colOff>0</xdr:colOff>
      <xdr:row>371</xdr:row>
      <xdr:rowOff>0</xdr:rowOff>
    </xdr:from>
    <xdr:to>
      <xdr:col>35</xdr:col>
      <xdr:colOff>0</xdr:colOff>
      <xdr:row>373</xdr:row>
      <xdr:rowOff>0</xdr:rowOff>
    </xdr:to>
    <xdr:cxnSp macro="">
      <xdr:nvCxnSpPr>
        <xdr:cNvPr id="320" name="直線コネクタ 6">
          <a:extLst>
            <a:ext uri="{FF2B5EF4-FFF2-40B4-BE49-F238E27FC236}">
              <a16:creationId xmlns:a16="http://schemas.microsoft.com/office/drawing/2014/main" id="{00000000-0008-0000-0B00-000040010000}"/>
            </a:ext>
          </a:extLst>
        </xdr:cNvPr>
        <xdr:cNvCxnSpPr>
          <a:cxnSpLocks noChangeShapeType="1"/>
        </xdr:cNvCxnSpPr>
      </xdr:nvCxnSpPr>
      <xdr:spPr bwMode="auto">
        <a:xfrm flipV="1">
          <a:off x="7059706" y="72210706"/>
          <a:ext cx="0" cy="403412"/>
        </a:xfrm>
        <a:prstGeom prst="line">
          <a:avLst/>
        </a:prstGeom>
        <a:noFill/>
        <a:ln w="9525" algn="ctr">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cxnSp>
    <xdr:clientData/>
  </xdr:twoCellAnchor>
  <xdr:twoCellAnchor>
    <xdr:from>
      <xdr:col>28</xdr:col>
      <xdr:colOff>0</xdr:colOff>
      <xdr:row>373</xdr:row>
      <xdr:rowOff>0</xdr:rowOff>
    </xdr:from>
    <xdr:to>
      <xdr:col>28</xdr:col>
      <xdr:colOff>0</xdr:colOff>
      <xdr:row>379</xdr:row>
      <xdr:rowOff>0</xdr:rowOff>
    </xdr:to>
    <xdr:cxnSp macro="">
      <xdr:nvCxnSpPr>
        <xdr:cNvPr id="323" name="直線コネクタ 6">
          <a:extLst>
            <a:ext uri="{FF2B5EF4-FFF2-40B4-BE49-F238E27FC236}">
              <a16:creationId xmlns:a16="http://schemas.microsoft.com/office/drawing/2014/main" id="{00000000-0008-0000-0B00-000043010000}"/>
            </a:ext>
          </a:extLst>
        </xdr:cNvPr>
        <xdr:cNvCxnSpPr>
          <a:cxnSpLocks noChangeShapeType="1"/>
        </xdr:cNvCxnSpPr>
      </xdr:nvCxnSpPr>
      <xdr:spPr bwMode="auto">
        <a:xfrm>
          <a:off x="5647765" y="72614118"/>
          <a:ext cx="0" cy="1176617"/>
        </a:xfrm>
        <a:prstGeom prst="line">
          <a:avLst/>
        </a:prstGeom>
        <a:noFill/>
        <a:ln w="9525" algn="ctr">
          <a:solidFill>
            <a:srgbClr xmlns:mc="http://schemas.openxmlformats.org/markup-compatibility/2006" xmlns:a14="http://schemas.microsoft.com/office/drawing/2010/main" val="000000" mc:Ignorable="a14" a14:legacySpreadsheetColorIndex="64"/>
          </a:solidFill>
          <a:prstDash val="lgDash"/>
          <a:round/>
          <a:headEnd/>
          <a:tailEnd/>
        </a:ln>
        <a:extLst>
          <a:ext uri="{909E8E84-426E-40DD-AFC4-6F175D3DCCD1}">
            <a14:hiddenFill xmlns:a14="http://schemas.microsoft.com/office/drawing/2010/main">
              <a:noFill/>
            </a14:hiddenFill>
          </a:ext>
        </a:extLst>
      </xdr:spPr>
    </xdr:cxnSp>
    <xdr:clientData/>
  </xdr:twoCellAnchor>
  <xdr:twoCellAnchor>
    <xdr:from>
      <xdr:col>26</xdr:col>
      <xdr:colOff>0</xdr:colOff>
      <xdr:row>373</xdr:row>
      <xdr:rowOff>0</xdr:rowOff>
    </xdr:from>
    <xdr:to>
      <xdr:col>26</xdr:col>
      <xdr:colOff>0</xdr:colOff>
      <xdr:row>379</xdr:row>
      <xdr:rowOff>0</xdr:rowOff>
    </xdr:to>
    <xdr:cxnSp macro="">
      <xdr:nvCxnSpPr>
        <xdr:cNvPr id="324" name="直線コネクタ 6">
          <a:extLst>
            <a:ext uri="{FF2B5EF4-FFF2-40B4-BE49-F238E27FC236}">
              <a16:creationId xmlns:a16="http://schemas.microsoft.com/office/drawing/2014/main" id="{00000000-0008-0000-0B00-000044010000}"/>
            </a:ext>
          </a:extLst>
        </xdr:cNvPr>
        <xdr:cNvCxnSpPr>
          <a:cxnSpLocks noChangeShapeType="1"/>
        </xdr:cNvCxnSpPr>
      </xdr:nvCxnSpPr>
      <xdr:spPr bwMode="auto">
        <a:xfrm>
          <a:off x="5244353" y="72614118"/>
          <a:ext cx="0" cy="1176617"/>
        </a:xfrm>
        <a:prstGeom prst="line">
          <a:avLst/>
        </a:prstGeom>
        <a:noFill/>
        <a:ln w="9525" algn="ctr">
          <a:solidFill>
            <a:srgbClr xmlns:mc="http://schemas.openxmlformats.org/markup-compatibility/2006" xmlns:a14="http://schemas.microsoft.com/office/drawing/2010/main" val="000000" mc:Ignorable="a14" a14:legacySpreadsheetColorIndex="64"/>
          </a:solidFill>
          <a:prstDash val="lgDash"/>
          <a:round/>
          <a:headEnd/>
          <a:tailEnd/>
        </a:ln>
        <a:extLst>
          <a:ext uri="{909E8E84-426E-40DD-AFC4-6F175D3DCCD1}">
            <a14:hiddenFill xmlns:a14="http://schemas.microsoft.com/office/drawing/2010/main">
              <a:noFill/>
            </a14:hiddenFill>
          </a:ext>
        </a:extLst>
      </xdr:spPr>
    </xdr:cxnSp>
    <xdr:clientData/>
  </xdr:twoCellAnchor>
  <xdr:twoCellAnchor>
    <xdr:from>
      <xdr:col>22</xdr:col>
      <xdr:colOff>0</xdr:colOff>
      <xdr:row>373</xdr:row>
      <xdr:rowOff>0</xdr:rowOff>
    </xdr:from>
    <xdr:to>
      <xdr:col>22</xdr:col>
      <xdr:colOff>0</xdr:colOff>
      <xdr:row>379</xdr:row>
      <xdr:rowOff>0</xdr:rowOff>
    </xdr:to>
    <xdr:cxnSp macro="">
      <xdr:nvCxnSpPr>
        <xdr:cNvPr id="325" name="直線コネクタ 6">
          <a:extLst>
            <a:ext uri="{FF2B5EF4-FFF2-40B4-BE49-F238E27FC236}">
              <a16:creationId xmlns:a16="http://schemas.microsoft.com/office/drawing/2014/main" id="{00000000-0008-0000-0B00-000045010000}"/>
            </a:ext>
          </a:extLst>
        </xdr:cNvPr>
        <xdr:cNvCxnSpPr>
          <a:cxnSpLocks noChangeShapeType="1"/>
        </xdr:cNvCxnSpPr>
      </xdr:nvCxnSpPr>
      <xdr:spPr bwMode="auto">
        <a:xfrm>
          <a:off x="4437529" y="72614118"/>
          <a:ext cx="0" cy="1176617"/>
        </a:xfrm>
        <a:prstGeom prst="line">
          <a:avLst/>
        </a:prstGeom>
        <a:noFill/>
        <a:ln w="9525" algn="ctr">
          <a:solidFill>
            <a:srgbClr xmlns:mc="http://schemas.openxmlformats.org/markup-compatibility/2006" xmlns:a14="http://schemas.microsoft.com/office/drawing/2010/main" val="000000" mc:Ignorable="a14" a14:legacySpreadsheetColorIndex="64"/>
          </a:solidFill>
          <a:prstDash val="lgDash"/>
          <a:round/>
          <a:headEnd/>
          <a:tailEnd/>
        </a:ln>
        <a:extLst>
          <a:ext uri="{909E8E84-426E-40DD-AFC4-6F175D3DCCD1}">
            <a14:hiddenFill xmlns:a14="http://schemas.microsoft.com/office/drawing/2010/main">
              <a:noFill/>
            </a14:hiddenFill>
          </a:ext>
        </a:extLst>
      </xdr:spPr>
    </xdr:cxnSp>
    <xdr:clientData/>
  </xdr:twoCellAnchor>
  <xdr:twoCellAnchor>
    <xdr:from>
      <xdr:col>18</xdr:col>
      <xdr:colOff>0</xdr:colOff>
      <xdr:row>373</xdr:row>
      <xdr:rowOff>0</xdr:rowOff>
    </xdr:from>
    <xdr:to>
      <xdr:col>18</xdr:col>
      <xdr:colOff>0</xdr:colOff>
      <xdr:row>379</xdr:row>
      <xdr:rowOff>0</xdr:rowOff>
    </xdr:to>
    <xdr:cxnSp macro="">
      <xdr:nvCxnSpPr>
        <xdr:cNvPr id="326" name="直線コネクタ 6">
          <a:extLst>
            <a:ext uri="{FF2B5EF4-FFF2-40B4-BE49-F238E27FC236}">
              <a16:creationId xmlns:a16="http://schemas.microsoft.com/office/drawing/2014/main" id="{00000000-0008-0000-0B00-000046010000}"/>
            </a:ext>
          </a:extLst>
        </xdr:cNvPr>
        <xdr:cNvCxnSpPr>
          <a:cxnSpLocks noChangeShapeType="1"/>
        </xdr:cNvCxnSpPr>
      </xdr:nvCxnSpPr>
      <xdr:spPr bwMode="auto">
        <a:xfrm>
          <a:off x="3630706" y="72614118"/>
          <a:ext cx="0" cy="1176617"/>
        </a:xfrm>
        <a:prstGeom prst="line">
          <a:avLst/>
        </a:prstGeom>
        <a:noFill/>
        <a:ln w="9525" algn="ctr">
          <a:solidFill>
            <a:srgbClr xmlns:mc="http://schemas.openxmlformats.org/markup-compatibility/2006" xmlns:a14="http://schemas.microsoft.com/office/drawing/2010/main" val="000000" mc:Ignorable="a14" a14:legacySpreadsheetColorIndex="64"/>
          </a:solidFill>
          <a:prstDash val="lgDash"/>
          <a:round/>
          <a:headEnd/>
          <a:tailEnd/>
        </a:ln>
        <a:extLst>
          <a:ext uri="{909E8E84-426E-40DD-AFC4-6F175D3DCCD1}">
            <a14:hiddenFill xmlns:a14="http://schemas.microsoft.com/office/drawing/2010/main">
              <a:noFill/>
            </a14:hiddenFill>
          </a:ext>
        </a:extLst>
      </xdr:spPr>
    </xdr:cxnSp>
    <xdr:clientData/>
  </xdr:twoCellAnchor>
  <xdr:twoCellAnchor>
    <xdr:from>
      <xdr:col>14</xdr:col>
      <xdr:colOff>0</xdr:colOff>
      <xdr:row>373</xdr:row>
      <xdr:rowOff>0</xdr:rowOff>
    </xdr:from>
    <xdr:to>
      <xdr:col>14</xdr:col>
      <xdr:colOff>0</xdr:colOff>
      <xdr:row>379</xdr:row>
      <xdr:rowOff>0</xdr:rowOff>
    </xdr:to>
    <xdr:cxnSp macro="">
      <xdr:nvCxnSpPr>
        <xdr:cNvPr id="327" name="直線コネクタ 6">
          <a:extLst>
            <a:ext uri="{FF2B5EF4-FFF2-40B4-BE49-F238E27FC236}">
              <a16:creationId xmlns:a16="http://schemas.microsoft.com/office/drawing/2014/main" id="{00000000-0008-0000-0B00-000047010000}"/>
            </a:ext>
          </a:extLst>
        </xdr:cNvPr>
        <xdr:cNvCxnSpPr>
          <a:cxnSpLocks noChangeShapeType="1"/>
        </xdr:cNvCxnSpPr>
      </xdr:nvCxnSpPr>
      <xdr:spPr bwMode="auto">
        <a:xfrm>
          <a:off x="2823882" y="72614118"/>
          <a:ext cx="0" cy="1176617"/>
        </a:xfrm>
        <a:prstGeom prst="line">
          <a:avLst/>
        </a:prstGeom>
        <a:noFill/>
        <a:ln w="9525" algn="ctr">
          <a:solidFill>
            <a:srgbClr xmlns:mc="http://schemas.openxmlformats.org/markup-compatibility/2006" xmlns:a14="http://schemas.microsoft.com/office/drawing/2010/main" val="000000" mc:Ignorable="a14" a14:legacySpreadsheetColorIndex="64"/>
          </a:solidFill>
          <a:prstDash val="lgDash"/>
          <a:round/>
          <a:headEnd/>
          <a:tailEnd/>
        </a:ln>
        <a:extLst>
          <a:ext uri="{909E8E84-426E-40DD-AFC4-6F175D3DCCD1}">
            <a14:hiddenFill xmlns:a14="http://schemas.microsoft.com/office/drawing/2010/main">
              <a:noFill/>
            </a14:hiddenFill>
          </a:ext>
        </a:extLst>
      </xdr:spPr>
    </xdr:cxnSp>
    <xdr:clientData/>
  </xdr:twoCellAnchor>
  <xdr:twoCellAnchor>
    <xdr:from>
      <xdr:col>12</xdr:col>
      <xdr:colOff>0</xdr:colOff>
      <xdr:row>373</xdr:row>
      <xdr:rowOff>0</xdr:rowOff>
    </xdr:from>
    <xdr:to>
      <xdr:col>12</xdr:col>
      <xdr:colOff>0</xdr:colOff>
      <xdr:row>379</xdr:row>
      <xdr:rowOff>0</xdr:rowOff>
    </xdr:to>
    <xdr:cxnSp macro="">
      <xdr:nvCxnSpPr>
        <xdr:cNvPr id="328" name="直線コネクタ 6">
          <a:extLst>
            <a:ext uri="{FF2B5EF4-FFF2-40B4-BE49-F238E27FC236}">
              <a16:creationId xmlns:a16="http://schemas.microsoft.com/office/drawing/2014/main" id="{00000000-0008-0000-0B00-000048010000}"/>
            </a:ext>
          </a:extLst>
        </xdr:cNvPr>
        <xdr:cNvCxnSpPr>
          <a:cxnSpLocks noChangeShapeType="1"/>
        </xdr:cNvCxnSpPr>
      </xdr:nvCxnSpPr>
      <xdr:spPr bwMode="auto">
        <a:xfrm>
          <a:off x="2420471" y="72614118"/>
          <a:ext cx="0" cy="1176617"/>
        </a:xfrm>
        <a:prstGeom prst="line">
          <a:avLst/>
        </a:prstGeom>
        <a:noFill/>
        <a:ln w="9525" algn="ctr">
          <a:solidFill>
            <a:srgbClr xmlns:mc="http://schemas.openxmlformats.org/markup-compatibility/2006" xmlns:a14="http://schemas.microsoft.com/office/drawing/2010/main" val="000000" mc:Ignorable="a14" a14:legacySpreadsheetColorIndex="64"/>
          </a:solidFill>
          <a:prstDash val="lgDash"/>
          <a:round/>
          <a:headEnd/>
          <a:tailEnd/>
        </a:ln>
        <a:extLst>
          <a:ext uri="{909E8E84-426E-40DD-AFC4-6F175D3DCCD1}">
            <a14:hiddenFill xmlns:a14="http://schemas.microsoft.com/office/drawing/2010/main">
              <a:noFill/>
            </a14:hiddenFill>
          </a:ext>
        </a:extLst>
      </xdr:spPr>
    </xdr:cxnSp>
    <xdr:clientData/>
  </xdr:twoCellAnchor>
  <xdr:twoCellAnchor>
    <xdr:from>
      <xdr:col>26</xdr:col>
      <xdr:colOff>0</xdr:colOff>
      <xdr:row>373</xdr:row>
      <xdr:rowOff>0</xdr:rowOff>
    </xdr:from>
    <xdr:to>
      <xdr:col>28</xdr:col>
      <xdr:colOff>0</xdr:colOff>
      <xdr:row>373</xdr:row>
      <xdr:rowOff>0</xdr:rowOff>
    </xdr:to>
    <xdr:cxnSp macro="">
      <xdr:nvCxnSpPr>
        <xdr:cNvPr id="329" name="直線コネクタ 6">
          <a:extLst>
            <a:ext uri="{FF2B5EF4-FFF2-40B4-BE49-F238E27FC236}">
              <a16:creationId xmlns:a16="http://schemas.microsoft.com/office/drawing/2014/main" id="{00000000-0008-0000-0B00-000049010000}"/>
            </a:ext>
          </a:extLst>
        </xdr:cNvPr>
        <xdr:cNvCxnSpPr>
          <a:cxnSpLocks noChangeShapeType="1"/>
        </xdr:cNvCxnSpPr>
      </xdr:nvCxnSpPr>
      <xdr:spPr bwMode="auto">
        <a:xfrm flipH="1">
          <a:off x="5244353" y="72614118"/>
          <a:ext cx="403412" cy="0"/>
        </a:xfrm>
        <a:prstGeom prst="line">
          <a:avLst/>
        </a:prstGeom>
        <a:noFill/>
        <a:ln w="9525" algn="ctr">
          <a:solidFill>
            <a:srgbClr xmlns:mc="http://schemas.openxmlformats.org/markup-compatibility/2006" xmlns:a14="http://schemas.microsoft.com/office/drawing/2010/main" val="000000" mc:Ignorable="a14" a14:legacySpreadsheetColorIndex="64"/>
          </a:solidFill>
          <a:prstDash val="lgDash"/>
          <a:round/>
          <a:headEnd/>
          <a:tailEnd/>
        </a:ln>
        <a:extLst>
          <a:ext uri="{909E8E84-426E-40DD-AFC4-6F175D3DCCD1}">
            <a14:hiddenFill xmlns:a14="http://schemas.microsoft.com/office/drawing/2010/main">
              <a:noFill/>
            </a14:hiddenFill>
          </a:ext>
        </a:extLst>
      </xdr:spPr>
    </xdr:cxnSp>
    <xdr:clientData/>
  </xdr:twoCellAnchor>
  <xdr:twoCellAnchor>
    <xdr:from>
      <xdr:col>18</xdr:col>
      <xdr:colOff>1</xdr:colOff>
      <xdr:row>373</xdr:row>
      <xdr:rowOff>0</xdr:rowOff>
    </xdr:from>
    <xdr:to>
      <xdr:col>22</xdr:col>
      <xdr:colOff>0</xdr:colOff>
      <xdr:row>373</xdr:row>
      <xdr:rowOff>0</xdr:rowOff>
    </xdr:to>
    <xdr:cxnSp macro="">
      <xdr:nvCxnSpPr>
        <xdr:cNvPr id="336" name="直線コネクタ 6">
          <a:extLst>
            <a:ext uri="{FF2B5EF4-FFF2-40B4-BE49-F238E27FC236}">
              <a16:creationId xmlns:a16="http://schemas.microsoft.com/office/drawing/2014/main" id="{00000000-0008-0000-0B00-000050010000}"/>
            </a:ext>
          </a:extLst>
        </xdr:cNvPr>
        <xdr:cNvCxnSpPr>
          <a:cxnSpLocks noChangeShapeType="1"/>
        </xdr:cNvCxnSpPr>
      </xdr:nvCxnSpPr>
      <xdr:spPr bwMode="auto">
        <a:xfrm flipH="1">
          <a:off x="3630707" y="72614118"/>
          <a:ext cx="806822" cy="0"/>
        </a:xfrm>
        <a:prstGeom prst="line">
          <a:avLst/>
        </a:prstGeom>
        <a:noFill/>
        <a:ln w="9525" algn="ctr">
          <a:solidFill>
            <a:srgbClr xmlns:mc="http://schemas.openxmlformats.org/markup-compatibility/2006" xmlns:a14="http://schemas.microsoft.com/office/drawing/2010/main" val="000000" mc:Ignorable="a14" a14:legacySpreadsheetColorIndex="64"/>
          </a:solidFill>
          <a:prstDash val="lgDash"/>
          <a:round/>
          <a:headEnd/>
          <a:tailEnd/>
        </a:ln>
        <a:extLst>
          <a:ext uri="{909E8E84-426E-40DD-AFC4-6F175D3DCCD1}">
            <a14:hiddenFill xmlns:a14="http://schemas.microsoft.com/office/drawing/2010/main">
              <a:noFill/>
            </a14:hiddenFill>
          </a:ext>
        </a:extLst>
      </xdr:spPr>
    </xdr:cxnSp>
    <xdr:clientData/>
  </xdr:twoCellAnchor>
  <xdr:twoCellAnchor>
    <xdr:from>
      <xdr:col>12</xdr:col>
      <xdr:colOff>0</xdr:colOff>
      <xdr:row>373</xdr:row>
      <xdr:rowOff>0</xdr:rowOff>
    </xdr:from>
    <xdr:to>
      <xdr:col>14</xdr:col>
      <xdr:colOff>0</xdr:colOff>
      <xdr:row>373</xdr:row>
      <xdr:rowOff>0</xdr:rowOff>
    </xdr:to>
    <xdr:cxnSp macro="">
      <xdr:nvCxnSpPr>
        <xdr:cNvPr id="342" name="直線コネクタ 6">
          <a:extLst>
            <a:ext uri="{FF2B5EF4-FFF2-40B4-BE49-F238E27FC236}">
              <a16:creationId xmlns:a16="http://schemas.microsoft.com/office/drawing/2014/main" id="{00000000-0008-0000-0B00-000056010000}"/>
            </a:ext>
          </a:extLst>
        </xdr:cNvPr>
        <xdr:cNvCxnSpPr>
          <a:cxnSpLocks noChangeShapeType="1"/>
        </xdr:cNvCxnSpPr>
      </xdr:nvCxnSpPr>
      <xdr:spPr bwMode="auto">
        <a:xfrm flipH="1">
          <a:off x="2420471" y="72614118"/>
          <a:ext cx="403411" cy="0"/>
        </a:xfrm>
        <a:prstGeom prst="line">
          <a:avLst/>
        </a:prstGeom>
        <a:noFill/>
        <a:ln w="9525" algn="ctr">
          <a:solidFill>
            <a:srgbClr xmlns:mc="http://schemas.openxmlformats.org/markup-compatibility/2006" xmlns:a14="http://schemas.microsoft.com/office/drawing/2010/main" val="000000" mc:Ignorable="a14" a14:legacySpreadsheetColorIndex="64"/>
          </a:solidFill>
          <a:prstDash val="lgDash"/>
          <a:round/>
          <a:headEnd/>
          <a:tailEnd/>
        </a:ln>
        <a:extLst>
          <a:ext uri="{909E8E84-426E-40DD-AFC4-6F175D3DCCD1}">
            <a14:hiddenFill xmlns:a14="http://schemas.microsoft.com/office/drawing/2010/main">
              <a:noFill/>
            </a14:hiddenFill>
          </a:ext>
        </a:extLst>
      </xdr:spPr>
    </xdr:cxnSp>
    <xdr:clientData/>
  </xdr:twoCellAnchor>
  <xdr:twoCellAnchor>
    <xdr:from>
      <xdr:col>14</xdr:col>
      <xdr:colOff>58452</xdr:colOff>
      <xdr:row>369</xdr:row>
      <xdr:rowOff>153824</xdr:rowOff>
    </xdr:from>
    <xdr:to>
      <xdr:col>14</xdr:col>
      <xdr:colOff>157843</xdr:colOff>
      <xdr:row>370</xdr:row>
      <xdr:rowOff>51829</xdr:rowOff>
    </xdr:to>
    <xdr:grpSp>
      <xdr:nvGrpSpPr>
        <xdr:cNvPr id="102643" name="グループ化 102642">
          <a:extLst>
            <a:ext uri="{FF2B5EF4-FFF2-40B4-BE49-F238E27FC236}">
              <a16:creationId xmlns:a16="http://schemas.microsoft.com/office/drawing/2014/main" id="{00000000-0008-0000-0B00-0000F3900100}"/>
            </a:ext>
          </a:extLst>
        </xdr:cNvPr>
        <xdr:cNvGrpSpPr/>
      </xdr:nvGrpSpPr>
      <xdr:grpSpPr>
        <a:xfrm>
          <a:off x="2882334" y="71961118"/>
          <a:ext cx="99391" cy="99711"/>
          <a:chOff x="2584174" y="57936848"/>
          <a:chExt cx="397565" cy="397565"/>
        </a:xfrm>
      </xdr:grpSpPr>
      <xdr:cxnSp macro="">
        <xdr:nvCxnSpPr>
          <xdr:cNvPr id="345" name="直線コネクタ 6">
            <a:extLst>
              <a:ext uri="{FF2B5EF4-FFF2-40B4-BE49-F238E27FC236}">
                <a16:creationId xmlns:a16="http://schemas.microsoft.com/office/drawing/2014/main" id="{00000000-0008-0000-0B00-000059010000}"/>
              </a:ext>
            </a:extLst>
          </xdr:cNvPr>
          <xdr:cNvCxnSpPr>
            <a:cxnSpLocks noChangeShapeType="1"/>
          </xdr:cNvCxnSpPr>
        </xdr:nvCxnSpPr>
        <xdr:spPr bwMode="auto">
          <a:xfrm flipH="1">
            <a:off x="2584174" y="58135630"/>
            <a:ext cx="397565" cy="0"/>
          </a:xfrm>
          <a:prstGeom prst="line">
            <a:avLst/>
          </a:prstGeom>
          <a:noFill/>
          <a:ln w="9525" algn="ctr">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cxnSp>
      <xdr:cxnSp macro="">
        <xdr:nvCxnSpPr>
          <xdr:cNvPr id="346" name="直線コネクタ 6">
            <a:extLst>
              <a:ext uri="{FF2B5EF4-FFF2-40B4-BE49-F238E27FC236}">
                <a16:creationId xmlns:a16="http://schemas.microsoft.com/office/drawing/2014/main" id="{00000000-0008-0000-0B00-00005A010000}"/>
              </a:ext>
            </a:extLst>
          </xdr:cNvPr>
          <xdr:cNvCxnSpPr>
            <a:cxnSpLocks noChangeShapeType="1"/>
          </xdr:cNvCxnSpPr>
        </xdr:nvCxnSpPr>
        <xdr:spPr bwMode="auto">
          <a:xfrm>
            <a:off x="2782957" y="57936848"/>
            <a:ext cx="0" cy="397565"/>
          </a:xfrm>
          <a:prstGeom prst="line">
            <a:avLst/>
          </a:prstGeom>
          <a:noFill/>
          <a:ln w="9525" algn="ctr">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25</xdr:col>
      <xdr:colOff>63894</xdr:colOff>
      <xdr:row>369</xdr:row>
      <xdr:rowOff>153824</xdr:rowOff>
    </xdr:from>
    <xdr:to>
      <xdr:col>25</xdr:col>
      <xdr:colOff>163285</xdr:colOff>
      <xdr:row>370</xdr:row>
      <xdr:rowOff>51829</xdr:rowOff>
    </xdr:to>
    <xdr:grpSp>
      <xdr:nvGrpSpPr>
        <xdr:cNvPr id="350" name="グループ化 349">
          <a:extLst>
            <a:ext uri="{FF2B5EF4-FFF2-40B4-BE49-F238E27FC236}">
              <a16:creationId xmlns:a16="http://schemas.microsoft.com/office/drawing/2014/main" id="{00000000-0008-0000-0B00-00005E010000}"/>
            </a:ext>
          </a:extLst>
        </xdr:cNvPr>
        <xdr:cNvGrpSpPr/>
      </xdr:nvGrpSpPr>
      <xdr:grpSpPr>
        <a:xfrm>
          <a:off x="5106541" y="71961118"/>
          <a:ext cx="99391" cy="99711"/>
          <a:chOff x="2584174" y="57936848"/>
          <a:chExt cx="397565" cy="397565"/>
        </a:xfrm>
      </xdr:grpSpPr>
      <xdr:cxnSp macro="">
        <xdr:nvCxnSpPr>
          <xdr:cNvPr id="351" name="直線コネクタ 6">
            <a:extLst>
              <a:ext uri="{FF2B5EF4-FFF2-40B4-BE49-F238E27FC236}">
                <a16:creationId xmlns:a16="http://schemas.microsoft.com/office/drawing/2014/main" id="{00000000-0008-0000-0B00-00005F010000}"/>
              </a:ext>
            </a:extLst>
          </xdr:cNvPr>
          <xdr:cNvCxnSpPr>
            <a:cxnSpLocks noChangeShapeType="1"/>
          </xdr:cNvCxnSpPr>
        </xdr:nvCxnSpPr>
        <xdr:spPr bwMode="auto">
          <a:xfrm flipH="1">
            <a:off x="2584174" y="58135630"/>
            <a:ext cx="397565" cy="0"/>
          </a:xfrm>
          <a:prstGeom prst="line">
            <a:avLst/>
          </a:prstGeom>
          <a:noFill/>
          <a:ln w="9525" algn="ctr">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cxnSp>
      <xdr:cxnSp macro="">
        <xdr:nvCxnSpPr>
          <xdr:cNvPr id="352" name="直線コネクタ 6">
            <a:extLst>
              <a:ext uri="{FF2B5EF4-FFF2-40B4-BE49-F238E27FC236}">
                <a16:creationId xmlns:a16="http://schemas.microsoft.com/office/drawing/2014/main" id="{00000000-0008-0000-0B00-000060010000}"/>
              </a:ext>
            </a:extLst>
          </xdr:cNvPr>
          <xdr:cNvCxnSpPr>
            <a:cxnSpLocks noChangeShapeType="1"/>
          </xdr:cNvCxnSpPr>
        </xdr:nvCxnSpPr>
        <xdr:spPr bwMode="auto">
          <a:xfrm>
            <a:off x="2782957" y="57936848"/>
            <a:ext cx="0" cy="397565"/>
          </a:xfrm>
          <a:prstGeom prst="line">
            <a:avLst/>
          </a:prstGeom>
          <a:noFill/>
          <a:ln w="9525" algn="ctr">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6</xdr:col>
      <xdr:colOff>0</xdr:colOff>
      <xdr:row>370</xdr:row>
      <xdr:rowOff>0</xdr:rowOff>
    </xdr:from>
    <xdr:to>
      <xdr:col>6</xdr:col>
      <xdr:colOff>0</xdr:colOff>
      <xdr:row>380</xdr:row>
      <xdr:rowOff>1723</xdr:rowOff>
    </xdr:to>
    <xdr:sp macro="" textlink="">
      <xdr:nvSpPr>
        <xdr:cNvPr id="353" name="Line 458">
          <a:extLst>
            <a:ext uri="{FF2B5EF4-FFF2-40B4-BE49-F238E27FC236}">
              <a16:creationId xmlns:a16="http://schemas.microsoft.com/office/drawing/2014/main" id="{00000000-0008-0000-0B00-000061010000}"/>
            </a:ext>
          </a:extLst>
        </xdr:cNvPr>
        <xdr:cNvSpPr>
          <a:spLocks noChangeShapeType="1"/>
        </xdr:cNvSpPr>
      </xdr:nvSpPr>
      <xdr:spPr>
        <a:xfrm>
          <a:off x="1210235" y="72009000"/>
          <a:ext cx="0" cy="1884311"/>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arrow" w="sm" len="sm"/>
          <a:tailEnd type="arrow" w="sm" len="sm"/>
        </a:ln>
        <a:extLst>
          <a:ext uri="{909E8E84-426E-40DD-AFC4-6F175D3DCCD1}">
            <a14:hiddenFill xmlns:a14="http://schemas.microsoft.com/office/drawing/2010/main">
              <a:noFill/>
            </a14:hiddenFill>
          </a:ext>
        </a:extLst>
      </xdr:spPr>
    </xdr:sp>
    <xdr:clientData/>
  </xdr:twoCellAnchor>
  <xdr:twoCellAnchor>
    <xdr:from>
      <xdr:col>6</xdr:col>
      <xdr:colOff>0</xdr:colOff>
      <xdr:row>370</xdr:row>
      <xdr:rowOff>0</xdr:rowOff>
    </xdr:from>
    <xdr:to>
      <xdr:col>10</xdr:col>
      <xdr:colOff>0</xdr:colOff>
      <xdr:row>370</xdr:row>
      <xdr:rowOff>0</xdr:rowOff>
    </xdr:to>
    <xdr:sp macro="" textlink="">
      <xdr:nvSpPr>
        <xdr:cNvPr id="354" name="Line 458">
          <a:extLst>
            <a:ext uri="{FF2B5EF4-FFF2-40B4-BE49-F238E27FC236}">
              <a16:creationId xmlns:a16="http://schemas.microsoft.com/office/drawing/2014/main" id="{00000000-0008-0000-0B00-000062010000}"/>
            </a:ext>
          </a:extLst>
        </xdr:cNvPr>
        <xdr:cNvSpPr>
          <a:spLocks noChangeShapeType="1"/>
        </xdr:cNvSpPr>
      </xdr:nvSpPr>
      <xdr:spPr>
        <a:xfrm>
          <a:off x="1210235" y="72009000"/>
          <a:ext cx="806824"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none" w="sm" len="sm"/>
          <a:tailEnd type="none" w="sm" len="sm"/>
        </a:ln>
        <a:extLst>
          <a:ext uri="{909E8E84-426E-40DD-AFC4-6F175D3DCCD1}">
            <a14:hiddenFill xmlns:a14="http://schemas.microsoft.com/office/drawing/2010/main">
              <a:noFill/>
            </a14:hiddenFill>
          </a:ext>
        </a:extLst>
      </xdr:spPr>
    </xdr:sp>
    <xdr:clientData/>
  </xdr:twoCellAnchor>
  <xdr:twoCellAnchor>
    <xdr:from>
      <xdr:col>6</xdr:col>
      <xdr:colOff>0</xdr:colOff>
      <xdr:row>380</xdr:row>
      <xdr:rowOff>1723</xdr:rowOff>
    </xdr:from>
    <xdr:to>
      <xdr:col>7</xdr:col>
      <xdr:colOff>95250</xdr:colOff>
      <xdr:row>380</xdr:row>
      <xdr:rowOff>1723</xdr:rowOff>
    </xdr:to>
    <xdr:sp macro="" textlink="">
      <xdr:nvSpPr>
        <xdr:cNvPr id="355" name="Line 458">
          <a:extLst>
            <a:ext uri="{FF2B5EF4-FFF2-40B4-BE49-F238E27FC236}">
              <a16:creationId xmlns:a16="http://schemas.microsoft.com/office/drawing/2014/main" id="{00000000-0008-0000-0B00-000063010000}"/>
            </a:ext>
          </a:extLst>
        </xdr:cNvPr>
        <xdr:cNvSpPr>
          <a:spLocks noChangeShapeType="1"/>
        </xdr:cNvSpPr>
      </xdr:nvSpPr>
      <xdr:spPr>
        <a:xfrm>
          <a:off x="1210235" y="73893311"/>
          <a:ext cx="296956"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none" w="sm" len="sm"/>
          <a:tailEnd type="none" w="sm" len="sm"/>
        </a:ln>
        <a:extLst>
          <a:ext uri="{909E8E84-426E-40DD-AFC4-6F175D3DCCD1}">
            <a14:hiddenFill xmlns:a14="http://schemas.microsoft.com/office/drawing/2010/main">
              <a:noFill/>
            </a14:hiddenFill>
          </a:ext>
        </a:extLst>
      </xdr:spPr>
    </xdr:sp>
    <xdr:clientData/>
  </xdr:twoCellAnchor>
  <xdr:twoCellAnchor>
    <xdr:from>
      <xdr:col>5</xdr:col>
      <xdr:colOff>190500</xdr:colOff>
      <xdr:row>395</xdr:row>
      <xdr:rowOff>100013</xdr:rowOff>
    </xdr:from>
    <xdr:to>
      <xdr:col>30</xdr:col>
      <xdr:colOff>9525</xdr:colOff>
      <xdr:row>395</xdr:row>
      <xdr:rowOff>100013</xdr:rowOff>
    </xdr:to>
    <xdr:cxnSp macro="">
      <xdr:nvCxnSpPr>
        <xdr:cNvPr id="356" name="直線コネクタ 355">
          <a:extLst>
            <a:ext uri="{FF2B5EF4-FFF2-40B4-BE49-F238E27FC236}">
              <a16:creationId xmlns:a16="http://schemas.microsoft.com/office/drawing/2014/main" id="{00000000-0008-0000-0B00-000064010000}"/>
            </a:ext>
          </a:extLst>
        </xdr:cNvPr>
        <xdr:cNvCxnSpPr/>
      </xdr:nvCxnSpPr>
      <xdr:spPr bwMode="auto">
        <a:xfrm>
          <a:off x="1199029" y="76793072"/>
          <a:ext cx="4861672" cy="0"/>
        </a:xfrm>
        <a:prstGeom prst="line">
          <a:avLst/>
        </a:prstGeom>
        <a:solidFill>
          <a:srgbClr xmlns:mc="http://schemas.openxmlformats.org/markup-compatibility/2006" xmlns:a14="http://schemas.microsoft.com/office/drawing/2010/main" val="FFFFFF" mc:Ignorable="a14" a14:legacySpreadsheetColorIndex="9"/>
        </a:solidFill>
        <a:ln w="19050"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xdr:spPr>
    </xdr:cxnSp>
    <xdr:clientData/>
  </xdr:twoCellAnchor>
  <xdr:twoCellAnchor>
    <xdr:from>
      <xdr:col>6</xdr:col>
      <xdr:colOff>38402</xdr:colOff>
      <xdr:row>395</xdr:row>
      <xdr:rowOff>100013</xdr:rowOff>
    </xdr:from>
    <xdr:to>
      <xdr:col>6</xdr:col>
      <xdr:colOff>127302</xdr:colOff>
      <xdr:row>395</xdr:row>
      <xdr:rowOff>188913</xdr:rowOff>
    </xdr:to>
    <xdr:sp macro="" textlink="">
      <xdr:nvSpPr>
        <xdr:cNvPr id="357" name="二等辺三角形 356">
          <a:extLst>
            <a:ext uri="{FF2B5EF4-FFF2-40B4-BE49-F238E27FC236}">
              <a16:creationId xmlns:a16="http://schemas.microsoft.com/office/drawing/2014/main" id="{00000000-0008-0000-0B00-000065010000}"/>
            </a:ext>
          </a:extLst>
        </xdr:cNvPr>
        <xdr:cNvSpPr/>
      </xdr:nvSpPr>
      <xdr:spPr bwMode="auto">
        <a:xfrm>
          <a:off x="1248637" y="76793072"/>
          <a:ext cx="88900" cy="88900"/>
        </a:xfrm>
        <a:prstGeom prst="triangle">
          <a:avLst/>
        </a:prstGeom>
        <a:no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txBody>
        <a:bodyPr vertOverflow="clip" wrap="square" lIns="18288" tIns="0" rIns="0" bIns="0" rtlCol="0" anchor="ctr" upright="1"/>
        <a:lstStyle/>
        <a:p>
          <a:pPr algn="l"/>
          <a:endParaRPr kumimoji="1" lang="ja-JP" altLang="en-US" sz="1100"/>
        </a:p>
      </xdr:txBody>
    </xdr:sp>
    <xdr:clientData/>
  </xdr:twoCellAnchor>
  <xdr:twoCellAnchor>
    <xdr:from>
      <xdr:col>21</xdr:col>
      <xdr:colOff>66373</xdr:colOff>
      <xdr:row>395</xdr:row>
      <xdr:rowOff>100013</xdr:rowOff>
    </xdr:from>
    <xdr:to>
      <xdr:col>21</xdr:col>
      <xdr:colOff>155273</xdr:colOff>
      <xdr:row>395</xdr:row>
      <xdr:rowOff>188913</xdr:rowOff>
    </xdr:to>
    <xdr:sp macro="" textlink="">
      <xdr:nvSpPr>
        <xdr:cNvPr id="358" name="二等辺三角形 357">
          <a:extLst>
            <a:ext uri="{FF2B5EF4-FFF2-40B4-BE49-F238E27FC236}">
              <a16:creationId xmlns:a16="http://schemas.microsoft.com/office/drawing/2014/main" id="{00000000-0008-0000-0B00-000066010000}"/>
            </a:ext>
          </a:extLst>
        </xdr:cNvPr>
        <xdr:cNvSpPr/>
      </xdr:nvSpPr>
      <xdr:spPr bwMode="auto">
        <a:xfrm>
          <a:off x="4302197" y="76793072"/>
          <a:ext cx="88900" cy="88900"/>
        </a:xfrm>
        <a:prstGeom prst="triangle">
          <a:avLst/>
        </a:prstGeom>
        <a:no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txBody>
        <a:bodyPr vertOverflow="clip" wrap="square" lIns="18288" tIns="0" rIns="0" bIns="0" rtlCol="0" anchor="ctr" upright="1"/>
        <a:lstStyle/>
        <a:p>
          <a:pPr algn="l"/>
          <a:endParaRPr kumimoji="1" lang="ja-JP" altLang="en-US" sz="1100"/>
        </a:p>
      </xdr:txBody>
    </xdr:sp>
    <xdr:clientData/>
  </xdr:twoCellAnchor>
  <xdr:twoCellAnchor>
    <xdr:from>
      <xdr:col>22</xdr:col>
      <xdr:colOff>18971</xdr:colOff>
      <xdr:row>395</xdr:row>
      <xdr:rowOff>100013</xdr:rowOff>
    </xdr:from>
    <xdr:to>
      <xdr:col>22</xdr:col>
      <xdr:colOff>107871</xdr:colOff>
      <xdr:row>395</xdr:row>
      <xdr:rowOff>188913</xdr:rowOff>
    </xdr:to>
    <xdr:sp macro="" textlink="">
      <xdr:nvSpPr>
        <xdr:cNvPr id="359" name="二等辺三角形 358">
          <a:extLst>
            <a:ext uri="{FF2B5EF4-FFF2-40B4-BE49-F238E27FC236}">
              <a16:creationId xmlns:a16="http://schemas.microsoft.com/office/drawing/2014/main" id="{00000000-0008-0000-0B00-000067010000}"/>
            </a:ext>
          </a:extLst>
        </xdr:cNvPr>
        <xdr:cNvSpPr/>
      </xdr:nvSpPr>
      <xdr:spPr bwMode="auto">
        <a:xfrm>
          <a:off x="4456500" y="76793072"/>
          <a:ext cx="88900" cy="88900"/>
        </a:xfrm>
        <a:prstGeom prst="triangle">
          <a:avLst/>
        </a:prstGeom>
        <a:no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txBody>
        <a:bodyPr vertOverflow="clip" wrap="square" lIns="18288" tIns="0" rIns="0" bIns="0" rtlCol="0" anchor="ctr" upright="1"/>
        <a:lstStyle/>
        <a:p>
          <a:pPr algn="l"/>
          <a:endParaRPr kumimoji="1" lang="ja-JP" altLang="en-US" sz="1100"/>
        </a:p>
      </xdr:txBody>
    </xdr:sp>
    <xdr:clientData/>
  </xdr:twoCellAnchor>
  <xdr:twoCellAnchor>
    <xdr:from>
      <xdr:col>29</xdr:col>
      <xdr:colOff>104854</xdr:colOff>
      <xdr:row>395</xdr:row>
      <xdr:rowOff>100013</xdr:rowOff>
    </xdr:from>
    <xdr:to>
      <xdr:col>29</xdr:col>
      <xdr:colOff>193754</xdr:colOff>
      <xdr:row>395</xdr:row>
      <xdr:rowOff>188913</xdr:rowOff>
    </xdr:to>
    <xdr:sp macro="" textlink="">
      <xdr:nvSpPr>
        <xdr:cNvPr id="360" name="二等辺三角形 359">
          <a:extLst>
            <a:ext uri="{FF2B5EF4-FFF2-40B4-BE49-F238E27FC236}">
              <a16:creationId xmlns:a16="http://schemas.microsoft.com/office/drawing/2014/main" id="{00000000-0008-0000-0B00-000068010000}"/>
            </a:ext>
          </a:extLst>
        </xdr:cNvPr>
        <xdr:cNvSpPr/>
      </xdr:nvSpPr>
      <xdr:spPr bwMode="auto">
        <a:xfrm>
          <a:off x="5954325" y="76793072"/>
          <a:ext cx="88900" cy="88900"/>
        </a:xfrm>
        <a:prstGeom prst="triangle">
          <a:avLst/>
        </a:prstGeom>
        <a:no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txBody>
        <a:bodyPr vertOverflow="clip" wrap="square" lIns="18288" tIns="0" rIns="0" bIns="0" rtlCol="0" anchor="ctr" upright="1"/>
        <a:lstStyle/>
        <a:p>
          <a:pPr algn="l"/>
          <a:endParaRPr kumimoji="1" lang="ja-JP" altLang="en-US" sz="1100"/>
        </a:p>
      </xdr:txBody>
    </xdr:sp>
    <xdr:clientData/>
  </xdr:twoCellAnchor>
  <xdr:twoCellAnchor>
    <xdr:from>
      <xdr:col>5</xdr:col>
      <xdr:colOff>190500</xdr:colOff>
      <xdr:row>395</xdr:row>
      <xdr:rowOff>188913</xdr:rowOff>
    </xdr:from>
    <xdr:to>
      <xdr:col>5</xdr:col>
      <xdr:colOff>190500</xdr:colOff>
      <xdr:row>399</xdr:row>
      <xdr:rowOff>9525</xdr:rowOff>
    </xdr:to>
    <xdr:cxnSp macro="">
      <xdr:nvCxnSpPr>
        <xdr:cNvPr id="361" name="直線コネクタ 360">
          <a:extLst>
            <a:ext uri="{FF2B5EF4-FFF2-40B4-BE49-F238E27FC236}">
              <a16:creationId xmlns:a16="http://schemas.microsoft.com/office/drawing/2014/main" id="{00000000-0008-0000-0B00-000069010000}"/>
            </a:ext>
          </a:extLst>
        </xdr:cNvPr>
        <xdr:cNvCxnSpPr/>
      </xdr:nvCxnSpPr>
      <xdr:spPr bwMode="auto">
        <a:xfrm>
          <a:off x="1199029" y="76881972"/>
          <a:ext cx="0" cy="627435"/>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xdr:spPr>
    </xdr:cxnSp>
    <xdr:clientData/>
  </xdr:twoCellAnchor>
  <xdr:twoCellAnchor>
    <xdr:from>
      <xdr:col>22</xdr:col>
      <xdr:colOff>3175</xdr:colOff>
      <xdr:row>395</xdr:row>
      <xdr:rowOff>188913</xdr:rowOff>
    </xdr:from>
    <xdr:to>
      <xdr:col>22</xdr:col>
      <xdr:colOff>3175</xdr:colOff>
      <xdr:row>399</xdr:row>
      <xdr:rowOff>9525</xdr:rowOff>
    </xdr:to>
    <xdr:cxnSp macro="">
      <xdr:nvCxnSpPr>
        <xdr:cNvPr id="362" name="直線コネクタ 361">
          <a:extLst>
            <a:ext uri="{FF2B5EF4-FFF2-40B4-BE49-F238E27FC236}">
              <a16:creationId xmlns:a16="http://schemas.microsoft.com/office/drawing/2014/main" id="{00000000-0008-0000-0B00-00006A010000}"/>
            </a:ext>
          </a:extLst>
        </xdr:cNvPr>
        <xdr:cNvCxnSpPr/>
      </xdr:nvCxnSpPr>
      <xdr:spPr bwMode="auto">
        <a:xfrm>
          <a:off x="4440704" y="76881972"/>
          <a:ext cx="0" cy="627435"/>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xdr:spPr>
    </xdr:cxnSp>
    <xdr:clientData/>
  </xdr:twoCellAnchor>
  <xdr:twoCellAnchor>
    <xdr:from>
      <xdr:col>30</xdr:col>
      <xdr:colOff>9525</xdr:colOff>
      <xdr:row>395</xdr:row>
      <xdr:rowOff>188913</xdr:rowOff>
    </xdr:from>
    <xdr:to>
      <xdr:col>30</xdr:col>
      <xdr:colOff>9525</xdr:colOff>
      <xdr:row>399</xdr:row>
      <xdr:rowOff>9525</xdr:rowOff>
    </xdr:to>
    <xdr:cxnSp macro="">
      <xdr:nvCxnSpPr>
        <xdr:cNvPr id="363" name="直線コネクタ 362">
          <a:extLst>
            <a:ext uri="{FF2B5EF4-FFF2-40B4-BE49-F238E27FC236}">
              <a16:creationId xmlns:a16="http://schemas.microsoft.com/office/drawing/2014/main" id="{00000000-0008-0000-0B00-00006B010000}"/>
            </a:ext>
          </a:extLst>
        </xdr:cNvPr>
        <xdr:cNvCxnSpPr/>
      </xdr:nvCxnSpPr>
      <xdr:spPr bwMode="auto">
        <a:xfrm>
          <a:off x="6060701" y="76881972"/>
          <a:ext cx="0" cy="627435"/>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xdr:spPr>
    </xdr:cxnSp>
    <xdr:clientData/>
  </xdr:twoCellAnchor>
  <xdr:twoCellAnchor>
    <xdr:from>
      <xdr:col>5</xdr:col>
      <xdr:colOff>190500</xdr:colOff>
      <xdr:row>399</xdr:row>
      <xdr:rowOff>9525</xdr:rowOff>
    </xdr:from>
    <xdr:to>
      <xdr:col>22</xdr:col>
      <xdr:colOff>3175</xdr:colOff>
      <xdr:row>399</xdr:row>
      <xdr:rowOff>9525</xdr:rowOff>
    </xdr:to>
    <xdr:cxnSp macro="">
      <xdr:nvCxnSpPr>
        <xdr:cNvPr id="364" name="直線コネクタ 363">
          <a:extLst>
            <a:ext uri="{FF2B5EF4-FFF2-40B4-BE49-F238E27FC236}">
              <a16:creationId xmlns:a16="http://schemas.microsoft.com/office/drawing/2014/main" id="{00000000-0008-0000-0B00-00006C010000}"/>
            </a:ext>
          </a:extLst>
        </xdr:cNvPr>
        <xdr:cNvCxnSpPr/>
      </xdr:nvCxnSpPr>
      <xdr:spPr bwMode="auto">
        <a:xfrm>
          <a:off x="1199029" y="77509407"/>
          <a:ext cx="3241675" cy="0"/>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arrow" w="sm" len="sm"/>
          <a:tailEnd type="arrow" w="sm" len="sm"/>
        </a:ln>
      </xdr:spPr>
    </xdr:cxnSp>
    <xdr:clientData/>
  </xdr:twoCellAnchor>
  <xdr:twoCellAnchor>
    <xdr:from>
      <xdr:col>22</xdr:col>
      <xdr:colOff>3175</xdr:colOff>
      <xdr:row>399</xdr:row>
      <xdr:rowOff>9525</xdr:rowOff>
    </xdr:from>
    <xdr:to>
      <xdr:col>30</xdr:col>
      <xdr:colOff>9525</xdr:colOff>
      <xdr:row>399</xdr:row>
      <xdr:rowOff>9525</xdr:rowOff>
    </xdr:to>
    <xdr:cxnSp macro="">
      <xdr:nvCxnSpPr>
        <xdr:cNvPr id="365" name="直線コネクタ 364">
          <a:extLst>
            <a:ext uri="{FF2B5EF4-FFF2-40B4-BE49-F238E27FC236}">
              <a16:creationId xmlns:a16="http://schemas.microsoft.com/office/drawing/2014/main" id="{00000000-0008-0000-0B00-00006D010000}"/>
            </a:ext>
          </a:extLst>
        </xdr:cNvPr>
        <xdr:cNvCxnSpPr/>
      </xdr:nvCxnSpPr>
      <xdr:spPr bwMode="auto">
        <a:xfrm>
          <a:off x="4440704" y="77509407"/>
          <a:ext cx="1619997" cy="0"/>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arrow" w="sm" len="sm"/>
          <a:tailEnd type="arrow" w="sm" len="sm"/>
        </a:ln>
      </xdr:spPr>
    </xdr:cxnSp>
    <xdr:clientData/>
  </xdr:twoCellAnchor>
  <xdr:twoCellAnchor>
    <xdr:from>
      <xdr:col>12</xdr:col>
      <xdr:colOff>131418</xdr:colOff>
      <xdr:row>397</xdr:row>
      <xdr:rowOff>167201</xdr:rowOff>
    </xdr:from>
    <xdr:to>
      <xdr:col>15</xdr:col>
      <xdr:colOff>62258</xdr:colOff>
      <xdr:row>399</xdr:row>
      <xdr:rowOff>9525</xdr:rowOff>
    </xdr:to>
    <xdr:sp macro="" textlink="">
      <xdr:nvSpPr>
        <xdr:cNvPr id="366" name="テキスト ボックス 365">
          <a:extLst>
            <a:ext uri="{FF2B5EF4-FFF2-40B4-BE49-F238E27FC236}">
              <a16:creationId xmlns:a16="http://schemas.microsoft.com/office/drawing/2014/main" id="{00000000-0008-0000-0B00-00006E010000}"/>
            </a:ext>
          </a:extLst>
        </xdr:cNvPr>
        <xdr:cNvSpPr txBox="1"/>
      </xdr:nvSpPr>
      <xdr:spPr>
        <a:xfrm>
          <a:off x="2551889" y="77263672"/>
          <a:ext cx="535957" cy="245735"/>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b">
          <a:spAutoFit/>
        </a:bodyPr>
        <a:lstStyle/>
        <a:p>
          <a:r>
            <a:rPr kumimoji="1" lang="en-US" altLang="ja-JP" sz="900">
              <a:latin typeface="ＭＳ 明朝" panose="02020609040205080304" pitchFamily="17" charset="-128"/>
            </a:rPr>
            <a:t>20.000</a:t>
          </a:r>
          <a:endParaRPr kumimoji="1" lang="ja-JP" altLang="en-US" sz="900">
            <a:latin typeface="ＭＳ 明朝" panose="02020609040205080304" pitchFamily="17" charset="-128"/>
          </a:endParaRPr>
        </a:p>
      </xdr:txBody>
    </xdr:sp>
    <xdr:clientData/>
  </xdr:twoCellAnchor>
  <xdr:twoCellAnchor>
    <xdr:from>
      <xdr:col>24</xdr:col>
      <xdr:colOff>140943</xdr:colOff>
      <xdr:row>397</xdr:row>
      <xdr:rowOff>167201</xdr:rowOff>
    </xdr:from>
    <xdr:to>
      <xdr:col>27</xdr:col>
      <xdr:colOff>71783</xdr:colOff>
      <xdr:row>399</xdr:row>
      <xdr:rowOff>9525</xdr:rowOff>
    </xdr:to>
    <xdr:sp macro="" textlink="">
      <xdr:nvSpPr>
        <xdr:cNvPr id="367" name="テキスト ボックス 366">
          <a:extLst>
            <a:ext uri="{FF2B5EF4-FFF2-40B4-BE49-F238E27FC236}">
              <a16:creationId xmlns:a16="http://schemas.microsoft.com/office/drawing/2014/main" id="{00000000-0008-0000-0B00-00006F010000}"/>
            </a:ext>
          </a:extLst>
        </xdr:cNvPr>
        <xdr:cNvSpPr txBox="1"/>
      </xdr:nvSpPr>
      <xdr:spPr>
        <a:xfrm>
          <a:off x="4981884" y="77263672"/>
          <a:ext cx="535958" cy="245735"/>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b">
          <a:spAutoFit/>
        </a:bodyPr>
        <a:lstStyle/>
        <a:p>
          <a:r>
            <a:rPr kumimoji="1" lang="en-US" altLang="ja-JP" sz="900">
              <a:latin typeface="ＭＳ 明朝" panose="02020609040205080304" pitchFamily="17" charset="-128"/>
            </a:rPr>
            <a:t>10.000</a:t>
          </a:r>
          <a:endParaRPr kumimoji="1" lang="ja-JP" altLang="en-US" sz="900">
            <a:latin typeface="ＭＳ 明朝" panose="02020609040205080304" pitchFamily="17" charset="-128"/>
          </a:endParaRPr>
        </a:p>
      </xdr:txBody>
    </xdr:sp>
    <xdr:clientData/>
  </xdr:twoCellAnchor>
  <xdr:twoCellAnchor>
    <xdr:from>
      <xdr:col>6</xdr:col>
      <xdr:colOff>82852</xdr:colOff>
      <xdr:row>395</xdr:row>
      <xdr:rowOff>188913</xdr:rowOff>
    </xdr:from>
    <xdr:to>
      <xdr:col>6</xdr:col>
      <xdr:colOff>82852</xdr:colOff>
      <xdr:row>397</xdr:row>
      <xdr:rowOff>167201</xdr:rowOff>
    </xdr:to>
    <xdr:cxnSp macro="">
      <xdr:nvCxnSpPr>
        <xdr:cNvPr id="368" name="直線コネクタ 367">
          <a:extLst>
            <a:ext uri="{FF2B5EF4-FFF2-40B4-BE49-F238E27FC236}">
              <a16:creationId xmlns:a16="http://schemas.microsoft.com/office/drawing/2014/main" id="{00000000-0008-0000-0B00-000070010000}"/>
            </a:ext>
          </a:extLst>
        </xdr:cNvPr>
        <xdr:cNvCxnSpPr/>
      </xdr:nvCxnSpPr>
      <xdr:spPr bwMode="auto">
        <a:xfrm>
          <a:off x="1293087" y="76881972"/>
          <a:ext cx="0" cy="381700"/>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xdr:spPr>
    </xdr:cxnSp>
    <xdr:clientData/>
  </xdr:twoCellAnchor>
  <xdr:twoCellAnchor>
    <xdr:from>
      <xdr:col>21</xdr:col>
      <xdr:colOff>110823</xdr:colOff>
      <xdr:row>395</xdr:row>
      <xdr:rowOff>188913</xdr:rowOff>
    </xdr:from>
    <xdr:to>
      <xdr:col>21</xdr:col>
      <xdr:colOff>110823</xdr:colOff>
      <xdr:row>397</xdr:row>
      <xdr:rowOff>167201</xdr:rowOff>
    </xdr:to>
    <xdr:cxnSp macro="">
      <xdr:nvCxnSpPr>
        <xdr:cNvPr id="369" name="直線コネクタ 368">
          <a:extLst>
            <a:ext uri="{FF2B5EF4-FFF2-40B4-BE49-F238E27FC236}">
              <a16:creationId xmlns:a16="http://schemas.microsoft.com/office/drawing/2014/main" id="{00000000-0008-0000-0B00-000071010000}"/>
            </a:ext>
          </a:extLst>
        </xdr:cNvPr>
        <xdr:cNvCxnSpPr/>
      </xdr:nvCxnSpPr>
      <xdr:spPr bwMode="auto">
        <a:xfrm>
          <a:off x="4346647" y="76881972"/>
          <a:ext cx="0" cy="381700"/>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xdr:spPr>
    </xdr:cxnSp>
    <xdr:clientData/>
  </xdr:twoCellAnchor>
  <xdr:twoCellAnchor>
    <xdr:from>
      <xdr:col>22</xdr:col>
      <xdr:colOff>63421</xdr:colOff>
      <xdr:row>395</xdr:row>
      <xdr:rowOff>188913</xdr:rowOff>
    </xdr:from>
    <xdr:to>
      <xdr:col>22</xdr:col>
      <xdr:colOff>63421</xdr:colOff>
      <xdr:row>397</xdr:row>
      <xdr:rowOff>167201</xdr:rowOff>
    </xdr:to>
    <xdr:cxnSp macro="">
      <xdr:nvCxnSpPr>
        <xdr:cNvPr id="370" name="直線コネクタ 369">
          <a:extLst>
            <a:ext uri="{FF2B5EF4-FFF2-40B4-BE49-F238E27FC236}">
              <a16:creationId xmlns:a16="http://schemas.microsoft.com/office/drawing/2014/main" id="{00000000-0008-0000-0B00-000072010000}"/>
            </a:ext>
          </a:extLst>
        </xdr:cNvPr>
        <xdr:cNvCxnSpPr/>
      </xdr:nvCxnSpPr>
      <xdr:spPr bwMode="auto">
        <a:xfrm>
          <a:off x="4500950" y="76881972"/>
          <a:ext cx="0" cy="381700"/>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xdr:spPr>
    </xdr:cxnSp>
    <xdr:clientData/>
  </xdr:twoCellAnchor>
  <xdr:twoCellAnchor>
    <xdr:from>
      <xdr:col>29</xdr:col>
      <xdr:colOff>149304</xdr:colOff>
      <xdr:row>395</xdr:row>
      <xdr:rowOff>188913</xdr:rowOff>
    </xdr:from>
    <xdr:to>
      <xdr:col>29</xdr:col>
      <xdr:colOff>149304</xdr:colOff>
      <xdr:row>397</xdr:row>
      <xdr:rowOff>167201</xdr:rowOff>
    </xdr:to>
    <xdr:cxnSp macro="">
      <xdr:nvCxnSpPr>
        <xdr:cNvPr id="371" name="直線コネクタ 370">
          <a:extLst>
            <a:ext uri="{FF2B5EF4-FFF2-40B4-BE49-F238E27FC236}">
              <a16:creationId xmlns:a16="http://schemas.microsoft.com/office/drawing/2014/main" id="{00000000-0008-0000-0B00-000073010000}"/>
            </a:ext>
          </a:extLst>
        </xdr:cNvPr>
        <xdr:cNvCxnSpPr/>
      </xdr:nvCxnSpPr>
      <xdr:spPr bwMode="auto">
        <a:xfrm>
          <a:off x="5998775" y="76881972"/>
          <a:ext cx="0" cy="381700"/>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xdr:spPr>
    </xdr:cxnSp>
    <xdr:clientData/>
  </xdr:twoCellAnchor>
  <xdr:twoCellAnchor>
    <xdr:from>
      <xdr:col>5</xdr:col>
      <xdr:colOff>0</xdr:colOff>
      <xdr:row>397</xdr:row>
      <xdr:rowOff>167201</xdr:rowOff>
    </xdr:from>
    <xdr:to>
      <xdr:col>5</xdr:col>
      <xdr:colOff>190500</xdr:colOff>
      <xdr:row>397</xdr:row>
      <xdr:rowOff>167201</xdr:rowOff>
    </xdr:to>
    <xdr:cxnSp macro="">
      <xdr:nvCxnSpPr>
        <xdr:cNvPr id="372" name="直線コネクタ 371">
          <a:extLst>
            <a:ext uri="{FF2B5EF4-FFF2-40B4-BE49-F238E27FC236}">
              <a16:creationId xmlns:a16="http://schemas.microsoft.com/office/drawing/2014/main" id="{00000000-0008-0000-0B00-000074010000}"/>
            </a:ext>
          </a:extLst>
        </xdr:cNvPr>
        <xdr:cNvCxnSpPr/>
      </xdr:nvCxnSpPr>
      <xdr:spPr bwMode="auto">
        <a:xfrm>
          <a:off x="1008529" y="77263672"/>
          <a:ext cx="190500" cy="0"/>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arrow" w="sm" len="sm"/>
        </a:ln>
      </xdr:spPr>
    </xdr:cxnSp>
    <xdr:clientData/>
  </xdr:twoCellAnchor>
  <xdr:twoCellAnchor>
    <xdr:from>
      <xdr:col>5</xdr:col>
      <xdr:colOff>190500</xdr:colOff>
      <xdr:row>397</xdr:row>
      <xdr:rowOff>167201</xdr:rowOff>
    </xdr:from>
    <xdr:to>
      <xdr:col>6</xdr:col>
      <xdr:colOff>82852</xdr:colOff>
      <xdr:row>397</xdr:row>
      <xdr:rowOff>167201</xdr:rowOff>
    </xdr:to>
    <xdr:cxnSp macro="">
      <xdr:nvCxnSpPr>
        <xdr:cNvPr id="373" name="直線コネクタ 372">
          <a:extLst>
            <a:ext uri="{FF2B5EF4-FFF2-40B4-BE49-F238E27FC236}">
              <a16:creationId xmlns:a16="http://schemas.microsoft.com/office/drawing/2014/main" id="{00000000-0008-0000-0B00-000075010000}"/>
            </a:ext>
          </a:extLst>
        </xdr:cNvPr>
        <xdr:cNvCxnSpPr/>
      </xdr:nvCxnSpPr>
      <xdr:spPr bwMode="auto">
        <a:xfrm>
          <a:off x="1199029" y="77263672"/>
          <a:ext cx="94058" cy="0"/>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xdr:spPr>
    </xdr:cxnSp>
    <xdr:clientData/>
  </xdr:twoCellAnchor>
  <xdr:twoCellAnchor>
    <xdr:from>
      <xdr:col>6</xdr:col>
      <xdr:colOff>82852</xdr:colOff>
      <xdr:row>397</xdr:row>
      <xdr:rowOff>167201</xdr:rowOff>
    </xdr:from>
    <xdr:to>
      <xdr:col>21</xdr:col>
      <xdr:colOff>110823</xdr:colOff>
      <xdr:row>397</xdr:row>
      <xdr:rowOff>167201</xdr:rowOff>
    </xdr:to>
    <xdr:cxnSp macro="">
      <xdr:nvCxnSpPr>
        <xdr:cNvPr id="374" name="直線コネクタ 373">
          <a:extLst>
            <a:ext uri="{FF2B5EF4-FFF2-40B4-BE49-F238E27FC236}">
              <a16:creationId xmlns:a16="http://schemas.microsoft.com/office/drawing/2014/main" id="{00000000-0008-0000-0B00-000076010000}"/>
            </a:ext>
          </a:extLst>
        </xdr:cNvPr>
        <xdr:cNvCxnSpPr/>
      </xdr:nvCxnSpPr>
      <xdr:spPr bwMode="auto">
        <a:xfrm>
          <a:off x="1293087" y="77263672"/>
          <a:ext cx="3053560" cy="0"/>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arrow" w="sm" len="sm"/>
          <a:tailEnd type="arrow" w="sm" len="sm"/>
        </a:ln>
      </xdr:spPr>
    </xdr:cxnSp>
    <xdr:clientData/>
  </xdr:twoCellAnchor>
  <xdr:twoCellAnchor>
    <xdr:from>
      <xdr:col>21</xdr:col>
      <xdr:colOff>110823</xdr:colOff>
      <xdr:row>397</xdr:row>
      <xdr:rowOff>167201</xdr:rowOff>
    </xdr:from>
    <xdr:to>
      <xdr:col>22</xdr:col>
      <xdr:colOff>63421</xdr:colOff>
      <xdr:row>397</xdr:row>
      <xdr:rowOff>167201</xdr:rowOff>
    </xdr:to>
    <xdr:cxnSp macro="">
      <xdr:nvCxnSpPr>
        <xdr:cNvPr id="375" name="直線コネクタ 374">
          <a:extLst>
            <a:ext uri="{FF2B5EF4-FFF2-40B4-BE49-F238E27FC236}">
              <a16:creationId xmlns:a16="http://schemas.microsoft.com/office/drawing/2014/main" id="{00000000-0008-0000-0B00-000077010000}"/>
            </a:ext>
          </a:extLst>
        </xdr:cNvPr>
        <xdr:cNvCxnSpPr/>
      </xdr:nvCxnSpPr>
      <xdr:spPr bwMode="auto">
        <a:xfrm>
          <a:off x="4346647" y="77263672"/>
          <a:ext cx="154303" cy="0"/>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xdr:spPr>
    </xdr:cxnSp>
    <xdr:clientData/>
  </xdr:twoCellAnchor>
  <xdr:twoCellAnchor>
    <xdr:from>
      <xdr:col>22</xdr:col>
      <xdr:colOff>63421</xdr:colOff>
      <xdr:row>397</xdr:row>
      <xdr:rowOff>167201</xdr:rowOff>
    </xdr:from>
    <xdr:to>
      <xdr:col>29</xdr:col>
      <xdr:colOff>149304</xdr:colOff>
      <xdr:row>397</xdr:row>
      <xdr:rowOff>167201</xdr:rowOff>
    </xdr:to>
    <xdr:cxnSp macro="">
      <xdr:nvCxnSpPr>
        <xdr:cNvPr id="376" name="直線コネクタ 375">
          <a:extLst>
            <a:ext uri="{FF2B5EF4-FFF2-40B4-BE49-F238E27FC236}">
              <a16:creationId xmlns:a16="http://schemas.microsoft.com/office/drawing/2014/main" id="{00000000-0008-0000-0B00-000078010000}"/>
            </a:ext>
          </a:extLst>
        </xdr:cNvPr>
        <xdr:cNvCxnSpPr/>
      </xdr:nvCxnSpPr>
      <xdr:spPr bwMode="auto">
        <a:xfrm>
          <a:off x="4500950" y="77263672"/>
          <a:ext cx="1497825" cy="0"/>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arrow" w="sm" len="sm"/>
          <a:tailEnd type="arrow" w="sm" len="sm"/>
        </a:ln>
      </xdr:spPr>
    </xdr:cxnSp>
    <xdr:clientData/>
  </xdr:twoCellAnchor>
  <xdr:twoCellAnchor>
    <xdr:from>
      <xdr:col>29</xdr:col>
      <xdr:colOff>149304</xdr:colOff>
      <xdr:row>397</xdr:row>
      <xdr:rowOff>167201</xdr:rowOff>
    </xdr:from>
    <xdr:to>
      <xdr:col>30</xdr:col>
      <xdr:colOff>9525</xdr:colOff>
      <xdr:row>397</xdr:row>
      <xdr:rowOff>167201</xdr:rowOff>
    </xdr:to>
    <xdr:cxnSp macro="">
      <xdr:nvCxnSpPr>
        <xdr:cNvPr id="377" name="直線コネクタ 376">
          <a:extLst>
            <a:ext uri="{FF2B5EF4-FFF2-40B4-BE49-F238E27FC236}">
              <a16:creationId xmlns:a16="http://schemas.microsoft.com/office/drawing/2014/main" id="{00000000-0008-0000-0B00-000079010000}"/>
            </a:ext>
          </a:extLst>
        </xdr:cNvPr>
        <xdr:cNvCxnSpPr/>
      </xdr:nvCxnSpPr>
      <xdr:spPr bwMode="auto">
        <a:xfrm>
          <a:off x="5998775" y="77263672"/>
          <a:ext cx="61926" cy="0"/>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xdr:spPr>
    </xdr:cxnSp>
    <xdr:clientData/>
  </xdr:twoCellAnchor>
  <xdr:twoCellAnchor>
    <xdr:from>
      <xdr:col>30</xdr:col>
      <xdr:colOff>9525</xdr:colOff>
      <xdr:row>397</xdr:row>
      <xdr:rowOff>167201</xdr:rowOff>
    </xdr:from>
    <xdr:to>
      <xdr:col>31</xdr:col>
      <xdr:colOff>0</xdr:colOff>
      <xdr:row>397</xdr:row>
      <xdr:rowOff>167201</xdr:rowOff>
    </xdr:to>
    <xdr:cxnSp macro="">
      <xdr:nvCxnSpPr>
        <xdr:cNvPr id="378" name="直線コネクタ 377">
          <a:extLst>
            <a:ext uri="{FF2B5EF4-FFF2-40B4-BE49-F238E27FC236}">
              <a16:creationId xmlns:a16="http://schemas.microsoft.com/office/drawing/2014/main" id="{00000000-0008-0000-0B00-00007A010000}"/>
            </a:ext>
          </a:extLst>
        </xdr:cNvPr>
        <xdr:cNvCxnSpPr/>
      </xdr:nvCxnSpPr>
      <xdr:spPr bwMode="auto">
        <a:xfrm>
          <a:off x="6060701" y="77263672"/>
          <a:ext cx="192181" cy="0"/>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arrow" w="sm" len="sm"/>
          <a:tailEnd type="none" w="med" len="med"/>
        </a:ln>
      </xdr:spPr>
    </xdr:cxnSp>
    <xdr:clientData/>
  </xdr:twoCellAnchor>
  <xdr:twoCellAnchor>
    <xdr:from>
      <xdr:col>5</xdr:col>
      <xdr:colOff>0</xdr:colOff>
      <xdr:row>396</xdr:row>
      <xdr:rowOff>124851</xdr:rowOff>
    </xdr:from>
    <xdr:to>
      <xdr:col>7</xdr:col>
      <xdr:colOff>73156</xdr:colOff>
      <xdr:row>397</xdr:row>
      <xdr:rowOff>167200</xdr:rowOff>
    </xdr:to>
    <xdr:sp macro="" textlink="">
      <xdr:nvSpPr>
        <xdr:cNvPr id="379" name="テキスト ボックス 378">
          <a:extLst>
            <a:ext uri="{FF2B5EF4-FFF2-40B4-BE49-F238E27FC236}">
              <a16:creationId xmlns:a16="http://schemas.microsoft.com/office/drawing/2014/main" id="{00000000-0008-0000-0B00-00007B010000}"/>
            </a:ext>
          </a:extLst>
        </xdr:cNvPr>
        <xdr:cNvSpPr txBox="1"/>
      </xdr:nvSpPr>
      <xdr:spPr>
        <a:xfrm>
          <a:off x="1008529" y="77019616"/>
          <a:ext cx="476568" cy="244055"/>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b">
          <a:spAutoFit/>
        </a:bodyPr>
        <a:lstStyle/>
        <a:p>
          <a:r>
            <a:rPr kumimoji="1" lang="en-US" altLang="ja-JP" sz="900">
              <a:latin typeface="ＭＳ 明朝" panose="02020609040205080304" pitchFamily="17" charset="-128"/>
            </a:rPr>
            <a:t>0.575</a:t>
          </a:r>
          <a:endParaRPr kumimoji="1" lang="ja-JP" altLang="en-US" sz="900">
            <a:latin typeface="ＭＳ 明朝" panose="02020609040205080304" pitchFamily="17" charset="-128"/>
          </a:endParaRPr>
        </a:p>
      </xdr:txBody>
    </xdr:sp>
    <xdr:clientData/>
  </xdr:twoCellAnchor>
  <xdr:twoCellAnchor>
    <xdr:from>
      <xdr:col>12</xdr:col>
      <xdr:colOff>131418</xdr:colOff>
      <xdr:row>396</xdr:row>
      <xdr:rowOff>124851</xdr:rowOff>
    </xdr:from>
    <xdr:to>
      <xdr:col>15</xdr:col>
      <xdr:colOff>62258</xdr:colOff>
      <xdr:row>397</xdr:row>
      <xdr:rowOff>167200</xdr:rowOff>
    </xdr:to>
    <xdr:sp macro="" textlink="">
      <xdr:nvSpPr>
        <xdr:cNvPr id="380" name="テキスト ボックス 379">
          <a:extLst>
            <a:ext uri="{FF2B5EF4-FFF2-40B4-BE49-F238E27FC236}">
              <a16:creationId xmlns:a16="http://schemas.microsoft.com/office/drawing/2014/main" id="{00000000-0008-0000-0B00-00007C010000}"/>
            </a:ext>
          </a:extLst>
        </xdr:cNvPr>
        <xdr:cNvSpPr txBox="1"/>
      </xdr:nvSpPr>
      <xdr:spPr>
        <a:xfrm>
          <a:off x="2551889" y="77019616"/>
          <a:ext cx="535957" cy="244055"/>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b">
          <a:spAutoFit/>
        </a:bodyPr>
        <a:lstStyle/>
        <a:p>
          <a:r>
            <a:rPr kumimoji="1" lang="en-US" altLang="ja-JP" sz="900">
              <a:latin typeface="ＭＳ 明朝" panose="02020609040205080304" pitchFamily="17" charset="-128"/>
            </a:rPr>
            <a:t>18.850</a:t>
          </a:r>
          <a:endParaRPr kumimoji="1" lang="ja-JP" altLang="en-US" sz="900">
            <a:latin typeface="ＭＳ 明朝" panose="02020609040205080304" pitchFamily="17" charset="-128"/>
          </a:endParaRPr>
        </a:p>
      </xdr:txBody>
    </xdr:sp>
    <xdr:clientData/>
  </xdr:twoCellAnchor>
  <xdr:twoCellAnchor>
    <xdr:from>
      <xdr:col>19</xdr:col>
      <xdr:colOff>130044</xdr:colOff>
      <xdr:row>396</xdr:row>
      <xdr:rowOff>124851</xdr:rowOff>
    </xdr:from>
    <xdr:to>
      <xdr:col>22</xdr:col>
      <xdr:colOff>3175</xdr:colOff>
      <xdr:row>397</xdr:row>
      <xdr:rowOff>167200</xdr:rowOff>
    </xdr:to>
    <xdr:sp macro="" textlink="">
      <xdr:nvSpPr>
        <xdr:cNvPr id="381" name="テキスト ボックス 380">
          <a:extLst>
            <a:ext uri="{FF2B5EF4-FFF2-40B4-BE49-F238E27FC236}">
              <a16:creationId xmlns:a16="http://schemas.microsoft.com/office/drawing/2014/main" id="{00000000-0008-0000-0B00-00007D010000}"/>
            </a:ext>
          </a:extLst>
        </xdr:cNvPr>
        <xdr:cNvSpPr txBox="1"/>
      </xdr:nvSpPr>
      <xdr:spPr>
        <a:xfrm>
          <a:off x="3962456" y="77019616"/>
          <a:ext cx="478248" cy="244055"/>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b">
          <a:spAutoFit/>
        </a:bodyPr>
        <a:lstStyle/>
        <a:p>
          <a:r>
            <a:rPr kumimoji="1" lang="en-US" altLang="ja-JP" sz="900">
              <a:latin typeface="ＭＳ 明朝" panose="02020609040205080304" pitchFamily="17" charset="-128"/>
            </a:rPr>
            <a:t>0.575</a:t>
          </a:r>
          <a:endParaRPr kumimoji="1" lang="ja-JP" altLang="en-US" sz="900">
            <a:latin typeface="ＭＳ 明朝" panose="02020609040205080304" pitchFamily="17" charset="-128"/>
          </a:endParaRPr>
        </a:p>
      </xdr:txBody>
    </xdr:sp>
    <xdr:clientData/>
  </xdr:twoCellAnchor>
  <xdr:twoCellAnchor>
    <xdr:from>
      <xdr:col>22</xdr:col>
      <xdr:colOff>3175</xdr:colOff>
      <xdr:row>396</xdr:row>
      <xdr:rowOff>124851</xdr:rowOff>
    </xdr:from>
    <xdr:to>
      <xdr:col>24</xdr:col>
      <xdr:colOff>76331</xdr:colOff>
      <xdr:row>397</xdr:row>
      <xdr:rowOff>167200</xdr:rowOff>
    </xdr:to>
    <xdr:sp macro="" textlink="">
      <xdr:nvSpPr>
        <xdr:cNvPr id="382" name="テキスト ボックス 381">
          <a:extLst>
            <a:ext uri="{FF2B5EF4-FFF2-40B4-BE49-F238E27FC236}">
              <a16:creationId xmlns:a16="http://schemas.microsoft.com/office/drawing/2014/main" id="{00000000-0008-0000-0B00-00007E010000}"/>
            </a:ext>
          </a:extLst>
        </xdr:cNvPr>
        <xdr:cNvSpPr txBox="1"/>
      </xdr:nvSpPr>
      <xdr:spPr>
        <a:xfrm>
          <a:off x="4440704" y="77019616"/>
          <a:ext cx="476568" cy="244055"/>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b">
          <a:spAutoFit/>
        </a:bodyPr>
        <a:lstStyle/>
        <a:p>
          <a:r>
            <a:rPr kumimoji="1" lang="en-US" altLang="ja-JP" sz="900">
              <a:latin typeface="ＭＳ 明朝" panose="02020609040205080304" pitchFamily="17" charset="-128"/>
            </a:rPr>
            <a:t>0.375</a:t>
          </a:r>
          <a:endParaRPr kumimoji="1" lang="ja-JP" altLang="en-US" sz="900">
            <a:latin typeface="ＭＳ 明朝" panose="02020609040205080304" pitchFamily="17" charset="-128"/>
          </a:endParaRPr>
        </a:p>
      </xdr:txBody>
    </xdr:sp>
    <xdr:clientData/>
  </xdr:twoCellAnchor>
  <xdr:twoCellAnchor>
    <xdr:from>
      <xdr:col>24</xdr:col>
      <xdr:colOff>169797</xdr:colOff>
      <xdr:row>396</xdr:row>
      <xdr:rowOff>124851</xdr:rowOff>
    </xdr:from>
    <xdr:to>
      <xdr:col>27</xdr:col>
      <xdr:colOff>42928</xdr:colOff>
      <xdr:row>397</xdr:row>
      <xdr:rowOff>167200</xdr:rowOff>
    </xdr:to>
    <xdr:sp macro="" textlink="">
      <xdr:nvSpPr>
        <xdr:cNvPr id="383" name="テキスト ボックス 382">
          <a:extLst>
            <a:ext uri="{FF2B5EF4-FFF2-40B4-BE49-F238E27FC236}">
              <a16:creationId xmlns:a16="http://schemas.microsoft.com/office/drawing/2014/main" id="{00000000-0008-0000-0B00-00007F010000}"/>
            </a:ext>
          </a:extLst>
        </xdr:cNvPr>
        <xdr:cNvSpPr txBox="1"/>
      </xdr:nvSpPr>
      <xdr:spPr>
        <a:xfrm>
          <a:off x="5010738" y="77019616"/>
          <a:ext cx="478249" cy="244055"/>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b">
          <a:spAutoFit/>
        </a:bodyPr>
        <a:lstStyle/>
        <a:p>
          <a:r>
            <a:rPr kumimoji="1" lang="en-US" altLang="ja-JP" sz="900">
              <a:latin typeface="ＭＳ 明朝" panose="02020609040205080304" pitchFamily="17" charset="-128"/>
            </a:rPr>
            <a:t>9.250</a:t>
          </a:r>
          <a:endParaRPr kumimoji="1" lang="ja-JP" altLang="en-US" sz="900">
            <a:latin typeface="ＭＳ 明朝" panose="02020609040205080304" pitchFamily="17" charset="-128"/>
          </a:endParaRPr>
        </a:p>
      </xdr:txBody>
    </xdr:sp>
    <xdr:clientData/>
  </xdr:twoCellAnchor>
  <xdr:twoCellAnchor>
    <xdr:from>
      <xdr:col>28</xdr:col>
      <xdr:colOff>126869</xdr:colOff>
      <xdr:row>396</xdr:row>
      <xdr:rowOff>124851</xdr:rowOff>
    </xdr:from>
    <xdr:to>
      <xdr:col>31</xdr:col>
      <xdr:colOff>0</xdr:colOff>
      <xdr:row>397</xdr:row>
      <xdr:rowOff>167200</xdr:rowOff>
    </xdr:to>
    <xdr:sp macro="" textlink="">
      <xdr:nvSpPr>
        <xdr:cNvPr id="384" name="テキスト ボックス 383">
          <a:extLst>
            <a:ext uri="{FF2B5EF4-FFF2-40B4-BE49-F238E27FC236}">
              <a16:creationId xmlns:a16="http://schemas.microsoft.com/office/drawing/2014/main" id="{00000000-0008-0000-0B00-000080010000}"/>
            </a:ext>
          </a:extLst>
        </xdr:cNvPr>
        <xdr:cNvSpPr txBox="1"/>
      </xdr:nvSpPr>
      <xdr:spPr>
        <a:xfrm>
          <a:off x="5774634" y="77019616"/>
          <a:ext cx="478248" cy="244055"/>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b">
          <a:spAutoFit/>
        </a:bodyPr>
        <a:lstStyle/>
        <a:p>
          <a:r>
            <a:rPr kumimoji="1" lang="en-US" altLang="ja-JP" sz="900">
              <a:latin typeface="ＭＳ 明朝" panose="02020609040205080304" pitchFamily="17" charset="-128"/>
            </a:rPr>
            <a:t>0.375</a:t>
          </a:r>
          <a:endParaRPr kumimoji="1" lang="ja-JP" altLang="en-US" sz="900">
            <a:latin typeface="ＭＳ 明朝" panose="02020609040205080304" pitchFamily="17" charset="-128"/>
          </a:endParaRPr>
        </a:p>
      </xdr:txBody>
    </xdr:sp>
    <xdr:clientData/>
  </xdr:twoCellAnchor>
  <xdr:twoCellAnchor>
    <xdr:from>
      <xdr:col>27</xdr:col>
      <xdr:colOff>159766</xdr:colOff>
      <xdr:row>393</xdr:row>
      <xdr:rowOff>119063</xdr:rowOff>
    </xdr:from>
    <xdr:to>
      <xdr:col>27</xdr:col>
      <xdr:colOff>159766</xdr:colOff>
      <xdr:row>395</xdr:row>
      <xdr:rowOff>100013</xdr:rowOff>
    </xdr:to>
    <xdr:cxnSp macro="">
      <xdr:nvCxnSpPr>
        <xdr:cNvPr id="385" name="直線コネクタ 384">
          <a:extLst>
            <a:ext uri="{FF2B5EF4-FFF2-40B4-BE49-F238E27FC236}">
              <a16:creationId xmlns:a16="http://schemas.microsoft.com/office/drawing/2014/main" id="{00000000-0008-0000-0B00-000081010000}"/>
            </a:ext>
          </a:extLst>
        </xdr:cNvPr>
        <xdr:cNvCxnSpPr/>
      </xdr:nvCxnSpPr>
      <xdr:spPr bwMode="auto">
        <a:xfrm flipV="1">
          <a:off x="5605825" y="76408710"/>
          <a:ext cx="0" cy="384362"/>
        </a:xfrm>
        <a:prstGeom prst="line">
          <a:avLst/>
        </a:prstGeom>
        <a:solidFill>
          <a:srgbClr xmlns:mc="http://schemas.openxmlformats.org/markup-compatibility/2006" xmlns:a14="http://schemas.microsoft.com/office/drawing/2010/main" val="FFFFFF" mc:Ignorable="a14" a14:legacySpreadsheetColorIndex="9"/>
        </a:solidFill>
        <a:ln w="12700" cap="flat" cmpd="sng" algn="ctr">
          <a:solidFill>
            <a:srgbClr xmlns:mc="http://schemas.openxmlformats.org/markup-compatibility/2006" xmlns:a14="http://schemas.microsoft.com/office/drawing/2010/main" val="000000" mc:Ignorable="a14" a14:legacySpreadsheetColorIndex="64"/>
          </a:solidFill>
          <a:prstDash val="solid"/>
          <a:round/>
          <a:headEnd type="triangle" w="sm" len="med"/>
          <a:tailEnd type="none" w="med" len="med"/>
        </a:ln>
      </xdr:spPr>
    </xdr:cxnSp>
    <xdr:clientData/>
  </xdr:twoCellAnchor>
  <xdr:twoCellAnchor>
    <xdr:from>
      <xdr:col>27</xdr:col>
      <xdr:colOff>159766</xdr:colOff>
      <xdr:row>392</xdr:row>
      <xdr:rowOff>104775</xdr:rowOff>
    </xdr:from>
    <xdr:to>
      <xdr:col>27</xdr:col>
      <xdr:colOff>159766</xdr:colOff>
      <xdr:row>393</xdr:row>
      <xdr:rowOff>93663</xdr:rowOff>
    </xdr:to>
    <xdr:cxnSp macro="">
      <xdr:nvCxnSpPr>
        <xdr:cNvPr id="386" name="直線コネクタ 385">
          <a:extLst>
            <a:ext uri="{FF2B5EF4-FFF2-40B4-BE49-F238E27FC236}">
              <a16:creationId xmlns:a16="http://schemas.microsoft.com/office/drawing/2014/main" id="{00000000-0008-0000-0B00-000082010000}"/>
            </a:ext>
          </a:extLst>
        </xdr:cNvPr>
        <xdr:cNvCxnSpPr/>
      </xdr:nvCxnSpPr>
      <xdr:spPr bwMode="auto">
        <a:xfrm>
          <a:off x="5605825" y="76192716"/>
          <a:ext cx="0" cy="190594"/>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xdr:spPr>
    </xdr:cxnSp>
    <xdr:clientData/>
  </xdr:twoCellAnchor>
  <xdr:twoCellAnchor>
    <xdr:from>
      <xdr:col>26</xdr:col>
      <xdr:colOff>6350</xdr:colOff>
      <xdr:row>393</xdr:row>
      <xdr:rowOff>119063</xdr:rowOff>
    </xdr:from>
    <xdr:to>
      <xdr:col>26</xdr:col>
      <xdr:colOff>6350</xdr:colOff>
      <xdr:row>395</xdr:row>
      <xdr:rowOff>100013</xdr:rowOff>
    </xdr:to>
    <xdr:cxnSp macro="">
      <xdr:nvCxnSpPr>
        <xdr:cNvPr id="387" name="直線コネクタ 386">
          <a:extLst>
            <a:ext uri="{FF2B5EF4-FFF2-40B4-BE49-F238E27FC236}">
              <a16:creationId xmlns:a16="http://schemas.microsoft.com/office/drawing/2014/main" id="{00000000-0008-0000-0B00-000083010000}"/>
            </a:ext>
          </a:extLst>
        </xdr:cNvPr>
        <xdr:cNvCxnSpPr/>
      </xdr:nvCxnSpPr>
      <xdr:spPr bwMode="auto">
        <a:xfrm flipV="1">
          <a:off x="5250703" y="76408710"/>
          <a:ext cx="0" cy="384362"/>
        </a:xfrm>
        <a:prstGeom prst="line">
          <a:avLst/>
        </a:prstGeom>
        <a:solidFill>
          <a:srgbClr xmlns:mc="http://schemas.openxmlformats.org/markup-compatibility/2006" xmlns:a14="http://schemas.microsoft.com/office/drawing/2010/main" val="FFFFFF" mc:Ignorable="a14" a14:legacySpreadsheetColorIndex="9"/>
        </a:solidFill>
        <a:ln w="12700" cap="flat" cmpd="sng" algn="ctr">
          <a:solidFill>
            <a:srgbClr xmlns:mc="http://schemas.openxmlformats.org/markup-compatibility/2006" xmlns:a14="http://schemas.microsoft.com/office/drawing/2010/main" val="000000" mc:Ignorable="a14" a14:legacySpreadsheetColorIndex="64"/>
          </a:solidFill>
          <a:prstDash val="solid"/>
          <a:round/>
          <a:headEnd type="triangle" w="sm" len="med"/>
          <a:tailEnd type="none" w="med" len="med"/>
        </a:ln>
      </xdr:spPr>
    </xdr:cxnSp>
    <xdr:clientData/>
  </xdr:twoCellAnchor>
  <xdr:twoCellAnchor>
    <xdr:from>
      <xdr:col>26</xdr:col>
      <xdr:colOff>6350</xdr:colOff>
      <xdr:row>392</xdr:row>
      <xdr:rowOff>104775</xdr:rowOff>
    </xdr:from>
    <xdr:to>
      <xdr:col>26</xdr:col>
      <xdr:colOff>6350</xdr:colOff>
      <xdr:row>393</xdr:row>
      <xdr:rowOff>93663</xdr:rowOff>
    </xdr:to>
    <xdr:cxnSp macro="">
      <xdr:nvCxnSpPr>
        <xdr:cNvPr id="388" name="直線コネクタ 387">
          <a:extLst>
            <a:ext uri="{FF2B5EF4-FFF2-40B4-BE49-F238E27FC236}">
              <a16:creationId xmlns:a16="http://schemas.microsoft.com/office/drawing/2014/main" id="{00000000-0008-0000-0B00-000084010000}"/>
            </a:ext>
          </a:extLst>
        </xdr:cNvPr>
        <xdr:cNvCxnSpPr/>
      </xdr:nvCxnSpPr>
      <xdr:spPr bwMode="auto">
        <a:xfrm>
          <a:off x="5250703" y="76192716"/>
          <a:ext cx="0" cy="190594"/>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xdr:spPr>
    </xdr:cxnSp>
    <xdr:clientData/>
  </xdr:twoCellAnchor>
  <xdr:twoCellAnchor>
    <xdr:from>
      <xdr:col>23</xdr:col>
      <xdr:colOff>156591</xdr:colOff>
      <xdr:row>393</xdr:row>
      <xdr:rowOff>119063</xdr:rowOff>
    </xdr:from>
    <xdr:to>
      <xdr:col>23</xdr:col>
      <xdr:colOff>156591</xdr:colOff>
      <xdr:row>395</xdr:row>
      <xdr:rowOff>100013</xdr:rowOff>
    </xdr:to>
    <xdr:cxnSp macro="">
      <xdr:nvCxnSpPr>
        <xdr:cNvPr id="389" name="直線コネクタ 388">
          <a:extLst>
            <a:ext uri="{FF2B5EF4-FFF2-40B4-BE49-F238E27FC236}">
              <a16:creationId xmlns:a16="http://schemas.microsoft.com/office/drawing/2014/main" id="{00000000-0008-0000-0B00-000085010000}"/>
            </a:ext>
          </a:extLst>
        </xdr:cNvPr>
        <xdr:cNvCxnSpPr/>
      </xdr:nvCxnSpPr>
      <xdr:spPr bwMode="auto">
        <a:xfrm flipV="1">
          <a:off x="4795826" y="76408710"/>
          <a:ext cx="0" cy="384362"/>
        </a:xfrm>
        <a:prstGeom prst="line">
          <a:avLst/>
        </a:prstGeom>
        <a:solidFill>
          <a:srgbClr xmlns:mc="http://schemas.openxmlformats.org/markup-compatibility/2006" xmlns:a14="http://schemas.microsoft.com/office/drawing/2010/main" val="FFFFFF" mc:Ignorable="a14" a14:legacySpreadsheetColorIndex="9"/>
        </a:solidFill>
        <a:ln w="12700" cap="flat" cmpd="sng" algn="ctr">
          <a:solidFill>
            <a:srgbClr xmlns:mc="http://schemas.openxmlformats.org/markup-compatibility/2006" xmlns:a14="http://schemas.microsoft.com/office/drawing/2010/main" val="000000" mc:Ignorable="a14" a14:legacySpreadsheetColorIndex="64"/>
          </a:solidFill>
          <a:prstDash val="solid"/>
          <a:round/>
          <a:headEnd type="triangle" w="sm" len="med"/>
          <a:tailEnd type="none" w="med" len="med"/>
        </a:ln>
      </xdr:spPr>
    </xdr:cxnSp>
    <xdr:clientData/>
  </xdr:twoCellAnchor>
  <xdr:twoCellAnchor>
    <xdr:from>
      <xdr:col>23</xdr:col>
      <xdr:colOff>156591</xdr:colOff>
      <xdr:row>392</xdr:row>
      <xdr:rowOff>104775</xdr:rowOff>
    </xdr:from>
    <xdr:to>
      <xdr:col>23</xdr:col>
      <xdr:colOff>156591</xdr:colOff>
      <xdr:row>393</xdr:row>
      <xdr:rowOff>93663</xdr:rowOff>
    </xdr:to>
    <xdr:cxnSp macro="">
      <xdr:nvCxnSpPr>
        <xdr:cNvPr id="390" name="直線コネクタ 389">
          <a:extLst>
            <a:ext uri="{FF2B5EF4-FFF2-40B4-BE49-F238E27FC236}">
              <a16:creationId xmlns:a16="http://schemas.microsoft.com/office/drawing/2014/main" id="{00000000-0008-0000-0B00-000086010000}"/>
            </a:ext>
          </a:extLst>
        </xdr:cNvPr>
        <xdr:cNvCxnSpPr/>
      </xdr:nvCxnSpPr>
      <xdr:spPr bwMode="auto">
        <a:xfrm>
          <a:off x="4795826" y="76192716"/>
          <a:ext cx="0" cy="190594"/>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xdr:spPr>
    </xdr:cxnSp>
    <xdr:clientData/>
  </xdr:twoCellAnchor>
  <xdr:twoCellAnchor>
    <xdr:from>
      <xdr:col>22</xdr:col>
      <xdr:colOff>3175</xdr:colOff>
      <xdr:row>393</xdr:row>
      <xdr:rowOff>119063</xdr:rowOff>
    </xdr:from>
    <xdr:to>
      <xdr:col>22</xdr:col>
      <xdr:colOff>3175</xdr:colOff>
      <xdr:row>395</xdr:row>
      <xdr:rowOff>100013</xdr:rowOff>
    </xdr:to>
    <xdr:cxnSp macro="">
      <xdr:nvCxnSpPr>
        <xdr:cNvPr id="391" name="直線コネクタ 390">
          <a:extLst>
            <a:ext uri="{FF2B5EF4-FFF2-40B4-BE49-F238E27FC236}">
              <a16:creationId xmlns:a16="http://schemas.microsoft.com/office/drawing/2014/main" id="{00000000-0008-0000-0B00-000087010000}"/>
            </a:ext>
          </a:extLst>
        </xdr:cNvPr>
        <xdr:cNvCxnSpPr/>
      </xdr:nvCxnSpPr>
      <xdr:spPr bwMode="auto">
        <a:xfrm flipV="1">
          <a:off x="4440704" y="76408710"/>
          <a:ext cx="0" cy="384362"/>
        </a:xfrm>
        <a:prstGeom prst="line">
          <a:avLst/>
        </a:prstGeom>
        <a:solidFill>
          <a:srgbClr xmlns:mc="http://schemas.openxmlformats.org/markup-compatibility/2006" xmlns:a14="http://schemas.microsoft.com/office/drawing/2010/main" val="FFFFFF" mc:Ignorable="a14" a14:legacySpreadsheetColorIndex="9"/>
        </a:solidFill>
        <a:ln w="12700" cap="flat" cmpd="sng" algn="ctr">
          <a:solidFill>
            <a:srgbClr xmlns:mc="http://schemas.openxmlformats.org/markup-compatibility/2006" xmlns:a14="http://schemas.microsoft.com/office/drawing/2010/main" val="000000" mc:Ignorable="a14" a14:legacySpreadsheetColorIndex="64"/>
          </a:solidFill>
          <a:prstDash val="solid"/>
          <a:round/>
          <a:headEnd type="triangle" w="sm" len="med"/>
          <a:tailEnd type="none" w="med" len="med"/>
        </a:ln>
      </xdr:spPr>
    </xdr:cxnSp>
    <xdr:clientData/>
  </xdr:twoCellAnchor>
  <xdr:twoCellAnchor>
    <xdr:from>
      <xdr:col>22</xdr:col>
      <xdr:colOff>3175</xdr:colOff>
      <xdr:row>392</xdr:row>
      <xdr:rowOff>104775</xdr:rowOff>
    </xdr:from>
    <xdr:to>
      <xdr:col>22</xdr:col>
      <xdr:colOff>3175</xdr:colOff>
      <xdr:row>393</xdr:row>
      <xdr:rowOff>93663</xdr:rowOff>
    </xdr:to>
    <xdr:cxnSp macro="">
      <xdr:nvCxnSpPr>
        <xdr:cNvPr id="392" name="直線コネクタ 391">
          <a:extLst>
            <a:ext uri="{FF2B5EF4-FFF2-40B4-BE49-F238E27FC236}">
              <a16:creationId xmlns:a16="http://schemas.microsoft.com/office/drawing/2014/main" id="{00000000-0008-0000-0B00-000088010000}"/>
            </a:ext>
          </a:extLst>
        </xdr:cNvPr>
        <xdr:cNvCxnSpPr/>
      </xdr:nvCxnSpPr>
      <xdr:spPr bwMode="auto">
        <a:xfrm>
          <a:off x="4440704" y="76192716"/>
          <a:ext cx="0" cy="190594"/>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xdr:spPr>
    </xdr:cxnSp>
    <xdr:clientData/>
  </xdr:twoCellAnchor>
  <xdr:twoCellAnchor>
    <xdr:from>
      <xdr:col>6</xdr:col>
      <xdr:colOff>82852</xdr:colOff>
      <xdr:row>392</xdr:row>
      <xdr:rowOff>104775</xdr:rowOff>
    </xdr:from>
    <xdr:to>
      <xdr:col>6</xdr:col>
      <xdr:colOff>82852</xdr:colOff>
      <xdr:row>395</xdr:row>
      <xdr:rowOff>74613</xdr:rowOff>
    </xdr:to>
    <xdr:cxnSp macro="">
      <xdr:nvCxnSpPr>
        <xdr:cNvPr id="401" name="直線コネクタ 400">
          <a:extLst>
            <a:ext uri="{FF2B5EF4-FFF2-40B4-BE49-F238E27FC236}">
              <a16:creationId xmlns:a16="http://schemas.microsoft.com/office/drawing/2014/main" id="{00000000-0008-0000-0B00-000091010000}"/>
            </a:ext>
          </a:extLst>
        </xdr:cNvPr>
        <xdr:cNvCxnSpPr/>
      </xdr:nvCxnSpPr>
      <xdr:spPr bwMode="auto">
        <a:xfrm>
          <a:off x="1293087" y="76192716"/>
          <a:ext cx="0" cy="574956"/>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xdr:spPr>
    </xdr:cxnSp>
    <xdr:clientData/>
  </xdr:twoCellAnchor>
  <xdr:twoCellAnchor>
    <xdr:from>
      <xdr:col>29</xdr:col>
      <xdr:colOff>149304</xdr:colOff>
      <xdr:row>392</xdr:row>
      <xdr:rowOff>104775</xdr:rowOff>
    </xdr:from>
    <xdr:to>
      <xdr:col>29</xdr:col>
      <xdr:colOff>149304</xdr:colOff>
      <xdr:row>395</xdr:row>
      <xdr:rowOff>74613</xdr:rowOff>
    </xdr:to>
    <xdr:cxnSp macro="">
      <xdr:nvCxnSpPr>
        <xdr:cNvPr id="402" name="直線コネクタ 401">
          <a:extLst>
            <a:ext uri="{FF2B5EF4-FFF2-40B4-BE49-F238E27FC236}">
              <a16:creationId xmlns:a16="http://schemas.microsoft.com/office/drawing/2014/main" id="{00000000-0008-0000-0B00-000092010000}"/>
            </a:ext>
          </a:extLst>
        </xdr:cNvPr>
        <xdr:cNvCxnSpPr/>
      </xdr:nvCxnSpPr>
      <xdr:spPr bwMode="auto">
        <a:xfrm>
          <a:off x="5998775" y="76192716"/>
          <a:ext cx="0" cy="574956"/>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xdr:spPr>
    </xdr:cxnSp>
    <xdr:clientData/>
  </xdr:twoCellAnchor>
  <xdr:twoCellAnchor>
    <xdr:from>
      <xdr:col>27</xdr:col>
      <xdr:colOff>159766</xdr:colOff>
      <xdr:row>392</xdr:row>
      <xdr:rowOff>104775</xdr:rowOff>
    </xdr:from>
    <xdr:to>
      <xdr:col>29</xdr:col>
      <xdr:colOff>149304</xdr:colOff>
      <xdr:row>392</xdr:row>
      <xdr:rowOff>104775</xdr:rowOff>
    </xdr:to>
    <xdr:cxnSp macro="">
      <xdr:nvCxnSpPr>
        <xdr:cNvPr id="403" name="直線コネクタ 402">
          <a:extLst>
            <a:ext uri="{FF2B5EF4-FFF2-40B4-BE49-F238E27FC236}">
              <a16:creationId xmlns:a16="http://schemas.microsoft.com/office/drawing/2014/main" id="{00000000-0008-0000-0B00-000093010000}"/>
            </a:ext>
          </a:extLst>
        </xdr:cNvPr>
        <xdr:cNvCxnSpPr/>
      </xdr:nvCxnSpPr>
      <xdr:spPr bwMode="auto">
        <a:xfrm>
          <a:off x="5605825" y="76192716"/>
          <a:ext cx="392950" cy="0"/>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arrow" w="sm" len="sm"/>
          <a:tailEnd type="arrow" w="sm" len="sm"/>
        </a:ln>
      </xdr:spPr>
    </xdr:cxnSp>
    <xdr:clientData/>
  </xdr:twoCellAnchor>
  <xdr:twoCellAnchor>
    <xdr:from>
      <xdr:col>27</xdr:col>
      <xdr:colOff>117957</xdr:colOff>
      <xdr:row>391</xdr:row>
      <xdr:rowOff>62426</xdr:rowOff>
    </xdr:from>
    <xdr:to>
      <xdr:col>29</xdr:col>
      <xdr:colOff>191113</xdr:colOff>
      <xdr:row>392</xdr:row>
      <xdr:rowOff>104775</xdr:rowOff>
    </xdr:to>
    <xdr:sp macro="" textlink="">
      <xdr:nvSpPr>
        <xdr:cNvPr id="404" name="テキスト ボックス 403">
          <a:extLst>
            <a:ext uri="{FF2B5EF4-FFF2-40B4-BE49-F238E27FC236}">
              <a16:creationId xmlns:a16="http://schemas.microsoft.com/office/drawing/2014/main" id="{00000000-0008-0000-0B00-000094010000}"/>
            </a:ext>
          </a:extLst>
        </xdr:cNvPr>
        <xdr:cNvSpPr txBox="1"/>
      </xdr:nvSpPr>
      <xdr:spPr>
        <a:xfrm>
          <a:off x="5564016" y="75948661"/>
          <a:ext cx="476568" cy="244055"/>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b">
          <a:spAutoFit/>
        </a:bodyPr>
        <a:lstStyle/>
        <a:p>
          <a:r>
            <a:rPr kumimoji="1" lang="en-US" altLang="ja-JP" sz="900">
              <a:latin typeface="ＭＳ 明朝" panose="02020609040205080304" pitchFamily="17" charset="-128"/>
            </a:rPr>
            <a:t>2.425</a:t>
          </a:r>
          <a:endParaRPr kumimoji="1" lang="ja-JP" altLang="en-US" sz="900">
            <a:latin typeface="ＭＳ 明朝" panose="02020609040205080304" pitchFamily="17" charset="-128"/>
          </a:endParaRPr>
        </a:p>
      </xdr:txBody>
    </xdr:sp>
    <xdr:clientData/>
  </xdr:twoCellAnchor>
  <xdr:twoCellAnchor>
    <xdr:from>
      <xdr:col>26</xdr:col>
      <xdr:colOff>6350</xdr:colOff>
      <xdr:row>392</xdr:row>
      <xdr:rowOff>104775</xdr:rowOff>
    </xdr:from>
    <xdr:to>
      <xdr:col>27</xdr:col>
      <xdr:colOff>159766</xdr:colOff>
      <xdr:row>392</xdr:row>
      <xdr:rowOff>104775</xdr:rowOff>
    </xdr:to>
    <xdr:cxnSp macro="">
      <xdr:nvCxnSpPr>
        <xdr:cNvPr id="405" name="直線コネクタ 404">
          <a:extLst>
            <a:ext uri="{FF2B5EF4-FFF2-40B4-BE49-F238E27FC236}">
              <a16:creationId xmlns:a16="http://schemas.microsoft.com/office/drawing/2014/main" id="{00000000-0008-0000-0B00-000095010000}"/>
            </a:ext>
          </a:extLst>
        </xdr:cNvPr>
        <xdr:cNvCxnSpPr/>
      </xdr:nvCxnSpPr>
      <xdr:spPr bwMode="auto">
        <a:xfrm>
          <a:off x="5250703" y="76192716"/>
          <a:ext cx="355122" cy="0"/>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arrow" w="sm" len="sm"/>
          <a:tailEnd type="arrow" w="sm" len="sm"/>
        </a:ln>
      </xdr:spPr>
    </xdr:cxnSp>
    <xdr:clientData/>
  </xdr:twoCellAnchor>
  <xdr:twoCellAnchor>
    <xdr:from>
      <xdr:col>25</xdr:col>
      <xdr:colOff>146492</xdr:colOff>
      <xdr:row>392</xdr:row>
      <xdr:rowOff>104775</xdr:rowOff>
    </xdr:from>
    <xdr:to>
      <xdr:col>28</xdr:col>
      <xdr:colOff>19623</xdr:colOff>
      <xdr:row>393</xdr:row>
      <xdr:rowOff>147124</xdr:rowOff>
    </xdr:to>
    <xdr:sp macro="" textlink="">
      <xdr:nvSpPr>
        <xdr:cNvPr id="406" name="テキスト ボックス 405">
          <a:extLst>
            <a:ext uri="{FF2B5EF4-FFF2-40B4-BE49-F238E27FC236}">
              <a16:creationId xmlns:a16="http://schemas.microsoft.com/office/drawing/2014/main" id="{00000000-0008-0000-0B00-000096010000}"/>
            </a:ext>
          </a:extLst>
        </xdr:cNvPr>
        <xdr:cNvSpPr txBox="1"/>
      </xdr:nvSpPr>
      <xdr:spPr>
        <a:xfrm>
          <a:off x="5189139" y="76192716"/>
          <a:ext cx="478249" cy="244055"/>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b">
          <a:spAutoFit/>
        </a:bodyPr>
        <a:lstStyle/>
        <a:p>
          <a:r>
            <a:rPr kumimoji="1" lang="en-US" altLang="ja-JP" sz="900">
              <a:latin typeface="ＭＳ 明朝" panose="02020609040205080304" pitchFamily="17" charset="-128"/>
            </a:rPr>
            <a:t>2.200</a:t>
          </a:r>
          <a:endParaRPr kumimoji="1" lang="ja-JP" altLang="en-US" sz="900">
            <a:latin typeface="ＭＳ 明朝" panose="02020609040205080304" pitchFamily="17" charset="-128"/>
          </a:endParaRPr>
        </a:p>
      </xdr:txBody>
    </xdr:sp>
    <xdr:clientData/>
  </xdr:twoCellAnchor>
  <xdr:twoCellAnchor>
    <xdr:from>
      <xdr:col>23</xdr:col>
      <xdr:colOff>156591</xdr:colOff>
      <xdr:row>392</xdr:row>
      <xdr:rowOff>104775</xdr:rowOff>
    </xdr:from>
    <xdr:to>
      <xdr:col>26</xdr:col>
      <xdr:colOff>6350</xdr:colOff>
      <xdr:row>392</xdr:row>
      <xdr:rowOff>104775</xdr:rowOff>
    </xdr:to>
    <xdr:cxnSp macro="">
      <xdr:nvCxnSpPr>
        <xdr:cNvPr id="407" name="直線コネクタ 406">
          <a:extLst>
            <a:ext uri="{FF2B5EF4-FFF2-40B4-BE49-F238E27FC236}">
              <a16:creationId xmlns:a16="http://schemas.microsoft.com/office/drawing/2014/main" id="{00000000-0008-0000-0B00-000097010000}"/>
            </a:ext>
          </a:extLst>
        </xdr:cNvPr>
        <xdr:cNvCxnSpPr/>
      </xdr:nvCxnSpPr>
      <xdr:spPr bwMode="auto">
        <a:xfrm>
          <a:off x="4795826" y="76192716"/>
          <a:ext cx="454877" cy="0"/>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arrow" w="sm" len="sm"/>
          <a:tailEnd type="arrow" w="sm" len="sm"/>
        </a:ln>
      </xdr:spPr>
    </xdr:cxnSp>
    <xdr:clientData/>
  </xdr:twoCellAnchor>
  <xdr:twoCellAnchor>
    <xdr:from>
      <xdr:col>23</xdr:col>
      <xdr:colOff>144905</xdr:colOff>
      <xdr:row>391</xdr:row>
      <xdr:rowOff>62426</xdr:rowOff>
    </xdr:from>
    <xdr:to>
      <xdr:col>26</xdr:col>
      <xdr:colOff>18036</xdr:colOff>
      <xdr:row>392</xdr:row>
      <xdr:rowOff>104775</xdr:rowOff>
    </xdr:to>
    <xdr:sp macro="" textlink="">
      <xdr:nvSpPr>
        <xdr:cNvPr id="408" name="テキスト ボックス 407">
          <a:extLst>
            <a:ext uri="{FF2B5EF4-FFF2-40B4-BE49-F238E27FC236}">
              <a16:creationId xmlns:a16="http://schemas.microsoft.com/office/drawing/2014/main" id="{00000000-0008-0000-0B00-000098010000}"/>
            </a:ext>
          </a:extLst>
        </xdr:cNvPr>
        <xdr:cNvSpPr txBox="1"/>
      </xdr:nvSpPr>
      <xdr:spPr>
        <a:xfrm>
          <a:off x="4784140" y="75948661"/>
          <a:ext cx="478249" cy="244055"/>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b">
          <a:spAutoFit/>
        </a:bodyPr>
        <a:lstStyle/>
        <a:p>
          <a:r>
            <a:rPr kumimoji="1" lang="en-US" altLang="ja-JP" sz="900">
              <a:latin typeface="ＭＳ 明朝" panose="02020609040205080304" pitchFamily="17" charset="-128"/>
            </a:rPr>
            <a:t>2.800</a:t>
          </a:r>
          <a:endParaRPr kumimoji="1" lang="ja-JP" altLang="en-US" sz="900">
            <a:latin typeface="ＭＳ 明朝" panose="02020609040205080304" pitchFamily="17" charset="-128"/>
          </a:endParaRPr>
        </a:p>
      </xdr:txBody>
    </xdr:sp>
    <xdr:clientData/>
  </xdr:twoCellAnchor>
  <xdr:twoCellAnchor>
    <xdr:from>
      <xdr:col>22</xdr:col>
      <xdr:colOff>3175</xdr:colOff>
      <xdr:row>392</xdr:row>
      <xdr:rowOff>104775</xdr:rowOff>
    </xdr:from>
    <xdr:to>
      <xdr:col>23</xdr:col>
      <xdr:colOff>156591</xdr:colOff>
      <xdr:row>392</xdr:row>
      <xdr:rowOff>104775</xdr:rowOff>
    </xdr:to>
    <xdr:cxnSp macro="">
      <xdr:nvCxnSpPr>
        <xdr:cNvPr id="409" name="直線コネクタ 408">
          <a:extLst>
            <a:ext uri="{FF2B5EF4-FFF2-40B4-BE49-F238E27FC236}">
              <a16:creationId xmlns:a16="http://schemas.microsoft.com/office/drawing/2014/main" id="{00000000-0008-0000-0B00-000099010000}"/>
            </a:ext>
          </a:extLst>
        </xdr:cNvPr>
        <xdr:cNvCxnSpPr/>
      </xdr:nvCxnSpPr>
      <xdr:spPr bwMode="auto">
        <a:xfrm>
          <a:off x="4440704" y="76192716"/>
          <a:ext cx="355122" cy="0"/>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arrow" w="sm" len="sm"/>
          <a:tailEnd type="arrow" w="sm" len="sm"/>
        </a:ln>
      </xdr:spPr>
    </xdr:cxnSp>
    <xdr:clientData/>
  </xdr:twoCellAnchor>
  <xdr:twoCellAnchor>
    <xdr:from>
      <xdr:col>21</xdr:col>
      <xdr:colOff>143317</xdr:colOff>
      <xdr:row>392</xdr:row>
      <xdr:rowOff>104775</xdr:rowOff>
    </xdr:from>
    <xdr:to>
      <xdr:col>24</xdr:col>
      <xdr:colOff>16448</xdr:colOff>
      <xdr:row>393</xdr:row>
      <xdr:rowOff>147124</xdr:rowOff>
    </xdr:to>
    <xdr:sp macro="" textlink="">
      <xdr:nvSpPr>
        <xdr:cNvPr id="410" name="テキスト ボックス 409">
          <a:extLst>
            <a:ext uri="{FF2B5EF4-FFF2-40B4-BE49-F238E27FC236}">
              <a16:creationId xmlns:a16="http://schemas.microsoft.com/office/drawing/2014/main" id="{00000000-0008-0000-0B00-00009A010000}"/>
            </a:ext>
          </a:extLst>
        </xdr:cNvPr>
        <xdr:cNvSpPr txBox="1"/>
      </xdr:nvSpPr>
      <xdr:spPr>
        <a:xfrm>
          <a:off x="4379141" y="76192716"/>
          <a:ext cx="478248" cy="244055"/>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b">
          <a:spAutoFit/>
        </a:bodyPr>
        <a:lstStyle/>
        <a:p>
          <a:r>
            <a:rPr kumimoji="1" lang="en-US" altLang="ja-JP" sz="900">
              <a:latin typeface="ＭＳ 明朝" panose="02020609040205080304" pitchFamily="17" charset="-128"/>
            </a:rPr>
            <a:t>2.200</a:t>
          </a:r>
          <a:endParaRPr kumimoji="1" lang="ja-JP" altLang="en-US" sz="900">
            <a:latin typeface="ＭＳ 明朝" panose="02020609040205080304" pitchFamily="17" charset="-128"/>
          </a:endParaRPr>
        </a:p>
      </xdr:txBody>
    </xdr:sp>
    <xdr:clientData/>
  </xdr:twoCellAnchor>
  <xdr:twoCellAnchor>
    <xdr:from>
      <xdr:col>6</xdr:col>
      <xdr:colOff>95250</xdr:colOff>
      <xdr:row>392</xdr:row>
      <xdr:rowOff>104775</xdr:rowOff>
    </xdr:from>
    <xdr:to>
      <xdr:col>22</xdr:col>
      <xdr:colOff>3175</xdr:colOff>
      <xdr:row>392</xdr:row>
      <xdr:rowOff>104775</xdr:rowOff>
    </xdr:to>
    <xdr:cxnSp macro="">
      <xdr:nvCxnSpPr>
        <xdr:cNvPr id="411" name="直線コネクタ 410">
          <a:extLst>
            <a:ext uri="{FF2B5EF4-FFF2-40B4-BE49-F238E27FC236}">
              <a16:creationId xmlns:a16="http://schemas.microsoft.com/office/drawing/2014/main" id="{00000000-0008-0000-0B00-00009B010000}"/>
            </a:ext>
          </a:extLst>
        </xdr:cNvPr>
        <xdr:cNvCxnSpPr/>
      </xdr:nvCxnSpPr>
      <xdr:spPr bwMode="auto">
        <a:xfrm>
          <a:off x="1305485" y="76192716"/>
          <a:ext cx="3135219" cy="0"/>
        </a:xfrm>
        <a:prstGeom prst="line">
          <a:avLst/>
        </a:prstGeom>
        <a:solidFill>
          <a:srgbClr xmlns:mc="http://schemas.openxmlformats.org/markup-compatibility/2006" xmlns:a14="http://schemas.microsoft.com/office/drawing/2010/main" val="FFFFFF" mc:Ignorable="a14" a14:legacySpreadsheetColorIndex="9"/>
        </a:solidFill>
        <a:ln w="3175" cap="flat" cmpd="sng" algn="ctr">
          <a:solidFill>
            <a:srgbClr xmlns:mc="http://schemas.openxmlformats.org/markup-compatibility/2006" xmlns:a14="http://schemas.microsoft.com/office/drawing/2010/main" val="000000" mc:Ignorable="a14" a14:legacySpreadsheetColorIndex="64"/>
          </a:solidFill>
          <a:prstDash val="solid"/>
          <a:round/>
          <a:headEnd type="arrow" w="sm" len="sm"/>
          <a:tailEnd type="arrow" w="sm" len="sm"/>
        </a:ln>
      </xdr:spPr>
    </xdr:cxnSp>
    <xdr:clientData/>
  </xdr:twoCellAnchor>
  <xdr:twoCellAnchor>
    <xdr:from>
      <xdr:col>13</xdr:col>
      <xdr:colOff>43026</xdr:colOff>
      <xdr:row>391</xdr:row>
      <xdr:rowOff>62426</xdr:rowOff>
    </xdr:from>
    <xdr:to>
      <xdr:col>15</xdr:col>
      <xdr:colOff>173891</xdr:colOff>
      <xdr:row>392</xdr:row>
      <xdr:rowOff>104775</xdr:rowOff>
    </xdr:to>
    <xdr:sp macro="" textlink="">
      <xdr:nvSpPr>
        <xdr:cNvPr id="412" name="テキスト ボックス 411">
          <a:extLst>
            <a:ext uri="{FF2B5EF4-FFF2-40B4-BE49-F238E27FC236}">
              <a16:creationId xmlns:a16="http://schemas.microsoft.com/office/drawing/2014/main" id="{00000000-0008-0000-0B00-00009C010000}"/>
            </a:ext>
          </a:extLst>
        </xdr:cNvPr>
        <xdr:cNvSpPr txBox="1"/>
      </xdr:nvSpPr>
      <xdr:spPr>
        <a:xfrm>
          <a:off x="2665202" y="75948661"/>
          <a:ext cx="534277" cy="244055"/>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b">
          <a:spAutoFit/>
        </a:bodyPr>
        <a:lstStyle/>
        <a:p>
          <a:r>
            <a:rPr kumimoji="1" lang="en-US" altLang="ja-JP" sz="900">
              <a:latin typeface="ＭＳ 明朝" panose="02020609040205080304" pitchFamily="17" charset="-128"/>
            </a:rPr>
            <a:t>19.425</a:t>
          </a:r>
          <a:endParaRPr kumimoji="1" lang="ja-JP" altLang="en-US" sz="900">
            <a:latin typeface="ＭＳ 明朝" panose="02020609040205080304" pitchFamily="17" charset="-128"/>
          </a:endParaRPr>
        </a:p>
      </xdr:txBody>
    </xdr:sp>
    <xdr:clientData/>
  </xdr:twoCellAnchor>
  <xdr:twoCellAnchor>
    <xdr:from>
      <xdr:col>28</xdr:col>
      <xdr:colOff>0</xdr:colOff>
      <xdr:row>416</xdr:row>
      <xdr:rowOff>9524</xdr:rowOff>
    </xdr:from>
    <xdr:to>
      <xdr:col>28</xdr:col>
      <xdr:colOff>0</xdr:colOff>
      <xdr:row>419</xdr:row>
      <xdr:rowOff>1722</xdr:rowOff>
    </xdr:to>
    <xdr:sp macro="" textlink="">
      <xdr:nvSpPr>
        <xdr:cNvPr id="422" name="Line 1013">
          <a:extLst>
            <a:ext uri="{FF2B5EF4-FFF2-40B4-BE49-F238E27FC236}">
              <a16:creationId xmlns:a16="http://schemas.microsoft.com/office/drawing/2014/main" id="{00000000-0008-0000-0B00-0000A6010000}"/>
            </a:ext>
          </a:extLst>
        </xdr:cNvPr>
        <xdr:cNvSpPr>
          <a:spLocks noChangeShapeType="1"/>
        </xdr:cNvSpPr>
      </xdr:nvSpPr>
      <xdr:spPr>
        <a:xfrm flipV="1">
          <a:off x="5647765" y="80848759"/>
          <a:ext cx="0" cy="474051"/>
        </a:xfrm>
        <a:prstGeom prst="line">
          <a:avLst/>
        </a:prstGeom>
        <a:noFill/>
        <a:ln w="15875">
          <a:solidFill>
            <a:srgbClr xmlns:mc="http://schemas.openxmlformats.org/markup-compatibility/2006" xmlns:a14="http://schemas.microsoft.com/office/drawing/2010/main" val="000000" mc:Ignorable="a14" a14:legacySpreadsheetColorIndex="64"/>
          </a:solidFill>
          <a:round/>
          <a:headEnd type="triangle" w="sm" len="med"/>
        </a:ln>
        <a:extLst>
          <a:ext uri="{909E8E84-426E-40DD-AFC4-6F175D3DCCD1}">
            <a14:hiddenFill xmlns:a14="http://schemas.microsoft.com/office/drawing/2010/main">
              <a:noFill/>
            </a14:hiddenFill>
          </a:ext>
        </a:extLst>
      </xdr:spPr>
    </xdr:sp>
    <xdr:clientData/>
  </xdr:twoCellAnchor>
  <xdr:twoCellAnchor>
    <xdr:from>
      <xdr:col>11</xdr:col>
      <xdr:colOff>197033</xdr:colOff>
      <xdr:row>416</xdr:row>
      <xdr:rowOff>9524</xdr:rowOff>
    </xdr:from>
    <xdr:to>
      <xdr:col>11</xdr:col>
      <xdr:colOff>197033</xdr:colOff>
      <xdr:row>419</xdr:row>
      <xdr:rowOff>1723</xdr:rowOff>
    </xdr:to>
    <xdr:sp macro="" textlink="">
      <xdr:nvSpPr>
        <xdr:cNvPr id="425" name="Line 1019">
          <a:extLst>
            <a:ext uri="{FF2B5EF4-FFF2-40B4-BE49-F238E27FC236}">
              <a16:creationId xmlns:a16="http://schemas.microsoft.com/office/drawing/2014/main" id="{00000000-0008-0000-0B00-0000A9010000}"/>
            </a:ext>
          </a:extLst>
        </xdr:cNvPr>
        <xdr:cNvSpPr>
          <a:spLocks noChangeShapeType="1"/>
        </xdr:cNvSpPr>
      </xdr:nvSpPr>
      <xdr:spPr>
        <a:xfrm>
          <a:off x="2415798" y="80848759"/>
          <a:ext cx="0" cy="474052"/>
        </a:xfrm>
        <a:prstGeom prst="line">
          <a:avLst/>
        </a:prstGeom>
        <a:noFill/>
        <a:ln w="15875">
          <a:solidFill>
            <a:srgbClr xmlns:mc="http://schemas.openxmlformats.org/markup-compatibility/2006" xmlns:a14="http://schemas.microsoft.com/office/drawing/2010/main" val="000000" mc:Ignorable="a14" a14:legacySpreadsheetColorIndex="64"/>
          </a:solidFill>
          <a:round/>
          <a:headEnd type="triangle" w="sm" len="med"/>
        </a:ln>
        <a:extLst>
          <a:ext uri="{909E8E84-426E-40DD-AFC4-6F175D3DCCD1}">
            <a14:hiddenFill xmlns:a14="http://schemas.microsoft.com/office/drawing/2010/main">
              <a:noFill/>
            </a14:hiddenFill>
          </a:ext>
        </a:extLst>
      </xdr:spPr>
    </xdr:sp>
    <xdr:clientData/>
  </xdr:twoCellAnchor>
  <xdr:twoCellAnchor>
    <xdr:from>
      <xdr:col>11</xdr:col>
      <xdr:colOff>25583</xdr:colOff>
      <xdr:row>416</xdr:row>
      <xdr:rowOff>9525</xdr:rowOff>
    </xdr:from>
    <xdr:to>
      <xdr:col>12</xdr:col>
      <xdr:colOff>0</xdr:colOff>
      <xdr:row>416</xdr:row>
      <xdr:rowOff>188301</xdr:rowOff>
    </xdr:to>
    <xdr:sp macro="" textlink="">
      <xdr:nvSpPr>
        <xdr:cNvPr id="426" name="Text Box 403">
          <a:extLst>
            <a:ext uri="{FF2B5EF4-FFF2-40B4-BE49-F238E27FC236}">
              <a16:creationId xmlns:a16="http://schemas.microsoft.com/office/drawing/2014/main" id="{00000000-0008-0000-0B00-0000AA010000}"/>
            </a:ext>
          </a:extLst>
        </xdr:cNvPr>
        <xdr:cNvSpPr txBox="1">
          <a:spLocks noChangeArrowheads="1"/>
        </xdr:cNvSpPr>
      </xdr:nvSpPr>
      <xdr:spPr>
        <a:xfrm>
          <a:off x="2244348" y="80848760"/>
          <a:ext cx="176123" cy="178776"/>
        </a:xfrm>
        <a:prstGeom prst="rect">
          <a:avLst/>
        </a:prstGeom>
        <a:noFill/>
        <a:ln>
          <a:noFill/>
        </a:ln>
      </xdr:spPr>
      <xdr:txBody>
        <a:bodyPr wrap="none" lIns="18288" tIns="18288" rIns="0" bIns="0" anchor="t" upright="1">
          <a:noAutofit/>
        </a:bodyPr>
        <a:lstStyle/>
        <a:p>
          <a:pPr algn="l" rtl="0">
            <a:defRPr sz="1000"/>
          </a:pPr>
          <a:r>
            <a:rPr lang="ja-JP" altLang="en-US" sz="1000" b="0" i="0" u="none" strike="noStrike" baseline="0">
              <a:solidFill>
                <a:srgbClr val="000000"/>
              </a:solidFill>
              <a:latin typeface="MS Mincho" panose="02020609040205080304" charset="-128"/>
              <a:ea typeface="MS Mincho" panose="02020609040205080304" charset="-128"/>
            </a:rPr>
            <a:t>G1</a:t>
          </a:r>
        </a:p>
      </xdr:txBody>
    </xdr:sp>
    <xdr:clientData/>
  </xdr:twoCellAnchor>
  <xdr:twoCellAnchor>
    <xdr:from>
      <xdr:col>28</xdr:col>
      <xdr:colOff>85725</xdr:colOff>
      <xdr:row>416</xdr:row>
      <xdr:rowOff>9525</xdr:rowOff>
    </xdr:from>
    <xdr:to>
      <xdr:col>29</xdr:col>
      <xdr:colOff>62340</xdr:colOff>
      <xdr:row>416</xdr:row>
      <xdr:rowOff>188301</xdr:rowOff>
    </xdr:to>
    <xdr:sp macro="" textlink="">
      <xdr:nvSpPr>
        <xdr:cNvPr id="428" name="Text Box 417">
          <a:extLst>
            <a:ext uri="{FF2B5EF4-FFF2-40B4-BE49-F238E27FC236}">
              <a16:creationId xmlns:a16="http://schemas.microsoft.com/office/drawing/2014/main" id="{00000000-0008-0000-0B00-0000AC010000}"/>
            </a:ext>
          </a:extLst>
        </xdr:cNvPr>
        <xdr:cNvSpPr txBox="1">
          <a:spLocks noChangeArrowheads="1"/>
        </xdr:cNvSpPr>
      </xdr:nvSpPr>
      <xdr:spPr>
        <a:xfrm>
          <a:off x="5733490" y="80848760"/>
          <a:ext cx="178321" cy="178776"/>
        </a:xfrm>
        <a:prstGeom prst="rect">
          <a:avLst/>
        </a:prstGeom>
        <a:noFill/>
        <a:ln>
          <a:noFill/>
        </a:ln>
      </xdr:spPr>
      <xdr:txBody>
        <a:bodyPr wrap="none" lIns="18288" tIns="18288" rIns="0" bIns="0" anchor="t" upright="1">
          <a:noAutofit/>
        </a:bodyPr>
        <a:lstStyle/>
        <a:p>
          <a:pPr algn="l" rtl="0">
            <a:defRPr sz="1000"/>
          </a:pPr>
          <a:r>
            <a:rPr lang="ja-JP" altLang="en-US" sz="1000" b="0" i="0" u="none" strike="noStrike" baseline="0">
              <a:solidFill>
                <a:srgbClr val="000000"/>
              </a:solidFill>
              <a:latin typeface="MS Mincho" panose="02020609040205080304" charset="-128"/>
              <a:ea typeface="MS Mincho" panose="02020609040205080304" charset="-128"/>
            </a:rPr>
            <a:t>G</a:t>
          </a:r>
          <a:r>
            <a:rPr lang="en-US" altLang="ja-JP" sz="1000" b="0" i="0" u="none" strike="noStrike" baseline="0">
              <a:solidFill>
                <a:srgbClr val="000000"/>
              </a:solidFill>
              <a:latin typeface="MS Mincho" panose="02020609040205080304" charset="-128"/>
              <a:ea typeface="MS Mincho" panose="02020609040205080304" charset="-128"/>
            </a:rPr>
            <a:t>2</a:t>
          </a:r>
          <a:endParaRPr lang="ja-JP" altLang="en-US" sz="1000" b="0" i="0" u="none" strike="noStrike" baseline="0">
            <a:solidFill>
              <a:srgbClr val="000000"/>
            </a:solidFill>
            <a:latin typeface="MS Mincho" panose="02020609040205080304" charset="-128"/>
            <a:ea typeface="MS Mincho" panose="02020609040205080304" charset="-128"/>
          </a:endParaRPr>
        </a:p>
      </xdr:txBody>
    </xdr:sp>
    <xdr:clientData/>
  </xdr:twoCellAnchor>
  <xdr:twoCellAnchor>
    <xdr:from>
      <xdr:col>11</xdr:col>
      <xdr:colOff>200024</xdr:colOff>
      <xdr:row>416</xdr:row>
      <xdr:rowOff>0</xdr:rowOff>
    </xdr:from>
    <xdr:to>
      <xdr:col>27</xdr:col>
      <xdr:colOff>200024</xdr:colOff>
      <xdr:row>416</xdr:row>
      <xdr:rowOff>0</xdr:rowOff>
    </xdr:to>
    <xdr:sp macro="" textlink="">
      <xdr:nvSpPr>
        <xdr:cNvPr id="431" name="Line 458">
          <a:extLst>
            <a:ext uri="{FF2B5EF4-FFF2-40B4-BE49-F238E27FC236}">
              <a16:creationId xmlns:a16="http://schemas.microsoft.com/office/drawing/2014/main" id="{00000000-0008-0000-0B00-0000AF010000}"/>
            </a:ext>
          </a:extLst>
        </xdr:cNvPr>
        <xdr:cNvSpPr>
          <a:spLocks noChangeShapeType="1"/>
        </xdr:cNvSpPr>
      </xdr:nvSpPr>
      <xdr:spPr>
        <a:xfrm flipH="1" flipV="1">
          <a:off x="2418789" y="80839235"/>
          <a:ext cx="3227294"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arrow" w="sm" len="sm"/>
          <a:tailEnd type="arrow" w="sm" len="sm"/>
        </a:ln>
        <a:extLst>
          <a:ext uri="{909E8E84-426E-40DD-AFC4-6F175D3DCCD1}">
            <a14:hiddenFill xmlns:a14="http://schemas.microsoft.com/office/drawing/2010/main">
              <a:noFill/>
            </a14:hiddenFill>
          </a:ext>
        </a:extLst>
      </xdr:spPr>
    </xdr:sp>
    <xdr:clientData/>
  </xdr:twoCellAnchor>
  <xdr:twoCellAnchor>
    <xdr:from>
      <xdr:col>7</xdr:col>
      <xdr:colOff>197826</xdr:colOff>
      <xdr:row>419</xdr:row>
      <xdr:rowOff>2199</xdr:rowOff>
    </xdr:from>
    <xdr:to>
      <xdr:col>32</xdr:col>
      <xdr:colOff>0</xdr:colOff>
      <xdr:row>419</xdr:row>
      <xdr:rowOff>2199</xdr:rowOff>
    </xdr:to>
    <xdr:cxnSp macro="">
      <xdr:nvCxnSpPr>
        <xdr:cNvPr id="433" name="直線コネクタ 3">
          <a:extLst>
            <a:ext uri="{FF2B5EF4-FFF2-40B4-BE49-F238E27FC236}">
              <a16:creationId xmlns:a16="http://schemas.microsoft.com/office/drawing/2014/main" id="{00000000-0008-0000-0B00-0000B1010000}"/>
            </a:ext>
          </a:extLst>
        </xdr:cNvPr>
        <xdr:cNvCxnSpPr>
          <a:cxnSpLocks noChangeShapeType="1"/>
        </xdr:cNvCxnSpPr>
      </xdr:nvCxnSpPr>
      <xdr:spPr bwMode="auto">
        <a:xfrm flipV="1">
          <a:off x="1609767" y="81323287"/>
          <a:ext cx="4844821" cy="0"/>
        </a:xfrm>
        <a:prstGeom prst="line">
          <a:avLst/>
        </a:prstGeom>
        <a:noFill/>
        <a:ln w="9525" algn="ctr">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cxnSp>
    <xdr:clientData/>
  </xdr:twoCellAnchor>
  <xdr:twoCellAnchor>
    <xdr:from>
      <xdr:col>32</xdr:col>
      <xdr:colOff>0</xdr:colOff>
      <xdr:row>419</xdr:row>
      <xdr:rowOff>2199</xdr:rowOff>
    </xdr:from>
    <xdr:to>
      <xdr:col>32</xdr:col>
      <xdr:colOff>0</xdr:colOff>
      <xdr:row>420</xdr:row>
      <xdr:rowOff>0</xdr:rowOff>
    </xdr:to>
    <xdr:cxnSp macro="">
      <xdr:nvCxnSpPr>
        <xdr:cNvPr id="434" name="直線コネクタ 6">
          <a:extLst>
            <a:ext uri="{FF2B5EF4-FFF2-40B4-BE49-F238E27FC236}">
              <a16:creationId xmlns:a16="http://schemas.microsoft.com/office/drawing/2014/main" id="{00000000-0008-0000-0B00-0000B2010000}"/>
            </a:ext>
          </a:extLst>
        </xdr:cNvPr>
        <xdr:cNvCxnSpPr>
          <a:cxnSpLocks noChangeShapeType="1"/>
        </xdr:cNvCxnSpPr>
      </xdr:nvCxnSpPr>
      <xdr:spPr bwMode="auto">
        <a:xfrm>
          <a:off x="6454588" y="81323287"/>
          <a:ext cx="0" cy="188301"/>
        </a:xfrm>
        <a:prstGeom prst="line">
          <a:avLst/>
        </a:prstGeom>
        <a:noFill/>
        <a:ln w="9525" algn="ctr">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cxnSp>
    <xdr:clientData/>
  </xdr:twoCellAnchor>
  <xdr:twoCellAnchor>
    <xdr:from>
      <xdr:col>7</xdr:col>
      <xdr:colOff>197826</xdr:colOff>
      <xdr:row>419</xdr:row>
      <xdr:rowOff>2199</xdr:rowOff>
    </xdr:from>
    <xdr:to>
      <xdr:col>7</xdr:col>
      <xdr:colOff>197826</xdr:colOff>
      <xdr:row>420</xdr:row>
      <xdr:rowOff>0</xdr:rowOff>
    </xdr:to>
    <xdr:cxnSp macro="">
      <xdr:nvCxnSpPr>
        <xdr:cNvPr id="435" name="直線コネクタ 593">
          <a:extLst>
            <a:ext uri="{FF2B5EF4-FFF2-40B4-BE49-F238E27FC236}">
              <a16:creationId xmlns:a16="http://schemas.microsoft.com/office/drawing/2014/main" id="{00000000-0008-0000-0B00-0000B3010000}"/>
            </a:ext>
          </a:extLst>
        </xdr:cNvPr>
        <xdr:cNvCxnSpPr>
          <a:cxnSpLocks noChangeShapeType="1"/>
        </xdr:cNvCxnSpPr>
      </xdr:nvCxnSpPr>
      <xdr:spPr bwMode="auto">
        <a:xfrm>
          <a:off x="1609767" y="81323287"/>
          <a:ext cx="0" cy="188301"/>
        </a:xfrm>
        <a:prstGeom prst="line">
          <a:avLst/>
        </a:prstGeom>
        <a:noFill/>
        <a:ln w="9525" algn="ctr">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cxnSp>
    <xdr:clientData/>
  </xdr:twoCellAnchor>
  <xdr:twoCellAnchor>
    <xdr:from>
      <xdr:col>10</xdr:col>
      <xdr:colOff>184129</xdr:colOff>
      <xdr:row>409</xdr:row>
      <xdr:rowOff>0</xdr:rowOff>
    </xdr:from>
    <xdr:to>
      <xdr:col>13</xdr:col>
      <xdr:colOff>175846</xdr:colOff>
      <xdr:row>409</xdr:row>
      <xdr:rowOff>0</xdr:rowOff>
    </xdr:to>
    <xdr:sp macro="" textlink="">
      <xdr:nvSpPr>
        <xdr:cNvPr id="436" name="Line 1019">
          <a:extLst>
            <a:ext uri="{FF2B5EF4-FFF2-40B4-BE49-F238E27FC236}">
              <a16:creationId xmlns:a16="http://schemas.microsoft.com/office/drawing/2014/main" id="{00000000-0008-0000-0B00-0000B4010000}"/>
            </a:ext>
          </a:extLst>
        </xdr:cNvPr>
        <xdr:cNvSpPr>
          <a:spLocks noChangeShapeType="1"/>
        </xdr:cNvSpPr>
      </xdr:nvSpPr>
      <xdr:spPr bwMode="auto">
        <a:xfrm flipH="1">
          <a:off x="2201188" y="79438500"/>
          <a:ext cx="596834" cy="0"/>
        </a:xfrm>
        <a:prstGeom prst="line">
          <a:avLst/>
        </a:prstGeom>
        <a:noFill/>
        <a:ln w="15875">
          <a:solidFill>
            <a:srgbClr xmlns:mc="http://schemas.openxmlformats.org/markup-compatibility/2006" xmlns:a14="http://schemas.microsoft.com/office/drawing/2010/main" val="000000" mc:Ignorable="a14" a14:legacySpreadsheetColorIndex="64"/>
          </a:solidFill>
          <a:round/>
          <a:headEnd type="triangle" w="sm" len="med"/>
          <a:tailEnd/>
        </a:ln>
        <a:extLst>
          <a:ext uri="{909E8E84-426E-40DD-AFC4-6F175D3DCCD1}">
            <a14:hiddenFill xmlns:a14="http://schemas.microsoft.com/office/drawing/2010/main">
              <a:noFill/>
            </a14:hiddenFill>
          </a:ext>
        </a:extLst>
      </xdr:spPr>
    </xdr:sp>
    <xdr:clientData/>
  </xdr:twoCellAnchor>
  <xdr:twoCellAnchor>
    <xdr:from>
      <xdr:col>10</xdr:col>
      <xdr:colOff>0</xdr:colOff>
      <xdr:row>418</xdr:row>
      <xdr:rowOff>0</xdr:rowOff>
    </xdr:from>
    <xdr:to>
      <xdr:col>30</xdr:col>
      <xdr:colOff>0</xdr:colOff>
      <xdr:row>418</xdr:row>
      <xdr:rowOff>0</xdr:rowOff>
    </xdr:to>
    <xdr:cxnSp macro="">
      <xdr:nvCxnSpPr>
        <xdr:cNvPr id="437" name="直線コネクタ 3">
          <a:extLst>
            <a:ext uri="{FF2B5EF4-FFF2-40B4-BE49-F238E27FC236}">
              <a16:creationId xmlns:a16="http://schemas.microsoft.com/office/drawing/2014/main" id="{00000000-0008-0000-0B00-0000B5010000}"/>
            </a:ext>
          </a:extLst>
        </xdr:cNvPr>
        <xdr:cNvCxnSpPr>
          <a:cxnSpLocks noChangeShapeType="1"/>
        </xdr:cNvCxnSpPr>
      </xdr:nvCxnSpPr>
      <xdr:spPr bwMode="auto">
        <a:xfrm>
          <a:off x="2017059" y="81220235"/>
          <a:ext cx="4034117" cy="0"/>
        </a:xfrm>
        <a:prstGeom prst="line">
          <a:avLst/>
        </a:prstGeom>
        <a:noFill/>
        <a:ln w="9525" algn="ctr">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cxnSp>
    <xdr:clientData/>
  </xdr:twoCellAnchor>
  <xdr:twoCellAnchor>
    <xdr:from>
      <xdr:col>30</xdr:col>
      <xdr:colOff>0</xdr:colOff>
      <xdr:row>413</xdr:row>
      <xdr:rowOff>0</xdr:rowOff>
    </xdr:from>
    <xdr:to>
      <xdr:col>30</xdr:col>
      <xdr:colOff>0</xdr:colOff>
      <xdr:row>418</xdr:row>
      <xdr:rowOff>0</xdr:rowOff>
    </xdr:to>
    <xdr:cxnSp macro="">
      <xdr:nvCxnSpPr>
        <xdr:cNvPr id="438" name="直線コネクタ 6">
          <a:extLst>
            <a:ext uri="{FF2B5EF4-FFF2-40B4-BE49-F238E27FC236}">
              <a16:creationId xmlns:a16="http://schemas.microsoft.com/office/drawing/2014/main" id="{00000000-0008-0000-0B00-0000B6010000}"/>
            </a:ext>
          </a:extLst>
        </xdr:cNvPr>
        <xdr:cNvCxnSpPr>
          <a:cxnSpLocks noChangeShapeType="1"/>
        </xdr:cNvCxnSpPr>
      </xdr:nvCxnSpPr>
      <xdr:spPr bwMode="auto">
        <a:xfrm>
          <a:off x="6051176" y="80245324"/>
          <a:ext cx="0" cy="974911"/>
        </a:xfrm>
        <a:prstGeom prst="line">
          <a:avLst/>
        </a:prstGeom>
        <a:noFill/>
        <a:ln w="9525" algn="ctr">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cxnSp>
    <xdr:clientData/>
  </xdr:twoCellAnchor>
  <xdr:twoCellAnchor>
    <xdr:from>
      <xdr:col>10</xdr:col>
      <xdr:colOff>0</xdr:colOff>
      <xdr:row>413</xdr:row>
      <xdr:rowOff>0</xdr:rowOff>
    </xdr:from>
    <xdr:to>
      <xdr:col>10</xdr:col>
      <xdr:colOff>0</xdr:colOff>
      <xdr:row>418</xdr:row>
      <xdr:rowOff>0</xdr:rowOff>
    </xdr:to>
    <xdr:cxnSp macro="">
      <xdr:nvCxnSpPr>
        <xdr:cNvPr id="439" name="直線コネクタ 6">
          <a:extLst>
            <a:ext uri="{FF2B5EF4-FFF2-40B4-BE49-F238E27FC236}">
              <a16:creationId xmlns:a16="http://schemas.microsoft.com/office/drawing/2014/main" id="{00000000-0008-0000-0B00-0000B7010000}"/>
            </a:ext>
          </a:extLst>
        </xdr:cNvPr>
        <xdr:cNvCxnSpPr>
          <a:cxnSpLocks noChangeShapeType="1"/>
        </xdr:cNvCxnSpPr>
      </xdr:nvCxnSpPr>
      <xdr:spPr bwMode="auto">
        <a:xfrm>
          <a:off x="2017059" y="80245324"/>
          <a:ext cx="0" cy="974911"/>
        </a:xfrm>
        <a:prstGeom prst="line">
          <a:avLst/>
        </a:prstGeom>
        <a:noFill/>
        <a:ln w="9525" algn="ctr">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cxnSp>
    <xdr:clientData/>
  </xdr:twoCellAnchor>
  <xdr:twoCellAnchor>
    <xdr:from>
      <xdr:col>5</xdr:col>
      <xdr:colOff>0</xdr:colOff>
      <xdr:row>412</xdr:row>
      <xdr:rowOff>0</xdr:rowOff>
    </xdr:from>
    <xdr:to>
      <xdr:col>10</xdr:col>
      <xdr:colOff>0</xdr:colOff>
      <xdr:row>413</xdr:row>
      <xdr:rowOff>0</xdr:rowOff>
    </xdr:to>
    <xdr:cxnSp macro="">
      <xdr:nvCxnSpPr>
        <xdr:cNvPr id="440" name="直線コネクタ 6">
          <a:extLst>
            <a:ext uri="{FF2B5EF4-FFF2-40B4-BE49-F238E27FC236}">
              <a16:creationId xmlns:a16="http://schemas.microsoft.com/office/drawing/2014/main" id="{00000000-0008-0000-0B00-0000B8010000}"/>
            </a:ext>
          </a:extLst>
        </xdr:cNvPr>
        <xdr:cNvCxnSpPr>
          <a:cxnSpLocks noChangeShapeType="1"/>
        </xdr:cNvCxnSpPr>
      </xdr:nvCxnSpPr>
      <xdr:spPr bwMode="auto">
        <a:xfrm>
          <a:off x="1008529" y="80043618"/>
          <a:ext cx="1008530" cy="201706"/>
        </a:xfrm>
        <a:prstGeom prst="line">
          <a:avLst/>
        </a:prstGeom>
        <a:noFill/>
        <a:ln w="9525" algn="ctr">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cxnSp>
    <xdr:clientData/>
  </xdr:twoCellAnchor>
  <xdr:twoCellAnchor>
    <xdr:from>
      <xdr:col>7</xdr:col>
      <xdr:colOff>0</xdr:colOff>
      <xdr:row>411</xdr:row>
      <xdr:rowOff>0</xdr:rowOff>
    </xdr:from>
    <xdr:to>
      <xdr:col>33</xdr:col>
      <xdr:colOff>955</xdr:colOff>
      <xdr:row>411</xdr:row>
      <xdr:rowOff>0</xdr:rowOff>
    </xdr:to>
    <xdr:cxnSp macro="">
      <xdr:nvCxnSpPr>
        <xdr:cNvPr id="441" name="直線コネクタ 6">
          <a:extLst>
            <a:ext uri="{FF2B5EF4-FFF2-40B4-BE49-F238E27FC236}">
              <a16:creationId xmlns:a16="http://schemas.microsoft.com/office/drawing/2014/main" id="{00000000-0008-0000-0B00-0000B9010000}"/>
            </a:ext>
          </a:extLst>
        </xdr:cNvPr>
        <xdr:cNvCxnSpPr>
          <a:cxnSpLocks noChangeShapeType="1"/>
        </xdr:cNvCxnSpPr>
      </xdr:nvCxnSpPr>
      <xdr:spPr bwMode="auto">
        <a:xfrm>
          <a:off x="1411941" y="79841912"/>
          <a:ext cx="5245308" cy="0"/>
        </a:xfrm>
        <a:prstGeom prst="line">
          <a:avLst/>
        </a:prstGeom>
        <a:noFill/>
        <a:ln w="9525" algn="ctr">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cxnSp>
    <xdr:clientData/>
  </xdr:twoCellAnchor>
  <xdr:twoCellAnchor>
    <xdr:from>
      <xdr:col>30</xdr:col>
      <xdr:colOff>0</xdr:colOff>
      <xdr:row>412</xdr:row>
      <xdr:rowOff>0</xdr:rowOff>
    </xdr:from>
    <xdr:to>
      <xdr:col>35</xdr:col>
      <xdr:colOff>0</xdr:colOff>
      <xdr:row>413</xdr:row>
      <xdr:rowOff>0</xdr:rowOff>
    </xdr:to>
    <xdr:cxnSp macro="">
      <xdr:nvCxnSpPr>
        <xdr:cNvPr id="442" name="直線コネクタ 6">
          <a:extLst>
            <a:ext uri="{FF2B5EF4-FFF2-40B4-BE49-F238E27FC236}">
              <a16:creationId xmlns:a16="http://schemas.microsoft.com/office/drawing/2014/main" id="{00000000-0008-0000-0B00-0000BA010000}"/>
            </a:ext>
          </a:extLst>
        </xdr:cNvPr>
        <xdr:cNvCxnSpPr>
          <a:cxnSpLocks noChangeShapeType="1"/>
        </xdr:cNvCxnSpPr>
      </xdr:nvCxnSpPr>
      <xdr:spPr bwMode="auto">
        <a:xfrm flipV="1">
          <a:off x="6051176" y="80043618"/>
          <a:ext cx="1008530" cy="201706"/>
        </a:xfrm>
        <a:prstGeom prst="line">
          <a:avLst/>
        </a:prstGeom>
        <a:noFill/>
        <a:ln w="9525" algn="ctr">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cxnSp>
    <xdr:clientData/>
  </xdr:twoCellAnchor>
  <xdr:twoCellAnchor>
    <xdr:from>
      <xdr:col>11</xdr:col>
      <xdr:colOff>0</xdr:colOff>
      <xdr:row>410</xdr:row>
      <xdr:rowOff>0</xdr:rowOff>
    </xdr:from>
    <xdr:to>
      <xdr:col>11</xdr:col>
      <xdr:colOff>0</xdr:colOff>
      <xdr:row>411</xdr:row>
      <xdr:rowOff>0</xdr:rowOff>
    </xdr:to>
    <xdr:cxnSp macro="">
      <xdr:nvCxnSpPr>
        <xdr:cNvPr id="443" name="直線コネクタ 6">
          <a:extLst>
            <a:ext uri="{FF2B5EF4-FFF2-40B4-BE49-F238E27FC236}">
              <a16:creationId xmlns:a16="http://schemas.microsoft.com/office/drawing/2014/main" id="{00000000-0008-0000-0B00-0000BB010000}"/>
            </a:ext>
          </a:extLst>
        </xdr:cNvPr>
        <xdr:cNvCxnSpPr>
          <a:cxnSpLocks noChangeShapeType="1"/>
        </xdr:cNvCxnSpPr>
      </xdr:nvCxnSpPr>
      <xdr:spPr bwMode="auto">
        <a:xfrm flipV="1">
          <a:off x="2218765" y="79640206"/>
          <a:ext cx="0" cy="201706"/>
        </a:xfrm>
        <a:prstGeom prst="line">
          <a:avLst/>
        </a:prstGeom>
        <a:noFill/>
        <a:ln w="9525" algn="ctr">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cxnSp>
    <xdr:clientData/>
  </xdr:twoCellAnchor>
  <xdr:twoCellAnchor>
    <xdr:from>
      <xdr:col>18</xdr:col>
      <xdr:colOff>0</xdr:colOff>
      <xdr:row>410</xdr:row>
      <xdr:rowOff>0</xdr:rowOff>
    </xdr:from>
    <xdr:to>
      <xdr:col>18</xdr:col>
      <xdr:colOff>0</xdr:colOff>
      <xdr:row>411</xdr:row>
      <xdr:rowOff>0</xdr:rowOff>
    </xdr:to>
    <xdr:cxnSp macro="">
      <xdr:nvCxnSpPr>
        <xdr:cNvPr id="444" name="直線コネクタ 6">
          <a:extLst>
            <a:ext uri="{FF2B5EF4-FFF2-40B4-BE49-F238E27FC236}">
              <a16:creationId xmlns:a16="http://schemas.microsoft.com/office/drawing/2014/main" id="{00000000-0008-0000-0B00-0000BC010000}"/>
            </a:ext>
          </a:extLst>
        </xdr:cNvPr>
        <xdr:cNvCxnSpPr>
          <a:cxnSpLocks noChangeShapeType="1"/>
        </xdr:cNvCxnSpPr>
      </xdr:nvCxnSpPr>
      <xdr:spPr bwMode="auto">
        <a:xfrm flipV="1">
          <a:off x="3630706" y="79640206"/>
          <a:ext cx="0" cy="201706"/>
        </a:xfrm>
        <a:prstGeom prst="line">
          <a:avLst/>
        </a:prstGeom>
        <a:noFill/>
        <a:ln w="9525" algn="ctr">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cxnSp>
    <xdr:clientData/>
  </xdr:twoCellAnchor>
  <xdr:twoCellAnchor>
    <xdr:from>
      <xdr:col>11</xdr:col>
      <xdr:colOff>0</xdr:colOff>
      <xdr:row>410</xdr:row>
      <xdr:rowOff>0</xdr:rowOff>
    </xdr:from>
    <xdr:to>
      <xdr:col>18</xdr:col>
      <xdr:colOff>0</xdr:colOff>
      <xdr:row>410</xdr:row>
      <xdr:rowOff>0</xdr:rowOff>
    </xdr:to>
    <xdr:cxnSp macro="">
      <xdr:nvCxnSpPr>
        <xdr:cNvPr id="445" name="直線コネクタ 6">
          <a:extLst>
            <a:ext uri="{FF2B5EF4-FFF2-40B4-BE49-F238E27FC236}">
              <a16:creationId xmlns:a16="http://schemas.microsoft.com/office/drawing/2014/main" id="{00000000-0008-0000-0B00-0000BD010000}"/>
            </a:ext>
          </a:extLst>
        </xdr:cNvPr>
        <xdr:cNvCxnSpPr>
          <a:cxnSpLocks noChangeShapeType="1"/>
        </xdr:cNvCxnSpPr>
      </xdr:nvCxnSpPr>
      <xdr:spPr bwMode="auto">
        <a:xfrm>
          <a:off x="2218765" y="79640206"/>
          <a:ext cx="1411941" cy="0"/>
        </a:xfrm>
        <a:prstGeom prst="line">
          <a:avLst/>
        </a:prstGeom>
        <a:noFill/>
        <a:ln w="9525" algn="ctr">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cxnSp>
    <xdr:clientData/>
  </xdr:twoCellAnchor>
  <xdr:twoCellAnchor>
    <xdr:from>
      <xdr:col>22</xdr:col>
      <xdr:colOff>0</xdr:colOff>
      <xdr:row>410</xdr:row>
      <xdr:rowOff>0</xdr:rowOff>
    </xdr:from>
    <xdr:to>
      <xdr:col>22</xdr:col>
      <xdr:colOff>0</xdr:colOff>
      <xdr:row>411</xdr:row>
      <xdr:rowOff>0</xdr:rowOff>
    </xdr:to>
    <xdr:cxnSp macro="">
      <xdr:nvCxnSpPr>
        <xdr:cNvPr id="446" name="直線コネクタ 6">
          <a:extLst>
            <a:ext uri="{FF2B5EF4-FFF2-40B4-BE49-F238E27FC236}">
              <a16:creationId xmlns:a16="http://schemas.microsoft.com/office/drawing/2014/main" id="{00000000-0008-0000-0B00-0000BE010000}"/>
            </a:ext>
          </a:extLst>
        </xdr:cNvPr>
        <xdr:cNvCxnSpPr>
          <a:cxnSpLocks noChangeShapeType="1"/>
        </xdr:cNvCxnSpPr>
      </xdr:nvCxnSpPr>
      <xdr:spPr bwMode="auto">
        <a:xfrm flipV="1">
          <a:off x="4437529" y="79640206"/>
          <a:ext cx="0" cy="201706"/>
        </a:xfrm>
        <a:prstGeom prst="line">
          <a:avLst/>
        </a:prstGeom>
        <a:noFill/>
        <a:ln w="9525" algn="ctr">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cxnSp>
    <xdr:clientData/>
  </xdr:twoCellAnchor>
  <xdr:twoCellAnchor>
    <xdr:from>
      <xdr:col>29</xdr:col>
      <xdr:colOff>0</xdr:colOff>
      <xdr:row>410</xdr:row>
      <xdr:rowOff>0</xdr:rowOff>
    </xdr:from>
    <xdr:to>
      <xdr:col>29</xdr:col>
      <xdr:colOff>0</xdr:colOff>
      <xdr:row>411</xdr:row>
      <xdr:rowOff>0</xdr:rowOff>
    </xdr:to>
    <xdr:cxnSp macro="">
      <xdr:nvCxnSpPr>
        <xdr:cNvPr id="447" name="直線コネクタ 6">
          <a:extLst>
            <a:ext uri="{FF2B5EF4-FFF2-40B4-BE49-F238E27FC236}">
              <a16:creationId xmlns:a16="http://schemas.microsoft.com/office/drawing/2014/main" id="{00000000-0008-0000-0B00-0000BF010000}"/>
            </a:ext>
          </a:extLst>
        </xdr:cNvPr>
        <xdr:cNvCxnSpPr>
          <a:cxnSpLocks noChangeShapeType="1"/>
        </xdr:cNvCxnSpPr>
      </xdr:nvCxnSpPr>
      <xdr:spPr bwMode="auto">
        <a:xfrm flipV="1">
          <a:off x="5849471" y="79640206"/>
          <a:ext cx="0" cy="201706"/>
        </a:xfrm>
        <a:prstGeom prst="line">
          <a:avLst/>
        </a:prstGeom>
        <a:noFill/>
        <a:ln w="9525" algn="ctr">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cxnSp>
    <xdr:clientData/>
  </xdr:twoCellAnchor>
  <xdr:twoCellAnchor>
    <xdr:from>
      <xdr:col>22</xdr:col>
      <xdr:colOff>0</xdr:colOff>
      <xdr:row>410</xdr:row>
      <xdr:rowOff>0</xdr:rowOff>
    </xdr:from>
    <xdr:to>
      <xdr:col>29</xdr:col>
      <xdr:colOff>0</xdr:colOff>
      <xdr:row>410</xdr:row>
      <xdr:rowOff>0</xdr:rowOff>
    </xdr:to>
    <xdr:cxnSp macro="">
      <xdr:nvCxnSpPr>
        <xdr:cNvPr id="448" name="直線コネクタ 6">
          <a:extLst>
            <a:ext uri="{FF2B5EF4-FFF2-40B4-BE49-F238E27FC236}">
              <a16:creationId xmlns:a16="http://schemas.microsoft.com/office/drawing/2014/main" id="{00000000-0008-0000-0B00-0000C0010000}"/>
            </a:ext>
          </a:extLst>
        </xdr:cNvPr>
        <xdr:cNvCxnSpPr>
          <a:cxnSpLocks noChangeShapeType="1"/>
        </xdr:cNvCxnSpPr>
      </xdr:nvCxnSpPr>
      <xdr:spPr bwMode="auto">
        <a:xfrm>
          <a:off x="4437529" y="79640206"/>
          <a:ext cx="1411942" cy="0"/>
        </a:xfrm>
        <a:prstGeom prst="line">
          <a:avLst/>
        </a:prstGeom>
        <a:noFill/>
        <a:ln w="9525" algn="ctr">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cxnSp>
    <xdr:clientData/>
  </xdr:twoCellAnchor>
  <xdr:twoCellAnchor>
    <xdr:from>
      <xdr:col>7</xdr:col>
      <xdr:colOff>0</xdr:colOff>
      <xdr:row>410</xdr:row>
      <xdr:rowOff>0</xdr:rowOff>
    </xdr:from>
    <xdr:to>
      <xdr:col>7</xdr:col>
      <xdr:colOff>0</xdr:colOff>
      <xdr:row>411</xdr:row>
      <xdr:rowOff>0</xdr:rowOff>
    </xdr:to>
    <xdr:cxnSp macro="">
      <xdr:nvCxnSpPr>
        <xdr:cNvPr id="449" name="直線コネクタ 6">
          <a:extLst>
            <a:ext uri="{FF2B5EF4-FFF2-40B4-BE49-F238E27FC236}">
              <a16:creationId xmlns:a16="http://schemas.microsoft.com/office/drawing/2014/main" id="{00000000-0008-0000-0B00-0000C1010000}"/>
            </a:ext>
          </a:extLst>
        </xdr:cNvPr>
        <xdr:cNvCxnSpPr>
          <a:cxnSpLocks noChangeShapeType="1"/>
        </xdr:cNvCxnSpPr>
      </xdr:nvCxnSpPr>
      <xdr:spPr bwMode="auto">
        <a:xfrm flipV="1">
          <a:off x="1411941" y="79640206"/>
          <a:ext cx="0" cy="201706"/>
        </a:xfrm>
        <a:prstGeom prst="line">
          <a:avLst/>
        </a:prstGeom>
        <a:noFill/>
        <a:ln w="9525" algn="ctr">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cxnSp>
    <xdr:clientData/>
  </xdr:twoCellAnchor>
  <xdr:twoCellAnchor>
    <xdr:from>
      <xdr:col>5</xdr:col>
      <xdr:colOff>0</xdr:colOff>
      <xdr:row>410</xdr:row>
      <xdr:rowOff>0</xdr:rowOff>
    </xdr:from>
    <xdr:to>
      <xdr:col>5</xdr:col>
      <xdr:colOff>0</xdr:colOff>
      <xdr:row>412</xdr:row>
      <xdr:rowOff>0</xdr:rowOff>
    </xdr:to>
    <xdr:cxnSp macro="">
      <xdr:nvCxnSpPr>
        <xdr:cNvPr id="450" name="直線コネクタ 6">
          <a:extLst>
            <a:ext uri="{FF2B5EF4-FFF2-40B4-BE49-F238E27FC236}">
              <a16:creationId xmlns:a16="http://schemas.microsoft.com/office/drawing/2014/main" id="{00000000-0008-0000-0B00-0000C2010000}"/>
            </a:ext>
          </a:extLst>
        </xdr:cNvPr>
        <xdr:cNvCxnSpPr>
          <a:cxnSpLocks noChangeShapeType="1"/>
        </xdr:cNvCxnSpPr>
      </xdr:nvCxnSpPr>
      <xdr:spPr bwMode="auto">
        <a:xfrm flipV="1">
          <a:off x="1008529" y="79640206"/>
          <a:ext cx="0" cy="403412"/>
        </a:xfrm>
        <a:prstGeom prst="line">
          <a:avLst/>
        </a:prstGeom>
        <a:noFill/>
        <a:ln w="9525" algn="ctr">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cxnSp>
    <xdr:clientData/>
  </xdr:twoCellAnchor>
  <xdr:twoCellAnchor>
    <xdr:from>
      <xdr:col>35</xdr:col>
      <xdr:colOff>0</xdr:colOff>
      <xdr:row>410</xdr:row>
      <xdr:rowOff>0</xdr:rowOff>
    </xdr:from>
    <xdr:to>
      <xdr:col>35</xdr:col>
      <xdr:colOff>0</xdr:colOff>
      <xdr:row>412</xdr:row>
      <xdr:rowOff>0</xdr:rowOff>
    </xdr:to>
    <xdr:cxnSp macro="">
      <xdr:nvCxnSpPr>
        <xdr:cNvPr id="451" name="直線コネクタ 6">
          <a:extLst>
            <a:ext uri="{FF2B5EF4-FFF2-40B4-BE49-F238E27FC236}">
              <a16:creationId xmlns:a16="http://schemas.microsoft.com/office/drawing/2014/main" id="{00000000-0008-0000-0B00-0000C3010000}"/>
            </a:ext>
          </a:extLst>
        </xdr:cNvPr>
        <xdr:cNvCxnSpPr>
          <a:cxnSpLocks noChangeShapeType="1"/>
        </xdr:cNvCxnSpPr>
      </xdr:nvCxnSpPr>
      <xdr:spPr bwMode="auto">
        <a:xfrm flipV="1">
          <a:off x="7059706" y="79640206"/>
          <a:ext cx="0" cy="403412"/>
        </a:xfrm>
        <a:prstGeom prst="line">
          <a:avLst/>
        </a:prstGeom>
        <a:noFill/>
        <a:ln w="9525" algn="ctr">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cxnSp>
    <xdr:clientData/>
  </xdr:twoCellAnchor>
  <xdr:twoCellAnchor>
    <xdr:from>
      <xdr:col>26</xdr:col>
      <xdr:colOff>0</xdr:colOff>
      <xdr:row>413</xdr:row>
      <xdr:rowOff>0</xdr:rowOff>
    </xdr:from>
    <xdr:to>
      <xdr:col>26</xdr:col>
      <xdr:colOff>0</xdr:colOff>
      <xdr:row>418</xdr:row>
      <xdr:rowOff>0</xdr:rowOff>
    </xdr:to>
    <xdr:cxnSp macro="">
      <xdr:nvCxnSpPr>
        <xdr:cNvPr id="452" name="直線コネクタ 6">
          <a:extLst>
            <a:ext uri="{FF2B5EF4-FFF2-40B4-BE49-F238E27FC236}">
              <a16:creationId xmlns:a16="http://schemas.microsoft.com/office/drawing/2014/main" id="{00000000-0008-0000-0B00-0000C4010000}"/>
            </a:ext>
          </a:extLst>
        </xdr:cNvPr>
        <xdr:cNvCxnSpPr>
          <a:cxnSpLocks noChangeShapeType="1"/>
        </xdr:cNvCxnSpPr>
      </xdr:nvCxnSpPr>
      <xdr:spPr bwMode="auto">
        <a:xfrm>
          <a:off x="5244353" y="80245324"/>
          <a:ext cx="0" cy="974911"/>
        </a:xfrm>
        <a:prstGeom prst="line">
          <a:avLst/>
        </a:prstGeom>
        <a:noFill/>
        <a:ln w="9525" algn="ctr">
          <a:solidFill>
            <a:srgbClr xmlns:mc="http://schemas.openxmlformats.org/markup-compatibility/2006" xmlns:a14="http://schemas.microsoft.com/office/drawing/2010/main" val="000000" mc:Ignorable="a14" a14:legacySpreadsheetColorIndex="64"/>
          </a:solidFill>
          <a:prstDash val="lgDash"/>
          <a:round/>
          <a:headEnd/>
          <a:tailEnd/>
        </a:ln>
        <a:extLst>
          <a:ext uri="{909E8E84-426E-40DD-AFC4-6F175D3DCCD1}">
            <a14:hiddenFill xmlns:a14="http://schemas.microsoft.com/office/drawing/2010/main">
              <a:noFill/>
            </a14:hiddenFill>
          </a:ext>
        </a:extLst>
      </xdr:spPr>
    </xdr:cxnSp>
    <xdr:clientData/>
  </xdr:twoCellAnchor>
  <xdr:twoCellAnchor>
    <xdr:from>
      <xdr:col>14</xdr:col>
      <xdr:colOff>0</xdr:colOff>
      <xdr:row>413</xdr:row>
      <xdr:rowOff>0</xdr:rowOff>
    </xdr:from>
    <xdr:to>
      <xdr:col>14</xdr:col>
      <xdr:colOff>0</xdr:colOff>
      <xdr:row>418</xdr:row>
      <xdr:rowOff>0</xdr:rowOff>
    </xdr:to>
    <xdr:cxnSp macro="">
      <xdr:nvCxnSpPr>
        <xdr:cNvPr id="457" name="直線コネクタ 6">
          <a:extLst>
            <a:ext uri="{FF2B5EF4-FFF2-40B4-BE49-F238E27FC236}">
              <a16:creationId xmlns:a16="http://schemas.microsoft.com/office/drawing/2014/main" id="{00000000-0008-0000-0B00-0000C9010000}"/>
            </a:ext>
          </a:extLst>
        </xdr:cNvPr>
        <xdr:cNvCxnSpPr>
          <a:cxnSpLocks noChangeShapeType="1"/>
        </xdr:cNvCxnSpPr>
      </xdr:nvCxnSpPr>
      <xdr:spPr bwMode="auto">
        <a:xfrm>
          <a:off x="2823882" y="80245324"/>
          <a:ext cx="0" cy="974911"/>
        </a:xfrm>
        <a:prstGeom prst="line">
          <a:avLst/>
        </a:prstGeom>
        <a:noFill/>
        <a:ln w="9525" algn="ctr">
          <a:solidFill>
            <a:srgbClr xmlns:mc="http://schemas.openxmlformats.org/markup-compatibility/2006" xmlns:a14="http://schemas.microsoft.com/office/drawing/2010/main" val="000000" mc:Ignorable="a14" a14:legacySpreadsheetColorIndex="64"/>
          </a:solidFill>
          <a:prstDash val="lgDash"/>
          <a:round/>
          <a:headEnd/>
          <a:tailEnd/>
        </a:ln>
        <a:extLst>
          <a:ext uri="{909E8E84-426E-40DD-AFC4-6F175D3DCCD1}">
            <a14:hiddenFill xmlns:a14="http://schemas.microsoft.com/office/drawing/2010/main">
              <a:noFill/>
            </a14:hiddenFill>
          </a:ext>
        </a:extLst>
      </xdr:spPr>
    </xdr:cxnSp>
    <xdr:clientData/>
  </xdr:twoCellAnchor>
  <xdr:twoCellAnchor>
    <xdr:from>
      <xdr:col>24</xdr:col>
      <xdr:colOff>0</xdr:colOff>
      <xdr:row>412</xdr:row>
      <xdr:rowOff>0</xdr:rowOff>
    </xdr:from>
    <xdr:to>
      <xdr:col>26</xdr:col>
      <xdr:colOff>0</xdr:colOff>
      <xdr:row>413</xdr:row>
      <xdr:rowOff>0</xdr:rowOff>
    </xdr:to>
    <xdr:cxnSp macro="">
      <xdr:nvCxnSpPr>
        <xdr:cNvPr id="458" name="直線コネクタ 6">
          <a:extLst>
            <a:ext uri="{FF2B5EF4-FFF2-40B4-BE49-F238E27FC236}">
              <a16:creationId xmlns:a16="http://schemas.microsoft.com/office/drawing/2014/main" id="{00000000-0008-0000-0B00-0000CA010000}"/>
            </a:ext>
          </a:extLst>
        </xdr:cNvPr>
        <xdr:cNvCxnSpPr>
          <a:cxnSpLocks noChangeShapeType="1"/>
        </xdr:cNvCxnSpPr>
      </xdr:nvCxnSpPr>
      <xdr:spPr bwMode="auto">
        <a:xfrm>
          <a:off x="4840941" y="80043618"/>
          <a:ext cx="403412" cy="201706"/>
        </a:xfrm>
        <a:prstGeom prst="line">
          <a:avLst/>
        </a:prstGeom>
        <a:noFill/>
        <a:ln w="9525" algn="ctr">
          <a:solidFill>
            <a:srgbClr xmlns:mc="http://schemas.openxmlformats.org/markup-compatibility/2006" xmlns:a14="http://schemas.microsoft.com/office/drawing/2010/main" val="000000" mc:Ignorable="a14" a14:legacySpreadsheetColorIndex="64"/>
          </a:solidFill>
          <a:prstDash val="lgDash"/>
          <a:round/>
          <a:headEnd/>
          <a:tailEnd/>
        </a:ln>
        <a:extLst>
          <a:ext uri="{909E8E84-426E-40DD-AFC4-6F175D3DCCD1}">
            <a14:hiddenFill xmlns:a14="http://schemas.microsoft.com/office/drawing/2010/main">
              <a:noFill/>
            </a14:hiddenFill>
          </a:ext>
        </a:extLst>
      </xdr:spPr>
    </xdr:cxnSp>
    <xdr:clientData/>
  </xdr:twoCellAnchor>
  <xdr:twoCellAnchor>
    <xdr:from>
      <xdr:col>14</xdr:col>
      <xdr:colOff>0</xdr:colOff>
      <xdr:row>412</xdr:row>
      <xdr:rowOff>0</xdr:rowOff>
    </xdr:from>
    <xdr:to>
      <xdr:col>16</xdr:col>
      <xdr:colOff>0</xdr:colOff>
      <xdr:row>413</xdr:row>
      <xdr:rowOff>0</xdr:rowOff>
    </xdr:to>
    <xdr:cxnSp macro="">
      <xdr:nvCxnSpPr>
        <xdr:cNvPr id="460" name="直線コネクタ 6">
          <a:extLst>
            <a:ext uri="{FF2B5EF4-FFF2-40B4-BE49-F238E27FC236}">
              <a16:creationId xmlns:a16="http://schemas.microsoft.com/office/drawing/2014/main" id="{00000000-0008-0000-0B00-0000CC010000}"/>
            </a:ext>
          </a:extLst>
        </xdr:cNvPr>
        <xdr:cNvCxnSpPr>
          <a:cxnSpLocks noChangeShapeType="1"/>
        </xdr:cNvCxnSpPr>
      </xdr:nvCxnSpPr>
      <xdr:spPr bwMode="auto">
        <a:xfrm flipV="1">
          <a:off x="2823882" y="80043618"/>
          <a:ext cx="403412" cy="201706"/>
        </a:xfrm>
        <a:prstGeom prst="line">
          <a:avLst/>
        </a:prstGeom>
        <a:noFill/>
        <a:ln w="9525" algn="ctr">
          <a:solidFill>
            <a:srgbClr xmlns:mc="http://schemas.openxmlformats.org/markup-compatibility/2006" xmlns:a14="http://schemas.microsoft.com/office/drawing/2010/main" val="000000" mc:Ignorable="a14" a14:legacySpreadsheetColorIndex="64"/>
          </a:solidFill>
          <a:prstDash val="lgDash"/>
          <a:round/>
          <a:headEnd/>
          <a:tailEnd/>
        </a:ln>
        <a:extLst>
          <a:ext uri="{909E8E84-426E-40DD-AFC4-6F175D3DCCD1}">
            <a14:hiddenFill xmlns:a14="http://schemas.microsoft.com/office/drawing/2010/main">
              <a:noFill/>
            </a14:hiddenFill>
          </a:ext>
        </a:extLst>
      </xdr:spPr>
    </xdr:cxnSp>
    <xdr:clientData/>
  </xdr:twoCellAnchor>
  <xdr:twoCellAnchor>
    <xdr:from>
      <xdr:col>14</xdr:col>
      <xdr:colOff>58452</xdr:colOff>
      <xdr:row>408</xdr:row>
      <xdr:rowOff>153824</xdr:rowOff>
    </xdr:from>
    <xdr:to>
      <xdr:col>14</xdr:col>
      <xdr:colOff>157843</xdr:colOff>
      <xdr:row>409</xdr:row>
      <xdr:rowOff>51829</xdr:rowOff>
    </xdr:to>
    <xdr:grpSp>
      <xdr:nvGrpSpPr>
        <xdr:cNvPr id="461" name="グループ化 460">
          <a:extLst>
            <a:ext uri="{FF2B5EF4-FFF2-40B4-BE49-F238E27FC236}">
              <a16:creationId xmlns:a16="http://schemas.microsoft.com/office/drawing/2014/main" id="{00000000-0008-0000-0B00-0000CD010000}"/>
            </a:ext>
          </a:extLst>
        </xdr:cNvPr>
        <xdr:cNvGrpSpPr/>
      </xdr:nvGrpSpPr>
      <xdr:grpSpPr>
        <a:xfrm>
          <a:off x="2882334" y="79390618"/>
          <a:ext cx="99391" cy="99711"/>
          <a:chOff x="2584174" y="57936848"/>
          <a:chExt cx="397565" cy="397565"/>
        </a:xfrm>
      </xdr:grpSpPr>
      <xdr:cxnSp macro="">
        <xdr:nvCxnSpPr>
          <xdr:cNvPr id="462" name="直線コネクタ 6">
            <a:extLst>
              <a:ext uri="{FF2B5EF4-FFF2-40B4-BE49-F238E27FC236}">
                <a16:creationId xmlns:a16="http://schemas.microsoft.com/office/drawing/2014/main" id="{00000000-0008-0000-0B00-0000CE010000}"/>
              </a:ext>
            </a:extLst>
          </xdr:cNvPr>
          <xdr:cNvCxnSpPr>
            <a:cxnSpLocks noChangeShapeType="1"/>
          </xdr:cNvCxnSpPr>
        </xdr:nvCxnSpPr>
        <xdr:spPr bwMode="auto">
          <a:xfrm flipH="1">
            <a:off x="2584174" y="58135630"/>
            <a:ext cx="397565" cy="0"/>
          </a:xfrm>
          <a:prstGeom prst="line">
            <a:avLst/>
          </a:prstGeom>
          <a:noFill/>
          <a:ln w="9525" algn="ctr">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cxnSp>
      <xdr:cxnSp macro="">
        <xdr:nvCxnSpPr>
          <xdr:cNvPr id="463" name="直線コネクタ 6">
            <a:extLst>
              <a:ext uri="{FF2B5EF4-FFF2-40B4-BE49-F238E27FC236}">
                <a16:creationId xmlns:a16="http://schemas.microsoft.com/office/drawing/2014/main" id="{00000000-0008-0000-0B00-0000CF010000}"/>
              </a:ext>
            </a:extLst>
          </xdr:cNvPr>
          <xdr:cNvCxnSpPr>
            <a:cxnSpLocks noChangeShapeType="1"/>
          </xdr:cNvCxnSpPr>
        </xdr:nvCxnSpPr>
        <xdr:spPr bwMode="auto">
          <a:xfrm>
            <a:off x="2782957" y="57936848"/>
            <a:ext cx="0" cy="397565"/>
          </a:xfrm>
          <a:prstGeom prst="line">
            <a:avLst/>
          </a:prstGeom>
          <a:noFill/>
          <a:ln w="9525" algn="ctr">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25</xdr:col>
      <xdr:colOff>63894</xdr:colOff>
      <xdr:row>408</xdr:row>
      <xdr:rowOff>153824</xdr:rowOff>
    </xdr:from>
    <xdr:to>
      <xdr:col>25</xdr:col>
      <xdr:colOff>163285</xdr:colOff>
      <xdr:row>409</xdr:row>
      <xdr:rowOff>51829</xdr:rowOff>
    </xdr:to>
    <xdr:grpSp>
      <xdr:nvGrpSpPr>
        <xdr:cNvPr id="464" name="グループ化 463">
          <a:extLst>
            <a:ext uri="{FF2B5EF4-FFF2-40B4-BE49-F238E27FC236}">
              <a16:creationId xmlns:a16="http://schemas.microsoft.com/office/drawing/2014/main" id="{00000000-0008-0000-0B00-0000D0010000}"/>
            </a:ext>
          </a:extLst>
        </xdr:cNvPr>
        <xdr:cNvGrpSpPr/>
      </xdr:nvGrpSpPr>
      <xdr:grpSpPr>
        <a:xfrm>
          <a:off x="5106541" y="79390618"/>
          <a:ext cx="99391" cy="99711"/>
          <a:chOff x="2584174" y="57936848"/>
          <a:chExt cx="397565" cy="397565"/>
        </a:xfrm>
      </xdr:grpSpPr>
      <xdr:cxnSp macro="">
        <xdr:nvCxnSpPr>
          <xdr:cNvPr id="465" name="直線コネクタ 6">
            <a:extLst>
              <a:ext uri="{FF2B5EF4-FFF2-40B4-BE49-F238E27FC236}">
                <a16:creationId xmlns:a16="http://schemas.microsoft.com/office/drawing/2014/main" id="{00000000-0008-0000-0B00-0000D1010000}"/>
              </a:ext>
            </a:extLst>
          </xdr:cNvPr>
          <xdr:cNvCxnSpPr>
            <a:cxnSpLocks noChangeShapeType="1"/>
          </xdr:cNvCxnSpPr>
        </xdr:nvCxnSpPr>
        <xdr:spPr bwMode="auto">
          <a:xfrm flipH="1">
            <a:off x="2584174" y="58135630"/>
            <a:ext cx="397565" cy="0"/>
          </a:xfrm>
          <a:prstGeom prst="line">
            <a:avLst/>
          </a:prstGeom>
          <a:noFill/>
          <a:ln w="9525" algn="ctr">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cxnSp>
      <xdr:cxnSp macro="">
        <xdr:nvCxnSpPr>
          <xdr:cNvPr id="466" name="直線コネクタ 6">
            <a:extLst>
              <a:ext uri="{FF2B5EF4-FFF2-40B4-BE49-F238E27FC236}">
                <a16:creationId xmlns:a16="http://schemas.microsoft.com/office/drawing/2014/main" id="{00000000-0008-0000-0B00-0000D2010000}"/>
              </a:ext>
            </a:extLst>
          </xdr:cNvPr>
          <xdr:cNvCxnSpPr>
            <a:cxnSpLocks noChangeShapeType="1"/>
          </xdr:cNvCxnSpPr>
        </xdr:nvCxnSpPr>
        <xdr:spPr bwMode="auto">
          <a:xfrm>
            <a:off x="2782957" y="57936848"/>
            <a:ext cx="0" cy="397565"/>
          </a:xfrm>
          <a:prstGeom prst="line">
            <a:avLst/>
          </a:prstGeom>
          <a:noFill/>
          <a:ln w="9525" algn="ctr">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6</xdr:col>
      <xdr:colOff>0</xdr:colOff>
      <xdr:row>409</xdr:row>
      <xdr:rowOff>0</xdr:rowOff>
    </xdr:from>
    <xdr:to>
      <xdr:col>6</xdr:col>
      <xdr:colOff>0</xdr:colOff>
      <xdr:row>419</xdr:row>
      <xdr:rowOff>1723</xdr:rowOff>
    </xdr:to>
    <xdr:sp macro="" textlink="">
      <xdr:nvSpPr>
        <xdr:cNvPr id="467" name="Line 458">
          <a:extLst>
            <a:ext uri="{FF2B5EF4-FFF2-40B4-BE49-F238E27FC236}">
              <a16:creationId xmlns:a16="http://schemas.microsoft.com/office/drawing/2014/main" id="{00000000-0008-0000-0B00-0000D3010000}"/>
            </a:ext>
          </a:extLst>
        </xdr:cNvPr>
        <xdr:cNvSpPr>
          <a:spLocks noChangeShapeType="1"/>
        </xdr:cNvSpPr>
      </xdr:nvSpPr>
      <xdr:spPr>
        <a:xfrm>
          <a:off x="1210235" y="79438500"/>
          <a:ext cx="0" cy="1884311"/>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arrow" w="sm" len="sm"/>
          <a:tailEnd type="arrow" w="sm" len="sm"/>
        </a:ln>
        <a:extLst>
          <a:ext uri="{909E8E84-426E-40DD-AFC4-6F175D3DCCD1}">
            <a14:hiddenFill xmlns:a14="http://schemas.microsoft.com/office/drawing/2010/main">
              <a:noFill/>
            </a14:hiddenFill>
          </a:ext>
        </a:extLst>
      </xdr:spPr>
    </xdr:sp>
    <xdr:clientData/>
  </xdr:twoCellAnchor>
  <xdr:twoCellAnchor>
    <xdr:from>
      <xdr:col>6</xdr:col>
      <xdr:colOff>0</xdr:colOff>
      <xdr:row>409</xdr:row>
      <xdr:rowOff>0</xdr:rowOff>
    </xdr:from>
    <xdr:to>
      <xdr:col>10</xdr:col>
      <xdr:colOff>0</xdr:colOff>
      <xdr:row>409</xdr:row>
      <xdr:rowOff>0</xdr:rowOff>
    </xdr:to>
    <xdr:sp macro="" textlink="">
      <xdr:nvSpPr>
        <xdr:cNvPr id="468" name="Line 458">
          <a:extLst>
            <a:ext uri="{FF2B5EF4-FFF2-40B4-BE49-F238E27FC236}">
              <a16:creationId xmlns:a16="http://schemas.microsoft.com/office/drawing/2014/main" id="{00000000-0008-0000-0B00-0000D4010000}"/>
            </a:ext>
          </a:extLst>
        </xdr:cNvPr>
        <xdr:cNvSpPr>
          <a:spLocks noChangeShapeType="1"/>
        </xdr:cNvSpPr>
      </xdr:nvSpPr>
      <xdr:spPr>
        <a:xfrm>
          <a:off x="1210235" y="79438500"/>
          <a:ext cx="806824"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none" w="sm" len="sm"/>
          <a:tailEnd type="none" w="sm" len="sm"/>
        </a:ln>
        <a:extLst>
          <a:ext uri="{909E8E84-426E-40DD-AFC4-6F175D3DCCD1}">
            <a14:hiddenFill xmlns:a14="http://schemas.microsoft.com/office/drawing/2010/main">
              <a:noFill/>
            </a14:hiddenFill>
          </a:ext>
        </a:extLst>
      </xdr:spPr>
    </xdr:sp>
    <xdr:clientData/>
  </xdr:twoCellAnchor>
  <xdr:twoCellAnchor>
    <xdr:from>
      <xdr:col>6</xdr:col>
      <xdr:colOff>0</xdr:colOff>
      <xdr:row>419</xdr:row>
      <xdr:rowOff>1723</xdr:rowOff>
    </xdr:from>
    <xdr:to>
      <xdr:col>7</xdr:col>
      <xdr:colOff>95250</xdr:colOff>
      <xdr:row>419</xdr:row>
      <xdr:rowOff>1723</xdr:rowOff>
    </xdr:to>
    <xdr:sp macro="" textlink="">
      <xdr:nvSpPr>
        <xdr:cNvPr id="469" name="Line 458">
          <a:extLst>
            <a:ext uri="{FF2B5EF4-FFF2-40B4-BE49-F238E27FC236}">
              <a16:creationId xmlns:a16="http://schemas.microsoft.com/office/drawing/2014/main" id="{00000000-0008-0000-0B00-0000D5010000}"/>
            </a:ext>
          </a:extLst>
        </xdr:cNvPr>
        <xdr:cNvSpPr>
          <a:spLocks noChangeShapeType="1"/>
        </xdr:cNvSpPr>
      </xdr:nvSpPr>
      <xdr:spPr>
        <a:xfrm>
          <a:off x="1210235" y="81322811"/>
          <a:ext cx="296956"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none" w="sm" len="sm"/>
          <a:tailEnd type="none" w="sm" len="sm"/>
        </a:ln>
        <a:extLst>
          <a:ext uri="{909E8E84-426E-40DD-AFC4-6F175D3DCCD1}">
            <a14:hiddenFill xmlns:a14="http://schemas.microsoft.com/office/drawing/2010/main">
              <a:noFill/>
            </a14:hiddenFill>
          </a:ext>
        </a:extLst>
      </xdr:spPr>
    </xdr:sp>
    <xdr:clientData/>
  </xdr:twoCellAnchor>
  <xdr:twoCellAnchor>
    <xdr:from>
      <xdr:col>16</xdr:col>
      <xdr:colOff>0</xdr:colOff>
      <xdr:row>412</xdr:row>
      <xdr:rowOff>0</xdr:rowOff>
    </xdr:from>
    <xdr:to>
      <xdr:col>24</xdr:col>
      <xdr:colOff>0</xdr:colOff>
      <xdr:row>412</xdr:row>
      <xdr:rowOff>0</xdr:rowOff>
    </xdr:to>
    <xdr:cxnSp macro="">
      <xdr:nvCxnSpPr>
        <xdr:cNvPr id="479" name="直線コネクタ 6">
          <a:extLst>
            <a:ext uri="{FF2B5EF4-FFF2-40B4-BE49-F238E27FC236}">
              <a16:creationId xmlns:a16="http://schemas.microsoft.com/office/drawing/2014/main" id="{00000000-0008-0000-0B00-0000DF010000}"/>
            </a:ext>
          </a:extLst>
        </xdr:cNvPr>
        <xdr:cNvCxnSpPr>
          <a:cxnSpLocks noChangeShapeType="1"/>
        </xdr:cNvCxnSpPr>
      </xdr:nvCxnSpPr>
      <xdr:spPr bwMode="auto">
        <a:xfrm>
          <a:off x="3227294" y="80043618"/>
          <a:ext cx="1613647" cy="0"/>
        </a:xfrm>
        <a:prstGeom prst="line">
          <a:avLst/>
        </a:prstGeom>
        <a:noFill/>
        <a:ln w="9525" algn="ctr">
          <a:solidFill>
            <a:srgbClr xmlns:mc="http://schemas.openxmlformats.org/markup-compatibility/2006" xmlns:a14="http://schemas.microsoft.com/office/drawing/2010/main" val="000000" mc:Ignorable="a14" a14:legacySpreadsheetColorIndex="64"/>
          </a:solidFill>
          <a:prstDash val="lgDash"/>
          <a:round/>
          <a:headEnd/>
          <a:tailEnd/>
        </a:ln>
        <a:extLst>
          <a:ext uri="{909E8E84-426E-40DD-AFC4-6F175D3DCCD1}">
            <a14:hiddenFill xmlns:a14="http://schemas.microsoft.com/office/drawing/2010/main">
              <a:noFill/>
            </a14:hiddenFill>
          </a:ext>
        </a:extLst>
      </xdr:spPr>
    </xdr:cxnSp>
    <xdr:clientData/>
  </xdr:twoCellAnchor>
  <mc:AlternateContent xmlns:mc="http://schemas.openxmlformats.org/markup-compatibility/2006">
    <mc:Choice xmlns:a14="http://schemas.microsoft.com/office/drawing/2010/main" Requires="a14">
      <xdr:twoCellAnchor editAs="oneCell">
        <xdr:from>
          <xdr:col>4</xdr:col>
          <xdr:colOff>180975</xdr:colOff>
          <xdr:row>425</xdr:row>
          <xdr:rowOff>190500</xdr:rowOff>
        </xdr:from>
        <xdr:to>
          <xdr:col>29</xdr:col>
          <xdr:colOff>95250</xdr:colOff>
          <xdr:row>435</xdr:row>
          <xdr:rowOff>0</xdr:rowOff>
        </xdr:to>
        <xdr:pic>
          <xdr:nvPicPr>
            <xdr:cNvPr id="483" name="図 482">
              <a:extLst>
                <a:ext uri="{FF2B5EF4-FFF2-40B4-BE49-F238E27FC236}">
                  <a16:creationId xmlns:a16="http://schemas.microsoft.com/office/drawing/2014/main" id="{00000000-0008-0000-0B00-0000E3010000}"/>
                </a:ext>
              </a:extLst>
            </xdr:cNvPr>
            <xdr:cNvPicPr>
              <a:picLocks noChangeAspect="1" noChangeArrowheads="1"/>
              <a:extLst>
                <a:ext uri="{84589F7E-364E-4C9E-8A38-B11213B215E9}">
                  <a14:cameraTool cellRange="直角水平!$F$45" spid="_x0000_s102869"/>
                </a:ext>
              </a:extLst>
            </xdr:cNvPicPr>
          </xdr:nvPicPr>
          <xdr:blipFill>
            <a:blip xmlns:r="http://schemas.openxmlformats.org/officeDocument/2006/relationships" r:embed="rId1"/>
            <a:srcRect/>
            <a:stretch>
              <a:fillRect/>
            </a:stretch>
          </xdr:blipFill>
          <xdr:spPr bwMode="auto">
            <a:xfrm>
              <a:off x="987799" y="82699412"/>
              <a:ext cx="4956922" cy="1826559"/>
            </a:xfrm>
            <a:prstGeom prst="rect">
              <a:avLst/>
            </a:prstGeom>
            <a:solidFill>
              <a:srgbClr val="FFFFFF" mc:Ignorable="a14" a14:legacySpreadsheetColorIndex="9"/>
            </a:solidFill>
            <a:ln w="9525">
              <a:noFill/>
              <a:miter lim="800000"/>
              <a:headEnd/>
              <a:tailEnd/>
            </a:ln>
          </xdr:spPr>
        </xdr:pic>
        <xdr:clientData/>
      </xdr:twoCellAnchor>
    </mc:Choice>
    <mc:Fallback/>
  </mc:AlternateContent>
  <xdr:twoCellAnchor>
    <xdr:from>
      <xdr:col>30</xdr:col>
      <xdr:colOff>0</xdr:colOff>
      <xdr:row>533</xdr:row>
      <xdr:rowOff>9524</xdr:rowOff>
    </xdr:from>
    <xdr:to>
      <xdr:col>30</xdr:col>
      <xdr:colOff>0</xdr:colOff>
      <xdr:row>536</xdr:row>
      <xdr:rowOff>1722</xdr:rowOff>
    </xdr:to>
    <xdr:sp macro="" textlink="">
      <xdr:nvSpPr>
        <xdr:cNvPr id="413" name="Line 1013">
          <a:extLst>
            <a:ext uri="{FF2B5EF4-FFF2-40B4-BE49-F238E27FC236}">
              <a16:creationId xmlns:a16="http://schemas.microsoft.com/office/drawing/2014/main" id="{00000000-0008-0000-0B00-00009D010000}"/>
            </a:ext>
          </a:extLst>
        </xdr:cNvPr>
        <xdr:cNvSpPr>
          <a:spLocks noChangeShapeType="1"/>
        </xdr:cNvSpPr>
      </xdr:nvSpPr>
      <xdr:spPr>
        <a:xfrm flipV="1">
          <a:off x="6051176" y="103473436"/>
          <a:ext cx="0" cy="474051"/>
        </a:xfrm>
        <a:prstGeom prst="line">
          <a:avLst/>
        </a:prstGeom>
        <a:noFill/>
        <a:ln w="15875">
          <a:solidFill>
            <a:srgbClr xmlns:mc="http://schemas.openxmlformats.org/markup-compatibility/2006" xmlns:a14="http://schemas.microsoft.com/office/drawing/2010/main" val="000000" mc:Ignorable="a14" a14:legacySpreadsheetColorIndex="64"/>
          </a:solidFill>
          <a:round/>
          <a:headEnd type="triangle" w="sm" len="med"/>
        </a:ln>
        <a:extLst>
          <a:ext uri="{909E8E84-426E-40DD-AFC4-6F175D3DCCD1}">
            <a14:hiddenFill xmlns:a14="http://schemas.microsoft.com/office/drawing/2010/main">
              <a:noFill/>
            </a14:hiddenFill>
          </a:ext>
        </a:extLst>
      </xdr:spPr>
    </xdr:sp>
    <xdr:clientData/>
  </xdr:twoCellAnchor>
  <xdr:twoCellAnchor>
    <xdr:from>
      <xdr:col>24</xdr:col>
      <xdr:colOff>0</xdr:colOff>
      <xdr:row>533</xdr:row>
      <xdr:rowOff>9524</xdr:rowOff>
    </xdr:from>
    <xdr:to>
      <xdr:col>24</xdr:col>
      <xdr:colOff>0</xdr:colOff>
      <xdr:row>536</xdr:row>
      <xdr:rowOff>1722</xdr:rowOff>
    </xdr:to>
    <xdr:sp macro="" textlink="">
      <xdr:nvSpPr>
        <xdr:cNvPr id="414" name="Line 1015">
          <a:extLst>
            <a:ext uri="{FF2B5EF4-FFF2-40B4-BE49-F238E27FC236}">
              <a16:creationId xmlns:a16="http://schemas.microsoft.com/office/drawing/2014/main" id="{00000000-0008-0000-0B00-00009E010000}"/>
            </a:ext>
          </a:extLst>
        </xdr:cNvPr>
        <xdr:cNvSpPr>
          <a:spLocks noChangeShapeType="1"/>
        </xdr:cNvSpPr>
      </xdr:nvSpPr>
      <xdr:spPr>
        <a:xfrm flipV="1">
          <a:off x="4840941" y="103473436"/>
          <a:ext cx="0" cy="474051"/>
        </a:xfrm>
        <a:prstGeom prst="line">
          <a:avLst/>
        </a:prstGeom>
        <a:noFill/>
        <a:ln w="15875">
          <a:solidFill>
            <a:srgbClr xmlns:mc="http://schemas.openxmlformats.org/markup-compatibility/2006" xmlns:a14="http://schemas.microsoft.com/office/drawing/2010/main" val="000000" mc:Ignorable="a14" a14:legacySpreadsheetColorIndex="64"/>
          </a:solidFill>
          <a:round/>
          <a:headEnd type="triangle" w="sm" len="med"/>
        </a:ln>
        <a:extLst>
          <a:ext uri="{909E8E84-426E-40DD-AFC4-6F175D3DCCD1}">
            <a14:hiddenFill xmlns:a14="http://schemas.microsoft.com/office/drawing/2010/main">
              <a:noFill/>
            </a14:hiddenFill>
          </a:ext>
        </a:extLst>
      </xdr:spPr>
    </xdr:sp>
    <xdr:clientData/>
  </xdr:twoCellAnchor>
  <xdr:twoCellAnchor>
    <xdr:from>
      <xdr:col>16</xdr:col>
      <xdr:colOff>0</xdr:colOff>
      <xdr:row>533</xdr:row>
      <xdr:rowOff>9524</xdr:rowOff>
    </xdr:from>
    <xdr:to>
      <xdr:col>16</xdr:col>
      <xdr:colOff>0</xdr:colOff>
      <xdr:row>536</xdr:row>
      <xdr:rowOff>1722</xdr:rowOff>
    </xdr:to>
    <xdr:sp macro="" textlink="">
      <xdr:nvSpPr>
        <xdr:cNvPr id="415" name="Line 1017">
          <a:extLst>
            <a:ext uri="{FF2B5EF4-FFF2-40B4-BE49-F238E27FC236}">
              <a16:creationId xmlns:a16="http://schemas.microsoft.com/office/drawing/2014/main" id="{00000000-0008-0000-0B00-00009F010000}"/>
            </a:ext>
          </a:extLst>
        </xdr:cNvPr>
        <xdr:cNvSpPr>
          <a:spLocks noChangeShapeType="1"/>
        </xdr:cNvSpPr>
      </xdr:nvSpPr>
      <xdr:spPr>
        <a:xfrm>
          <a:off x="3227294" y="103473436"/>
          <a:ext cx="0" cy="474051"/>
        </a:xfrm>
        <a:prstGeom prst="line">
          <a:avLst/>
        </a:prstGeom>
        <a:noFill/>
        <a:ln w="15875">
          <a:solidFill>
            <a:srgbClr xmlns:mc="http://schemas.openxmlformats.org/markup-compatibility/2006" xmlns:a14="http://schemas.microsoft.com/office/drawing/2010/main" val="000000" mc:Ignorable="a14" a14:legacySpreadsheetColorIndex="64"/>
          </a:solidFill>
          <a:round/>
          <a:headEnd type="triangle" w="sm" len="med"/>
        </a:ln>
        <a:extLst>
          <a:ext uri="{909E8E84-426E-40DD-AFC4-6F175D3DCCD1}">
            <a14:hiddenFill xmlns:a14="http://schemas.microsoft.com/office/drawing/2010/main">
              <a:noFill/>
            </a14:hiddenFill>
          </a:ext>
        </a:extLst>
      </xdr:spPr>
    </xdr:sp>
    <xdr:clientData/>
  </xdr:twoCellAnchor>
  <xdr:twoCellAnchor>
    <xdr:from>
      <xdr:col>10</xdr:col>
      <xdr:colOff>955</xdr:colOff>
      <xdr:row>533</xdr:row>
      <xdr:rowOff>9524</xdr:rowOff>
    </xdr:from>
    <xdr:to>
      <xdr:col>10</xdr:col>
      <xdr:colOff>955</xdr:colOff>
      <xdr:row>536</xdr:row>
      <xdr:rowOff>1723</xdr:rowOff>
    </xdr:to>
    <xdr:sp macro="" textlink="">
      <xdr:nvSpPr>
        <xdr:cNvPr id="416" name="Line 1019">
          <a:extLst>
            <a:ext uri="{FF2B5EF4-FFF2-40B4-BE49-F238E27FC236}">
              <a16:creationId xmlns:a16="http://schemas.microsoft.com/office/drawing/2014/main" id="{00000000-0008-0000-0B00-0000A0010000}"/>
            </a:ext>
          </a:extLst>
        </xdr:cNvPr>
        <xdr:cNvSpPr>
          <a:spLocks noChangeShapeType="1"/>
        </xdr:cNvSpPr>
      </xdr:nvSpPr>
      <xdr:spPr>
        <a:xfrm>
          <a:off x="2018014" y="103473436"/>
          <a:ext cx="0" cy="474052"/>
        </a:xfrm>
        <a:prstGeom prst="line">
          <a:avLst/>
        </a:prstGeom>
        <a:noFill/>
        <a:ln w="15875">
          <a:solidFill>
            <a:srgbClr xmlns:mc="http://schemas.openxmlformats.org/markup-compatibility/2006" xmlns:a14="http://schemas.microsoft.com/office/drawing/2010/main" val="000000" mc:Ignorable="a14" a14:legacySpreadsheetColorIndex="64"/>
          </a:solidFill>
          <a:round/>
          <a:headEnd type="triangle" w="sm" len="med"/>
        </a:ln>
        <a:extLst>
          <a:ext uri="{909E8E84-426E-40DD-AFC4-6F175D3DCCD1}">
            <a14:hiddenFill xmlns:a14="http://schemas.microsoft.com/office/drawing/2010/main">
              <a:noFill/>
            </a14:hiddenFill>
          </a:ext>
        </a:extLst>
      </xdr:spPr>
    </xdr:sp>
    <xdr:clientData/>
  </xdr:twoCellAnchor>
  <xdr:twoCellAnchor>
    <xdr:from>
      <xdr:col>10</xdr:col>
      <xdr:colOff>955</xdr:colOff>
      <xdr:row>533</xdr:row>
      <xdr:rowOff>9525</xdr:rowOff>
    </xdr:from>
    <xdr:to>
      <xdr:col>10</xdr:col>
      <xdr:colOff>175397</xdr:colOff>
      <xdr:row>533</xdr:row>
      <xdr:rowOff>188301</xdr:rowOff>
    </xdr:to>
    <xdr:sp macro="" textlink="">
      <xdr:nvSpPr>
        <xdr:cNvPr id="417" name="Text Box 403">
          <a:extLst>
            <a:ext uri="{FF2B5EF4-FFF2-40B4-BE49-F238E27FC236}">
              <a16:creationId xmlns:a16="http://schemas.microsoft.com/office/drawing/2014/main" id="{00000000-0008-0000-0B00-0000A1010000}"/>
            </a:ext>
          </a:extLst>
        </xdr:cNvPr>
        <xdr:cNvSpPr txBox="1">
          <a:spLocks noChangeArrowheads="1"/>
        </xdr:cNvSpPr>
      </xdr:nvSpPr>
      <xdr:spPr>
        <a:xfrm>
          <a:off x="2018014" y="103473437"/>
          <a:ext cx="174442" cy="178776"/>
        </a:xfrm>
        <a:prstGeom prst="rect">
          <a:avLst/>
        </a:prstGeom>
        <a:noFill/>
        <a:ln>
          <a:noFill/>
        </a:ln>
      </xdr:spPr>
      <xdr:txBody>
        <a:bodyPr wrap="none" lIns="18288" tIns="18288" rIns="0" bIns="0" anchor="t" upright="1">
          <a:noAutofit/>
        </a:bodyPr>
        <a:lstStyle/>
        <a:p>
          <a:pPr algn="l" rtl="0">
            <a:defRPr sz="1000"/>
          </a:pPr>
          <a:r>
            <a:rPr lang="ja-JP" altLang="en-US" sz="1000" b="0" i="0" u="none" strike="noStrike" baseline="0">
              <a:solidFill>
                <a:srgbClr val="000000"/>
              </a:solidFill>
              <a:latin typeface="MS Mincho" panose="02020609040205080304" charset="-128"/>
              <a:ea typeface="MS Mincho" panose="02020609040205080304" charset="-128"/>
            </a:rPr>
            <a:t>G1</a:t>
          </a:r>
        </a:p>
      </xdr:txBody>
    </xdr:sp>
    <xdr:clientData/>
  </xdr:twoCellAnchor>
  <xdr:twoCellAnchor>
    <xdr:from>
      <xdr:col>16</xdr:col>
      <xdr:colOff>0</xdr:colOff>
      <xdr:row>533</xdr:row>
      <xdr:rowOff>19050</xdr:rowOff>
    </xdr:from>
    <xdr:to>
      <xdr:col>16</xdr:col>
      <xdr:colOff>175397</xdr:colOff>
      <xdr:row>534</xdr:row>
      <xdr:rowOff>9525</xdr:rowOff>
    </xdr:to>
    <xdr:sp macro="" textlink="">
      <xdr:nvSpPr>
        <xdr:cNvPr id="418" name="Text Box 415">
          <a:extLst>
            <a:ext uri="{FF2B5EF4-FFF2-40B4-BE49-F238E27FC236}">
              <a16:creationId xmlns:a16="http://schemas.microsoft.com/office/drawing/2014/main" id="{00000000-0008-0000-0B00-0000A2010000}"/>
            </a:ext>
          </a:extLst>
        </xdr:cNvPr>
        <xdr:cNvSpPr txBox="1">
          <a:spLocks noChangeArrowheads="1"/>
        </xdr:cNvSpPr>
      </xdr:nvSpPr>
      <xdr:spPr>
        <a:xfrm>
          <a:off x="3227294" y="103482962"/>
          <a:ext cx="175397" cy="180975"/>
        </a:xfrm>
        <a:prstGeom prst="rect">
          <a:avLst/>
        </a:prstGeom>
        <a:noFill/>
        <a:ln>
          <a:noFill/>
        </a:ln>
      </xdr:spPr>
      <xdr:txBody>
        <a:bodyPr wrap="none" lIns="18288" tIns="18288" rIns="0" bIns="0" anchor="t" upright="1">
          <a:noAutofit/>
        </a:bodyPr>
        <a:lstStyle/>
        <a:p>
          <a:pPr algn="l" rtl="0">
            <a:defRPr sz="1000"/>
          </a:pPr>
          <a:r>
            <a:rPr lang="ja-JP" altLang="en-US" sz="1000" b="0" i="0" u="none" strike="noStrike" baseline="0">
              <a:solidFill>
                <a:srgbClr val="000000"/>
              </a:solidFill>
              <a:latin typeface="MS Mincho" panose="02020609040205080304" charset="-128"/>
              <a:ea typeface="MS Mincho" panose="02020609040205080304" charset="-128"/>
            </a:rPr>
            <a:t>G2</a:t>
          </a:r>
        </a:p>
      </xdr:txBody>
    </xdr:sp>
    <xdr:clientData/>
  </xdr:twoCellAnchor>
  <xdr:twoCellAnchor>
    <xdr:from>
      <xdr:col>30</xdr:col>
      <xdr:colOff>23385</xdr:colOff>
      <xdr:row>533</xdr:row>
      <xdr:rowOff>9525</xdr:rowOff>
    </xdr:from>
    <xdr:to>
      <xdr:col>31</xdr:col>
      <xdr:colOff>0</xdr:colOff>
      <xdr:row>533</xdr:row>
      <xdr:rowOff>188301</xdr:rowOff>
    </xdr:to>
    <xdr:sp macro="" textlink="">
      <xdr:nvSpPr>
        <xdr:cNvPr id="419" name="Text Box 417">
          <a:extLst>
            <a:ext uri="{FF2B5EF4-FFF2-40B4-BE49-F238E27FC236}">
              <a16:creationId xmlns:a16="http://schemas.microsoft.com/office/drawing/2014/main" id="{00000000-0008-0000-0B00-0000A3010000}"/>
            </a:ext>
          </a:extLst>
        </xdr:cNvPr>
        <xdr:cNvSpPr txBox="1">
          <a:spLocks noChangeArrowheads="1"/>
        </xdr:cNvSpPr>
      </xdr:nvSpPr>
      <xdr:spPr>
        <a:xfrm>
          <a:off x="6074561" y="103473437"/>
          <a:ext cx="178321" cy="178776"/>
        </a:xfrm>
        <a:prstGeom prst="rect">
          <a:avLst/>
        </a:prstGeom>
        <a:noFill/>
        <a:ln>
          <a:noFill/>
        </a:ln>
      </xdr:spPr>
      <xdr:txBody>
        <a:bodyPr wrap="none" lIns="18288" tIns="18288" rIns="0" bIns="0" anchor="t" upright="1">
          <a:noAutofit/>
        </a:bodyPr>
        <a:lstStyle/>
        <a:p>
          <a:pPr algn="l" rtl="0">
            <a:defRPr sz="1000"/>
          </a:pPr>
          <a:r>
            <a:rPr lang="ja-JP" altLang="en-US" sz="1000" b="0" i="0" u="none" strike="noStrike" baseline="0">
              <a:solidFill>
                <a:srgbClr val="000000"/>
              </a:solidFill>
              <a:latin typeface="MS Mincho" panose="02020609040205080304" charset="-128"/>
              <a:ea typeface="MS Mincho" panose="02020609040205080304" charset="-128"/>
            </a:rPr>
            <a:t>G4</a:t>
          </a:r>
        </a:p>
      </xdr:txBody>
    </xdr:sp>
    <xdr:clientData/>
  </xdr:twoCellAnchor>
  <xdr:twoCellAnchor>
    <xdr:from>
      <xdr:col>24</xdr:col>
      <xdr:colOff>35080</xdr:colOff>
      <xdr:row>533</xdr:row>
      <xdr:rowOff>9525</xdr:rowOff>
    </xdr:from>
    <xdr:to>
      <xdr:col>25</xdr:col>
      <xdr:colOff>0</xdr:colOff>
      <xdr:row>533</xdr:row>
      <xdr:rowOff>188301</xdr:rowOff>
    </xdr:to>
    <xdr:sp macro="" textlink="">
      <xdr:nvSpPr>
        <xdr:cNvPr id="420" name="Text Box 985">
          <a:extLst>
            <a:ext uri="{FF2B5EF4-FFF2-40B4-BE49-F238E27FC236}">
              <a16:creationId xmlns:a16="http://schemas.microsoft.com/office/drawing/2014/main" id="{00000000-0008-0000-0B00-0000A4010000}"/>
            </a:ext>
          </a:extLst>
        </xdr:cNvPr>
        <xdr:cNvSpPr txBox="1">
          <a:spLocks noChangeArrowheads="1"/>
        </xdr:cNvSpPr>
      </xdr:nvSpPr>
      <xdr:spPr>
        <a:xfrm>
          <a:off x="4876021" y="103473437"/>
          <a:ext cx="166626" cy="178776"/>
        </a:xfrm>
        <a:prstGeom prst="rect">
          <a:avLst/>
        </a:prstGeom>
        <a:noFill/>
        <a:ln>
          <a:noFill/>
        </a:ln>
      </xdr:spPr>
      <xdr:txBody>
        <a:bodyPr wrap="none" lIns="18288" tIns="18288" rIns="0" bIns="0" anchor="t" upright="1">
          <a:noAutofit/>
        </a:bodyPr>
        <a:lstStyle/>
        <a:p>
          <a:pPr algn="l" rtl="0">
            <a:defRPr sz="1000"/>
          </a:pPr>
          <a:r>
            <a:rPr lang="ja-JP" altLang="en-US" sz="1000" b="0" i="0" u="none" strike="noStrike" baseline="0">
              <a:solidFill>
                <a:srgbClr val="000000"/>
              </a:solidFill>
              <a:latin typeface="MS Mincho" panose="02020609040205080304" charset="-128"/>
              <a:ea typeface="MS Mincho" panose="02020609040205080304" charset="-128"/>
            </a:rPr>
            <a:t>G3</a:t>
          </a:r>
        </a:p>
      </xdr:txBody>
    </xdr:sp>
    <xdr:clientData/>
  </xdr:twoCellAnchor>
  <xdr:twoCellAnchor>
    <xdr:from>
      <xdr:col>10</xdr:col>
      <xdr:colOff>955</xdr:colOff>
      <xdr:row>533</xdr:row>
      <xdr:rowOff>0</xdr:rowOff>
    </xdr:from>
    <xdr:to>
      <xdr:col>16</xdr:col>
      <xdr:colOff>0</xdr:colOff>
      <xdr:row>533</xdr:row>
      <xdr:rowOff>0</xdr:rowOff>
    </xdr:to>
    <xdr:sp macro="" textlink="">
      <xdr:nvSpPr>
        <xdr:cNvPr id="421" name="Line 458">
          <a:extLst>
            <a:ext uri="{FF2B5EF4-FFF2-40B4-BE49-F238E27FC236}">
              <a16:creationId xmlns:a16="http://schemas.microsoft.com/office/drawing/2014/main" id="{00000000-0008-0000-0B00-0000A5010000}"/>
            </a:ext>
          </a:extLst>
        </xdr:cNvPr>
        <xdr:cNvSpPr>
          <a:spLocks noChangeShapeType="1"/>
        </xdr:cNvSpPr>
      </xdr:nvSpPr>
      <xdr:spPr>
        <a:xfrm flipH="1" flipV="1">
          <a:off x="2018014" y="103463912"/>
          <a:ext cx="1209280"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arrow" w="sm" len="sm"/>
          <a:tailEnd type="arrow" w="sm" len="sm"/>
        </a:ln>
        <a:extLst>
          <a:ext uri="{909E8E84-426E-40DD-AFC4-6F175D3DCCD1}">
            <a14:hiddenFill xmlns:a14="http://schemas.microsoft.com/office/drawing/2010/main">
              <a:noFill/>
            </a14:hiddenFill>
          </a:ext>
        </a:extLst>
      </xdr:spPr>
    </xdr:sp>
    <xdr:clientData/>
  </xdr:twoCellAnchor>
  <xdr:twoCellAnchor>
    <xdr:from>
      <xdr:col>16</xdr:col>
      <xdr:colOff>953</xdr:colOff>
      <xdr:row>533</xdr:row>
      <xdr:rowOff>0</xdr:rowOff>
    </xdr:from>
    <xdr:to>
      <xdr:col>24</xdr:col>
      <xdr:colOff>955</xdr:colOff>
      <xdr:row>533</xdr:row>
      <xdr:rowOff>0</xdr:rowOff>
    </xdr:to>
    <xdr:sp macro="" textlink="">
      <xdr:nvSpPr>
        <xdr:cNvPr id="423" name="Line 458">
          <a:extLst>
            <a:ext uri="{FF2B5EF4-FFF2-40B4-BE49-F238E27FC236}">
              <a16:creationId xmlns:a16="http://schemas.microsoft.com/office/drawing/2014/main" id="{00000000-0008-0000-0B00-0000A7010000}"/>
            </a:ext>
          </a:extLst>
        </xdr:cNvPr>
        <xdr:cNvSpPr>
          <a:spLocks noChangeShapeType="1"/>
        </xdr:cNvSpPr>
      </xdr:nvSpPr>
      <xdr:spPr>
        <a:xfrm flipH="1" flipV="1">
          <a:off x="3228247" y="103463912"/>
          <a:ext cx="1613649"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arrow" w="sm" len="sm"/>
          <a:tailEnd type="arrow" w="sm" len="sm"/>
        </a:ln>
        <a:extLst>
          <a:ext uri="{909E8E84-426E-40DD-AFC4-6F175D3DCCD1}">
            <a14:hiddenFill xmlns:a14="http://schemas.microsoft.com/office/drawing/2010/main">
              <a:noFill/>
            </a14:hiddenFill>
          </a:ext>
        </a:extLst>
      </xdr:spPr>
    </xdr:sp>
    <xdr:clientData/>
  </xdr:twoCellAnchor>
  <xdr:twoCellAnchor>
    <xdr:from>
      <xdr:col>23</xdr:col>
      <xdr:colOff>194311</xdr:colOff>
      <xdr:row>533</xdr:row>
      <xdr:rowOff>9525</xdr:rowOff>
    </xdr:from>
    <xdr:to>
      <xdr:col>30</xdr:col>
      <xdr:colOff>0</xdr:colOff>
      <xdr:row>533</xdr:row>
      <xdr:rowOff>9525</xdr:rowOff>
    </xdr:to>
    <xdr:sp macro="" textlink="">
      <xdr:nvSpPr>
        <xdr:cNvPr id="424" name="Line 458">
          <a:extLst>
            <a:ext uri="{FF2B5EF4-FFF2-40B4-BE49-F238E27FC236}">
              <a16:creationId xmlns:a16="http://schemas.microsoft.com/office/drawing/2014/main" id="{00000000-0008-0000-0B00-0000A8010000}"/>
            </a:ext>
          </a:extLst>
        </xdr:cNvPr>
        <xdr:cNvSpPr>
          <a:spLocks noChangeShapeType="1"/>
        </xdr:cNvSpPr>
      </xdr:nvSpPr>
      <xdr:spPr>
        <a:xfrm flipH="1" flipV="1">
          <a:off x="4833546" y="103473437"/>
          <a:ext cx="1217630"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arrow" w="sm" len="sm"/>
          <a:tailEnd type="arrow" w="sm" len="sm"/>
        </a:ln>
        <a:extLst>
          <a:ext uri="{909E8E84-426E-40DD-AFC4-6F175D3DCCD1}">
            <a14:hiddenFill xmlns:a14="http://schemas.microsoft.com/office/drawing/2010/main">
              <a:noFill/>
            </a14:hiddenFill>
          </a:ext>
        </a:extLst>
      </xdr:spPr>
    </xdr:sp>
    <xdr:clientData/>
  </xdr:twoCellAnchor>
  <xdr:twoCellAnchor>
    <xdr:from>
      <xdr:col>7</xdr:col>
      <xdr:colOff>197826</xdr:colOff>
      <xdr:row>536</xdr:row>
      <xdr:rowOff>2199</xdr:rowOff>
    </xdr:from>
    <xdr:to>
      <xdr:col>32</xdr:col>
      <xdr:colOff>0</xdr:colOff>
      <xdr:row>536</xdr:row>
      <xdr:rowOff>2199</xdr:rowOff>
    </xdr:to>
    <xdr:cxnSp macro="">
      <xdr:nvCxnSpPr>
        <xdr:cNvPr id="427" name="直線コネクタ 3">
          <a:extLst>
            <a:ext uri="{FF2B5EF4-FFF2-40B4-BE49-F238E27FC236}">
              <a16:creationId xmlns:a16="http://schemas.microsoft.com/office/drawing/2014/main" id="{00000000-0008-0000-0B00-0000AB010000}"/>
            </a:ext>
          </a:extLst>
        </xdr:cNvPr>
        <xdr:cNvCxnSpPr>
          <a:cxnSpLocks noChangeShapeType="1"/>
        </xdr:cNvCxnSpPr>
      </xdr:nvCxnSpPr>
      <xdr:spPr bwMode="auto">
        <a:xfrm flipV="1">
          <a:off x="1609767" y="103947964"/>
          <a:ext cx="4844821" cy="0"/>
        </a:xfrm>
        <a:prstGeom prst="line">
          <a:avLst/>
        </a:prstGeom>
        <a:noFill/>
        <a:ln w="9525" algn="ctr">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cxnSp>
    <xdr:clientData/>
  </xdr:twoCellAnchor>
  <xdr:twoCellAnchor>
    <xdr:from>
      <xdr:col>32</xdr:col>
      <xdr:colOff>0</xdr:colOff>
      <xdr:row>536</xdr:row>
      <xdr:rowOff>2199</xdr:rowOff>
    </xdr:from>
    <xdr:to>
      <xdr:col>32</xdr:col>
      <xdr:colOff>0</xdr:colOff>
      <xdr:row>537</xdr:row>
      <xdr:rowOff>0</xdr:rowOff>
    </xdr:to>
    <xdr:cxnSp macro="">
      <xdr:nvCxnSpPr>
        <xdr:cNvPr id="429" name="直線コネクタ 6">
          <a:extLst>
            <a:ext uri="{FF2B5EF4-FFF2-40B4-BE49-F238E27FC236}">
              <a16:creationId xmlns:a16="http://schemas.microsoft.com/office/drawing/2014/main" id="{00000000-0008-0000-0B00-0000AD010000}"/>
            </a:ext>
          </a:extLst>
        </xdr:cNvPr>
        <xdr:cNvCxnSpPr>
          <a:cxnSpLocks noChangeShapeType="1"/>
        </xdr:cNvCxnSpPr>
      </xdr:nvCxnSpPr>
      <xdr:spPr bwMode="auto">
        <a:xfrm>
          <a:off x="6454588" y="103947964"/>
          <a:ext cx="0" cy="188301"/>
        </a:xfrm>
        <a:prstGeom prst="line">
          <a:avLst/>
        </a:prstGeom>
        <a:noFill/>
        <a:ln w="9525" algn="ctr">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cxnSp>
    <xdr:clientData/>
  </xdr:twoCellAnchor>
  <xdr:twoCellAnchor>
    <xdr:from>
      <xdr:col>7</xdr:col>
      <xdr:colOff>197826</xdr:colOff>
      <xdr:row>536</xdr:row>
      <xdr:rowOff>2199</xdr:rowOff>
    </xdr:from>
    <xdr:to>
      <xdr:col>7</xdr:col>
      <xdr:colOff>197826</xdr:colOff>
      <xdr:row>537</xdr:row>
      <xdr:rowOff>0</xdr:rowOff>
    </xdr:to>
    <xdr:cxnSp macro="">
      <xdr:nvCxnSpPr>
        <xdr:cNvPr id="430" name="直線コネクタ 593">
          <a:extLst>
            <a:ext uri="{FF2B5EF4-FFF2-40B4-BE49-F238E27FC236}">
              <a16:creationId xmlns:a16="http://schemas.microsoft.com/office/drawing/2014/main" id="{00000000-0008-0000-0B00-0000AE010000}"/>
            </a:ext>
          </a:extLst>
        </xdr:cNvPr>
        <xdr:cNvCxnSpPr>
          <a:cxnSpLocks noChangeShapeType="1"/>
        </xdr:cNvCxnSpPr>
      </xdr:nvCxnSpPr>
      <xdr:spPr bwMode="auto">
        <a:xfrm>
          <a:off x="1609767" y="103947964"/>
          <a:ext cx="0" cy="188301"/>
        </a:xfrm>
        <a:prstGeom prst="line">
          <a:avLst/>
        </a:prstGeom>
        <a:noFill/>
        <a:ln w="9525" algn="ctr">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cxnSp>
    <xdr:clientData/>
  </xdr:twoCellAnchor>
  <xdr:twoCellAnchor>
    <xdr:from>
      <xdr:col>16</xdr:col>
      <xdr:colOff>117454</xdr:colOff>
      <xdr:row>528</xdr:row>
      <xdr:rowOff>0</xdr:rowOff>
    </xdr:from>
    <xdr:to>
      <xdr:col>19</xdr:col>
      <xdr:colOff>109171</xdr:colOff>
      <xdr:row>528</xdr:row>
      <xdr:rowOff>0</xdr:rowOff>
    </xdr:to>
    <xdr:sp macro="" textlink="">
      <xdr:nvSpPr>
        <xdr:cNvPr id="432" name="Line 1019">
          <a:extLst>
            <a:ext uri="{FF2B5EF4-FFF2-40B4-BE49-F238E27FC236}">
              <a16:creationId xmlns:a16="http://schemas.microsoft.com/office/drawing/2014/main" id="{00000000-0008-0000-0B00-0000B0010000}"/>
            </a:ext>
          </a:extLst>
        </xdr:cNvPr>
        <xdr:cNvSpPr>
          <a:spLocks noChangeShapeType="1"/>
        </xdr:cNvSpPr>
      </xdr:nvSpPr>
      <xdr:spPr bwMode="auto">
        <a:xfrm flipH="1">
          <a:off x="3344748" y="102466588"/>
          <a:ext cx="596835" cy="0"/>
        </a:xfrm>
        <a:prstGeom prst="line">
          <a:avLst/>
        </a:prstGeom>
        <a:noFill/>
        <a:ln w="15875">
          <a:solidFill>
            <a:srgbClr xmlns:mc="http://schemas.openxmlformats.org/markup-compatibility/2006" xmlns:a14="http://schemas.microsoft.com/office/drawing/2010/main" val="000000" mc:Ignorable="a14" a14:legacySpreadsheetColorIndex="64"/>
          </a:solidFill>
          <a:round/>
          <a:headEnd type="triangle" w="sm" len="med"/>
          <a:tailEnd/>
        </a:ln>
        <a:extLst>
          <a:ext uri="{909E8E84-426E-40DD-AFC4-6F175D3DCCD1}">
            <a14:hiddenFill xmlns:a14="http://schemas.microsoft.com/office/drawing/2010/main">
              <a:noFill/>
            </a14:hiddenFill>
          </a:ext>
        </a:extLst>
      </xdr:spPr>
    </xdr:sp>
    <xdr:clientData/>
  </xdr:twoCellAnchor>
  <xdr:twoCellAnchor>
    <xdr:from>
      <xdr:col>7</xdr:col>
      <xdr:colOff>197826</xdr:colOff>
      <xdr:row>535</xdr:row>
      <xdr:rowOff>0</xdr:rowOff>
    </xdr:from>
    <xdr:to>
      <xdr:col>32</xdr:col>
      <xdr:colOff>0</xdr:colOff>
      <xdr:row>535</xdr:row>
      <xdr:rowOff>2899</xdr:rowOff>
    </xdr:to>
    <xdr:cxnSp macro="">
      <xdr:nvCxnSpPr>
        <xdr:cNvPr id="453" name="直線コネクタ 3">
          <a:extLst>
            <a:ext uri="{FF2B5EF4-FFF2-40B4-BE49-F238E27FC236}">
              <a16:creationId xmlns:a16="http://schemas.microsoft.com/office/drawing/2014/main" id="{00000000-0008-0000-0B00-0000C5010000}"/>
            </a:ext>
          </a:extLst>
        </xdr:cNvPr>
        <xdr:cNvCxnSpPr>
          <a:cxnSpLocks noChangeShapeType="1"/>
        </xdr:cNvCxnSpPr>
      </xdr:nvCxnSpPr>
      <xdr:spPr bwMode="auto">
        <a:xfrm flipV="1">
          <a:off x="1609767" y="103844912"/>
          <a:ext cx="4844821" cy="2899"/>
        </a:xfrm>
        <a:prstGeom prst="line">
          <a:avLst/>
        </a:prstGeom>
        <a:noFill/>
        <a:ln w="9525" algn="ctr">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cxnSp>
    <xdr:clientData/>
  </xdr:twoCellAnchor>
  <xdr:twoCellAnchor>
    <xdr:from>
      <xdr:col>32</xdr:col>
      <xdr:colOff>0</xdr:colOff>
      <xdr:row>530</xdr:row>
      <xdr:rowOff>0</xdr:rowOff>
    </xdr:from>
    <xdr:to>
      <xdr:col>32</xdr:col>
      <xdr:colOff>0</xdr:colOff>
      <xdr:row>535</xdr:row>
      <xdr:rowOff>0</xdr:rowOff>
    </xdr:to>
    <xdr:cxnSp macro="">
      <xdr:nvCxnSpPr>
        <xdr:cNvPr id="454" name="直線コネクタ 6">
          <a:extLst>
            <a:ext uri="{FF2B5EF4-FFF2-40B4-BE49-F238E27FC236}">
              <a16:creationId xmlns:a16="http://schemas.microsoft.com/office/drawing/2014/main" id="{00000000-0008-0000-0B00-0000C6010000}"/>
            </a:ext>
          </a:extLst>
        </xdr:cNvPr>
        <xdr:cNvCxnSpPr>
          <a:cxnSpLocks noChangeShapeType="1"/>
        </xdr:cNvCxnSpPr>
      </xdr:nvCxnSpPr>
      <xdr:spPr bwMode="auto">
        <a:xfrm>
          <a:off x="6454588" y="102870000"/>
          <a:ext cx="0" cy="974912"/>
        </a:xfrm>
        <a:prstGeom prst="line">
          <a:avLst/>
        </a:prstGeom>
        <a:noFill/>
        <a:ln w="9525" algn="ctr">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cxnSp>
    <xdr:clientData/>
  </xdr:twoCellAnchor>
  <xdr:twoCellAnchor>
    <xdr:from>
      <xdr:col>7</xdr:col>
      <xdr:colOff>197826</xdr:colOff>
      <xdr:row>530</xdr:row>
      <xdr:rowOff>0</xdr:rowOff>
    </xdr:from>
    <xdr:to>
      <xdr:col>7</xdr:col>
      <xdr:colOff>197826</xdr:colOff>
      <xdr:row>535</xdr:row>
      <xdr:rowOff>0</xdr:rowOff>
    </xdr:to>
    <xdr:cxnSp macro="">
      <xdr:nvCxnSpPr>
        <xdr:cNvPr id="455" name="直線コネクタ 6">
          <a:extLst>
            <a:ext uri="{FF2B5EF4-FFF2-40B4-BE49-F238E27FC236}">
              <a16:creationId xmlns:a16="http://schemas.microsoft.com/office/drawing/2014/main" id="{00000000-0008-0000-0B00-0000C7010000}"/>
            </a:ext>
          </a:extLst>
        </xdr:cNvPr>
        <xdr:cNvCxnSpPr>
          <a:cxnSpLocks noChangeShapeType="1"/>
        </xdr:cNvCxnSpPr>
      </xdr:nvCxnSpPr>
      <xdr:spPr bwMode="auto">
        <a:xfrm>
          <a:off x="1609767" y="102870000"/>
          <a:ext cx="0" cy="974912"/>
        </a:xfrm>
        <a:prstGeom prst="line">
          <a:avLst/>
        </a:prstGeom>
        <a:noFill/>
        <a:ln w="9525" algn="ctr">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cxnSp>
    <xdr:clientData/>
  </xdr:twoCellAnchor>
  <xdr:twoCellAnchor>
    <xdr:from>
      <xdr:col>5</xdr:col>
      <xdr:colOff>0</xdr:colOff>
      <xdr:row>529</xdr:row>
      <xdr:rowOff>0</xdr:rowOff>
    </xdr:from>
    <xdr:to>
      <xdr:col>7</xdr:col>
      <xdr:colOff>197826</xdr:colOff>
      <xdr:row>530</xdr:row>
      <xdr:rowOff>0</xdr:rowOff>
    </xdr:to>
    <xdr:cxnSp macro="">
      <xdr:nvCxnSpPr>
        <xdr:cNvPr id="456" name="直線コネクタ 6">
          <a:extLst>
            <a:ext uri="{FF2B5EF4-FFF2-40B4-BE49-F238E27FC236}">
              <a16:creationId xmlns:a16="http://schemas.microsoft.com/office/drawing/2014/main" id="{00000000-0008-0000-0B00-0000C8010000}"/>
            </a:ext>
          </a:extLst>
        </xdr:cNvPr>
        <xdr:cNvCxnSpPr>
          <a:cxnSpLocks noChangeShapeType="1"/>
        </xdr:cNvCxnSpPr>
      </xdr:nvCxnSpPr>
      <xdr:spPr bwMode="auto">
        <a:xfrm>
          <a:off x="1008529" y="102668294"/>
          <a:ext cx="601238" cy="201706"/>
        </a:xfrm>
        <a:prstGeom prst="line">
          <a:avLst/>
        </a:prstGeom>
        <a:noFill/>
        <a:ln w="9525" algn="ctr">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cxnSp>
    <xdr:clientData/>
  </xdr:twoCellAnchor>
  <xdr:twoCellAnchor>
    <xdr:from>
      <xdr:col>20</xdr:col>
      <xdr:colOff>28575</xdr:colOff>
      <xdr:row>528</xdr:row>
      <xdr:rowOff>0</xdr:rowOff>
    </xdr:from>
    <xdr:to>
      <xdr:col>33</xdr:col>
      <xdr:colOff>955</xdr:colOff>
      <xdr:row>528</xdr:row>
      <xdr:rowOff>0</xdr:rowOff>
    </xdr:to>
    <xdr:cxnSp macro="">
      <xdr:nvCxnSpPr>
        <xdr:cNvPr id="459" name="直線コネクタ 6">
          <a:extLst>
            <a:ext uri="{FF2B5EF4-FFF2-40B4-BE49-F238E27FC236}">
              <a16:creationId xmlns:a16="http://schemas.microsoft.com/office/drawing/2014/main" id="{00000000-0008-0000-0B00-0000CB010000}"/>
            </a:ext>
          </a:extLst>
        </xdr:cNvPr>
        <xdr:cNvCxnSpPr>
          <a:cxnSpLocks noChangeShapeType="1"/>
        </xdr:cNvCxnSpPr>
      </xdr:nvCxnSpPr>
      <xdr:spPr bwMode="auto">
        <a:xfrm>
          <a:off x="4062693" y="102466588"/>
          <a:ext cx="2594556" cy="0"/>
        </a:xfrm>
        <a:prstGeom prst="line">
          <a:avLst/>
        </a:prstGeom>
        <a:noFill/>
        <a:ln w="9525" algn="ctr">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cxnSp>
    <xdr:clientData/>
  </xdr:twoCellAnchor>
  <xdr:twoCellAnchor>
    <xdr:from>
      <xdr:col>32</xdr:col>
      <xdr:colOff>0</xdr:colOff>
      <xdr:row>529</xdr:row>
      <xdr:rowOff>133350</xdr:rowOff>
    </xdr:from>
    <xdr:to>
      <xdr:col>33</xdr:col>
      <xdr:colOff>0</xdr:colOff>
      <xdr:row>530</xdr:row>
      <xdr:rowOff>0</xdr:rowOff>
    </xdr:to>
    <xdr:cxnSp macro="">
      <xdr:nvCxnSpPr>
        <xdr:cNvPr id="470" name="直線コネクタ 6">
          <a:extLst>
            <a:ext uri="{FF2B5EF4-FFF2-40B4-BE49-F238E27FC236}">
              <a16:creationId xmlns:a16="http://schemas.microsoft.com/office/drawing/2014/main" id="{00000000-0008-0000-0B00-0000D6010000}"/>
            </a:ext>
          </a:extLst>
        </xdr:cNvPr>
        <xdr:cNvCxnSpPr>
          <a:cxnSpLocks noChangeShapeType="1"/>
        </xdr:cNvCxnSpPr>
      </xdr:nvCxnSpPr>
      <xdr:spPr bwMode="auto">
        <a:xfrm flipV="1">
          <a:off x="6454588" y="102801644"/>
          <a:ext cx="201706" cy="68356"/>
        </a:xfrm>
        <a:prstGeom prst="line">
          <a:avLst/>
        </a:prstGeom>
        <a:noFill/>
        <a:ln w="9525" algn="ctr">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cxnSp>
    <xdr:clientData/>
  </xdr:twoCellAnchor>
  <xdr:twoCellAnchor>
    <xdr:from>
      <xdr:col>11</xdr:col>
      <xdr:colOff>0</xdr:colOff>
      <xdr:row>527</xdr:row>
      <xdr:rowOff>0</xdr:rowOff>
    </xdr:from>
    <xdr:to>
      <xdr:col>11</xdr:col>
      <xdr:colOff>0</xdr:colOff>
      <xdr:row>528</xdr:row>
      <xdr:rowOff>0</xdr:rowOff>
    </xdr:to>
    <xdr:cxnSp macro="">
      <xdr:nvCxnSpPr>
        <xdr:cNvPr id="471" name="直線コネクタ 6">
          <a:extLst>
            <a:ext uri="{FF2B5EF4-FFF2-40B4-BE49-F238E27FC236}">
              <a16:creationId xmlns:a16="http://schemas.microsoft.com/office/drawing/2014/main" id="{00000000-0008-0000-0B00-0000D7010000}"/>
            </a:ext>
          </a:extLst>
        </xdr:cNvPr>
        <xdr:cNvCxnSpPr>
          <a:cxnSpLocks noChangeShapeType="1"/>
        </xdr:cNvCxnSpPr>
      </xdr:nvCxnSpPr>
      <xdr:spPr bwMode="auto">
        <a:xfrm flipV="1">
          <a:off x="2218765" y="102264882"/>
          <a:ext cx="0" cy="201706"/>
        </a:xfrm>
        <a:prstGeom prst="line">
          <a:avLst/>
        </a:prstGeom>
        <a:noFill/>
        <a:ln w="9525" algn="ctr">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cxnSp>
    <xdr:clientData/>
  </xdr:twoCellAnchor>
  <xdr:twoCellAnchor>
    <xdr:from>
      <xdr:col>18</xdr:col>
      <xdr:colOff>0</xdr:colOff>
      <xdr:row>527</xdr:row>
      <xdr:rowOff>0</xdr:rowOff>
    </xdr:from>
    <xdr:to>
      <xdr:col>18</xdr:col>
      <xdr:colOff>0</xdr:colOff>
      <xdr:row>528</xdr:row>
      <xdr:rowOff>0</xdr:rowOff>
    </xdr:to>
    <xdr:cxnSp macro="">
      <xdr:nvCxnSpPr>
        <xdr:cNvPr id="472" name="直線コネクタ 6">
          <a:extLst>
            <a:ext uri="{FF2B5EF4-FFF2-40B4-BE49-F238E27FC236}">
              <a16:creationId xmlns:a16="http://schemas.microsoft.com/office/drawing/2014/main" id="{00000000-0008-0000-0B00-0000D8010000}"/>
            </a:ext>
          </a:extLst>
        </xdr:cNvPr>
        <xdr:cNvCxnSpPr>
          <a:cxnSpLocks noChangeShapeType="1"/>
        </xdr:cNvCxnSpPr>
      </xdr:nvCxnSpPr>
      <xdr:spPr bwMode="auto">
        <a:xfrm flipV="1">
          <a:off x="3630706" y="102264882"/>
          <a:ext cx="0" cy="201706"/>
        </a:xfrm>
        <a:prstGeom prst="line">
          <a:avLst/>
        </a:prstGeom>
        <a:noFill/>
        <a:ln w="9525" algn="ctr">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cxnSp>
    <xdr:clientData/>
  </xdr:twoCellAnchor>
  <xdr:twoCellAnchor>
    <xdr:from>
      <xdr:col>11</xdr:col>
      <xdr:colOff>0</xdr:colOff>
      <xdr:row>527</xdr:row>
      <xdr:rowOff>0</xdr:rowOff>
    </xdr:from>
    <xdr:to>
      <xdr:col>18</xdr:col>
      <xdr:colOff>0</xdr:colOff>
      <xdr:row>527</xdr:row>
      <xdr:rowOff>0</xdr:rowOff>
    </xdr:to>
    <xdr:cxnSp macro="">
      <xdr:nvCxnSpPr>
        <xdr:cNvPr id="473" name="直線コネクタ 6">
          <a:extLst>
            <a:ext uri="{FF2B5EF4-FFF2-40B4-BE49-F238E27FC236}">
              <a16:creationId xmlns:a16="http://schemas.microsoft.com/office/drawing/2014/main" id="{00000000-0008-0000-0B00-0000D9010000}"/>
            </a:ext>
          </a:extLst>
        </xdr:cNvPr>
        <xdr:cNvCxnSpPr>
          <a:cxnSpLocks noChangeShapeType="1"/>
        </xdr:cNvCxnSpPr>
      </xdr:nvCxnSpPr>
      <xdr:spPr bwMode="auto">
        <a:xfrm>
          <a:off x="2218765" y="102264882"/>
          <a:ext cx="1411941" cy="0"/>
        </a:xfrm>
        <a:prstGeom prst="line">
          <a:avLst/>
        </a:prstGeom>
        <a:noFill/>
        <a:ln w="9525" algn="ctr">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cxnSp>
    <xdr:clientData/>
  </xdr:twoCellAnchor>
  <xdr:twoCellAnchor>
    <xdr:from>
      <xdr:col>22</xdr:col>
      <xdr:colOff>0</xdr:colOff>
      <xdr:row>527</xdr:row>
      <xdr:rowOff>0</xdr:rowOff>
    </xdr:from>
    <xdr:to>
      <xdr:col>22</xdr:col>
      <xdr:colOff>0</xdr:colOff>
      <xdr:row>528</xdr:row>
      <xdr:rowOff>0</xdr:rowOff>
    </xdr:to>
    <xdr:cxnSp macro="">
      <xdr:nvCxnSpPr>
        <xdr:cNvPr id="474" name="直線コネクタ 6">
          <a:extLst>
            <a:ext uri="{FF2B5EF4-FFF2-40B4-BE49-F238E27FC236}">
              <a16:creationId xmlns:a16="http://schemas.microsoft.com/office/drawing/2014/main" id="{00000000-0008-0000-0B00-0000DA010000}"/>
            </a:ext>
          </a:extLst>
        </xdr:cNvPr>
        <xdr:cNvCxnSpPr>
          <a:cxnSpLocks noChangeShapeType="1"/>
        </xdr:cNvCxnSpPr>
      </xdr:nvCxnSpPr>
      <xdr:spPr bwMode="auto">
        <a:xfrm flipV="1">
          <a:off x="4437529" y="102264882"/>
          <a:ext cx="0" cy="201706"/>
        </a:xfrm>
        <a:prstGeom prst="line">
          <a:avLst/>
        </a:prstGeom>
        <a:noFill/>
        <a:ln w="9525" algn="ctr">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cxnSp>
    <xdr:clientData/>
  </xdr:twoCellAnchor>
  <xdr:twoCellAnchor>
    <xdr:from>
      <xdr:col>29</xdr:col>
      <xdr:colOff>0</xdr:colOff>
      <xdr:row>527</xdr:row>
      <xdr:rowOff>0</xdr:rowOff>
    </xdr:from>
    <xdr:to>
      <xdr:col>29</xdr:col>
      <xdr:colOff>0</xdr:colOff>
      <xdr:row>528</xdr:row>
      <xdr:rowOff>0</xdr:rowOff>
    </xdr:to>
    <xdr:cxnSp macro="">
      <xdr:nvCxnSpPr>
        <xdr:cNvPr id="475" name="直線コネクタ 6">
          <a:extLst>
            <a:ext uri="{FF2B5EF4-FFF2-40B4-BE49-F238E27FC236}">
              <a16:creationId xmlns:a16="http://schemas.microsoft.com/office/drawing/2014/main" id="{00000000-0008-0000-0B00-0000DB010000}"/>
            </a:ext>
          </a:extLst>
        </xdr:cNvPr>
        <xdr:cNvCxnSpPr>
          <a:cxnSpLocks noChangeShapeType="1"/>
        </xdr:cNvCxnSpPr>
      </xdr:nvCxnSpPr>
      <xdr:spPr bwMode="auto">
        <a:xfrm flipV="1">
          <a:off x="5849471" y="102264882"/>
          <a:ext cx="0" cy="201706"/>
        </a:xfrm>
        <a:prstGeom prst="line">
          <a:avLst/>
        </a:prstGeom>
        <a:noFill/>
        <a:ln w="9525" algn="ctr">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cxnSp>
    <xdr:clientData/>
  </xdr:twoCellAnchor>
  <xdr:twoCellAnchor>
    <xdr:from>
      <xdr:col>22</xdr:col>
      <xdr:colOff>0</xdr:colOff>
      <xdr:row>527</xdr:row>
      <xdr:rowOff>0</xdr:rowOff>
    </xdr:from>
    <xdr:to>
      <xdr:col>29</xdr:col>
      <xdr:colOff>0</xdr:colOff>
      <xdr:row>527</xdr:row>
      <xdr:rowOff>0</xdr:rowOff>
    </xdr:to>
    <xdr:cxnSp macro="">
      <xdr:nvCxnSpPr>
        <xdr:cNvPr id="476" name="直線コネクタ 6">
          <a:extLst>
            <a:ext uri="{FF2B5EF4-FFF2-40B4-BE49-F238E27FC236}">
              <a16:creationId xmlns:a16="http://schemas.microsoft.com/office/drawing/2014/main" id="{00000000-0008-0000-0B00-0000DC010000}"/>
            </a:ext>
          </a:extLst>
        </xdr:cNvPr>
        <xdr:cNvCxnSpPr>
          <a:cxnSpLocks noChangeShapeType="1"/>
        </xdr:cNvCxnSpPr>
      </xdr:nvCxnSpPr>
      <xdr:spPr bwMode="auto">
        <a:xfrm>
          <a:off x="4437529" y="102264882"/>
          <a:ext cx="1411942" cy="0"/>
        </a:xfrm>
        <a:prstGeom prst="line">
          <a:avLst/>
        </a:prstGeom>
        <a:noFill/>
        <a:ln w="9525" algn="ctr">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cxnSp>
    <xdr:clientData/>
  </xdr:twoCellAnchor>
  <xdr:twoCellAnchor>
    <xdr:from>
      <xdr:col>5</xdr:col>
      <xdr:colOff>0</xdr:colOff>
      <xdr:row>527</xdr:row>
      <xdr:rowOff>0</xdr:rowOff>
    </xdr:from>
    <xdr:to>
      <xdr:col>5</xdr:col>
      <xdr:colOff>0</xdr:colOff>
      <xdr:row>529</xdr:row>
      <xdr:rowOff>0</xdr:rowOff>
    </xdr:to>
    <xdr:cxnSp macro="">
      <xdr:nvCxnSpPr>
        <xdr:cNvPr id="478" name="直線コネクタ 6">
          <a:extLst>
            <a:ext uri="{FF2B5EF4-FFF2-40B4-BE49-F238E27FC236}">
              <a16:creationId xmlns:a16="http://schemas.microsoft.com/office/drawing/2014/main" id="{00000000-0008-0000-0B00-0000DE010000}"/>
            </a:ext>
          </a:extLst>
        </xdr:cNvPr>
        <xdr:cNvCxnSpPr>
          <a:cxnSpLocks noChangeShapeType="1"/>
        </xdr:cNvCxnSpPr>
      </xdr:nvCxnSpPr>
      <xdr:spPr bwMode="auto">
        <a:xfrm flipV="1">
          <a:off x="1008529" y="102264882"/>
          <a:ext cx="0" cy="403412"/>
        </a:xfrm>
        <a:prstGeom prst="line">
          <a:avLst/>
        </a:prstGeom>
        <a:noFill/>
        <a:ln w="9525" algn="ctr">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cxnSp>
    <xdr:clientData/>
  </xdr:twoCellAnchor>
  <xdr:twoCellAnchor>
    <xdr:from>
      <xdr:col>28</xdr:col>
      <xdr:colOff>0</xdr:colOff>
      <xdr:row>529</xdr:row>
      <xdr:rowOff>0</xdr:rowOff>
    </xdr:from>
    <xdr:to>
      <xdr:col>28</xdr:col>
      <xdr:colOff>0</xdr:colOff>
      <xdr:row>535</xdr:row>
      <xdr:rowOff>0</xdr:rowOff>
    </xdr:to>
    <xdr:cxnSp macro="">
      <xdr:nvCxnSpPr>
        <xdr:cNvPr id="481" name="直線コネクタ 6">
          <a:extLst>
            <a:ext uri="{FF2B5EF4-FFF2-40B4-BE49-F238E27FC236}">
              <a16:creationId xmlns:a16="http://schemas.microsoft.com/office/drawing/2014/main" id="{00000000-0008-0000-0B00-0000E1010000}"/>
            </a:ext>
          </a:extLst>
        </xdr:cNvPr>
        <xdr:cNvCxnSpPr>
          <a:cxnSpLocks noChangeShapeType="1"/>
        </xdr:cNvCxnSpPr>
      </xdr:nvCxnSpPr>
      <xdr:spPr bwMode="auto">
        <a:xfrm>
          <a:off x="5647765" y="102668294"/>
          <a:ext cx="0" cy="1176618"/>
        </a:xfrm>
        <a:prstGeom prst="line">
          <a:avLst/>
        </a:prstGeom>
        <a:noFill/>
        <a:ln w="9525" algn="ctr">
          <a:solidFill>
            <a:srgbClr xmlns:mc="http://schemas.openxmlformats.org/markup-compatibility/2006" xmlns:a14="http://schemas.microsoft.com/office/drawing/2010/main" val="000000" mc:Ignorable="a14" a14:legacySpreadsheetColorIndex="64"/>
          </a:solidFill>
          <a:prstDash val="lgDash"/>
          <a:round/>
          <a:headEnd/>
          <a:tailEnd/>
        </a:ln>
        <a:extLst>
          <a:ext uri="{909E8E84-426E-40DD-AFC4-6F175D3DCCD1}">
            <a14:hiddenFill xmlns:a14="http://schemas.microsoft.com/office/drawing/2010/main">
              <a:noFill/>
            </a14:hiddenFill>
          </a:ext>
        </a:extLst>
      </xdr:spPr>
    </xdr:cxnSp>
    <xdr:clientData/>
  </xdr:twoCellAnchor>
  <xdr:twoCellAnchor>
    <xdr:from>
      <xdr:col>26</xdr:col>
      <xdr:colOff>0</xdr:colOff>
      <xdr:row>529</xdr:row>
      <xdr:rowOff>0</xdr:rowOff>
    </xdr:from>
    <xdr:to>
      <xdr:col>26</xdr:col>
      <xdr:colOff>0</xdr:colOff>
      <xdr:row>535</xdr:row>
      <xdr:rowOff>0</xdr:rowOff>
    </xdr:to>
    <xdr:cxnSp macro="">
      <xdr:nvCxnSpPr>
        <xdr:cNvPr id="482" name="直線コネクタ 6">
          <a:extLst>
            <a:ext uri="{FF2B5EF4-FFF2-40B4-BE49-F238E27FC236}">
              <a16:creationId xmlns:a16="http://schemas.microsoft.com/office/drawing/2014/main" id="{00000000-0008-0000-0B00-0000E2010000}"/>
            </a:ext>
          </a:extLst>
        </xdr:cNvPr>
        <xdr:cNvCxnSpPr>
          <a:cxnSpLocks noChangeShapeType="1"/>
        </xdr:cNvCxnSpPr>
      </xdr:nvCxnSpPr>
      <xdr:spPr bwMode="auto">
        <a:xfrm>
          <a:off x="5244353" y="102668294"/>
          <a:ext cx="0" cy="1176618"/>
        </a:xfrm>
        <a:prstGeom prst="line">
          <a:avLst/>
        </a:prstGeom>
        <a:noFill/>
        <a:ln w="9525" algn="ctr">
          <a:solidFill>
            <a:srgbClr xmlns:mc="http://schemas.openxmlformats.org/markup-compatibility/2006" xmlns:a14="http://schemas.microsoft.com/office/drawing/2010/main" val="000000" mc:Ignorable="a14" a14:legacySpreadsheetColorIndex="64"/>
          </a:solidFill>
          <a:prstDash val="lgDash"/>
          <a:round/>
          <a:headEnd/>
          <a:tailEnd/>
        </a:ln>
        <a:extLst>
          <a:ext uri="{909E8E84-426E-40DD-AFC4-6F175D3DCCD1}">
            <a14:hiddenFill xmlns:a14="http://schemas.microsoft.com/office/drawing/2010/main">
              <a:noFill/>
            </a14:hiddenFill>
          </a:ext>
        </a:extLst>
      </xdr:spPr>
    </xdr:cxnSp>
    <xdr:clientData/>
  </xdr:twoCellAnchor>
  <xdr:twoCellAnchor>
    <xdr:from>
      <xdr:col>22</xdr:col>
      <xdr:colOff>0</xdr:colOff>
      <xdr:row>529</xdr:row>
      <xdr:rowOff>0</xdr:rowOff>
    </xdr:from>
    <xdr:to>
      <xdr:col>22</xdr:col>
      <xdr:colOff>0</xdr:colOff>
      <xdr:row>535</xdr:row>
      <xdr:rowOff>0</xdr:rowOff>
    </xdr:to>
    <xdr:cxnSp macro="">
      <xdr:nvCxnSpPr>
        <xdr:cNvPr id="484" name="直線コネクタ 6">
          <a:extLst>
            <a:ext uri="{FF2B5EF4-FFF2-40B4-BE49-F238E27FC236}">
              <a16:creationId xmlns:a16="http://schemas.microsoft.com/office/drawing/2014/main" id="{00000000-0008-0000-0B00-0000E4010000}"/>
            </a:ext>
          </a:extLst>
        </xdr:cNvPr>
        <xdr:cNvCxnSpPr>
          <a:cxnSpLocks noChangeShapeType="1"/>
        </xdr:cNvCxnSpPr>
      </xdr:nvCxnSpPr>
      <xdr:spPr bwMode="auto">
        <a:xfrm>
          <a:off x="4437529" y="102668294"/>
          <a:ext cx="0" cy="1176618"/>
        </a:xfrm>
        <a:prstGeom prst="line">
          <a:avLst/>
        </a:prstGeom>
        <a:noFill/>
        <a:ln w="9525" algn="ctr">
          <a:solidFill>
            <a:srgbClr xmlns:mc="http://schemas.openxmlformats.org/markup-compatibility/2006" xmlns:a14="http://schemas.microsoft.com/office/drawing/2010/main" val="000000" mc:Ignorable="a14" a14:legacySpreadsheetColorIndex="64"/>
          </a:solidFill>
          <a:prstDash val="lgDash"/>
          <a:round/>
          <a:headEnd/>
          <a:tailEnd/>
        </a:ln>
        <a:extLst>
          <a:ext uri="{909E8E84-426E-40DD-AFC4-6F175D3DCCD1}">
            <a14:hiddenFill xmlns:a14="http://schemas.microsoft.com/office/drawing/2010/main">
              <a:noFill/>
            </a14:hiddenFill>
          </a:ext>
        </a:extLst>
      </xdr:spPr>
    </xdr:cxnSp>
    <xdr:clientData/>
  </xdr:twoCellAnchor>
  <xdr:twoCellAnchor>
    <xdr:from>
      <xdr:col>18</xdr:col>
      <xdr:colOff>0</xdr:colOff>
      <xdr:row>529</xdr:row>
      <xdr:rowOff>0</xdr:rowOff>
    </xdr:from>
    <xdr:to>
      <xdr:col>18</xdr:col>
      <xdr:colOff>0</xdr:colOff>
      <xdr:row>535</xdr:row>
      <xdr:rowOff>0</xdr:rowOff>
    </xdr:to>
    <xdr:cxnSp macro="">
      <xdr:nvCxnSpPr>
        <xdr:cNvPr id="485" name="直線コネクタ 6">
          <a:extLst>
            <a:ext uri="{FF2B5EF4-FFF2-40B4-BE49-F238E27FC236}">
              <a16:creationId xmlns:a16="http://schemas.microsoft.com/office/drawing/2014/main" id="{00000000-0008-0000-0B00-0000E5010000}"/>
            </a:ext>
          </a:extLst>
        </xdr:cNvPr>
        <xdr:cNvCxnSpPr>
          <a:cxnSpLocks noChangeShapeType="1"/>
        </xdr:cNvCxnSpPr>
      </xdr:nvCxnSpPr>
      <xdr:spPr bwMode="auto">
        <a:xfrm>
          <a:off x="3630706" y="102668294"/>
          <a:ext cx="0" cy="1176618"/>
        </a:xfrm>
        <a:prstGeom prst="line">
          <a:avLst/>
        </a:prstGeom>
        <a:noFill/>
        <a:ln w="9525" algn="ctr">
          <a:solidFill>
            <a:srgbClr xmlns:mc="http://schemas.openxmlformats.org/markup-compatibility/2006" xmlns:a14="http://schemas.microsoft.com/office/drawing/2010/main" val="000000" mc:Ignorable="a14" a14:legacySpreadsheetColorIndex="64"/>
          </a:solidFill>
          <a:prstDash val="lgDash"/>
          <a:round/>
          <a:headEnd/>
          <a:tailEnd/>
        </a:ln>
        <a:extLst>
          <a:ext uri="{909E8E84-426E-40DD-AFC4-6F175D3DCCD1}">
            <a14:hiddenFill xmlns:a14="http://schemas.microsoft.com/office/drawing/2010/main">
              <a:noFill/>
            </a14:hiddenFill>
          </a:ext>
        </a:extLst>
      </xdr:spPr>
    </xdr:cxnSp>
    <xdr:clientData/>
  </xdr:twoCellAnchor>
  <xdr:twoCellAnchor>
    <xdr:from>
      <xdr:col>14</xdr:col>
      <xdr:colOff>0</xdr:colOff>
      <xdr:row>529</xdr:row>
      <xdr:rowOff>0</xdr:rowOff>
    </xdr:from>
    <xdr:to>
      <xdr:col>14</xdr:col>
      <xdr:colOff>0</xdr:colOff>
      <xdr:row>535</xdr:row>
      <xdr:rowOff>0</xdr:rowOff>
    </xdr:to>
    <xdr:cxnSp macro="">
      <xdr:nvCxnSpPr>
        <xdr:cNvPr id="486" name="直線コネクタ 6">
          <a:extLst>
            <a:ext uri="{FF2B5EF4-FFF2-40B4-BE49-F238E27FC236}">
              <a16:creationId xmlns:a16="http://schemas.microsoft.com/office/drawing/2014/main" id="{00000000-0008-0000-0B00-0000E6010000}"/>
            </a:ext>
          </a:extLst>
        </xdr:cNvPr>
        <xdr:cNvCxnSpPr>
          <a:cxnSpLocks noChangeShapeType="1"/>
        </xdr:cNvCxnSpPr>
      </xdr:nvCxnSpPr>
      <xdr:spPr bwMode="auto">
        <a:xfrm>
          <a:off x="2823882" y="102668294"/>
          <a:ext cx="0" cy="1176618"/>
        </a:xfrm>
        <a:prstGeom prst="line">
          <a:avLst/>
        </a:prstGeom>
        <a:noFill/>
        <a:ln w="9525" algn="ctr">
          <a:solidFill>
            <a:srgbClr xmlns:mc="http://schemas.openxmlformats.org/markup-compatibility/2006" xmlns:a14="http://schemas.microsoft.com/office/drawing/2010/main" val="000000" mc:Ignorable="a14" a14:legacySpreadsheetColorIndex="64"/>
          </a:solidFill>
          <a:prstDash val="lgDash"/>
          <a:round/>
          <a:headEnd/>
          <a:tailEnd/>
        </a:ln>
        <a:extLst>
          <a:ext uri="{909E8E84-426E-40DD-AFC4-6F175D3DCCD1}">
            <a14:hiddenFill xmlns:a14="http://schemas.microsoft.com/office/drawing/2010/main">
              <a:noFill/>
            </a14:hiddenFill>
          </a:ext>
        </a:extLst>
      </xdr:spPr>
    </xdr:cxnSp>
    <xdr:clientData/>
  </xdr:twoCellAnchor>
  <xdr:twoCellAnchor>
    <xdr:from>
      <xdr:col>12</xdr:col>
      <xdr:colOff>0</xdr:colOff>
      <xdr:row>529</xdr:row>
      <xdr:rowOff>0</xdr:rowOff>
    </xdr:from>
    <xdr:to>
      <xdr:col>12</xdr:col>
      <xdr:colOff>0</xdr:colOff>
      <xdr:row>535</xdr:row>
      <xdr:rowOff>0</xdr:rowOff>
    </xdr:to>
    <xdr:cxnSp macro="">
      <xdr:nvCxnSpPr>
        <xdr:cNvPr id="487" name="直線コネクタ 6">
          <a:extLst>
            <a:ext uri="{FF2B5EF4-FFF2-40B4-BE49-F238E27FC236}">
              <a16:creationId xmlns:a16="http://schemas.microsoft.com/office/drawing/2014/main" id="{00000000-0008-0000-0B00-0000E7010000}"/>
            </a:ext>
          </a:extLst>
        </xdr:cNvPr>
        <xdr:cNvCxnSpPr>
          <a:cxnSpLocks noChangeShapeType="1"/>
        </xdr:cNvCxnSpPr>
      </xdr:nvCxnSpPr>
      <xdr:spPr bwMode="auto">
        <a:xfrm>
          <a:off x="2420471" y="102668294"/>
          <a:ext cx="0" cy="1176618"/>
        </a:xfrm>
        <a:prstGeom prst="line">
          <a:avLst/>
        </a:prstGeom>
        <a:noFill/>
        <a:ln w="9525" algn="ctr">
          <a:solidFill>
            <a:srgbClr xmlns:mc="http://schemas.openxmlformats.org/markup-compatibility/2006" xmlns:a14="http://schemas.microsoft.com/office/drawing/2010/main" val="000000" mc:Ignorable="a14" a14:legacySpreadsheetColorIndex="64"/>
          </a:solidFill>
          <a:prstDash val="lgDash"/>
          <a:round/>
          <a:headEnd/>
          <a:tailEnd/>
        </a:ln>
        <a:extLst>
          <a:ext uri="{909E8E84-426E-40DD-AFC4-6F175D3DCCD1}">
            <a14:hiddenFill xmlns:a14="http://schemas.microsoft.com/office/drawing/2010/main">
              <a:noFill/>
            </a14:hiddenFill>
          </a:ext>
        </a:extLst>
      </xdr:spPr>
    </xdr:cxnSp>
    <xdr:clientData/>
  </xdr:twoCellAnchor>
  <xdr:twoCellAnchor>
    <xdr:from>
      <xdr:col>26</xdr:col>
      <xdr:colOff>0</xdr:colOff>
      <xdr:row>529</xdr:row>
      <xdr:rowOff>0</xdr:rowOff>
    </xdr:from>
    <xdr:to>
      <xdr:col>28</xdr:col>
      <xdr:colOff>0</xdr:colOff>
      <xdr:row>529</xdr:row>
      <xdr:rowOff>0</xdr:rowOff>
    </xdr:to>
    <xdr:cxnSp macro="">
      <xdr:nvCxnSpPr>
        <xdr:cNvPr id="488" name="直線コネクタ 6">
          <a:extLst>
            <a:ext uri="{FF2B5EF4-FFF2-40B4-BE49-F238E27FC236}">
              <a16:creationId xmlns:a16="http://schemas.microsoft.com/office/drawing/2014/main" id="{00000000-0008-0000-0B00-0000E8010000}"/>
            </a:ext>
          </a:extLst>
        </xdr:cNvPr>
        <xdr:cNvCxnSpPr>
          <a:cxnSpLocks noChangeShapeType="1"/>
        </xdr:cNvCxnSpPr>
      </xdr:nvCxnSpPr>
      <xdr:spPr bwMode="auto">
        <a:xfrm flipH="1">
          <a:off x="5244353" y="102668294"/>
          <a:ext cx="403412" cy="0"/>
        </a:xfrm>
        <a:prstGeom prst="line">
          <a:avLst/>
        </a:prstGeom>
        <a:noFill/>
        <a:ln w="9525" algn="ctr">
          <a:solidFill>
            <a:srgbClr xmlns:mc="http://schemas.openxmlformats.org/markup-compatibility/2006" xmlns:a14="http://schemas.microsoft.com/office/drawing/2010/main" val="000000" mc:Ignorable="a14" a14:legacySpreadsheetColorIndex="64"/>
          </a:solidFill>
          <a:prstDash val="lgDash"/>
          <a:round/>
          <a:headEnd/>
          <a:tailEnd/>
        </a:ln>
        <a:extLst>
          <a:ext uri="{909E8E84-426E-40DD-AFC4-6F175D3DCCD1}">
            <a14:hiddenFill xmlns:a14="http://schemas.microsoft.com/office/drawing/2010/main">
              <a:noFill/>
            </a14:hiddenFill>
          </a:ext>
        </a:extLst>
      </xdr:spPr>
    </xdr:cxnSp>
    <xdr:clientData/>
  </xdr:twoCellAnchor>
  <xdr:twoCellAnchor>
    <xdr:from>
      <xdr:col>18</xdr:col>
      <xdr:colOff>1</xdr:colOff>
      <xdr:row>529</xdr:row>
      <xdr:rowOff>0</xdr:rowOff>
    </xdr:from>
    <xdr:to>
      <xdr:col>22</xdr:col>
      <xdr:colOff>0</xdr:colOff>
      <xdr:row>529</xdr:row>
      <xdr:rowOff>0</xdr:rowOff>
    </xdr:to>
    <xdr:cxnSp macro="">
      <xdr:nvCxnSpPr>
        <xdr:cNvPr id="489" name="直線コネクタ 6">
          <a:extLst>
            <a:ext uri="{FF2B5EF4-FFF2-40B4-BE49-F238E27FC236}">
              <a16:creationId xmlns:a16="http://schemas.microsoft.com/office/drawing/2014/main" id="{00000000-0008-0000-0B00-0000E9010000}"/>
            </a:ext>
          </a:extLst>
        </xdr:cNvPr>
        <xdr:cNvCxnSpPr>
          <a:cxnSpLocks noChangeShapeType="1"/>
        </xdr:cNvCxnSpPr>
      </xdr:nvCxnSpPr>
      <xdr:spPr bwMode="auto">
        <a:xfrm flipH="1">
          <a:off x="3630707" y="102668294"/>
          <a:ext cx="806822" cy="0"/>
        </a:xfrm>
        <a:prstGeom prst="line">
          <a:avLst/>
        </a:prstGeom>
        <a:noFill/>
        <a:ln w="9525" algn="ctr">
          <a:solidFill>
            <a:srgbClr xmlns:mc="http://schemas.openxmlformats.org/markup-compatibility/2006" xmlns:a14="http://schemas.microsoft.com/office/drawing/2010/main" val="000000" mc:Ignorable="a14" a14:legacySpreadsheetColorIndex="64"/>
          </a:solidFill>
          <a:prstDash val="lgDash"/>
          <a:round/>
          <a:headEnd/>
          <a:tailEnd/>
        </a:ln>
        <a:extLst>
          <a:ext uri="{909E8E84-426E-40DD-AFC4-6F175D3DCCD1}">
            <a14:hiddenFill xmlns:a14="http://schemas.microsoft.com/office/drawing/2010/main">
              <a:noFill/>
            </a14:hiddenFill>
          </a:ext>
        </a:extLst>
      </xdr:spPr>
    </xdr:cxnSp>
    <xdr:clientData/>
  </xdr:twoCellAnchor>
  <xdr:twoCellAnchor>
    <xdr:from>
      <xdr:col>12</xdr:col>
      <xdr:colOff>0</xdr:colOff>
      <xdr:row>529</xdr:row>
      <xdr:rowOff>0</xdr:rowOff>
    </xdr:from>
    <xdr:to>
      <xdr:col>14</xdr:col>
      <xdr:colOff>0</xdr:colOff>
      <xdr:row>529</xdr:row>
      <xdr:rowOff>0</xdr:rowOff>
    </xdr:to>
    <xdr:cxnSp macro="">
      <xdr:nvCxnSpPr>
        <xdr:cNvPr id="490" name="直線コネクタ 6">
          <a:extLst>
            <a:ext uri="{FF2B5EF4-FFF2-40B4-BE49-F238E27FC236}">
              <a16:creationId xmlns:a16="http://schemas.microsoft.com/office/drawing/2014/main" id="{00000000-0008-0000-0B00-0000EA010000}"/>
            </a:ext>
          </a:extLst>
        </xdr:cNvPr>
        <xdr:cNvCxnSpPr>
          <a:cxnSpLocks noChangeShapeType="1"/>
        </xdr:cNvCxnSpPr>
      </xdr:nvCxnSpPr>
      <xdr:spPr bwMode="auto">
        <a:xfrm flipH="1">
          <a:off x="2420471" y="102668294"/>
          <a:ext cx="403411" cy="0"/>
        </a:xfrm>
        <a:prstGeom prst="line">
          <a:avLst/>
        </a:prstGeom>
        <a:noFill/>
        <a:ln w="9525" algn="ctr">
          <a:solidFill>
            <a:srgbClr xmlns:mc="http://schemas.openxmlformats.org/markup-compatibility/2006" xmlns:a14="http://schemas.microsoft.com/office/drawing/2010/main" val="000000" mc:Ignorable="a14" a14:legacySpreadsheetColorIndex="64"/>
          </a:solidFill>
          <a:prstDash val="lgDash"/>
          <a:round/>
          <a:headEnd/>
          <a:tailEnd/>
        </a:ln>
        <a:extLst>
          <a:ext uri="{909E8E84-426E-40DD-AFC4-6F175D3DCCD1}">
            <a14:hiddenFill xmlns:a14="http://schemas.microsoft.com/office/drawing/2010/main">
              <a:noFill/>
            </a14:hiddenFill>
          </a:ext>
        </a:extLst>
      </xdr:spPr>
    </xdr:cxnSp>
    <xdr:clientData/>
  </xdr:twoCellAnchor>
  <xdr:twoCellAnchor>
    <xdr:from>
      <xdr:col>6</xdr:col>
      <xdr:colOff>0</xdr:colOff>
      <xdr:row>528</xdr:row>
      <xdr:rowOff>0</xdr:rowOff>
    </xdr:from>
    <xdr:to>
      <xdr:col>6</xdr:col>
      <xdr:colOff>0</xdr:colOff>
      <xdr:row>536</xdr:row>
      <xdr:rowOff>1723</xdr:rowOff>
    </xdr:to>
    <xdr:sp macro="" textlink="">
      <xdr:nvSpPr>
        <xdr:cNvPr id="497" name="Line 458">
          <a:extLst>
            <a:ext uri="{FF2B5EF4-FFF2-40B4-BE49-F238E27FC236}">
              <a16:creationId xmlns:a16="http://schemas.microsoft.com/office/drawing/2014/main" id="{00000000-0008-0000-0B00-0000F1010000}"/>
            </a:ext>
          </a:extLst>
        </xdr:cNvPr>
        <xdr:cNvSpPr>
          <a:spLocks noChangeShapeType="1"/>
        </xdr:cNvSpPr>
      </xdr:nvSpPr>
      <xdr:spPr>
        <a:xfrm>
          <a:off x="1210235" y="102466588"/>
          <a:ext cx="0" cy="1480900"/>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arrow" w="sm" len="sm"/>
          <a:tailEnd type="arrow" w="sm" len="sm"/>
        </a:ln>
        <a:extLst>
          <a:ext uri="{909E8E84-426E-40DD-AFC4-6F175D3DCCD1}">
            <a14:hiddenFill xmlns:a14="http://schemas.microsoft.com/office/drawing/2010/main">
              <a:noFill/>
            </a14:hiddenFill>
          </a:ext>
        </a:extLst>
      </xdr:spPr>
    </xdr:sp>
    <xdr:clientData/>
  </xdr:twoCellAnchor>
  <xdr:twoCellAnchor>
    <xdr:from>
      <xdr:col>6</xdr:col>
      <xdr:colOff>0</xdr:colOff>
      <xdr:row>528</xdr:row>
      <xdr:rowOff>0</xdr:rowOff>
    </xdr:from>
    <xdr:to>
      <xdr:col>16</xdr:col>
      <xdr:colOff>0</xdr:colOff>
      <xdr:row>528</xdr:row>
      <xdr:rowOff>0</xdr:rowOff>
    </xdr:to>
    <xdr:sp macro="" textlink="">
      <xdr:nvSpPr>
        <xdr:cNvPr id="498" name="Line 458">
          <a:extLst>
            <a:ext uri="{FF2B5EF4-FFF2-40B4-BE49-F238E27FC236}">
              <a16:creationId xmlns:a16="http://schemas.microsoft.com/office/drawing/2014/main" id="{00000000-0008-0000-0B00-0000F2010000}"/>
            </a:ext>
          </a:extLst>
        </xdr:cNvPr>
        <xdr:cNvSpPr>
          <a:spLocks noChangeShapeType="1"/>
        </xdr:cNvSpPr>
      </xdr:nvSpPr>
      <xdr:spPr>
        <a:xfrm>
          <a:off x="1210235" y="102466588"/>
          <a:ext cx="2017059"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none" w="sm" len="sm"/>
          <a:tailEnd type="none" w="sm" len="sm"/>
        </a:ln>
        <a:extLst>
          <a:ext uri="{909E8E84-426E-40DD-AFC4-6F175D3DCCD1}">
            <a14:hiddenFill xmlns:a14="http://schemas.microsoft.com/office/drawing/2010/main">
              <a:noFill/>
            </a14:hiddenFill>
          </a:ext>
        </a:extLst>
      </xdr:spPr>
    </xdr:sp>
    <xdr:clientData/>
  </xdr:twoCellAnchor>
  <xdr:twoCellAnchor>
    <xdr:from>
      <xdr:col>6</xdr:col>
      <xdr:colOff>0</xdr:colOff>
      <xdr:row>536</xdr:row>
      <xdr:rowOff>1723</xdr:rowOff>
    </xdr:from>
    <xdr:to>
      <xdr:col>7</xdr:col>
      <xdr:colOff>95250</xdr:colOff>
      <xdr:row>536</xdr:row>
      <xdr:rowOff>1723</xdr:rowOff>
    </xdr:to>
    <xdr:sp macro="" textlink="">
      <xdr:nvSpPr>
        <xdr:cNvPr id="499" name="Line 458">
          <a:extLst>
            <a:ext uri="{FF2B5EF4-FFF2-40B4-BE49-F238E27FC236}">
              <a16:creationId xmlns:a16="http://schemas.microsoft.com/office/drawing/2014/main" id="{00000000-0008-0000-0B00-0000F3010000}"/>
            </a:ext>
          </a:extLst>
        </xdr:cNvPr>
        <xdr:cNvSpPr>
          <a:spLocks noChangeShapeType="1"/>
        </xdr:cNvSpPr>
      </xdr:nvSpPr>
      <xdr:spPr>
        <a:xfrm>
          <a:off x="1210235" y="103947488"/>
          <a:ext cx="296956"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none" w="sm" len="sm"/>
          <a:tailEnd type="none" w="sm" len="sm"/>
        </a:ln>
        <a:extLst>
          <a:ext uri="{909E8E84-426E-40DD-AFC4-6F175D3DCCD1}">
            <a14:hiddenFill xmlns:a14="http://schemas.microsoft.com/office/drawing/2010/main">
              <a:noFill/>
            </a14:hiddenFill>
          </a:ext>
        </a:extLst>
      </xdr:spPr>
    </xdr:sp>
    <xdr:clientData/>
  </xdr:twoCellAnchor>
  <xdr:twoCellAnchor>
    <xdr:from>
      <xdr:col>28</xdr:col>
      <xdr:colOff>0</xdr:colOff>
      <xdr:row>559</xdr:row>
      <xdr:rowOff>9524</xdr:rowOff>
    </xdr:from>
    <xdr:to>
      <xdr:col>28</xdr:col>
      <xdr:colOff>0</xdr:colOff>
      <xdr:row>562</xdr:row>
      <xdr:rowOff>1722</xdr:rowOff>
    </xdr:to>
    <xdr:sp macro="" textlink="">
      <xdr:nvSpPr>
        <xdr:cNvPr id="500" name="Line 1013">
          <a:extLst>
            <a:ext uri="{FF2B5EF4-FFF2-40B4-BE49-F238E27FC236}">
              <a16:creationId xmlns:a16="http://schemas.microsoft.com/office/drawing/2014/main" id="{00000000-0008-0000-0B00-0000F4010000}"/>
            </a:ext>
          </a:extLst>
        </xdr:cNvPr>
        <xdr:cNvSpPr>
          <a:spLocks noChangeShapeType="1"/>
        </xdr:cNvSpPr>
      </xdr:nvSpPr>
      <xdr:spPr>
        <a:xfrm flipV="1">
          <a:off x="5647765" y="108482465"/>
          <a:ext cx="0" cy="474051"/>
        </a:xfrm>
        <a:prstGeom prst="line">
          <a:avLst/>
        </a:prstGeom>
        <a:noFill/>
        <a:ln w="15875">
          <a:solidFill>
            <a:srgbClr xmlns:mc="http://schemas.openxmlformats.org/markup-compatibility/2006" xmlns:a14="http://schemas.microsoft.com/office/drawing/2010/main" val="000000" mc:Ignorable="a14" a14:legacySpreadsheetColorIndex="64"/>
          </a:solidFill>
          <a:round/>
          <a:headEnd type="triangle" w="sm" len="med"/>
        </a:ln>
        <a:extLst>
          <a:ext uri="{909E8E84-426E-40DD-AFC4-6F175D3DCCD1}">
            <a14:hiddenFill xmlns:a14="http://schemas.microsoft.com/office/drawing/2010/main">
              <a:noFill/>
            </a14:hiddenFill>
          </a:ext>
        </a:extLst>
      </xdr:spPr>
    </xdr:sp>
    <xdr:clientData/>
  </xdr:twoCellAnchor>
  <xdr:twoCellAnchor>
    <xdr:from>
      <xdr:col>11</xdr:col>
      <xdr:colOff>197033</xdr:colOff>
      <xdr:row>559</xdr:row>
      <xdr:rowOff>9524</xdr:rowOff>
    </xdr:from>
    <xdr:to>
      <xdr:col>11</xdr:col>
      <xdr:colOff>197033</xdr:colOff>
      <xdr:row>562</xdr:row>
      <xdr:rowOff>1723</xdr:rowOff>
    </xdr:to>
    <xdr:sp macro="" textlink="">
      <xdr:nvSpPr>
        <xdr:cNvPr id="501" name="Line 1019">
          <a:extLst>
            <a:ext uri="{FF2B5EF4-FFF2-40B4-BE49-F238E27FC236}">
              <a16:creationId xmlns:a16="http://schemas.microsoft.com/office/drawing/2014/main" id="{00000000-0008-0000-0B00-0000F5010000}"/>
            </a:ext>
          </a:extLst>
        </xdr:cNvPr>
        <xdr:cNvSpPr>
          <a:spLocks noChangeShapeType="1"/>
        </xdr:cNvSpPr>
      </xdr:nvSpPr>
      <xdr:spPr>
        <a:xfrm>
          <a:off x="2415798" y="108482465"/>
          <a:ext cx="0" cy="474052"/>
        </a:xfrm>
        <a:prstGeom prst="line">
          <a:avLst/>
        </a:prstGeom>
        <a:noFill/>
        <a:ln w="15875">
          <a:solidFill>
            <a:srgbClr xmlns:mc="http://schemas.openxmlformats.org/markup-compatibility/2006" xmlns:a14="http://schemas.microsoft.com/office/drawing/2010/main" val="000000" mc:Ignorable="a14" a14:legacySpreadsheetColorIndex="64"/>
          </a:solidFill>
          <a:round/>
          <a:headEnd type="triangle" w="sm" len="med"/>
        </a:ln>
        <a:extLst>
          <a:ext uri="{909E8E84-426E-40DD-AFC4-6F175D3DCCD1}">
            <a14:hiddenFill xmlns:a14="http://schemas.microsoft.com/office/drawing/2010/main">
              <a:noFill/>
            </a14:hiddenFill>
          </a:ext>
        </a:extLst>
      </xdr:spPr>
    </xdr:sp>
    <xdr:clientData/>
  </xdr:twoCellAnchor>
  <xdr:twoCellAnchor>
    <xdr:from>
      <xdr:col>11</xdr:col>
      <xdr:colOff>25583</xdr:colOff>
      <xdr:row>559</xdr:row>
      <xdr:rowOff>9525</xdr:rowOff>
    </xdr:from>
    <xdr:to>
      <xdr:col>12</xdr:col>
      <xdr:colOff>0</xdr:colOff>
      <xdr:row>559</xdr:row>
      <xdr:rowOff>188301</xdr:rowOff>
    </xdr:to>
    <xdr:sp macro="" textlink="">
      <xdr:nvSpPr>
        <xdr:cNvPr id="502" name="Text Box 403">
          <a:extLst>
            <a:ext uri="{FF2B5EF4-FFF2-40B4-BE49-F238E27FC236}">
              <a16:creationId xmlns:a16="http://schemas.microsoft.com/office/drawing/2014/main" id="{00000000-0008-0000-0B00-0000F6010000}"/>
            </a:ext>
          </a:extLst>
        </xdr:cNvPr>
        <xdr:cNvSpPr txBox="1">
          <a:spLocks noChangeArrowheads="1"/>
        </xdr:cNvSpPr>
      </xdr:nvSpPr>
      <xdr:spPr>
        <a:xfrm>
          <a:off x="2244348" y="108482466"/>
          <a:ext cx="176123" cy="178776"/>
        </a:xfrm>
        <a:prstGeom prst="rect">
          <a:avLst/>
        </a:prstGeom>
        <a:noFill/>
        <a:ln>
          <a:noFill/>
        </a:ln>
      </xdr:spPr>
      <xdr:txBody>
        <a:bodyPr wrap="none" lIns="18288" tIns="18288" rIns="0" bIns="0" anchor="t" upright="1">
          <a:noAutofit/>
        </a:bodyPr>
        <a:lstStyle/>
        <a:p>
          <a:pPr algn="l" rtl="0">
            <a:defRPr sz="1000"/>
          </a:pPr>
          <a:r>
            <a:rPr lang="ja-JP" altLang="en-US" sz="1000" b="0" i="0" u="none" strike="noStrike" baseline="0">
              <a:solidFill>
                <a:srgbClr val="000000"/>
              </a:solidFill>
              <a:latin typeface="MS Mincho" panose="02020609040205080304" charset="-128"/>
              <a:ea typeface="MS Mincho" panose="02020609040205080304" charset="-128"/>
            </a:rPr>
            <a:t>G1</a:t>
          </a:r>
        </a:p>
      </xdr:txBody>
    </xdr:sp>
    <xdr:clientData/>
  </xdr:twoCellAnchor>
  <xdr:twoCellAnchor>
    <xdr:from>
      <xdr:col>28</xdr:col>
      <xdr:colOff>85725</xdr:colOff>
      <xdr:row>559</xdr:row>
      <xdr:rowOff>9525</xdr:rowOff>
    </xdr:from>
    <xdr:to>
      <xdr:col>29</xdr:col>
      <xdr:colOff>62340</xdr:colOff>
      <xdr:row>559</xdr:row>
      <xdr:rowOff>188301</xdr:rowOff>
    </xdr:to>
    <xdr:sp macro="" textlink="">
      <xdr:nvSpPr>
        <xdr:cNvPr id="503" name="Text Box 417">
          <a:extLst>
            <a:ext uri="{FF2B5EF4-FFF2-40B4-BE49-F238E27FC236}">
              <a16:creationId xmlns:a16="http://schemas.microsoft.com/office/drawing/2014/main" id="{00000000-0008-0000-0B00-0000F7010000}"/>
            </a:ext>
          </a:extLst>
        </xdr:cNvPr>
        <xdr:cNvSpPr txBox="1">
          <a:spLocks noChangeArrowheads="1"/>
        </xdr:cNvSpPr>
      </xdr:nvSpPr>
      <xdr:spPr>
        <a:xfrm>
          <a:off x="5733490" y="108482466"/>
          <a:ext cx="178321" cy="178776"/>
        </a:xfrm>
        <a:prstGeom prst="rect">
          <a:avLst/>
        </a:prstGeom>
        <a:noFill/>
        <a:ln>
          <a:noFill/>
        </a:ln>
      </xdr:spPr>
      <xdr:txBody>
        <a:bodyPr wrap="none" lIns="18288" tIns="18288" rIns="0" bIns="0" anchor="t" upright="1">
          <a:noAutofit/>
        </a:bodyPr>
        <a:lstStyle/>
        <a:p>
          <a:pPr algn="l" rtl="0">
            <a:defRPr sz="1000"/>
          </a:pPr>
          <a:r>
            <a:rPr lang="ja-JP" altLang="en-US" sz="1000" b="0" i="0" u="none" strike="noStrike" baseline="0">
              <a:solidFill>
                <a:srgbClr val="000000"/>
              </a:solidFill>
              <a:latin typeface="MS Mincho" panose="02020609040205080304" charset="-128"/>
              <a:ea typeface="MS Mincho" panose="02020609040205080304" charset="-128"/>
            </a:rPr>
            <a:t>G</a:t>
          </a:r>
          <a:r>
            <a:rPr lang="en-US" altLang="ja-JP" sz="1000" b="0" i="0" u="none" strike="noStrike" baseline="0">
              <a:solidFill>
                <a:srgbClr val="000000"/>
              </a:solidFill>
              <a:latin typeface="MS Mincho" panose="02020609040205080304" charset="-128"/>
              <a:ea typeface="MS Mincho" panose="02020609040205080304" charset="-128"/>
            </a:rPr>
            <a:t>2</a:t>
          </a:r>
          <a:endParaRPr lang="ja-JP" altLang="en-US" sz="1000" b="0" i="0" u="none" strike="noStrike" baseline="0">
            <a:solidFill>
              <a:srgbClr val="000000"/>
            </a:solidFill>
            <a:latin typeface="MS Mincho" panose="02020609040205080304" charset="-128"/>
            <a:ea typeface="MS Mincho" panose="02020609040205080304" charset="-128"/>
          </a:endParaRPr>
        </a:p>
      </xdr:txBody>
    </xdr:sp>
    <xdr:clientData/>
  </xdr:twoCellAnchor>
  <xdr:twoCellAnchor>
    <xdr:from>
      <xdr:col>11</xdr:col>
      <xdr:colOff>200024</xdr:colOff>
      <xdr:row>559</xdr:row>
      <xdr:rowOff>0</xdr:rowOff>
    </xdr:from>
    <xdr:to>
      <xdr:col>27</xdr:col>
      <xdr:colOff>200024</xdr:colOff>
      <xdr:row>559</xdr:row>
      <xdr:rowOff>0</xdr:rowOff>
    </xdr:to>
    <xdr:sp macro="" textlink="">
      <xdr:nvSpPr>
        <xdr:cNvPr id="504" name="Line 458">
          <a:extLst>
            <a:ext uri="{FF2B5EF4-FFF2-40B4-BE49-F238E27FC236}">
              <a16:creationId xmlns:a16="http://schemas.microsoft.com/office/drawing/2014/main" id="{00000000-0008-0000-0B00-0000F8010000}"/>
            </a:ext>
          </a:extLst>
        </xdr:cNvPr>
        <xdr:cNvSpPr>
          <a:spLocks noChangeShapeType="1"/>
        </xdr:cNvSpPr>
      </xdr:nvSpPr>
      <xdr:spPr>
        <a:xfrm flipH="1" flipV="1">
          <a:off x="2418789" y="108472941"/>
          <a:ext cx="3227294"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arrow" w="sm" len="sm"/>
          <a:tailEnd type="arrow" w="sm" len="sm"/>
        </a:ln>
        <a:extLst>
          <a:ext uri="{909E8E84-426E-40DD-AFC4-6F175D3DCCD1}">
            <a14:hiddenFill xmlns:a14="http://schemas.microsoft.com/office/drawing/2010/main">
              <a:noFill/>
            </a14:hiddenFill>
          </a:ext>
        </a:extLst>
      </xdr:spPr>
    </xdr:sp>
    <xdr:clientData/>
  </xdr:twoCellAnchor>
  <xdr:twoCellAnchor>
    <xdr:from>
      <xdr:col>7</xdr:col>
      <xdr:colOff>197826</xdr:colOff>
      <xdr:row>562</xdr:row>
      <xdr:rowOff>2199</xdr:rowOff>
    </xdr:from>
    <xdr:to>
      <xdr:col>32</xdr:col>
      <xdr:colOff>0</xdr:colOff>
      <xdr:row>562</xdr:row>
      <xdr:rowOff>2199</xdr:rowOff>
    </xdr:to>
    <xdr:cxnSp macro="">
      <xdr:nvCxnSpPr>
        <xdr:cNvPr id="505" name="直線コネクタ 3">
          <a:extLst>
            <a:ext uri="{FF2B5EF4-FFF2-40B4-BE49-F238E27FC236}">
              <a16:creationId xmlns:a16="http://schemas.microsoft.com/office/drawing/2014/main" id="{00000000-0008-0000-0B00-0000F9010000}"/>
            </a:ext>
          </a:extLst>
        </xdr:cNvPr>
        <xdr:cNvCxnSpPr>
          <a:cxnSpLocks noChangeShapeType="1"/>
        </xdr:cNvCxnSpPr>
      </xdr:nvCxnSpPr>
      <xdr:spPr bwMode="auto">
        <a:xfrm flipV="1">
          <a:off x="1609767" y="108956993"/>
          <a:ext cx="4844821" cy="0"/>
        </a:xfrm>
        <a:prstGeom prst="line">
          <a:avLst/>
        </a:prstGeom>
        <a:noFill/>
        <a:ln w="9525" algn="ctr">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cxnSp>
    <xdr:clientData/>
  </xdr:twoCellAnchor>
  <xdr:twoCellAnchor>
    <xdr:from>
      <xdr:col>32</xdr:col>
      <xdr:colOff>0</xdr:colOff>
      <xdr:row>562</xdr:row>
      <xdr:rowOff>2199</xdr:rowOff>
    </xdr:from>
    <xdr:to>
      <xdr:col>32</xdr:col>
      <xdr:colOff>0</xdr:colOff>
      <xdr:row>563</xdr:row>
      <xdr:rowOff>0</xdr:rowOff>
    </xdr:to>
    <xdr:cxnSp macro="">
      <xdr:nvCxnSpPr>
        <xdr:cNvPr id="506" name="直線コネクタ 6">
          <a:extLst>
            <a:ext uri="{FF2B5EF4-FFF2-40B4-BE49-F238E27FC236}">
              <a16:creationId xmlns:a16="http://schemas.microsoft.com/office/drawing/2014/main" id="{00000000-0008-0000-0B00-0000FA010000}"/>
            </a:ext>
          </a:extLst>
        </xdr:cNvPr>
        <xdr:cNvCxnSpPr>
          <a:cxnSpLocks noChangeShapeType="1"/>
        </xdr:cNvCxnSpPr>
      </xdr:nvCxnSpPr>
      <xdr:spPr bwMode="auto">
        <a:xfrm>
          <a:off x="6454588" y="108956993"/>
          <a:ext cx="0" cy="188301"/>
        </a:xfrm>
        <a:prstGeom prst="line">
          <a:avLst/>
        </a:prstGeom>
        <a:noFill/>
        <a:ln w="9525" algn="ctr">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cxnSp>
    <xdr:clientData/>
  </xdr:twoCellAnchor>
  <xdr:twoCellAnchor>
    <xdr:from>
      <xdr:col>7</xdr:col>
      <xdr:colOff>197826</xdr:colOff>
      <xdr:row>562</xdr:row>
      <xdr:rowOff>2199</xdr:rowOff>
    </xdr:from>
    <xdr:to>
      <xdr:col>7</xdr:col>
      <xdr:colOff>197826</xdr:colOff>
      <xdr:row>563</xdr:row>
      <xdr:rowOff>0</xdr:rowOff>
    </xdr:to>
    <xdr:cxnSp macro="">
      <xdr:nvCxnSpPr>
        <xdr:cNvPr id="507" name="直線コネクタ 593">
          <a:extLst>
            <a:ext uri="{FF2B5EF4-FFF2-40B4-BE49-F238E27FC236}">
              <a16:creationId xmlns:a16="http://schemas.microsoft.com/office/drawing/2014/main" id="{00000000-0008-0000-0B00-0000FB010000}"/>
            </a:ext>
          </a:extLst>
        </xdr:cNvPr>
        <xdr:cNvCxnSpPr>
          <a:cxnSpLocks noChangeShapeType="1"/>
        </xdr:cNvCxnSpPr>
      </xdr:nvCxnSpPr>
      <xdr:spPr bwMode="auto">
        <a:xfrm>
          <a:off x="1609767" y="108956993"/>
          <a:ext cx="0" cy="188301"/>
        </a:xfrm>
        <a:prstGeom prst="line">
          <a:avLst/>
        </a:prstGeom>
        <a:noFill/>
        <a:ln w="9525" algn="ctr">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cxnSp>
    <xdr:clientData/>
  </xdr:twoCellAnchor>
  <xdr:twoCellAnchor>
    <xdr:from>
      <xdr:col>16</xdr:col>
      <xdr:colOff>174604</xdr:colOff>
      <xdr:row>554</xdr:row>
      <xdr:rowOff>0</xdr:rowOff>
    </xdr:from>
    <xdr:to>
      <xdr:col>19</xdr:col>
      <xdr:colOff>166321</xdr:colOff>
      <xdr:row>554</xdr:row>
      <xdr:rowOff>0</xdr:rowOff>
    </xdr:to>
    <xdr:sp macro="" textlink="">
      <xdr:nvSpPr>
        <xdr:cNvPr id="508" name="Line 1019">
          <a:extLst>
            <a:ext uri="{FF2B5EF4-FFF2-40B4-BE49-F238E27FC236}">
              <a16:creationId xmlns:a16="http://schemas.microsoft.com/office/drawing/2014/main" id="{00000000-0008-0000-0B00-0000FC010000}"/>
            </a:ext>
          </a:extLst>
        </xdr:cNvPr>
        <xdr:cNvSpPr>
          <a:spLocks noChangeShapeType="1"/>
        </xdr:cNvSpPr>
      </xdr:nvSpPr>
      <xdr:spPr bwMode="auto">
        <a:xfrm flipH="1">
          <a:off x="3401898" y="107475618"/>
          <a:ext cx="596835" cy="0"/>
        </a:xfrm>
        <a:prstGeom prst="line">
          <a:avLst/>
        </a:prstGeom>
        <a:noFill/>
        <a:ln w="15875">
          <a:solidFill>
            <a:srgbClr xmlns:mc="http://schemas.openxmlformats.org/markup-compatibility/2006" xmlns:a14="http://schemas.microsoft.com/office/drawing/2010/main" val="000000" mc:Ignorable="a14" a14:legacySpreadsheetColorIndex="64"/>
          </a:solidFill>
          <a:round/>
          <a:headEnd type="triangle" w="sm" len="med"/>
          <a:tailEnd/>
        </a:ln>
        <a:extLst>
          <a:ext uri="{909E8E84-426E-40DD-AFC4-6F175D3DCCD1}">
            <a14:hiddenFill xmlns:a14="http://schemas.microsoft.com/office/drawing/2010/main">
              <a:noFill/>
            </a14:hiddenFill>
          </a:ext>
        </a:extLst>
      </xdr:spPr>
    </xdr:sp>
    <xdr:clientData/>
  </xdr:twoCellAnchor>
  <xdr:twoCellAnchor>
    <xdr:from>
      <xdr:col>10</xdr:col>
      <xdr:colOff>0</xdr:colOff>
      <xdr:row>561</xdr:row>
      <xdr:rowOff>0</xdr:rowOff>
    </xdr:from>
    <xdr:to>
      <xdr:col>30</xdr:col>
      <xdr:colOff>0</xdr:colOff>
      <xdr:row>561</xdr:row>
      <xdr:rowOff>0</xdr:rowOff>
    </xdr:to>
    <xdr:cxnSp macro="">
      <xdr:nvCxnSpPr>
        <xdr:cNvPr id="509" name="直線コネクタ 3">
          <a:extLst>
            <a:ext uri="{FF2B5EF4-FFF2-40B4-BE49-F238E27FC236}">
              <a16:creationId xmlns:a16="http://schemas.microsoft.com/office/drawing/2014/main" id="{00000000-0008-0000-0B00-0000FD010000}"/>
            </a:ext>
          </a:extLst>
        </xdr:cNvPr>
        <xdr:cNvCxnSpPr>
          <a:cxnSpLocks noChangeShapeType="1"/>
        </xdr:cNvCxnSpPr>
      </xdr:nvCxnSpPr>
      <xdr:spPr bwMode="auto">
        <a:xfrm>
          <a:off x="2017059" y="108853941"/>
          <a:ext cx="4034117" cy="0"/>
        </a:xfrm>
        <a:prstGeom prst="line">
          <a:avLst/>
        </a:prstGeom>
        <a:noFill/>
        <a:ln w="9525" algn="ctr">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cxnSp>
    <xdr:clientData/>
  </xdr:twoCellAnchor>
  <xdr:twoCellAnchor>
    <xdr:from>
      <xdr:col>30</xdr:col>
      <xdr:colOff>0</xdr:colOff>
      <xdr:row>556</xdr:row>
      <xdr:rowOff>0</xdr:rowOff>
    </xdr:from>
    <xdr:to>
      <xdr:col>30</xdr:col>
      <xdr:colOff>0</xdr:colOff>
      <xdr:row>561</xdr:row>
      <xdr:rowOff>0</xdr:rowOff>
    </xdr:to>
    <xdr:cxnSp macro="">
      <xdr:nvCxnSpPr>
        <xdr:cNvPr id="510" name="直線コネクタ 6">
          <a:extLst>
            <a:ext uri="{FF2B5EF4-FFF2-40B4-BE49-F238E27FC236}">
              <a16:creationId xmlns:a16="http://schemas.microsoft.com/office/drawing/2014/main" id="{00000000-0008-0000-0B00-0000FE010000}"/>
            </a:ext>
          </a:extLst>
        </xdr:cNvPr>
        <xdr:cNvCxnSpPr>
          <a:cxnSpLocks noChangeShapeType="1"/>
        </xdr:cNvCxnSpPr>
      </xdr:nvCxnSpPr>
      <xdr:spPr bwMode="auto">
        <a:xfrm>
          <a:off x="6051176" y="107879029"/>
          <a:ext cx="0" cy="974912"/>
        </a:xfrm>
        <a:prstGeom prst="line">
          <a:avLst/>
        </a:prstGeom>
        <a:noFill/>
        <a:ln w="9525" algn="ctr">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cxnSp>
    <xdr:clientData/>
  </xdr:twoCellAnchor>
  <xdr:twoCellAnchor>
    <xdr:from>
      <xdr:col>10</xdr:col>
      <xdr:colOff>0</xdr:colOff>
      <xdr:row>556</xdr:row>
      <xdr:rowOff>0</xdr:rowOff>
    </xdr:from>
    <xdr:to>
      <xdr:col>10</xdr:col>
      <xdr:colOff>0</xdr:colOff>
      <xdr:row>561</xdr:row>
      <xdr:rowOff>0</xdr:rowOff>
    </xdr:to>
    <xdr:cxnSp macro="">
      <xdr:nvCxnSpPr>
        <xdr:cNvPr id="511" name="直線コネクタ 6">
          <a:extLst>
            <a:ext uri="{FF2B5EF4-FFF2-40B4-BE49-F238E27FC236}">
              <a16:creationId xmlns:a16="http://schemas.microsoft.com/office/drawing/2014/main" id="{00000000-0008-0000-0B00-0000FF010000}"/>
            </a:ext>
          </a:extLst>
        </xdr:cNvPr>
        <xdr:cNvCxnSpPr>
          <a:cxnSpLocks noChangeShapeType="1"/>
        </xdr:cNvCxnSpPr>
      </xdr:nvCxnSpPr>
      <xdr:spPr bwMode="auto">
        <a:xfrm>
          <a:off x="2017059" y="107879029"/>
          <a:ext cx="0" cy="974912"/>
        </a:xfrm>
        <a:prstGeom prst="line">
          <a:avLst/>
        </a:prstGeom>
        <a:noFill/>
        <a:ln w="9525" algn="ctr">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cxnSp>
    <xdr:clientData/>
  </xdr:twoCellAnchor>
  <xdr:twoCellAnchor>
    <xdr:from>
      <xdr:col>5</xdr:col>
      <xdr:colOff>0</xdr:colOff>
      <xdr:row>555</xdr:row>
      <xdr:rowOff>0</xdr:rowOff>
    </xdr:from>
    <xdr:to>
      <xdr:col>10</xdr:col>
      <xdr:colOff>0</xdr:colOff>
      <xdr:row>556</xdr:row>
      <xdr:rowOff>0</xdr:rowOff>
    </xdr:to>
    <xdr:cxnSp macro="">
      <xdr:nvCxnSpPr>
        <xdr:cNvPr id="512" name="直線コネクタ 6">
          <a:extLst>
            <a:ext uri="{FF2B5EF4-FFF2-40B4-BE49-F238E27FC236}">
              <a16:creationId xmlns:a16="http://schemas.microsoft.com/office/drawing/2014/main" id="{00000000-0008-0000-0B00-000000020000}"/>
            </a:ext>
          </a:extLst>
        </xdr:cNvPr>
        <xdr:cNvCxnSpPr>
          <a:cxnSpLocks noChangeShapeType="1"/>
        </xdr:cNvCxnSpPr>
      </xdr:nvCxnSpPr>
      <xdr:spPr bwMode="auto">
        <a:xfrm>
          <a:off x="1008529" y="107677324"/>
          <a:ext cx="1008530" cy="201705"/>
        </a:xfrm>
        <a:prstGeom prst="line">
          <a:avLst/>
        </a:prstGeom>
        <a:noFill/>
        <a:ln w="9525" algn="ctr">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cxnSp>
    <xdr:clientData/>
  </xdr:twoCellAnchor>
  <xdr:twoCellAnchor>
    <xdr:from>
      <xdr:col>20</xdr:col>
      <xdr:colOff>0</xdr:colOff>
      <xdr:row>554</xdr:row>
      <xdr:rowOff>0</xdr:rowOff>
    </xdr:from>
    <xdr:to>
      <xdr:col>33</xdr:col>
      <xdr:colOff>955</xdr:colOff>
      <xdr:row>554</xdr:row>
      <xdr:rowOff>0</xdr:rowOff>
    </xdr:to>
    <xdr:cxnSp macro="">
      <xdr:nvCxnSpPr>
        <xdr:cNvPr id="513" name="直線コネクタ 6">
          <a:extLst>
            <a:ext uri="{FF2B5EF4-FFF2-40B4-BE49-F238E27FC236}">
              <a16:creationId xmlns:a16="http://schemas.microsoft.com/office/drawing/2014/main" id="{00000000-0008-0000-0B00-000001020000}"/>
            </a:ext>
          </a:extLst>
        </xdr:cNvPr>
        <xdr:cNvCxnSpPr>
          <a:cxnSpLocks noChangeShapeType="1"/>
        </xdr:cNvCxnSpPr>
      </xdr:nvCxnSpPr>
      <xdr:spPr bwMode="auto">
        <a:xfrm>
          <a:off x="4034118" y="107475618"/>
          <a:ext cx="2623131" cy="0"/>
        </a:xfrm>
        <a:prstGeom prst="line">
          <a:avLst/>
        </a:prstGeom>
        <a:noFill/>
        <a:ln w="9525" algn="ctr">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cxnSp>
    <xdr:clientData/>
  </xdr:twoCellAnchor>
  <xdr:twoCellAnchor>
    <xdr:from>
      <xdr:col>30</xdr:col>
      <xdr:colOff>0</xdr:colOff>
      <xdr:row>555</xdr:row>
      <xdr:rowOff>80010</xdr:rowOff>
    </xdr:from>
    <xdr:to>
      <xdr:col>33</xdr:col>
      <xdr:colOff>0</xdr:colOff>
      <xdr:row>556</xdr:row>
      <xdr:rowOff>0</xdr:rowOff>
    </xdr:to>
    <xdr:cxnSp macro="">
      <xdr:nvCxnSpPr>
        <xdr:cNvPr id="514" name="直線コネクタ 6">
          <a:extLst>
            <a:ext uri="{FF2B5EF4-FFF2-40B4-BE49-F238E27FC236}">
              <a16:creationId xmlns:a16="http://schemas.microsoft.com/office/drawing/2014/main" id="{00000000-0008-0000-0B00-000002020000}"/>
            </a:ext>
          </a:extLst>
        </xdr:cNvPr>
        <xdr:cNvCxnSpPr>
          <a:cxnSpLocks noChangeShapeType="1"/>
        </xdr:cNvCxnSpPr>
      </xdr:nvCxnSpPr>
      <xdr:spPr bwMode="auto">
        <a:xfrm flipV="1">
          <a:off x="6051176" y="107757334"/>
          <a:ext cx="605118" cy="121695"/>
        </a:xfrm>
        <a:prstGeom prst="line">
          <a:avLst/>
        </a:prstGeom>
        <a:noFill/>
        <a:ln w="9525" algn="ctr">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cxnSp>
    <xdr:clientData/>
  </xdr:twoCellAnchor>
  <xdr:twoCellAnchor>
    <xdr:from>
      <xdr:col>11</xdr:col>
      <xdr:colOff>0</xdr:colOff>
      <xdr:row>553</xdr:row>
      <xdr:rowOff>0</xdr:rowOff>
    </xdr:from>
    <xdr:to>
      <xdr:col>11</xdr:col>
      <xdr:colOff>0</xdr:colOff>
      <xdr:row>554</xdr:row>
      <xdr:rowOff>0</xdr:rowOff>
    </xdr:to>
    <xdr:cxnSp macro="">
      <xdr:nvCxnSpPr>
        <xdr:cNvPr id="515" name="直線コネクタ 6">
          <a:extLst>
            <a:ext uri="{FF2B5EF4-FFF2-40B4-BE49-F238E27FC236}">
              <a16:creationId xmlns:a16="http://schemas.microsoft.com/office/drawing/2014/main" id="{00000000-0008-0000-0B00-000003020000}"/>
            </a:ext>
          </a:extLst>
        </xdr:cNvPr>
        <xdr:cNvCxnSpPr>
          <a:cxnSpLocks noChangeShapeType="1"/>
        </xdr:cNvCxnSpPr>
      </xdr:nvCxnSpPr>
      <xdr:spPr bwMode="auto">
        <a:xfrm flipV="1">
          <a:off x="2218765" y="107273912"/>
          <a:ext cx="0" cy="201706"/>
        </a:xfrm>
        <a:prstGeom prst="line">
          <a:avLst/>
        </a:prstGeom>
        <a:noFill/>
        <a:ln w="9525" algn="ctr">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cxnSp>
    <xdr:clientData/>
  </xdr:twoCellAnchor>
  <xdr:twoCellAnchor>
    <xdr:from>
      <xdr:col>18</xdr:col>
      <xdr:colOff>0</xdr:colOff>
      <xdr:row>553</xdr:row>
      <xdr:rowOff>0</xdr:rowOff>
    </xdr:from>
    <xdr:to>
      <xdr:col>18</xdr:col>
      <xdr:colOff>0</xdr:colOff>
      <xdr:row>554</xdr:row>
      <xdr:rowOff>0</xdr:rowOff>
    </xdr:to>
    <xdr:cxnSp macro="">
      <xdr:nvCxnSpPr>
        <xdr:cNvPr id="516" name="直線コネクタ 6">
          <a:extLst>
            <a:ext uri="{FF2B5EF4-FFF2-40B4-BE49-F238E27FC236}">
              <a16:creationId xmlns:a16="http://schemas.microsoft.com/office/drawing/2014/main" id="{00000000-0008-0000-0B00-000004020000}"/>
            </a:ext>
          </a:extLst>
        </xdr:cNvPr>
        <xdr:cNvCxnSpPr>
          <a:cxnSpLocks noChangeShapeType="1"/>
        </xdr:cNvCxnSpPr>
      </xdr:nvCxnSpPr>
      <xdr:spPr bwMode="auto">
        <a:xfrm flipV="1">
          <a:off x="3630706" y="107273912"/>
          <a:ext cx="0" cy="201706"/>
        </a:xfrm>
        <a:prstGeom prst="line">
          <a:avLst/>
        </a:prstGeom>
        <a:noFill/>
        <a:ln w="9525" algn="ctr">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cxnSp>
    <xdr:clientData/>
  </xdr:twoCellAnchor>
  <xdr:twoCellAnchor>
    <xdr:from>
      <xdr:col>11</xdr:col>
      <xdr:colOff>0</xdr:colOff>
      <xdr:row>553</xdr:row>
      <xdr:rowOff>0</xdr:rowOff>
    </xdr:from>
    <xdr:to>
      <xdr:col>18</xdr:col>
      <xdr:colOff>0</xdr:colOff>
      <xdr:row>553</xdr:row>
      <xdr:rowOff>0</xdr:rowOff>
    </xdr:to>
    <xdr:cxnSp macro="">
      <xdr:nvCxnSpPr>
        <xdr:cNvPr id="517" name="直線コネクタ 6">
          <a:extLst>
            <a:ext uri="{FF2B5EF4-FFF2-40B4-BE49-F238E27FC236}">
              <a16:creationId xmlns:a16="http://schemas.microsoft.com/office/drawing/2014/main" id="{00000000-0008-0000-0B00-000005020000}"/>
            </a:ext>
          </a:extLst>
        </xdr:cNvPr>
        <xdr:cNvCxnSpPr>
          <a:cxnSpLocks noChangeShapeType="1"/>
        </xdr:cNvCxnSpPr>
      </xdr:nvCxnSpPr>
      <xdr:spPr bwMode="auto">
        <a:xfrm>
          <a:off x="2218765" y="107273912"/>
          <a:ext cx="1411941" cy="0"/>
        </a:xfrm>
        <a:prstGeom prst="line">
          <a:avLst/>
        </a:prstGeom>
        <a:noFill/>
        <a:ln w="9525" algn="ctr">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cxnSp>
    <xdr:clientData/>
  </xdr:twoCellAnchor>
  <xdr:twoCellAnchor>
    <xdr:from>
      <xdr:col>22</xdr:col>
      <xdr:colOff>0</xdr:colOff>
      <xdr:row>553</xdr:row>
      <xdr:rowOff>0</xdr:rowOff>
    </xdr:from>
    <xdr:to>
      <xdr:col>22</xdr:col>
      <xdr:colOff>0</xdr:colOff>
      <xdr:row>554</xdr:row>
      <xdr:rowOff>0</xdr:rowOff>
    </xdr:to>
    <xdr:cxnSp macro="">
      <xdr:nvCxnSpPr>
        <xdr:cNvPr id="518" name="直線コネクタ 6">
          <a:extLst>
            <a:ext uri="{FF2B5EF4-FFF2-40B4-BE49-F238E27FC236}">
              <a16:creationId xmlns:a16="http://schemas.microsoft.com/office/drawing/2014/main" id="{00000000-0008-0000-0B00-000006020000}"/>
            </a:ext>
          </a:extLst>
        </xdr:cNvPr>
        <xdr:cNvCxnSpPr>
          <a:cxnSpLocks noChangeShapeType="1"/>
        </xdr:cNvCxnSpPr>
      </xdr:nvCxnSpPr>
      <xdr:spPr bwMode="auto">
        <a:xfrm flipV="1">
          <a:off x="4437529" y="107273912"/>
          <a:ext cx="0" cy="201706"/>
        </a:xfrm>
        <a:prstGeom prst="line">
          <a:avLst/>
        </a:prstGeom>
        <a:noFill/>
        <a:ln w="9525" algn="ctr">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cxnSp>
    <xdr:clientData/>
  </xdr:twoCellAnchor>
  <xdr:twoCellAnchor>
    <xdr:from>
      <xdr:col>29</xdr:col>
      <xdr:colOff>0</xdr:colOff>
      <xdr:row>553</xdr:row>
      <xdr:rowOff>0</xdr:rowOff>
    </xdr:from>
    <xdr:to>
      <xdr:col>29</xdr:col>
      <xdr:colOff>0</xdr:colOff>
      <xdr:row>554</xdr:row>
      <xdr:rowOff>0</xdr:rowOff>
    </xdr:to>
    <xdr:cxnSp macro="">
      <xdr:nvCxnSpPr>
        <xdr:cNvPr id="519" name="直線コネクタ 6">
          <a:extLst>
            <a:ext uri="{FF2B5EF4-FFF2-40B4-BE49-F238E27FC236}">
              <a16:creationId xmlns:a16="http://schemas.microsoft.com/office/drawing/2014/main" id="{00000000-0008-0000-0B00-000007020000}"/>
            </a:ext>
          </a:extLst>
        </xdr:cNvPr>
        <xdr:cNvCxnSpPr>
          <a:cxnSpLocks noChangeShapeType="1"/>
        </xdr:cNvCxnSpPr>
      </xdr:nvCxnSpPr>
      <xdr:spPr bwMode="auto">
        <a:xfrm flipV="1">
          <a:off x="5849471" y="107273912"/>
          <a:ext cx="0" cy="201706"/>
        </a:xfrm>
        <a:prstGeom prst="line">
          <a:avLst/>
        </a:prstGeom>
        <a:noFill/>
        <a:ln w="9525" algn="ctr">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cxnSp>
    <xdr:clientData/>
  </xdr:twoCellAnchor>
  <xdr:twoCellAnchor>
    <xdr:from>
      <xdr:col>22</xdr:col>
      <xdr:colOff>0</xdr:colOff>
      <xdr:row>553</xdr:row>
      <xdr:rowOff>0</xdr:rowOff>
    </xdr:from>
    <xdr:to>
      <xdr:col>29</xdr:col>
      <xdr:colOff>0</xdr:colOff>
      <xdr:row>553</xdr:row>
      <xdr:rowOff>0</xdr:rowOff>
    </xdr:to>
    <xdr:cxnSp macro="">
      <xdr:nvCxnSpPr>
        <xdr:cNvPr id="520" name="直線コネクタ 6">
          <a:extLst>
            <a:ext uri="{FF2B5EF4-FFF2-40B4-BE49-F238E27FC236}">
              <a16:creationId xmlns:a16="http://schemas.microsoft.com/office/drawing/2014/main" id="{00000000-0008-0000-0B00-000008020000}"/>
            </a:ext>
          </a:extLst>
        </xdr:cNvPr>
        <xdr:cNvCxnSpPr>
          <a:cxnSpLocks noChangeShapeType="1"/>
        </xdr:cNvCxnSpPr>
      </xdr:nvCxnSpPr>
      <xdr:spPr bwMode="auto">
        <a:xfrm>
          <a:off x="4437529" y="107273912"/>
          <a:ext cx="1411942" cy="0"/>
        </a:xfrm>
        <a:prstGeom prst="line">
          <a:avLst/>
        </a:prstGeom>
        <a:noFill/>
        <a:ln w="9525" algn="ctr">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cxnSp>
    <xdr:clientData/>
  </xdr:twoCellAnchor>
  <xdr:twoCellAnchor>
    <xdr:from>
      <xdr:col>5</xdr:col>
      <xdr:colOff>0</xdr:colOff>
      <xdr:row>553</xdr:row>
      <xdr:rowOff>0</xdr:rowOff>
    </xdr:from>
    <xdr:to>
      <xdr:col>5</xdr:col>
      <xdr:colOff>0</xdr:colOff>
      <xdr:row>555</xdr:row>
      <xdr:rowOff>0</xdr:rowOff>
    </xdr:to>
    <xdr:cxnSp macro="">
      <xdr:nvCxnSpPr>
        <xdr:cNvPr id="522" name="直線コネクタ 6">
          <a:extLst>
            <a:ext uri="{FF2B5EF4-FFF2-40B4-BE49-F238E27FC236}">
              <a16:creationId xmlns:a16="http://schemas.microsoft.com/office/drawing/2014/main" id="{00000000-0008-0000-0B00-00000A020000}"/>
            </a:ext>
          </a:extLst>
        </xdr:cNvPr>
        <xdr:cNvCxnSpPr>
          <a:cxnSpLocks noChangeShapeType="1"/>
        </xdr:cNvCxnSpPr>
      </xdr:nvCxnSpPr>
      <xdr:spPr bwMode="auto">
        <a:xfrm flipV="1">
          <a:off x="1008529" y="107273912"/>
          <a:ext cx="0" cy="403412"/>
        </a:xfrm>
        <a:prstGeom prst="line">
          <a:avLst/>
        </a:prstGeom>
        <a:noFill/>
        <a:ln w="9525" algn="ctr">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cxnSp>
    <xdr:clientData/>
  </xdr:twoCellAnchor>
  <xdr:twoCellAnchor>
    <xdr:from>
      <xdr:col>26</xdr:col>
      <xdr:colOff>0</xdr:colOff>
      <xdr:row>556</xdr:row>
      <xdr:rowOff>0</xdr:rowOff>
    </xdr:from>
    <xdr:to>
      <xdr:col>26</xdr:col>
      <xdr:colOff>0</xdr:colOff>
      <xdr:row>561</xdr:row>
      <xdr:rowOff>0</xdr:rowOff>
    </xdr:to>
    <xdr:cxnSp macro="">
      <xdr:nvCxnSpPr>
        <xdr:cNvPr id="524" name="直線コネクタ 6">
          <a:extLst>
            <a:ext uri="{FF2B5EF4-FFF2-40B4-BE49-F238E27FC236}">
              <a16:creationId xmlns:a16="http://schemas.microsoft.com/office/drawing/2014/main" id="{00000000-0008-0000-0B00-00000C020000}"/>
            </a:ext>
          </a:extLst>
        </xdr:cNvPr>
        <xdr:cNvCxnSpPr>
          <a:cxnSpLocks noChangeShapeType="1"/>
        </xdr:cNvCxnSpPr>
      </xdr:nvCxnSpPr>
      <xdr:spPr bwMode="auto">
        <a:xfrm>
          <a:off x="5244353" y="107879029"/>
          <a:ext cx="0" cy="974912"/>
        </a:xfrm>
        <a:prstGeom prst="line">
          <a:avLst/>
        </a:prstGeom>
        <a:noFill/>
        <a:ln w="9525" algn="ctr">
          <a:solidFill>
            <a:srgbClr xmlns:mc="http://schemas.openxmlformats.org/markup-compatibility/2006" xmlns:a14="http://schemas.microsoft.com/office/drawing/2010/main" val="000000" mc:Ignorable="a14" a14:legacySpreadsheetColorIndex="64"/>
          </a:solidFill>
          <a:prstDash val="lgDash"/>
          <a:round/>
          <a:headEnd/>
          <a:tailEnd/>
        </a:ln>
        <a:extLst>
          <a:ext uri="{909E8E84-426E-40DD-AFC4-6F175D3DCCD1}">
            <a14:hiddenFill xmlns:a14="http://schemas.microsoft.com/office/drawing/2010/main">
              <a:noFill/>
            </a14:hiddenFill>
          </a:ext>
        </a:extLst>
      </xdr:spPr>
    </xdr:cxnSp>
    <xdr:clientData/>
  </xdr:twoCellAnchor>
  <xdr:twoCellAnchor>
    <xdr:from>
      <xdr:col>14</xdr:col>
      <xdr:colOff>0</xdr:colOff>
      <xdr:row>556</xdr:row>
      <xdr:rowOff>0</xdr:rowOff>
    </xdr:from>
    <xdr:to>
      <xdr:col>14</xdr:col>
      <xdr:colOff>0</xdr:colOff>
      <xdr:row>561</xdr:row>
      <xdr:rowOff>0</xdr:rowOff>
    </xdr:to>
    <xdr:cxnSp macro="">
      <xdr:nvCxnSpPr>
        <xdr:cNvPr id="525" name="直線コネクタ 6">
          <a:extLst>
            <a:ext uri="{FF2B5EF4-FFF2-40B4-BE49-F238E27FC236}">
              <a16:creationId xmlns:a16="http://schemas.microsoft.com/office/drawing/2014/main" id="{00000000-0008-0000-0B00-00000D020000}"/>
            </a:ext>
          </a:extLst>
        </xdr:cNvPr>
        <xdr:cNvCxnSpPr>
          <a:cxnSpLocks noChangeShapeType="1"/>
        </xdr:cNvCxnSpPr>
      </xdr:nvCxnSpPr>
      <xdr:spPr bwMode="auto">
        <a:xfrm>
          <a:off x="2823882" y="107879029"/>
          <a:ext cx="0" cy="974912"/>
        </a:xfrm>
        <a:prstGeom prst="line">
          <a:avLst/>
        </a:prstGeom>
        <a:noFill/>
        <a:ln w="9525" algn="ctr">
          <a:solidFill>
            <a:srgbClr xmlns:mc="http://schemas.openxmlformats.org/markup-compatibility/2006" xmlns:a14="http://schemas.microsoft.com/office/drawing/2010/main" val="000000" mc:Ignorable="a14" a14:legacySpreadsheetColorIndex="64"/>
          </a:solidFill>
          <a:prstDash val="lgDash"/>
          <a:round/>
          <a:headEnd/>
          <a:tailEnd/>
        </a:ln>
        <a:extLst>
          <a:ext uri="{909E8E84-426E-40DD-AFC4-6F175D3DCCD1}">
            <a14:hiddenFill xmlns:a14="http://schemas.microsoft.com/office/drawing/2010/main">
              <a:noFill/>
            </a14:hiddenFill>
          </a:ext>
        </a:extLst>
      </xdr:spPr>
    </xdr:cxnSp>
    <xdr:clientData/>
  </xdr:twoCellAnchor>
  <xdr:twoCellAnchor>
    <xdr:from>
      <xdr:col>24</xdr:col>
      <xdr:colOff>0</xdr:colOff>
      <xdr:row>555</xdr:row>
      <xdr:rowOff>0</xdr:rowOff>
    </xdr:from>
    <xdr:to>
      <xdr:col>26</xdr:col>
      <xdr:colOff>0</xdr:colOff>
      <xdr:row>556</xdr:row>
      <xdr:rowOff>0</xdr:rowOff>
    </xdr:to>
    <xdr:cxnSp macro="">
      <xdr:nvCxnSpPr>
        <xdr:cNvPr id="526" name="直線コネクタ 6">
          <a:extLst>
            <a:ext uri="{FF2B5EF4-FFF2-40B4-BE49-F238E27FC236}">
              <a16:creationId xmlns:a16="http://schemas.microsoft.com/office/drawing/2014/main" id="{00000000-0008-0000-0B00-00000E020000}"/>
            </a:ext>
          </a:extLst>
        </xdr:cNvPr>
        <xdr:cNvCxnSpPr>
          <a:cxnSpLocks noChangeShapeType="1"/>
        </xdr:cNvCxnSpPr>
      </xdr:nvCxnSpPr>
      <xdr:spPr bwMode="auto">
        <a:xfrm>
          <a:off x="4840941" y="107677324"/>
          <a:ext cx="403412" cy="201705"/>
        </a:xfrm>
        <a:prstGeom prst="line">
          <a:avLst/>
        </a:prstGeom>
        <a:noFill/>
        <a:ln w="9525" algn="ctr">
          <a:solidFill>
            <a:srgbClr xmlns:mc="http://schemas.openxmlformats.org/markup-compatibility/2006" xmlns:a14="http://schemas.microsoft.com/office/drawing/2010/main" val="000000" mc:Ignorable="a14" a14:legacySpreadsheetColorIndex="64"/>
          </a:solidFill>
          <a:prstDash val="lgDash"/>
          <a:round/>
          <a:headEnd/>
          <a:tailEnd/>
        </a:ln>
        <a:extLst>
          <a:ext uri="{909E8E84-426E-40DD-AFC4-6F175D3DCCD1}">
            <a14:hiddenFill xmlns:a14="http://schemas.microsoft.com/office/drawing/2010/main">
              <a:noFill/>
            </a14:hiddenFill>
          </a:ext>
        </a:extLst>
      </xdr:spPr>
    </xdr:cxnSp>
    <xdr:clientData/>
  </xdr:twoCellAnchor>
  <xdr:twoCellAnchor>
    <xdr:from>
      <xdr:col>14</xdr:col>
      <xdr:colOff>0</xdr:colOff>
      <xdr:row>555</xdr:row>
      <xdr:rowOff>0</xdr:rowOff>
    </xdr:from>
    <xdr:to>
      <xdr:col>16</xdr:col>
      <xdr:colOff>0</xdr:colOff>
      <xdr:row>556</xdr:row>
      <xdr:rowOff>0</xdr:rowOff>
    </xdr:to>
    <xdr:cxnSp macro="">
      <xdr:nvCxnSpPr>
        <xdr:cNvPr id="527" name="直線コネクタ 6">
          <a:extLst>
            <a:ext uri="{FF2B5EF4-FFF2-40B4-BE49-F238E27FC236}">
              <a16:creationId xmlns:a16="http://schemas.microsoft.com/office/drawing/2014/main" id="{00000000-0008-0000-0B00-00000F020000}"/>
            </a:ext>
          </a:extLst>
        </xdr:cNvPr>
        <xdr:cNvCxnSpPr>
          <a:cxnSpLocks noChangeShapeType="1"/>
        </xdr:cNvCxnSpPr>
      </xdr:nvCxnSpPr>
      <xdr:spPr bwMode="auto">
        <a:xfrm flipV="1">
          <a:off x="2823882" y="107677324"/>
          <a:ext cx="403412" cy="201705"/>
        </a:xfrm>
        <a:prstGeom prst="line">
          <a:avLst/>
        </a:prstGeom>
        <a:noFill/>
        <a:ln w="9525" algn="ctr">
          <a:solidFill>
            <a:srgbClr xmlns:mc="http://schemas.openxmlformats.org/markup-compatibility/2006" xmlns:a14="http://schemas.microsoft.com/office/drawing/2010/main" val="000000" mc:Ignorable="a14" a14:legacySpreadsheetColorIndex="64"/>
          </a:solidFill>
          <a:prstDash val="lgDash"/>
          <a:round/>
          <a:headEnd/>
          <a:tailEnd/>
        </a:ln>
        <a:extLst>
          <a:ext uri="{909E8E84-426E-40DD-AFC4-6F175D3DCCD1}">
            <a14:hiddenFill xmlns:a14="http://schemas.microsoft.com/office/drawing/2010/main">
              <a:noFill/>
            </a14:hiddenFill>
          </a:ext>
        </a:extLst>
      </xdr:spPr>
    </xdr:cxnSp>
    <xdr:clientData/>
  </xdr:twoCellAnchor>
  <xdr:twoCellAnchor>
    <xdr:from>
      <xdr:col>14</xdr:col>
      <xdr:colOff>58452</xdr:colOff>
      <xdr:row>551</xdr:row>
      <xdr:rowOff>153824</xdr:rowOff>
    </xdr:from>
    <xdr:to>
      <xdr:col>14</xdr:col>
      <xdr:colOff>157843</xdr:colOff>
      <xdr:row>552</xdr:row>
      <xdr:rowOff>51829</xdr:rowOff>
    </xdr:to>
    <xdr:grpSp>
      <xdr:nvGrpSpPr>
        <xdr:cNvPr id="528" name="グループ化 527">
          <a:extLst>
            <a:ext uri="{FF2B5EF4-FFF2-40B4-BE49-F238E27FC236}">
              <a16:creationId xmlns:a16="http://schemas.microsoft.com/office/drawing/2014/main" id="{00000000-0008-0000-0B00-000010020000}"/>
            </a:ext>
          </a:extLst>
        </xdr:cNvPr>
        <xdr:cNvGrpSpPr/>
      </xdr:nvGrpSpPr>
      <xdr:grpSpPr>
        <a:xfrm>
          <a:off x="2882334" y="106643324"/>
          <a:ext cx="99391" cy="99711"/>
          <a:chOff x="2584174" y="57936848"/>
          <a:chExt cx="397565" cy="397565"/>
        </a:xfrm>
      </xdr:grpSpPr>
      <xdr:cxnSp macro="">
        <xdr:nvCxnSpPr>
          <xdr:cNvPr id="529" name="直線コネクタ 6">
            <a:extLst>
              <a:ext uri="{FF2B5EF4-FFF2-40B4-BE49-F238E27FC236}">
                <a16:creationId xmlns:a16="http://schemas.microsoft.com/office/drawing/2014/main" id="{00000000-0008-0000-0B00-000011020000}"/>
              </a:ext>
            </a:extLst>
          </xdr:cNvPr>
          <xdr:cNvCxnSpPr>
            <a:cxnSpLocks noChangeShapeType="1"/>
          </xdr:cNvCxnSpPr>
        </xdr:nvCxnSpPr>
        <xdr:spPr bwMode="auto">
          <a:xfrm flipH="1">
            <a:off x="2584174" y="58135630"/>
            <a:ext cx="397565" cy="0"/>
          </a:xfrm>
          <a:prstGeom prst="line">
            <a:avLst/>
          </a:prstGeom>
          <a:noFill/>
          <a:ln w="9525" algn="ctr">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cxnSp>
      <xdr:cxnSp macro="">
        <xdr:nvCxnSpPr>
          <xdr:cNvPr id="530" name="直線コネクタ 6">
            <a:extLst>
              <a:ext uri="{FF2B5EF4-FFF2-40B4-BE49-F238E27FC236}">
                <a16:creationId xmlns:a16="http://schemas.microsoft.com/office/drawing/2014/main" id="{00000000-0008-0000-0B00-000012020000}"/>
              </a:ext>
            </a:extLst>
          </xdr:cNvPr>
          <xdr:cNvCxnSpPr>
            <a:cxnSpLocks noChangeShapeType="1"/>
          </xdr:cNvCxnSpPr>
        </xdr:nvCxnSpPr>
        <xdr:spPr bwMode="auto">
          <a:xfrm>
            <a:off x="2782957" y="57936848"/>
            <a:ext cx="0" cy="397565"/>
          </a:xfrm>
          <a:prstGeom prst="line">
            <a:avLst/>
          </a:prstGeom>
          <a:noFill/>
          <a:ln w="9525" algn="ctr">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25</xdr:col>
      <xdr:colOff>63894</xdr:colOff>
      <xdr:row>551</xdr:row>
      <xdr:rowOff>153824</xdr:rowOff>
    </xdr:from>
    <xdr:to>
      <xdr:col>25</xdr:col>
      <xdr:colOff>163285</xdr:colOff>
      <xdr:row>552</xdr:row>
      <xdr:rowOff>51829</xdr:rowOff>
    </xdr:to>
    <xdr:grpSp>
      <xdr:nvGrpSpPr>
        <xdr:cNvPr id="531" name="グループ化 530">
          <a:extLst>
            <a:ext uri="{FF2B5EF4-FFF2-40B4-BE49-F238E27FC236}">
              <a16:creationId xmlns:a16="http://schemas.microsoft.com/office/drawing/2014/main" id="{00000000-0008-0000-0B00-000013020000}"/>
            </a:ext>
          </a:extLst>
        </xdr:cNvPr>
        <xdr:cNvGrpSpPr/>
      </xdr:nvGrpSpPr>
      <xdr:grpSpPr>
        <a:xfrm>
          <a:off x="5106541" y="106643324"/>
          <a:ext cx="99391" cy="99711"/>
          <a:chOff x="2584174" y="57936848"/>
          <a:chExt cx="397565" cy="397565"/>
        </a:xfrm>
      </xdr:grpSpPr>
      <xdr:cxnSp macro="">
        <xdr:nvCxnSpPr>
          <xdr:cNvPr id="532" name="直線コネクタ 6">
            <a:extLst>
              <a:ext uri="{FF2B5EF4-FFF2-40B4-BE49-F238E27FC236}">
                <a16:creationId xmlns:a16="http://schemas.microsoft.com/office/drawing/2014/main" id="{00000000-0008-0000-0B00-000014020000}"/>
              </a:ext>
            </a:extLst>
          </xdr:cNvPr>
          <xdr:cNvCxnSpPr>
            <a:cxnSpLocks noChangeShapeType="1"/>
          </xdr:cNvCxnSpPr>
        </xdr:nvCxnSpPr>
        <xdr:spPr bwMode="auto">
          <a:xfrm flipH="1">
            <a:off x="2584174" y="58135630"/>
            <a:ext cx="397565" cy="0"/>
          </a:xfrm>
          <a:prstGeom prst="line">
            <a:avLst/>
          </a:prstGeom>
          <a:noFill/>
          <a:ln w="9525" algn="ctr">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cxnSp>
      <xdr:cxnSp macro="">
        <xdr:nvCxnSpPr>
          <xdr:cNvPr id="533" name="直線コネクタ 6">
            <a:extLst>
              <a:ext uri="{FF2B5EF4-FFF2-40B4-BE49-F238E27FC236}">
                <a16:creationId xmlns:a16="http://schemas.microsoft.com/office/drawing/2014/main" id="{00000000-0008-0000-0B00-000015020000}"/>
              </a:ext>
            </a:extLst>
          </xdr:cNvPr>
          <xdr:cNvCxnSpPr>
            <a:cxnSpLocks noChangeShapeType="1"/>
          </xdr:cNvCxnSpPr>
        </xdr:nvCxnSpPr>
        <xdr:spPr bwMode="auto">
          <a:xfrm>
            <a:off x="2782957" y="57936848"/>
            <a:ext cx="0" cy="397565"/>
          </a:xfrm>
          <a:prstGeom prst="line">
            <a:avLst/>
          </a:prstGeom>
          <a:noFill/>
          <a:ln w="9525" algn="ctr">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6</xdr:col>
      <xdr:colOff>0</xdr:colOff>
      <xdr:row>554</xdr:row>
      <xdr:rowOff>0</xdr:rowOff>
    </xdr:from>
    <xdr:to>
      <xdr:col>6</xdr:col>
      <xdr:colOff>0</xdr:colOff>
      <xdr:row>562</xdr:row>
      <xdr:rowOff>1723</xdr:rowOff>
    </xdr:to>
    <xdr:sp macro="" textlink="">
      <xdr:nvSpPr>
        <xdr:cNvPr id="534" name="Line 458">
          <a:extLst>
            <a:ext uri="{FF2B5EF4-FFF2-40B4-BE49-F238E27FC236}">
              <a16:creationId xmlns:a16="http://schemas.microsoft.com/office/drawing/2014/main" id="{00000000-0008-0000-0B00-000016020000}"/>
            </a:ext>
          </a:extLst>
        </xdr:cNvPr>
        <xdr:cNvSpPr>
          <a:spLocks noChangeShapeType="1"/>
        </xdr:cNvSpPr>
      </xdr:nvSpPr>
      <xdr:spPr>
        <a:xfrm>
          <a:off x="1210235" y="107475618"/>
          <a:ext cx="0" cy="1480899"/>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arrow" w="sm" len="sm"/>
          <a:tailEnd type="arrow" w="sm" len="sm"/>
        </a:ln>
        <a:extLst>
          <a:ext uri="{909E8E84-426E-40DD-AFC4-6F175D3DCCD1}">
            <a14:hiddenFill xmlns:a14="http://schemas.microsoft.com/office/drawing/2010/main">
              <a:noFill/>
            </a14:hiddenFill>
          </a:ext>
        </a:extLst>
      </xdr:spPr>
    </xdr:sp>
    <xdr:clientData/>
  </xdr:twoCellAnchor>
  <xdr:twoCellAnchor>
    <xdr:from>
      <xdr:col>6</xdr:col>
      <xdr:colOff>0</xdr:colOff>
      <xdr:row>554</xdr:row>
      <xdr:rowOff>0</xdr:rowOff>
    </xdr:from>
    <xdr:to>
      <xdr:col>16</xdr:col>
      <xdr:colOff>0</xdr:colOff>
      <xdr:row>554</xdr:row>
      <xdr:rowOff>0</xdr:rowOff>
    </xdr:to>
    <xdr:sp macro="" textlink="">
      <xdr:nvSpPr>
        <xdr:cNvPr id="535" name="Line 458">
          <a:extLst>
            <a:ext uri="{FF2B5EF4-FFF2-40B4-BE49-F238E27FC236}">
              <a16:creationId xmlns:a16="http://schemas.microsoft.com/office/drawing/2014/main" id="{00000000-0008-0000-0B00-000017020000}"/>
            </a:ext>
          </a:extLst>
        </xdr:cNvPr>
        <xdr:cNvSpPr>
          <a:spLocks noChangeShapeType="1"/>
        </xdr:cNvSpPr>
      </xdr:nvSpPr>
      <xdr:spPr>
        <a:xfrm>
          <a:off x="1210235" y="107475618"/>
          <a:ext cx="2017059"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none" w="sm" len="sm"/>
          <a:tailEnd type="none" w="sm" len="sm"/>
        </a:ln>
        <a:extLst>
          <a:ext uri="{909E8E84-426E-40DD-AFC4-6F175D3DCCD1}">
            <a14:hiddenFill xmlns:a14="http://schemas.microsoft.com/office/drawing/2010/main">
              <a:noFill/>
            </a14:hiddenFill>
          </a:ext>
        </a:extLst>
      </xdr:spPr>
    </xdr:sp>
    <xdr:clientData/>
  </xdr:twoCellAnchor>
  <xdr:twoCellAnchor>
    <xdr:from>
      <xdr:col>6</xdr:col>
      <xdr:colOff>0</xdr:colOff>
      <xdr:row>562</xdr:row>
      <xdr:rowOff>1723</xdr:rowOff>
    </xdr:from>
    <xdr:to>
      <xdr:col>7</xdr:col>
      <xdr:colOff>95250</xdr:colOff>
      <xdr:row>562</xdr:row>
      <xdr:rowOff>1723</xdr:rowOff>
    </xdr:to>
    <xdr:sp macro="" textlink="">
      <xdr:nvSpPr>
        <xdr:cNvPr id="536" name="Line 458">
          <a:extLst>
            <a:ext uri="{FF2B5EF4-FFF2-40B4-BE49-F238E27FC236}">
              <a16:creationId xmlns:a16="http://schemas.microsoft.com/office/drawing/2014/main" id="{00000000-0008-0000-0B00-000018020000}"/>
            </a:ext>
          </a:extLst>
        </xdr:cNvPr>
        <xdr:cNvSpPr>
          <a:spLocks noChangeShapeType="1"/>
        </xdr:cNvSpPr>
      </xdr:nvSpPr>
      <xdr:spPr>
        <a:xfrm>
          <a:off x="1210235" y="108956517"/>
          <a:ext cx="296956"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none" w="sm" len="sm"/>
          <a:tailEnd type="none" w="sm" len="sm"/>
        </a:ln>
        <a:extLst>
          <a:ext uri="{909E8E84-426E-40DD-AFC4-6F175D3DCCD1}">
            <a14:hiddenFill xmlns:a14="http://schemas.microsoft.com/office/drawing/2010/main">
              <a:noFill/>
            </a14:hiddenFill>
          </a:ext>
        </a:extLst>
      </xdr:spPr>
    </xdr:sp>
    <xdr:clientData/>
  </xdr:twoCellAnchor>
  <xdr:twoCellAnchor>
    <xdr:from>
      <xdr:col>16</xdr:col>
      <xdr:colOff>0</xdr:colOff>
      <xdr:row>555</xdr:row>
      <xdr:rowOff>0</xdr:rowOff>
    </xdr:from>
    <xdr:to>
      <xdr:col>24</xdr:col>
      <xdr:colOff>0</xdr:colOff>
      <xdr:row>555</xdr:row>
      <xdr:rowOff>0</xdr:rowOff>
    </xdr:to>
    <xdr:cxnSp macro="">
      <xdr:nvCxnSpPr>
        <xdr:cNvPr id="537" name="直線コネクタ 6">
          <a:extLst>
            <a:ext uri="{FF2B5EF4-FFF2-40B4-BE49-F238E27FC236}">
              <a16:creationId xmlns:a16="http://schemas.microsoft.com/office/drawing/2014/main" id="{00000000-0008-0000-0B00-000019020000}"/>
            </a:ext>
          </a:extLst>
        </xdr:cNvPr>
        <xdr:cNvCxnSpPr>
          <a:cxnSpLocks noChangeShapeType="1"/>
        </xdr:cNvCxnSpPr>
      </xdr:nvCxnSpPr>
      <xdr:spPr bwMode="auto">
        <a:xfrm>
          <a:off x="3227294" y="107677324"/>
          <a:ext cx="1613647" cy="0"/>
        </a:xfrm>
        <a:prstGeom prst="line">
          <a:avLst/>
        </a:prstGeom>
        <a:noFill/>
        <a:ln w="9525" algn="ctr">
          <a:solidFill>
            <a:srgbClr xmlns:mc="http://schemas.openxmlformats.org/markup-compatibility/2006" xmlns:a14="http://schemas.microsoft.com/office/drawing/2010/main" val="000000" mc:Ignorable="a14" a14:legacySpreadsheetColorIndex="64"/>
          </a:solidFill>
          <a:prstDash val="lgDash"/>
          <a:round/>
          <a:headEnd/>
          <a:tailEnd/>
        </a:ln>
        <a:extLst>
          <a:ext uri="{909E8E84-426E-40DD-AFC4-6F175D3DCCD1}">
            <a14:hiddenFill xmlns:a14="http://schemas.microsoft.com/office/drawing/2010/main">
              <a:noFill/>
            </a14:hiddenFill>
          </a:ext>
        </a:extLst>
      </xdr:spPr>
    </xdr:cxnSp>
    <xdr:clientData/>
  </xdr:twoCellAnchor>
  <xdr:twoCellAnchor>
    <xdr:from>
      <xdr:col>7</xdr:col>
      <xdr:colOff>172340</xdr:colOff>
      <xdr:row>578</xdr:row>
      <xdr:rowOff>171450</xdr:rowOff>
    </xdr:from>
    <xdr:to>
      <xdr:col>26</xdr:col>
      <xdr:colOff>14654</xdr:colOff>
      <xdr:row>590</xdr:row>
      <xdr:rowOff>31772</xdr:rowOff>
    </xdr:to>
    <xdr:grpSp>
      <xdr:nvGrpSpPr>
        <xdr:cNvPr id="56" name="グループ化 55">
          <a:extLst>
            <a:ext uri="{FF2B5EF4-FFF2-40B4-BE49-F238E27FC236}">
              <a16:creationId xmlns:a16="http://schemas.microsoft.com/office/drawing/2014/main" id="{00000000-0008-0000-0B00-000038000000}"/>
            </a:ext>
          </a:extLst>
        </xdr:cNvPr>
        <xdr:cNvGrpSpPr/>
      </xdr:nvGrpSpPr>
      <xdr:grpSpPr>
        <a:xfrm>
          <a:off x="1584281" y="111871685"/>
          <a:ext cx="3674726" cy="2135116"/>
          <a:chOff x="1572515" y="91735275"/>
          <a:chExt cx="3642789" cy="2127272"/>
        </a:xfrm>
      </xdr:grpSpPr>
      <xdr:sp macro="" textlink="">
        <xdr:nvSpPr>
          <xdr:cNvPr id="538" name="Line 1013">
            <a:extLst>
              <a:ext uri="{FF2B5EF4-FFF2-40B4-BE49-F238E27FC236}">
                <a16:creationId xmlns:a16="http://schemas.microsoft.com/office/drawing/2014/main" id="{00000000-0008-0000-0B00-00001A020000}"/>
              </a:ext>
            </a:extLst>
          </xdr:cNvPr>
          <xdr:cNvSpPr>
            <a:spLocks noChangeShapeType="1"/>
          </xdr:cNvSpPr>
        </xdr:nvSpPr>
        <xdr:spPr>
          <a:xfrm flipV="1">
            <a:off x="4841238" y="93345000"/>
            <a:ext cx="0" cy="399260"/>
          </a:xfrm>
          <a:prstGeom prst="line">
            <a:avLst/>
          </a:prstGeom>
          <a:noFill/>
          <a:ln w="15875">
            <a:solidFill>
              <a:srgbClr xmlns:mc="http://schemas.openxmlformats.org/markup-compatibility/2006" xmlns:a14="http://schemas.microsoft.com/office/drawing/2010/main" val="000000" mc:Ignorable="a14" a14:legacySpreadsheetColorIndex="64"/>
            </a:solidFill>
            <a:round/>
            <a:headEnd type="triangle" w="sm" len="med"/>
          </a:ln>
          <a:extLst>
            <a:ext uri="{909E8E84-426E-40DD-AFC4-6F175D3DCCD1}">
              <a14:hiddenFill xmlns:a14="http://schemas.microsoft.com/office/drawing/2010/main">
                <a:noFill/>
              </a14:hiddenFill>
            </a:ext>
          </a:extLst>
        </xdr:spPr>
      </xdr:sp>
      <xdr:sp macro="" textlink="">
        <xdr:nvSpPr>
          <xdr:cNvPr id="539" name="Line 1015">
            <a:extLst>
              <a:ext uri="{FF2B5EF4-FFF2-40B4-BE49-F238E27FC236}">
                <a16:creationId xmlns:a16="http://schemas.microsoft.com/office/drawing/2014/main" id="{00000000-0008-0000-0B00-00001B020000}"/>
              </a:ext>
            </a:extLst>
          </xdr:cNvPr>
          <xdr:cNvSpPr>
            <a:spLocks noChangeShapeType="1"/>
          </xdr:cNvSpPr>
        </xdr:nvSpPr>
        <xdr:spPr>
          <a:xfrm flipV="1">
            <a:off x="4104537" y="93345000"/>
            <a:ext cx="0" cy="399260"/>
          </a:xfrm>
          <a:prstGeom prst="line">
            <a:avLst/>
          </a:prstGeom>
          <a:noFill/>
          <a:ln w="15875">
            <a:solidFill>
              <a:srgbClr xmlns:mc="http://schemas.openxmlformats.org/markup-compatibility/2006" xmlns:a14="http://schemas.microsoft.com/office/drawing/2010/main" val="000000" mc:Ignorable="a14" a14:legacySpreadsheetColorIndex="64"/>
            </a:solidFill>
            <a:round/>
            <a:headEnd type="triangle" w="sm" len="med"/>
          </a:ln>
          <a:extLst>
            <a:ext uri="{909E8E84-426E-40DD-AFC4-6F175D3DCCD1}">
              <a14:hiddenFill xmlns:a14="http://schemas.microsoft.com/office/drawing/2010/main">
                <a:noFill/>
              </a14:hiddenFill>
            </a:ext>
          </a:extLst>
        </xdr:spPr>
      </xdr:sp>
      <xdr:sp macro="" textlink="">
        <xdr:nvSpPr>
          <xdr:cNvPr id="540" name="Line 1017">
            <a:extLst>
              <a:ext uri="{FF2B5EF4-FFF2-40B4-BE49-F238E27FC236}">
                <a16:creationId xmlns:a16="http://schemas.microsoft.com/office/drawing/2014/main" id="{00000000-0008-0000-0B00-00001C020000}"/>
              </a:ext>
            </a:extLst>
          </xdr:cNvPr>
          <xdr:cNvSpPr>
            <a:spLocks noChangeShapeType="1"/>
          </xdr:cNvSpPr>
        </xdr:nvSpPr>
        <xdr:spPr>
          <a:xfrm>
            <a:off x="3122269" y="93345000"/>
            <a:ext cx="0" cy="399260"/>
          </a:xfrm>
          <a:prstGeom prst="line">
            <a:avLst/>
          </a:prstGeom>
          <a:noFill/>
          <a:ln w="15875">
            <a:solidFill>
              <a:srgbClr xmlns:mc="http://schemas.openxmlformats.org/markup-compatibility/2006" xmlns:a14="http://schemas.microsoft.com/office/drawing/2010/main" val="000000" mc:Ignorable="a14" a14:legacySpreadsheetColorIndex="64"/>
            </a:solidFill>
            <a:round/>
            <a:headEnd type="triangle" w="sm" len="med"/>
          </a:ln>
          <a:extLst>
            <a:ext uri="{909E8E84-426E-40DD-AFC4-6F175D3DCCD1}">
              <a14:hiddenFill xmlns:a14="http://schemas.microsoft.com/office/drawing/2010/main">
                <a:noFill/>
              </a14:hiddenFill>
            </a:ext>
          </a:extLst>
        </xdr:spPr>
      </xdr:sp>
      <xdr:sp macro="" textlink="">
        <xdr:nvSpPr>
          <xdr:cNvPr id="541" name="Line 1019">
            <a:extLst>
              <a:ext uri="{FF2B5EF4-FFF2-40B4-BE49-F238E27FC236}">
                <a16:creationId xmlns:a16="http://schemas.microsoft.com/office/drawing/2014/main" id="{00000000-0008-0000-0B00-00001D020000}"/>
              </a:ext>
            </a:extLst>
          </xdr:cNvPr>
          <xdr:cNvSpPr>
            <a:spLocks noChangeShapeType="1"/>
          </xdr:cNvSpPr>
        </xdr:nvSpPr>
        <xdr:spPr>
          <a:xfrm>
            <a:off x="2386154" y="93345000"/>
            <a:ext cx="0" cy="399261"/>
          </a:xfrm>
          <a:prstGeom prst="line">
            <a:avLst/>
          </a:prstGeom>
          <a:noFill/>
          <a:ln w="15875">
            <a:solidFill>
              <a:srgbClr xmlns:mc="http://schemas.openxmlformats.org/markup-compatibility/2006" xmlns:a14="http://schemas.microsoft.com/office/drawing/2010/main" val="000000" mc:Ignorable="a14" a14:legacySpreadsheetColorIndex="64"/>
            </a:solidFill>
            <a:round/>
            <a:headEnd type="triangle" w="sm" len="med"/>
          </a:ln>
          <a:extLst>
            <a:ext uri="{909E8E84-426E-40DD-AFC4-6F175D3DCCD1}">
              <a14:hiddenFill xmlns:a14="http://schemas.microsoft.com/office/drawing/2010/main">
                <a:noFill/>
              </a14:hiddenFill>
            </a:ext>
          </a:extLst>
        </xdr:spPr>
      </xdr:sp>
      <xdr:sp macro="" textlink="">
        <xdr:nvSpPr>
          <xdr:cNvPr id="542" name="Text Box 403">
            <a:extLst>
              <a:ext uri="{FF2B5EF4-FFF2-40B4-BE49-F238E27FC236}">
                <a16:creationId xmlns:a16="http://schemas.microsoft.com/office/drawing/2014/main" id="{00000000-0008-0000-0B00-00001E020000}"/>
              </a:ext>
            </a:extLst>
          </xdr:cNvPr>
          <xdr:cNvSpPr txBox="1">
            <a:spLocks noChangeArrowheads="1"/>
          </xdr:cNvSpPr>
        </xdr:nvSpPr>
        <xdr:spPr>
          <a:xfrm>
            <a:off x="2422757" y="93453268"/>
            <a:ext cx="107080" cy="109740"/>
          </a:xfrm>
          <a:prstGeom prst="rect">
            <a:avLst/>
          </a:prstGeom>
          <a:noFill/>
          <a:ln>
            <a:noFill/>
          </a:ln>
        </xdr:spPr>
        <xdr:txBody>
          <a:bodyPr wrap="none" lIns="18288" tIns="18288" rIns="0" bIns="0" anchor="t" upright="1">
            <a:noAutofit/>
          </a:bodyPr>
          <a:lstStyle/>
          <a:p>
            <a:pPr algn="l" rtl="0">
              <a:defRPr sz="1000"/>
            </a:pPr>
            <a:r>
              <a:rPr lang="ja-JP" altLang="en-US" sz="1000" b="0" i="0" u="none" strike="noStrike" baseline="0">
                <a:solidFill>
                  <a:srgbClr val="000000"/>
                </a:solidFill>
                <a:latin typeface="MS Mincho" panose="02020609040205080304" charset="-128"/>
                <a:ea typeface="MS Mincho" panose="02020609040205080304" charset="-128"/>
              </a:rPr>
              <a:t>G1</a:t>
            </a:r>
          </a:p>
        </xdr:txBody>
      </xdr:sp>
      <xdr:sp macro="" textlink="">
        <xdr:nvSpPr>
          <xdr:cNvPr id="543" name="Text Box 415">
            <a:extLst>
              <a:ext uri="{FF2B5EF4-FFF2-40B4-BE49-F238E27FC236}">
                <a16:creationId xmlns:a16="http://schemas.microsoft.com/office/drawing/2014/main" id="{00000000-0008-0000-0B00-00001F020000}"/>
              </a:ext>
            </a:extLst>
          </xdr:cNvPr>
          <xdr:cNvSpPr txBox="1">
            <a:spLocks noChangeArrowheads="1"/>
          </xdr:cNvSpPr>
        </xdr:nvSpPr>
        <xdr:spPr>
          <a:xfrm>
            <a:off x="3158872" y="93459115"/>
            <a:ext cx="107666" cy="111090"/>
          </a:xfrm>
          <a:prstGeom prst="rect">
            <a:avLst/>
          </a:prstGeom>
          <a:noFill/>
          <a:ln>
            <a:noFill/>
          </a:ln>
        </xdr:spPr>
        <xdr:txBody>
          <a:bodyPr wrap="none" lIns="18288" tIns="18288" rIns="0" bIns="0" anchor="t" upright="1">
            <a:noAutofit/>
          </a:bodyPr>
          <a:lstStyle/>
          <a:p>
            <a:pPr algn="l" rtl="0">
              <a:defRPr sz="1000"/>
            </a:pPr>
            <a:r>
              <a:rPr lang="ja-JP" altLang="en-US" sz="1000" b="0" i="0" u="none" strike="noStrike" baseline="0">
                <a:solidFill>
                  <a:srgbClr val="000000"/>
                </a:solidFill>
                <a:latin typeface="MS Mincho" panose="02020609040205080304" charset="-128"/>
                <a:ea typeface="MS Mincho" panose="02020609040205080304" charset="-128"/>
              </a:rPr>
              <a:t>G2</a:t>
            </a:r>
          </a:p>
        </xdr:txBody>
      </xdr:sp>
      <xdr:sp macro="" textlink="">
        <xdr:nvSpPr>
          <xdr:cNvPr id="544" name="Text Box 417">
            <a:extLst>
              <a:ext uri="{FF2B5EF4-FFF2-40B4-BE49-F238E27FC236}">
                <a16:creationId xmlns:a16="http://schemas.microsoft.com/office/drawing/2014/main" id="{00000000-0008-0000-0B00-000020020000}"/>
              </a:ext>
            </a:extLst>
          </xdr:cNvPr>
          <xdr:cNvSpPr txBox="1">
            <a:spLocks noChangeArrowheads="1"/>
          </xdr:cNvSpPr>
        </xdr:nvSpPr>
        <xdr:spPr>
          <a:xfrm>
            <a:off x="4892196" y="93453268"/>
            <a:ext cx="108429" cy="109740"/>
          </a:xfrm>
          <a:prstGeom prst="rect">
            <a:avLst/>
          </a:prstGeom>
          <a:noFill/>
          <a:ln>
            <a:noFill/>
          </a:ln>
        </xdr:spPr>
        <xdr:txBody>
          <a:bodyPr wrap="none" lIns="18288" tIns="18288" rIns="0" bIns="0" anchor="t" upright="1">
            <a:noAutofit/>
          </a:bodyPr>
          <a:lstStyle/>
          <a:p>
            <a:pPr algn="l" rtl="0">
              <a:defRPr sz="1000"/>
            </a:pPr>
            <a:r>
              <a:rPr lang="ja-JP" altLang="en-US" sz="1000" b="0" i="0" u="none" strike="noStrike" baseline="0">
                <a:solidFill>
                  <a:srgbClr val="000000"/>
                </a:solidFill>
                <a:latin typeface="MS Mincho" panose="02020609040205080304" charset="-128"/>
                <a:ea typeface="MS Mincho" panose="02020609040205080304" charset="-128"/>
              </a:rPr>
              <a:t>G4</a:t>
            </a:r>
          </a:p>
        </xdr:txBody>
      </xdr:sp>
      <xdr:sp macro="" textlink="">
        <xdr:nvSpPr>
          <xdr:cNvPr id="545" name="Text Box 985">
            <a:extLst>
              <a:ext uri="{FF2B5EF4-FFF2-40B4-BE49-F238E27FC236}">
                <a16:creationId xmlns:a16="http://schemas.microsoft.com/office/drawing/2014/main" id="{00000000-0008-0000-0B00-000021020000}"/>
              </a:ext>
            </a:extLst>
          </xdr:cNvPr>
          <xdr:cNvSpPr txBox="1">
            <a:spLocks noChangeArrowheads="1"/>
          </xdr:cNvSpPr>
        </xdr:nvSpPr>
        <xdr:spPr>
          <a:xfrm>
            <a:off x="4162674" y="93453268"/>
            <a:ext cx="101250" cy="109740"/>
          </a:xfrm>
          <a:prstGeom prst="rect">
            <a:avLst/>
          </a:prstGeom>
          <a:noFill/>
          <a:ln>
            <a:noFill/>
          </a:ln>
        </xdr:spPr>
        <xdr:txBody>
          <a:bodyPr wrap="none" lIns="18288" tIns="18288" rIns="0" bIns="0" anchor="t" upright="1">
            <a:noAutofit/>
          </a:bodyPr>
          <a:lstStyle/>
          <a:p>
            <a:pPr algn="l" rtl="0">
              <a:defRPr sz="1000"/>
            </a:pPr>
            <a:r>
              <a:rPr lang="ja-JP" altLang="en-US" sz="1000" b="0" i="0" u="none" strike="noStrike" baseline="0">
                <a:solidFill>
                  <a:srgbClr val="000000"/>
                </a:solidFill>
                <a:latin typeface="MS Mincho" panose="02020609040205080304" charset="-128"/>
                <a:ea typeface="MS Mincho" panose="02020609040205080304" charset="-128"/>
              </a:rPr>
              <a:t>G3</a:t>
            </a:r>
          </a:p>
        </xdr:txBody>
      </xdr:sp>
      <xdr:sp macro="" textlink="">
        <xdr:nvSpPr>
          <xdr:cNvPr id="546" name="Line 458">
            <a:extLst>
              <a:ext uri="{FF2B5EF4-FFF2-40B4-BE49-F238E27FC236}">
                <a16:creationId xmlns:a16="http://schemas.microsoft.com/office/drawing/2014/main" id="{00000000-0008-0000-0B00-000022020000}"/>
              </a:ext>
            </a:extLst>
          </xdr:cNvPr>
          <xdr:cNvSpPr>
            <a:spLocks noChangeShapeType="1"/>
          </xdr:cNvSpPr>
        </xdr:nvSpPr>
        <xdr:spPr>
          <a:xfrm flipH="1" flipV="1">
            <a:off x="2386154" y="93339154"/>
            <a:ext cx="736115"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arrow" w="sm" len="sm"/>
            <a:tailEnd type="arrow" w="sm" len="sm"/>
          </a:ln>
          <a:extLst>
            <a:ext uri="{909E8E84-426E-40DD-AFC4-6F175D3DCCD1}">
              <a14:hiddenFill xmlns:a14="http://schemas.microsoft.com/office/drawing/2010/main">
                <a:noFill/>
              </a14:hiddenFill>
            </a:ext>
          </a:extLst>
        </xdr:spPr>
      </xdr:sp>
      <xdr:sp macro="" textlink="">
        <xdr:nvSpPr>
          <xdr:cNvPr id="547" name="Line 458">
            <a:extLst>
              <a:ext uri="{FF2B5EF4-FFF2-40B4-BE49-F238E27FC236}">
                <a16:creationId xmlns:a16="http://schemas.microsoft.com/office/drawing/2014/main" id="{00000000-0008-0000-0B00-000023020000}"/>
              </a:ext>
            </a:extLst>
          </xdr:cNvPr>
          <xdr:cNvSpPr>
            <a:spLocks noChangeShapeType="1"/>
          </xdr:cNvSpPr>
        </xdr:nvSpPr>
        <xdr:spPr>
          <a:xfrm flipH="1" flipV="1">
            <a:off x="3122854" y="93339154"/>
            <a:ext cx="982269"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arrow" w="sm" len="sm"/>
            <a:tailEnd type="arrow" w="sm" len="sm"/>
          </a:ln>
          <a:extLst>
            <a:ext uri="{909E8E84-426E-40DD-AFC4-6F175D3DCCD1}">
              <a14:hiddenFill xmlns:a14="http://schemas.microsoft.com/office/drawing/2010/main">
                <a:noFill/>
              </a14:hiddenFill>
            </a:ext>
          </a:extLst>
        </xdr:spPr>
      </xdr:sp>
      <xdr:sp macro="" textlink="">
        <xdr:nvSpPr>
          <xdr:cNvPr id="548" name="Line 458">
            <a:extLst>
              <a:ext uri="{FF2B5EF4-FFF2-40B4-BE49-F238E27FC236}">
                <a16:creationId xmlns:a16="http://schemas.microsoft.com/office/drawing/2014/main" id="{00000000-0008-0000-0B00-000024020000}"/>
              </a:ext>
            </a:extLst>
          </xdr:cNvPr>
          <xdr:cNvSpPr>
            <a:spLocks noChangeShapeType="1"/>
          </xdr:cNvSpPr>
        </xdr:nvSpPr>
        <xdr:spPr>
          <a:xfrm flipH="1" flipV="1">
            <a:off x="4101030" y="93345000"/>
            <a:ext cx="740209"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arrow" w="sm" len="sm"/>
            <a:tailEnd type="arrow" w="sm" len="sm"/>
          </a:ln>
          <a:extLst>
            <a:ext uri="{909E8E84-426E-40DD-AFC4-6F175D3DCCD1}">
              <a14:hiddenFill xmlns:a14="http://schemas.microsoft.com/office/drawing/2010/main">
                <a:noFill/>
              </a14:hiddenFill>
            </a:ext>
          </a:extLst>
        </xdr:spPr>
      </xdr:sp>
      <xdr:cxnSp macro="">
        <xdr:nvCxnSpPr>
          <xdr:cNvPr id="549" name="直線コネクタ 3">
            <a:extLst>
              <a:ext uri="{FF2B5EF4-FFF2-40B4-BE49-F238E27FC236}">
                <a16:creationId xmlns:a16="http://schemas.microsoft.com/office/drawing/2014/main" id="{00000000-0008-0000-0B00-000025020000}"/>
              </a:ext>
            </a:extLst>
          </xdr:cNvPr>
          <xdr:cNvCxnSpPr>
            <a:cxnSpLocks noChangeShapeType="1"/>
          </xdr:cNvCxnSpPr>
        </xdr:nvCxnSpPr>
        <xdr:spPr bwMode="auto">
          <a:xfrm flipV="1">
            <a:off x="2138651" y="93746960"/>
            <a:ext cx="2948155" cy="0"/>
          </a:xfrm>
          <a:prstGeom prst="line">
            <a:avLst/>
          </a:prstGeom>
          <a:noFill/>
          <a:ln w="9525" algn="ctr">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cxnSp>
      <xdr:cxnSp macro="">
        <xdr:nvCxnSpPr>
          <xdr:cNvPr id="550" name="直線コネクタ 6">
            <a:extLst>
              <a:ext uri="{FF2B5EF4-FFF2-40B4-BE49-F238E27FC236}">
                <a16:creationId xmlns:a16="http://schemas.microsoft.com/office/drawing/2014/main" id="{00000000-0008-0000-0B00-000026020000}"/>
              </a:ext>
            </a:extLst>
          </xdr:cNvPr>
          <xdr:cNvCxnSpPr>
            <a:cxnSpLocks noChangeShapeType="1"/>
          </xdr:cNvCxnSpPr>
        </xdr:nvCxnSpPr>
        <xdr:spPr bwMode="auto">
          <a:xfrm>
            <a:off x="5086805" y="93746960"/>
            <a:ext cx="0" cy="115587"/>
          </a:xfrm>
          <a:prstGeom prst="line">
            <a:avLst/>
          </a:prstGeom>
          <a:noFill/>
          <a:ln w="9525" algn="ctr">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cxnSp>
      <xdr:cxnSp macro="">
        <xdr:nvCxnSpPr>
          <xdr:cNvPr id="551" name="直線コネクタ 593">
            <a:extLst>
              <a:ext uri="{FF2B5EF4-FFF2-40B4-BE49-F238E27FC236}">
                <a16:creationId xmlns:a16="http://schemas.microsoft.com/office/drawing/2014/main" id="{00000000-0008-0000-0B00-000027020000}"/>
              </a:ext>
            </a:extLst>
          </xdr:cNvPr>
          <xdr:cNvCxnSpPr>
            <a:cxnSpLocks noChangeShapeType="1"/>
          </xdr:cNvCxnSpPr>
        </xdr:nvCxnSpPr>
        <xdr:spPr bwMode="auto">
          <a:xfrm>
            <a:off x="2138651" y="93746960"/>
            <a:ext cx="0" cy="115587"/>
          </a:xfrm>
          <a:prstGeom prst="line">
            <a:avLst/>
          </a:prstGeom>
          <a:noFill/>
          <a:ln w="9525" algn="ctr">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cxnSp>
      <xdr:sp macro="" textlink="">
        <xdr:nvSpPr>
          <xdr:cNvPr id="552" name="Line 1019">
            <a:extLst>
              <a:ext uri="{FF2B5EF4-FFF2-40B4-BE49-F238E27FC236}">
                <a16:creationId xmlns:a16="http://schemas.microsoft.com/office/drawing/2014/main" id="{00000000-0008-0000-0B00-000028020000}"/>
              </a:ext>
            </a:extLst>
          </xdr:cNvPr>
          <xdr:cNvSpPr>
            <a:spLocks noChangeShapeType="1"/>
          </xdr:cNvSpPr>
        </xdr:nvSpPr>
        <xdr:spPr bwMode="auto">
          <a:xfrm flipH="1">
            <a:off x="2956242" y="92163900"/>
            <a:ext cx="363266" cy="0"/>
          </a:xfrm>
          <a:prstGeom prst="line">
            <a:avLst/>
          </a:prstGeom>
          <a:noFill/>
          <a:ln w="15875">
            <a:solidFill>
              <a:srgbClr xmlns:mc="http://schemas.openxmlformats.org/markup-compatibility/2006" xmlns:a14="http://schemas.microsoft.com/office/drawing/2010/main" val="000000" mc:Ignorable="a14" a14:legacySpreadsheetColorIndex="64"/>
            </a:solidFill>
            <a:round/>
            <a:headEnd type="triangle" w="sm" len="med"/>
            <a:tailEnd/>
          </a:ln>
          <a:extLst>
            <a:ext uri="{909E8E84-426E-40DD-AFC4-6F175D3DCCD1}">
              <a14:hiddenFill xmlns:a14="http://schemas.microsoft.com/office/drawing/2010/main">
                <a:noFill/>
              </a14:hiddenFill>
            </a:ext>
          </a:extLst>
        </xdr:spPr>
      </xdr:sp>
      <xdr:cxnSp macro="">
        <xdr:nvCxnSpPr>
          <xdr:cNvPr id="553" name="直線コネクタ 3">
            <a:extLst>
              <a:ext uri="{FF2B5EF4-FFF2-40B4-BE49-F238E27FC236}">
                <a16:creationId xmlns:a16="http://schemas.microsoft.com/office/drawing/2014/main" id="{00000000-0008-0000-0B00-000029020000}"/>
              </a:ext>
            </a:extLst>
          </xdr:cNvPr>
          <xdr:cNvCxnSpPr>
            <a:cxnSpLocks noChangeShapeType="1"/>
          </xdr:cNvCxnSpPr>
        </xdr:nvCxnSpPr>
        <xdr:spPr bwMode="auto">
          <a:xfrm flipV="1">
            <a:off x="2138651" y="93681295"/>
            <a:ext cx="2948155" cy="1780"/>
          </a:xfrm>
          <a:prstGeom prst="line">
            <a:avLst/>
          </a:prstGeom>
          <a:noFill/>
          <a:ln w="9525" algn="ctr">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cxnSp>
      <xdr:cxnSp macro="">
        <xdr:nvCxnSpPr>
          <xdr:cNvPr id="554" name="直線コネクタ 6">
            <a:extLst>
              <a:ext uri="{FF2B5EF4-FFF2-40B4-BE49-F238E27FC236}">
                <a16:creationId xmlns:a16="http://schemas.microsoft.com/office/drawing/2014/main" id="{00000000-0008-0000-0B00-00002A020000}"/>
              </a:ext>
            </a:extLst>
          </xdr:cNvPr>
          <xdr:cNvCxnSpPr>
            <a:cxnSpLocks noChangeShapeType="1"/>
          </xdr:cNvCxnSpPr>
        </xdr:nvCxnSpPr>
        <xdr:spPr bwMode="auto">
          <a:xfrm>
            <a:off x="5086805" y="93084918"/>
            <a:ext cx="0" cy="596377"/>
          </a:xfrm>
          <a:prstGeom prst="line">
            <a:avLst/>
          </a:prstGeom>
          <a:noFill/>
          <a:ln w="9525" algn="ctr">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cxnSp>
      <xdr:cxnSp macro="">
        <xdr:nvCxnSpPr>
          <xdr:cNvPr id="555" name="直線コネクタ 6">
            <a:extLst>
              <a:ext uri="{FF2B5EF4-FFF2-40B4-BE49-F238E27FC236}">
                <a16:creationId xmlns:a16="http://schemas.microsoft.com/office/drawing/2014/main" id="{00000000-0008-0000-0B00-00002B020000}"/>
              </a:ext>
            </a:extLst>
          </xdr:cNvPr>
          <xdr:cNvCxnSpPr>
            <a:cxnSpLocks noChangeShapeType="1"/>
          </xdr:cNvCxnSpPr>
        </xdr:nvCxnSpPr>
        <xdr:spPr bwMode="auto">
          <a:xfrm>
            <a:off x="2138651" y="93084918"/>
            <a:ext cx="0" cy="596377"/>
          </a:xfrm>
          <a:prstGeom prst="line">
            <a:avLst/>
          </a:prstGeom>
          <a:noFill/>
          <a:ln w="9525" algn="ctr">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cxnSp>
      <xdr:cxnSp macro="">
        <xdr:nvCxnSpPr>
          <xdr:cNvPr id="556" name="直線コネクタ 6">
            <a:extLst>
              <a:ext uri="{FF2B5EF4-FFF2-40B4-BE49-F238E27FC236}">
                <a16:creationId xmlns:a16="http://schemas.microsoft.com/office/drawing/2014/main" id="{00000000-0008-0000-0B00-00002C020000}"/>
              </a:ext>
            </a:extLst>
          </xdr:cNvPr>
          <xdr:cNvCxnSpPr>
            <a:cxnSpLocks noChangeShapeType="1"/>
          </xdr:cNvCxnSpPr>
        </xdr:nvCxnSpPr>
        <xdr:spPr bwMode="auto">
          <a:xfrm>
            <a:off x="1771650" y="92962134"/>
            <a:ext cx="367001" cy="122784"/>
          </a:xfrm>
          <a:prstGeom prst="line">
            <a:avLst/>
          </a:prstGeom>
          <a:noFill/>
          <a:ln w="9525" algn="ctr">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cxnSp>
      <xdr:cxnSp macro="">
        <xdr:nvCxnSpPr>
          <xdr:cNvPr id="557" name="直線コネクタ 6">
            <a:extLst>
              <a:ext uri="{FF2B5EF4-FFF2-40B4-BE49-F238E27FC236}">
                <a16:creationId xmlns:a16="http://schemas.microsoft.com/office/drawing/2014/main" id="{00000000-0008-0000-0B00-00002D020000}"/>
              </a:ext>
            </a:extLst>
          </xdr:cNvPr>
          <xdr:cNvCxnSpPr>
            <a:cxnSpLocks noChangeShapeType="1"/>
          </xdr:cNvCxnSpPr>
        </xdr:nvCxnSpPr>
        <xdr:spPr bwMode="auto">
          <a:xfrm>
            <a:off x="2000250" y="92839351"/>
            <a:ext cx="3209925" cy="0"/>
          </a:xfrm>
          <a:prstGeom prst="line">
            <a:avLst/>
          </a:prstGeom>
          <a:noFill/>
          <a:ln w="9525" algn="ctr">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cxnSp>
      <xdr:cxnSp macro="">
        <xdr:nvCxnSpPr>
          <xdr:cNvPr id="558" name="直線コネクタ 6">
            <a:extLst>
              <a:ext uri="{FF2B5EF4-FFF2-40B4-BE49-F238E27FC236}">
                <a16:creationId xmlns:a16="http://schemas.microsoft.com/office/drawing/2014/main" id="{00000000-0008-0000-0B00-00002E020000}"/>
              </a:ext>
            </a:extLst>
          </xdr:cNvPr>
          <xdr:cNvCxnSpPr>
            <a:cxnSpLocks noChangeShapeType="1"/>
          </xdr:cNvCxnSpPr>
        </xdr:nvCxnSpPr>
        <xdr:spPr bwMode="auto">
          <a:xfrm flipV="1">
            <a:off x="5092520" y="93046164"/>
            <a:ext cx="122784" cy="40928"/>
          </a:xfrm>
          <a:prstGeom prst="line">
            <a:avLst/>
          </a:prstGeom>
          <a:noFill/>
          <a:ln w="9525" algn="ctr">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cxnSp>
      <xdr:cxnSp macro="">
        <xdr:nvCxnSpPr>
          <xdr:cNvPr id="559" name="直線コネクタ 6">
            <a:extLst>
              <a:ext uri="{FF2B5EF4-FFF2-40B4-BE49-F238E27FC236}">
                <a16:creationId xmlns:a16="http://schemas.microsoft.com/office/drawing/2014/main" id="{00000000-0008-0000-0B00-00002F020000}"/>
              </a:ext>
            </a:extLst>
          </xdr:cNvPr>
          <xdr:cNvCxnSpPr>
            <a:cxnSpLocks noChangeShapeType="1"/>
          </xdr:cNvCxnSpPr>
        </xdr:nvCxnSpPr>
        <xdr:spPr bwMode="auto">
          <a:xfrm flipV="1">
            <a:off x="2508351" y="92716567"/>
            <a:ext cx="0" cy="122784"/>
          </a:xfrm>
          <a:prstGeom prst="line">
            <a:avLst/>
          </a:prstGeom>
          <a:noFill/>
          <a:ln w="9525" algn="ctr">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cxnSp>
      <xdr:cxnSp macro="">
        <xdr:nvCxnSpPr>
          <xdr:cNvPr id="560" name="直線コネクタ 6">
            <a:extLst>
              <a:ext uri="{FF2B5EF4-FFF2-40B4-BE49-F238E27FC236}">
                <a16:creationId xmlns:a16="http://schemas.microsoft.com/office/drawing/2014/main" id="{00000000-0008-0000-0B00-000030020000}"/>
              </a:ext>
            </a:extLst>
          </xdr:cNvPr>
          <xdr:cNvCxnSpPr>
            <a:cxnSpLocks noChangeShapeType="1"/>
          </xdr:cNvCxnSpPr>
        </xdr:nvCxnSpPr>
        <xdr:spPr bwMode="auto">
          <a:xfrm flipV="1">
            <a:off x="3367836" y="92716567"/>
            <a:ext cx="0" cy="122784"/>
          </a:xfrm>
          <a:prstGeom prst="line">
            <a:avLst/>
          </a:prstGeom>
          <a:noFill/>
          <a:ln w="9525" algn="ctr">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cxnSp>
      <xdr:cxnSp macro="">
        <xdr:nvCxnSpPr>
          <xdr:cNvPr id="561" name="直線コネクタ 6">
            <a:extLst>
              <a:ext uri="{FF2B5EF4-FFF2-40B4-BE49-F238E27FC236}">
                <a16:creationId xmlns:a16="http://schemas.microsoft.com/office/drawing/2014/main" id="{00000000-0008-0000-0B00-000031020000}"/>
              </a:ext>
            </a:extLst>
          </xdr:cNvPr>
          <xdr:cNvCxnSpPr>
            <a:cxnSpLocks noChangeShapeType="1"/>
          </xdr:cNvCxnSpPr>
        </xdr:nvCxnSpPr>
        <xdr:spPr bwMode="auto">
          <a:xfrm>
            <a:off x="2508351" y="92716567"/>
            <a:ext cx="859485" cy="0"/>
          </a:xfrm>
          <a:prstGeom prst="line">
            <a:avLst/>
          </a:prstGeom>
          <a:noFill/>
          <a:ln w="9525" algn="ctr">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cxnSp>
      <xdr:cxnSp macro="">
        <xdr:nvCxnSpPr>
          <xdr:cNvPr id="562" name="直線コネクタ 6">
            <a:extLst>
              <a:ext uri="{FF2B5EF4-FFF2-40B4-BE49-F238E27FC236}">
                <a16:creationId xmlns:a16="http://schemas.microsoft.com/office/drawing/2014/main" id="{00000000-0008-0000-0B00-000032020000}"/>
              </a:ext>
            </a:extLst>
          </xdr:cNvPr>
          <xdr:cNvCxnSpPr>
            <a:cxnSpLocks noChangeShapeType="1"/>
          </xdr:cNvCxnSpPr>
        </xdr:nvCxnSpPr>
        <xdr:spPr bwMode="auto">
          <a:xfrm flipV="1">
            <a:off x="3858970" y="92716567"/>
            <a:ext cx="0" cy="122784"/>
          </a:xfrm>
          <a:prstGeom prst="line">
            <a:avLst/>
          </a:prstGeom>
          <a:noFill/>
          <a:ln w="9525" algn="ctr">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cxnSp>
      <xdr:cxnSp macro="">
        <xdr:nvCxnSpPr>
          <xdr:cNvPr id="563" name="直線コネクタ 6">
            <a:extLst>
              <a:ext uri="{FF2B5EF4-FFF2-40B4-BE49-F238E27FC236}">
                <a16:creationId xmlns:a16="http://schemas.microsoft.com/office/drawing/2014/main" id="{00000000-0008-0000-0B00-000033020000}"/>
              </a:ext>
            </a:extLst>
          </xdr:cNvPr>
          <xdr:cNvCxnSpPr>
            <a:cxnSpLocks noChangeShapeType="1"/>
          </xdr:cNvCxnSpPr>
        </xdr:nvCxnSpPr>
        <xdr:spPr bwMode="auto">
          <a:xfrm flipV="1">
            <a:off x="4718455" y="92716567"/>
            <a:ext cx="0" cy="122784"/>
          </a:xfrm>
          <a:prstGeom prst="line">
            <a:avLst/>
          </a:prstGeom>
          <a:noFill/>
          <a:ln w="9525" algn="ctr">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cxnSp>
      <xdr:cxnSp macro="">
        <xdr:nvCxnSpPr>
          <xdr:cNvPr id="564" name="直線コネクタ 6">
            <a:extLst>
              <a:ext uri="{FF2B5EF4-FFF2-40B4-BE49-F238E27FC236}">
                <a16:creationId xmlns:a16="http://schemas.microsoft.com/office/drawing/2014/main" id="{00000000-0008-0000-0B00-000034020000}"/>
              </a:ext>
            </a:extLst>
          </xdr:cNvPr>
          <xdr:cNvCxnSpPr>
            <a:cxnSpLocks noChangeShapeType="1"/>
          </xdr:cNvCxnSpPr>
        </xdr:nvCxnSpPr>
        <xdr:spPr bwMode="auto">
          <a:xfrm>
            <a:off x="3858970" y="92716567"/>
            <a:ext cx="859485" cy="0"/>
          </a:xfrm>
          <a:prstGeom prst="line">
            <a:avLst/>
          </a:prstGeom>
          <a:noFill/>
          <a:ln w="9525" algn="ctr">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cxnSp>
      <xdr:cxnSp macro="">
        <xdr:nvCxnSpPr>
          <xdr:cNvPr id="565" name="直線コネクタ 6">
            <a:extLst>
              <a:ext uri="{FF2B5EF4-FFF2-40B4-BE49-F238E27FC236}">
                <a16:creationId xmlns:a16="http://schemas.microsoft.com/office/drawing/2014/main" id="{00000000-0008-0000-0B00-000035020000}"/>
              </a:ext>
            </a:extLst>
          </xdr:cNvPr>
          <xdr:cNvCxnSpPr>
            <a:cxnSpLocks noChangeShapeType="1"/>
          </xdr:cNvCxnSpPr>
        </xdr:nvCxnSpPr>
        <xdr:spPr bwMode="auto">
          <a:xfrm flipV="1">
            <a:off x="1771650" y="92716567"/>
            <a:ext cx="0" cy="245567"/>
          </a:xfrm>
          <a:prstGeom prst="line">
            <a:avLst/>
          </a:prstGeom>
          <a:noFill/>
          <a:ln w="9525" algn="ctr">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cxnSp>
      <xdr:cxnSp macro="">
        <xdr:nvCxnSpPr>
          <xdr:cNvPr id="566" name="直線コネクタ 6">
            <a:extLst>
              <a:ext uri="{FF2B5EF4-FFF2-40B4-BE49-F238E27FC236}">
                <a16:creationId xmlns:a16="http://schemas.microsoft.com/office/drawing/2014/main" id="{00000000-0008-0000-0B00-000036020000}"/>
              </a:ext>
            </a:extLst>
          </xdr:cNvPr>
          <xdr:cNvCxnSpPr>
            <a:cxnSpLocks noChangeShapeType="1"/>
          </xdr:cNvCxnSpPr>
        </xdr:nvCxnSpPr>
        <xdr:spPr bwMode="auto">
          <a:xfrm>
            <a:off x="4595671" y="92962134"/>
            <a:ext cx="0" cy="719161"/>
          </a:xfrm>
          <a:prstGeom prst="line">
            <a:avLst/>
          </a:prstGeom>
          <a:noFill/>
          <a:ln w="9525" algn="ctr">
            <a:solidFill>
              <a:srgbClr xmlns:mc="http://schemas.openxmlformats.org/markup-compatibility/2006" xmlns:a14="http://schemas.microsoft.com/office/drawing/2010/main" val="000000" mc:Ignorable="a14" a14:legacySpreadsheetColorIndex="64"/>
            </a:solidFill>
            <a:prstDash val="lgDash"/>
            <a:round/>
            <a:headEnd/>
            <a:tailEnd/>
          </a:ln>
          <a:extLst>
            <a:ext uri="{909E8E84-426E-40DD-AFC4-6F175D3DCCD1}">
              <a14:hiddenFill xmlns:a14="http://schemas.microsoft.com/office/drawing/2010/main">
                <a:noFill/>
              </a14:hiddenFill>
            </a:ext>
          </a:extLst>
        </xdr:spPr>
      </xdr:cxnSp>
      <xdr:cxnSp macro="">
        <xdr:nvCxnSpPr>
          <xdr:cNvPr id="567" name="直線コネクタ 6">
            <a:extLst>
              <a:ext uri="{FF2B5EF4-FFF2-40B4-BE49-F238E27FC236}">
                <a16:creationId xmlns:a16="http://schemas.microsoft.com/office/drawing/2014/main" id="{00000000-0008-0000-0B00-000037020000}"/>
              </a:ext>
            </a:extLst>
          </xdr:cNvPr>
          <xdr:cNvCxnSpPr>
            <a:cxnSpLocks noChangeShapeType="1"/>
          </xdr:cNvCxnSpPr>
        </xdr:nvCxnSpPr>
        <xdr:spPr bwMode="auto">
          <a:xfrm>
            <a:off x="4350104" y="92964000"/>
            <a:ext cx="0" cy="719161"/>
          </a:xfrm>
          <a:prstGeom prst="line">
            <a:avLst/>
          </a:prstGeom>
          <a:noFill/>
          <a:ln w="9525" algn="ctr">
            <a:solidFill>
              <a:srgbClr xmlns:mc="http://schemas.openxmlformats.org/markup-compatibility/2006" xmlns:a14="http://schemas.microsoft.com/office/drawing/2010/main" val="000000" mc:Ignorable="a14" a14:legacySpreadsheetColorIndex="64"/>
            </a:solidFill>
            <a:prstDash val="lgDash"/>
            <a:round/>
            <a:headEnd/>
            <a:tailEnd/>
          </a:ln>
          <a:extLst>
            <a:ext uri="{909E8E84-426E-40DD-AFC4-6F175D3DCCD1}">
              <a14:hiddenFill xmlns:a14="http://schemas.microsoft.com/office/drawing/2010/main">
                <a:noFill/>
              </a14:hiddenFill>
            </a:ext>
          </a:extLst>
        </xdr:spPr>
      </xdr:cxnSp>
      <xdr:cxnSp macro="">
        <xdr:nvCxnSpPr>
          <xdr:cNvPr id="568" name="直線コネクタ 6">
            <a:extLst>
              <a:ext uri="{FF2B5EF4-FFF2-40B4-BE49-F238E27FC236}">
                <a16:creationId xmlns:a16="http://schemas.microsoft.com/office/drawing/2014/main" id="{00000000-0008-0000-0B00-000038020000}"/>
              </a:ext>
            </a:extLst>
          </xdr:cNvPr>
          <xdr:cNvCxnSpPr>
            <a:cxnSpLocks noChangeShapeType="1"/>
          </xdr:cNvCxnSpPr>
        </xdr:nvCxnSpPr>
        <xdr:spPr bwMode="auto">
          <a:xfrm>
            <a:off x="3858970" y="92962134"/>
            <a:ext cx="0" cy="719161"/>
          </a:xfrm>
          <a:prstGeom prst="line">
            <a:avLst/>
          </a:prstGeom>
          <a:noFill/>
          <a:ln w="9525" algn="ctr">
            <a:solidFill>
              <a:srgbClr xmlns:mc="http://schemas.openxmlformats.org/markup-compatibility/2006" xmlns:a14="http://schemas.microsoft.com/office/drawing/2010/main" val="000000" mc:Ignorable="a14" a14:legacySpreadsheetColorIndex="64"/>
            </a:solidFill>
            <a:prstDash val="lgDash"/>
            <a:round/>
            <a:headEnd/>
            <a:tailEnd/>
          </a:ln>
          <a:extLst>
            <a:ext uri="{909E8E84-426E-40DD-AFC4-6F175D3DCCD1}">
              <a14:hiddenFill xmlns:a14="http://schemas.microsoft.com/office/drawing/2010/main">
                <a:noFill/>
              </a14:hiddenFill>
            </a:ext>
          </a:extLst>
        </xdr:spPr>
      </xdr:cxnSp>
      <xdr:cxnSp macro="">
        <xdr:nvCxnSpPr>
          <xdr:cNvPr id="569" name="直線コネクタ 6">
            <a:extLst>
              <a:ext uri="{FF2B5EF4-FFF2-40B4-BE49-F238E27FC236}">
                <a16:creationId xmlns:a16="http://schemas.microsoft.com/office/drawing/2014/main" id="{00000000-0008-0000-0B00-000039020000}"/>
              </a:ext>
            </a:extLst>
          </xdr:cNvPr>
          <xdr:cNvCxnSpPr>
            <a:cxnSpLocks noChangeShapeType="1"/>
          </xdr:cNvCxnSpPr>
        </xdr:nvCxnSpPr>
        <xdr:spPr bwMode="auto">
          <a:xfrm>
            <a:off x="3367836" y="92962134"/>
            <a:ext cx="0" cy="719161"/>
          </a:xfrm>
          <a:prstGeom prst="line">
            <a:avLst/>
          </a:prstGeom>
          <a:noFill/>
          <a:ln w="9525" algn="ctr">
            <a:solidFill>
              <a:srgbClr xmlns:mc="http://schemas.openxmlformats.org/markup-compatibility/2006" xmlns:a14="http://schemas.microsoft.com/office/drawing/2010/main" val="000000" mc:Ignorable="a14" a14:legacySpreadsheetColorIndex="64"/>
            </a:solidFill>
            <a:prstDash val="lgDash"/>
            <a:round/>
            <a:headEnd/>
            <a:tailEnd/>
          </a:ln>
          <a:extLst>
            <a:ext uri="{909E8E84-426E-40DD-AFC4-6F175D3DCCD1}">
              <a14:hiddenFill xmlns:a14="http://schemas.microsoft.com/office/drawing/2010/main">
                <a:noFill/>
              </a14:hiddenFill>
            </a:ext>
          </a:extLst>
        </xdr:spPr>
      </xdr:cxnSp>
      <xdr:cxnSp macro="">
        <xdr:nvCxnSpPr>
          <xdr:cNvPr id="570" name="直線コネクタ 6">
            <a:extLst>
              <a:ext uri="{FF2B5EF4-FFF2-40B4-BE49-F238E27FC236}">
                <a16:creationId xmlns:a16="http://schemas.microsoft.com/office/drawing/2014/main" id="{00000000-0008-0000-0B00-00003A020000}"/>
              </a:ext>
            </a:extLst>
          </xdr:cNvPr>
          <xdr:cNvCxnSpPr>
            <a:cxnSpLocks noChangeShapeType="1"/>
          </xdr:cNvCxnSpPr>
        </xdr:nvCxnSpPr>
        <xdr:spPr bwMode="auto">
          <a:xfrm>
            <a:off x="2876702" y="92962134"/>
            <a:ext cx="0" cy="719161"/>
          </a:xfrm>
          <a:prstGeom prst="line">
            <a:avLst/>
          </a:prstGeom>
          <a:noFill/>
          <a:ln w="9525" algn="ctr">
            <a:solidFill>
              <a:srgbClr xmlns:mc="http://schemas.openxmlformats.org/markup-compatibility/2006" xmlns:a14="http://schemas.microsoft.com/office/drawing/2010/main" val="000000" mc:Ignorable="a14" a14:legacySpreadsheetColorIndex="64"/>
            </a:solidFill>
            <a:prstDash val="lgDash"/>
            <a:round/>
            <a:headEnd/>
            <a:tailEnd/>
          </a:ln>
          <a:extLst>
            <a:ext uri="{909E8E84-426E-40DD-AFC4-6F175D3DCCD1}">
              <a14:hiddenFill xmlns:a14="http://schemas.microsoft.com/office/drawing/2010/main">
                <a:noFill/>
              </a14:hiddenFill>
            </a:ext>
          </a:extLst>
        </xdr:spPr>
      </xdr:cxnSp>
      <xdr:cxnSp macro="">
        <xdr:nvCxnSpPr>
          <xdr:cNvPr id="571" name="直線コネクタ 6">
            <a:extLst>
              <a:ext uri="{FF2B5EF4-FFF2-40B4-BE49-F238E27FC236}">
                <a16:creationId xmlns:a16="http://schemas.microsoft.com/office/drawing/2014/main" id="{00000000-0008-0000-0B00-00003B020000}"/>
              </a:ext>
            </a:extLst>
          </xdr:cNvPr>
          <xdr:cNvCxnSpPr>
            <a:cxnSpLocks noChangeShapeType="1"/>
          </xdr:cNvCxnSpPr>
        </xdr:nvCxnSpPr>
        <xdr:spPr bwMode="auto">
          <a:xfrm>
            <a:off x="2631135" y="92962134"/>
            <a:ext cx="0" cy="719161"/>
          </a:xfrm>
          <a:prstGeom prst="line">
            <a:avLst/>
          </a:prstGeom>
          <a:noFill/>
          <a:ln w="9525" algn="ctr">
            <a:solidFill>
              <a:srgbClr xmlns:mc="http://schemas.openxmlformats.org/markup-compatibility/2006" xmlns:a14="http://schemas.microsoft.com/office/drawing/2010/main" val="000000" mc:Ignorable="a14" a14:legacySpreadsheetColorIndex="64"/>
            </a:solidFill>
            <a:prstDash val="lgDash"/>
            <a:round/>
            <a:headEnd/>
            <a:tailEnd/>
          </a:ln>
          <a:extLst>
            <a:ext uri="{909E8E84-426E-40DD-AFC4-6F175D3DCCD1}">
              <a14:hiddenFill xmlns:a14="http://schemas.microsoft.com/office/drawing/2010/main">
                <a:noFill/>
              </a14:hiddenFill>
            </a:ext>
          </a:extLst>
        </xdr:spPr>
      </xdr:cxnSp>
      <xdr:cxnSp macro="">
        <xdr:nvCxnSpPr>
          <xdr:cNvPr id="572" name="直線コネクタ 6">
            <a:extLst>
              <a:ext uri="{FF2B5EF4-FFF2-40B4-BE49-F238E27FC236}">
                <a16:creationId xmlns:a16="http://schemas.microsoft.com/office/drawing/2014/main" id="{00000000-0008-0000-0B00-00003C020000}"/>
              </a:ext>
            </a:extLst>
          </xdr:cNvPr>
          <xdr:cNvCxnSpPr>
            <a:cxnSpLocks noChangeShapeType="1"/>
          </xdr:cNvCxnSpPr>
        </xdr:nvCxnSpPr>
        <xdr:spPr bwMode="auto">
          <a:xfrm flipH="1">
            <a:off x="4350104" y="92962134"/>
            <a:ext cx="245567" cy="0"/>
          </a:xfrm>
          <a:prstGeom prst="line">
            <a:avLst/>
          </a:prstGeom>
          <a:noFill/>
          <a:ln w="9525" algn="ctr">
            <a:solidFill>
              <a:srgbClr xmlns:mc="http://schemas.openxmlformats.org/markup-compatibility/2006" xmlns:a14="http://schemas.microsoft.com/office/drawing/2010/main" val="000000" mc:Ignorable="a14" a14:legacySpreadsheetColorIndex="64"/>
            </a:solidFill>
            <a:prstDash val="lgDash"/>
            <a:round/>
            <a:headEnd/>
            <a:tailEnd/>
          </a:ln>
          <a:extLst>
            <a:ext uri="{909E8E84-426E-40DD-AFC4-6F175D3DCCD1}">
              <a14:hiddenFill xmlns:a14="http://schemas.microsoft.com/office/drawing/2010/main">
                <a:noFill/>
              </a14:hiddenFill>
            </a:ext>
          </a:extLst>
        </xdr:spPr>
      </xdr:cxnSp>
      <xdr:cxnSp macro="">
        <xdr:nvCxnSpPr>
          <xdr:cNvPr id="573" name="直線コネクタ 6">
            <a:extLst>
              <a:ext uri="{FF2B5EF4-FFF2-40B4-BE49-F238E27FC236}">
                <a16:creationId xmlns:a16="http://schemas.microsoft.com/office/drawing/2014/main" id="{00000000-0008-0000-0B00-00003D020000}"/>
              </a:ext>
            </a:extLst>
          </xdr:cNvPr>
          <xdr:cNvCxnSpPr>
            <a:cxnSpLocks noChangeShapeType="1"/>
          </xdr:cNvCxnSpPr>
        </xdr:nvCxnSpPr>
        <xdr:spPr bwMode="auto">
          <a:xfrm flipH="1">
            <a:off x="3367836" y="92962134"/>
            <a:ext cx="491133" cy="0"/>
          </a:xfrm>
          <a:prstGeom prst="line">
            <a:avLst/>
          </a:prstGeom>
          <a:noFill/>
          <a:ln w="9525" algn="ctr">
            <a:solidFill>
              <a:srgbClr xmlns:mc="http://schemas.openxmlformats.org/markup-compatibility/2006" xmlns:a14="http://schemas.microsoft.com/office/drawing/2010/main" val="000000" mc:Ignorable="a14" a14:legacySpreadsheetColorIndex="64"/>
            </a:solidFill>
            <a:prstDash val="lgDash"/>
            <a:round/>
            <a:headEnd/>
            <a:tailEnd/>
          </a:ln>
          <a:extLst>
            <a:ext uri="{909E8E84-426E-40DD-AFC4-6F175D3DCCD1}">
              <a14:hiddenFill xmlns:a14="http://schemas.microsoft.com/office/drawing/2010/main">
                <a:noFill/>
              </a14:hiddenFill>
            </a:ext>
          </a:extLst>
        </xdr:spPr>
      </xdr:cxnSp>
      <xdr:cxnSp macro="">
        <xdr:nvCxnSpPr>
          <xdr:cNvPr id="574" name="直線コネクタ 6">
            <a:extLst>
              <a:ext uri="{FF2B5EF4-FFF2-40B4-BE49-F238E27FC236}">
                <a16:creationId xmlns:a16="http://schemas.microsoft.com/office/drawing/2014/main" id="{00000000-0008-0000-0B00-00003E020000}"/>
              </a:ext>
            </a:extLst>
          </xdr:cNvPr>
          <xdr:cNvCxnSpPr>
            <a:cxnSpLocks noChangeShapeType="1"/>
          </xdr:cNvCxnSpPr>
        </xdr:nvCxnSpPr>
        <xdr:spPr bwMode="auto">
          <a:xfrm flipH="1">
            <a:off x="2631135" y="92962134"/>
            <a:ext cx="245567" cy="0"/>
          </a:xfrm>
          <a:prstGeom prst="line">
            <a:avLst/>
          </a:prstGeom>
          <a:noFill/>
          <a:ln w="9525" algn="ctr">
            <a:solidFill>
              <a:srgbClr xmlns:mc="http://schemas.openxmlformats.org/markup-compatibility/2006" xmlns:a14="http://schemas.microsoft.com/office/drawing/2010/main" val="000000" mc:Ignorable="a14" a14:legacySpreadsheetColorIndex="64"/>
            </a:solidFill>
            <a:prstDash val="lgDash"/>
            <a:round/>
            <a:headEnd/>
            <a:tailEnd/>
          </a:ln>
          <a:extLst>
            <a:ext uri="{909E8E84-426E-40DD-AFC4-6F175D3DCCD1}">
              <a14:hiddenFill xmlns:a14="http://schemas.microsoft.com/office/drawing/2010/main">
                <a:noFill/>
              </a14:hiddenFill>
            </a:ext>
          </a:extLst>
        </xdr:spPr>
      </xdr:cxnSp>
      <xdr:sp macro="" textlink="">
        <xdr:nvSpPr>
          <xdr:cNvPr id="575" name="Line 458">
            <a:extLst>
              <a:ext uri="{FF2B5EF4-FFF2-40B4-BE49-F238E27FC236}">
                <a16:creationId xmlns:a16="http://schemas.microsoft.com/office/drawing/2014/main" id="{00000000-0008-0000-0B00-00003F020000}"/>
              </a:ext>
            </a:extLst>
          </xdr:cNvPr>
          <xdr:cNvSpPr>
            <a:spLocks noChangeShapeType="1"/>
          </xdr:cNvSpPr>
        </xdr:nvSpPr>
        <xdr:spPr>
          <a:xfrm>
            <a:off x="1600200" y="92163900"/>
            <a:ext cx="0" cy="1580361"/>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arrow" w="sm" len="sm"/>
            <a:tailEnd type="arrow" w="sm" len="sm"/>
          </a:ln>
          <a:extLst>
            <a:ext uri="{909E8E84-426E-40DD-AFC4-6F175D3DCCD1}">
              <a14:hiddenFill xmlns:a14="http://schemas.microsoft.com/office/drawing/2010/main">
                <a:noFill/>
              </a14:hiddenFill>
            </a:ext>
          </a:extLst>
        </xdr:spPr>
      </xdr:sp>
      <xdr:sp macro="" textlink="">
        <xdr:nvSpPr>
          <xdr:cNvPr id="576" name="Line 458">
            <a:extLst>
              <a:ext uri="{FF2B5EF4-FFF2-40B4-BE49-F238E27FC236}">
                <a16:creationId xmlns:a16="http://schemas.microsoft.com/office/drawing/2014/main" id="{00000000-0008-0000-0B00-000040020000}"/>
              </a:ext>
            </a:extLst>
          </xdr:cNvPr>
          <xdr:cNvSpPr>
            <a:spLocks noChangeShapeType="1"/>
          </xdr:cNvSpPr>
        </xdr:nvSpPr>
        <xdr:spPr>
          <a:xfrm>
            <a:off x="1572515" y="92163900"/>
            <a:ext cx="1227835"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none" w="sm" len="sm"/>
            <a:tailEnd type="none" w="sm" len="sm"/>
          </a:ln>
          <a:extLst>
            <a:ext uri="{909E8E84-426E-40DD-AFC4-6F175D3DCCD1}">
              <a14:hiddenFill xmlns:a14="http://schemas.microsoft.com/office/drawing/2010/main">
                <a:noFill/>
              </a14:hiddenFill>
            </a:ext>
          </a:extLst>
        </xdr:spPr>
      </xdr:sp>
      <xdr:sp macro="" textlink="">
        <xdr:nvSpPr>
          <xdr:cNvPr id="577" name="Line 458">
            <a:extLst>
              <a:ext uri="{FF2B5EF4-FFF2-40B4-BE49-F238E27FC236}">
                <a16:creationId xmlns:a16="http://schemas.microsoft.com/office/drawing/2014/main" id="{00000000-0008-0000-0B00-000041020000}"/>
              </a:ext>
            </a:extLst>
          </xdr:cNvPr>
          <xdr:cNvSpPr>
            <a:spLocks noChangeShapeType="1"/>
          </xdr:cNvSpPr>
        </xdr:nvSpPr>
        <xdr:spPr>
          <a:xfrm>
            <a:off x="1600200" y="93744260"/>
            <a:ext cx="475486"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none" w="sm" len="sm"/>
            <a:tailEnd type="none" w="sm" len="sm"/>
          </a:ln>
          <a:extLst>
            <a:ext uri="{909E8E84-426E-40DD-AFC4-6F175D3DCCD1}">
              <a14:hiddenFill xmlns:a14="http://schemas.microsoft.com/office/drawing/2010/main">
                <a:noFill/>
              </a14:hiddenFill>
            </a:ext>
          </a:extLst>
        </xdr:spPr>
      </xdr:sp>
      <xdr:grpSp>
        <xdr:nvGrpSpPr>
          <xdr:cNvPr id="43" name="グループ化 42">
            <a:extLst>
              <a:ext uri="{FF2B5EF4-FFF2-40B4-BE49-F238E27FC236}">
                <a16:creationId xmlns:a16="http://schemas.microsoft.com/office/drawing/2014/main" id="{00000000-0008-0000-0B00-00002B000000}"/>
              </a:ext>
            </a:extLst>
          </xdr:cNvPr>
          <xdr:cNvGrpSpPr/>
        </xdr:nvGrpSpPr>
        <xdr:grpSpPr>
          <a:xfrm>
            <a:off x="2514601" y="91735275"/>
            <a:ext cx="876300" cy="892350"/>
            <a:chOff x="2217044" y="63950022"/>
            <a:chExt cx="1247365" cy="2942682"/>
          </a:xfrm>
        </xdr:grpSpPr>
        <xdr:grpSp>
          <xdr:nvGrpSpPr>
            <xdr:cNvPr id="17" name="グループ化 16">
              <a:extLst>
                <a:ext uri="{FF2B5EF4-FFF2-40B4-BE49-F238E27FC236}">
                  <a16:creationId xmlns:a16="http://schemas.microsoft.com/office/drawing/2014/main" id="{00000000-0008-0000-0B00-000011000000}"/>
                </a:ext>
              </a:extLst>
            </xdr:cNvPr>
            <xdr:cNvGrpSpPr/>
          </xdr:nvGrpSpPr>
          <xdr:grpSpPr>
            <a:xfrm>
              <a:off x="3097279" y="63950022"/>
              <a:ext cx="367130" cy="2942682"/>
              <a:chOff x="5539153" y="45500192"/>
              <a:chExt cx="791309" cy="2571750"/>
            </a:xfrm>
          </xdr:grpSpPr>
          <xdr:cxnSp macro="">
            <xdr:nvCxnSpPr>
              <xdr:cNvPr id="18" name="直線コネクタ 17">
                <a:extLst>
                  <a:ext uri="{FF2B5EF4-FFF2-40B4-BE49-F238E27FC236}">
                    <a16:creationId xmlns:a16="http://schemas.microsoft.com/office/drawing/2014/main" id="{00000000-0008-0000-0B00-000012000000}"/>
                  </a:ext>
                </a:extLst>
              </xdr:cNvPr>
              <xdr:cNvCxnSpPr>
                <a:cxnSpLocks/>
              </xdr:cNvCxnSpPr>
            </xdr:nvCxnSpPr>
            <xdr:spPr>
              <a:xfrm>
                <a:off x="6330461" y="45698019"/>
                <a:ext cx="0" cy="1780443"/>
              </a:xfrm>
              <a:prstGeom prst="line">
                <a:avLst/>
              </a:prstGeom>
            </xdr:spPr>
            <xdr:style>
              <a:lnRef idx="1">
                <a:schemeClr val="dk1"/>
              </a:lnRef>
              <a:fillRef idx="0">
                <a:schemeClr val="dk1"/>
              </a:fillRef>
              <a:effectRef idx="0">
                <a:schemeClr val="dk1"/>
              </a:effectRef>
              <a:fontRef idx="minor">
                <a:schemeClr val="tx1"/>
              </a:fontRef>
            </xdr:style>
          </xdr:cxnSp>
          <xdr:cxnSp macro="">
            <xdr:nvCxnSpPr>
              <xdr:cNvPr id="19" name="直線コネクタ 18">
                <a:extLst>
                  <a:ext uri="{FF2B5EF4-FFF2-40B4-BE49-F238E27FC236}">
                    <a16:creationId xmlns:a16="http://schemas.microsoft.com/office/drawing/2014/main" id="{00000000-0008-0000-0B00-000013000000}"/>
                  </a:ext>
                </a:extLst>
              </xdr:cNvPr>
              <xdr:cNvCxnSpPr>
                <a:cxnSpLocks/>
              </xdr:cNvCxnSpPr>
            </xdr:nvCxnSpPr>
            <xdr:spPr>
              <a:xfrm flipH="1" flipV="1">
                <a:off x="6231548" y="45500192"/>
                <a:ext cx="98914" cy="197827"/>
              </a:xfrm>
              <a:prstGeom prst="line">
                <a:avLst/>
              </a:prstGeom>
            </xdr:spPr>
            <xdr:style>
              <a:lnRef idx="1">
                <a:schemeClr val="dk1"/>
              </a:lnRef>
              <a:fillRef idx="0">
                <a:schemeClr val="dk1"/>
              </a:fillRef>
              <a:effectRef idx="0">
                <a:schemeClr val="dk1"/>
              </a:effectRef>
              <a:fontRef idx="minor">
                <a:schemeClr val="tx1"/>
              </a:fontRef>
            </xdr:style>
          </xdr:cxnSp>
          <xdr:cxnSp macro="">
            <xdr:nvCxnSpPr>
              <xdr:cNvPr id="20" name="直線コネクタ 19">
                <a:extLst>
                  <a:ext uri="{FF2B5EF4-FFF2-40B4-BE49-F238E27FC236}">
                    <a16:creationId xmlns:a16="http://schemas.microsoft.com/office/drawing/2014/main" id="{00000000-0008-0000-0B00-000014000000}"/>
                  </a:ext>
                </a:extLst>
              </xdr:cNvPr>
              <xdr:cNvCxnSpPr>
                <a:cxnSpLocks/>
              </xdr:cNvCxnSpPr>
            </xdr:nvCxnSpPr>
            <xdr:spPr>
              <a:xfrm flipH="1">
                <a:off x="6132634" y="47478462"/>
                <a:ext cx="197827" cy="0"/>
              </a:xfrm>
              <a:prstGeom prst="line">
                <a:avLst/>
              </a:prstGeom>
            </xdr:spPr>
            <xdr:style>
              <a:lnRef idx="1">
                <a:schemeClr val="dk1"/>
              </a:lnRef>
              <a:fillRef idx="0">
                <a:schemeClr val="dk1"/>
              </a:fillRef>
              <a:effectRef idx="0">
                <a:schemeClr val="dk1"/>
              </a:effectRef>
              <a:fontRef idx="minor">
                <a:schemeClr val="tx1"/>
              </a:fontRef>
            </xdr:style>
          </xdr:cxnSp>
          <xdr:cxnSp macro="">
            <xdr:nvCxnSpPr>
              <xdr:cNvPr id="21" name="直線コネクタ 20">
                <a:extLst>
                  <a:ext uri="{FF2B5EF4-FFF2-40B4-BE49-F238E27FC236}">
                    <a16:creationId xmlns:a16="http://schemas.microsoft.com/office/drawing/2014/main" id="{00000000-0008-0000-0B00-000015000000}"/>
                  </a:ext>
                </a:extLst>
              </xdr:cNvPr>
              <xdr:cNvCxnSpPr>
                <a:cxnSpLocks/>
              </xdr:cNvCxnSpPr>
            </xdr:nvCxnSpPr>
            <xdr:spPr>
              <a:xfrm>
                <a:off x="6139961" y="47478462"/>
                <a:ext cx="0" cy="395653"/>
              </a:xfrm>
              <a:prstGeom prst="line">
                <a:avLst/>
              </a:prstGeom>
            </xdr:spPr>
            <xdr:style>
              <a:lnRef idx="1">
                <a:schemeClr val="dk1"/>
              </a:lnRef>
              <a:fillRef idx="0">
                <a:schemeClr val="dk1"/>
              </a:fillRef>
              <a:effectRef idx="0">
                <a:schemeClr val="dk1"/>
              </a:effectRef>
              <a:fontRef idx="minor">
                <a:schemeClr val="tx1"/>
              </a:fontRef>
            </xdr:style>
          </xdr:cxnSp>
          <xdr:cxnSp macro="">
            <xdr:nvCxnSpPr>
              <xdr:cNvPr id="22" name="直線コネクタ 21">
                <a:extLst>
                  <a:ext uri="{FF2B5EF4-FFF2-40B4-BE49-F238E27FC236}">
                    <a16:creationId xmlns:a16="http://schemas.microsoft.com/office/drawing/2014/main" id="{00000000-0008-0000-0B00-000016000000}"/>
                  </a:ext>
                </a:extLst>
              </xdr:cNvPr>
              <xdr:cNvCxnSpPr>
                <a:cxnSpLocks/>
              </xdr:cNvCxnSpPr>
            </xdr:nvCxnSpPr>
            <xdr:spPr>
              <a:xfrm flipH="1">
                <a:off x="5934807" y="47874115"/>
                <a:ext cx="197828" cy="197827"/>
              </a:xfrm>
              <a:prstGeom prst="line">
                <a:avLst/>
              </a:prstGeom>
            </xdr:spPr>
            <xdr:style>
              <a:lnRef idx="1">
                <a:schemeClr val="dk1"/>
              </a:lnRef>
              <a:fillRef idx="0">
                <a:schemeClr val="dk1"/>
              </a:fillRef>
              <a:effectRef idx="0">
                <a:schemeClr val="dk1"/>
              </a:effectRef>
              <a:fontRef idx="minor">
                <a:schemeClr val="tx1"/>
              </a:fontRef>
            </xdr:style>
          </xdr:cxnSp>
          <xdr:cxnSp macro="">
            <xdr:nvCxnSpPr>
              <xdr:cNvPr id="23" name="直線コネクタ 22">
                <a:extLst>
                  <a:ext uri="{FF2B5EF4-FFF2-40B4-BE49-F238E27FC236}">
                    <a16:creationId xmlns:a16="http://schemas.microsoft.com/office/drawing/2014/main" id="{00000000-0008-0000-0B00-000017000000}"/>
                  </a:ext>
                </a:extLst>
              </xdr:cNvPr>
              <xdr:cNvCxnSpPr>
                <a:cxnSpLocks/>
              </xdr:cNvCxnSpPr>
            </xdr:nvCxnSpPr>
            <xdr:spPr>
              <a:xfrm flipH="1">
                <a:off x="5539153" y="48071942"/>
                <a:ext cx="395655" cy="0"/>
              </a:xfrm>
              <a:prstGeom prst="line">
                <a:avLst/>
              </a:prstGeom>
            </xdr:spPr>
            <xdr:style>
              <a:lnRef idx="1">
                <a:schemeClr val="dk1"/>
              </a:lnRef>
              <a:fillRef idx="0">
                <a:schemeClr val="dk1"/>
              </a:fillRef>
              <a:effectRef idx="0">
                <a:schemeClr val="dk1"/>
              </a:effectRef>
              <a:fontRef idx="minor">
                <a:schemeClr val="tx1"/>
              </a:fontRef>
            </xdr:style>
          </xdr:cxnSp>
        </xdr:grpSp>
        <xdr:grpSp>
          <xdr:nvGrpSpPr>
            <xdr:cNvPr id="24" name="グループ化 23">
              <a:extLst>
                <a:ext uri="{FF2B5EF4-FFF2-40B4-BE49-F238E27FC236}">
                  <a16:creationId xmlns:a16="http://schemas.microsoft.com/office/drawing/2014/main" id="{00000000-0008-0000-0B00-000018000000}"/>
                </a:ext>
              </a:extLst>
            </xdr:cNvPr>
            <xdr:cNvGrpSpPr/>
          </xdr:nvGrpSpPr>
          <xdr:grpSpPr>
            <a:xfrm flipH="1">
              <a:off x="2217044" y="63950022"/>
              <a:ext cx="367130" cy="2942682"/>
              <a:chOff x="5539153" y="45500192"/>
              <a:chExt cx="791309" cy="2571750"/>
            </a:xfrm>
          </xdr:grpSpPr>
          <xdr:cxnSp macro="">
            <xdr:nvCxnSpPr>
              <xdr:cNvPr id="25" name="直線コネクタ 24">
                <a:extLst>
                  <a:ext uri="{FF2B5EF4-FFF2-40B4-BE49-F238E27FC236}">
                    <a16:creationId xmlns:a16="http://schemas.microsoft.com/office/drawing/2014/main" id="{00000000-0008-0000-0B00-000019000000}"/>
                  </a:ext>
                </a:extLst>
              </xdr:cNvPr>
              <xdr:cNvCxnSpPr>
                <a:cxnSpLocks/>
              </xdr:cNvCxnSpPr>
            </xdr:nvCxnSpPr>
            <xdr:spPr>
              <a:xfrm>
                <a:off x="6330461" y="45698019"/>
                <a:ext cx="0" cy="1780443"/>
              </a:xfrm>
              <a:prstGeom prst="line">
                <a:avLst/>
              </a:prstGeom>
            </xdr:spPr>
            <xdr:style>
              <a:lnRef idx="1">
                <a:schemeClr val="dk1"/>
              </a:lnRef>
              <a:fillRef idx="0">
                <a:schemeClr val="dk1"/>
              </a:fillRef>
              <a:effectRef idx="0">
                <a:schemeClr val="dk1"/>
              </a:effectRef>
              <a:fontRef idx="minor">
                <a:schemeClr val="tx1"/>
              </a:fontRef>
            </xdr:style>
          </xdr:cxnSp>
          <xdr:cxnSp macro="">
            <xdr:nvCxnSpPr>
              <xdr:cNvPr id="26" name="直線コネクタ 25">
                <a:extLst>
                  <a:ext uri="{FF2B5EF4-FFF2-40B4-BE49-F238E27FC236}">
                    <a16:creationId xmlns:a16="http://schemas.microsoft.com/office/drawing/2014/main" id="{00000000-0008-0000-0B00-00001A000000}"/>
                  </a:ext>
                </a:extLst>
              </xdr:cNvPr>
              <xdr:cNvCxnSpPr>
                <a:cxnSpLocks/>
              </xdr:cNvCxnSpPr>
            </xdr:nvCxnSpPr>
            <xdr:spPr>
              <a:xfrm flipH="1" flipV="1">
                <a:off x="6231548" y="45500192"/>
                <a:ext cx="98914" cy="197827"/>
              </a:xfrm>
              <a:prstGeom prst="line">
                <a:avLst/>
              </a:prstGeom>
            </xdr:spPr>
            <xdr:style>
              <a:lnRef idx="1">
                <a:schemeClr val="dk1"/>
              </a:lnRef>
              <a:fillRef idx="0">
                <a:schemeClr val="dk1"/>
              </a:fillRef>
              <a:effectRef idx="0">
                <a:schemeClr val="dk1"/>
              </a:effectRef>
              <a:fontRef idx="minor">
                <a:schemeClr val="tx1"/>
              </a:fontRef>
            </xdr:style>
          </xdr:cxnSp>
          <xdr:cxnSp macro="">
            <xdr:nvCxnSpPr>
              <xdr:cNvPr id="27" name="直線コネクタ 26">
                <a:extLst>
                  <a:ext uri="{FF2B5EF4-FFF2-40B4-BE49-F238E27FC236}">
                    <a16:creationId xmlns:a16="http://schemas.microsoft.com/office/drawing/2014/main" id="{00000000-0008-0000-0B00-00001B000000}"/>
                  </a:ext>
                </a:extLst>
              </xdr:cNvPr>
              <xdr:cNvCxnSpPr>
                <a:cxnSpLocks/>
              </xdr:cNvCxnSpPr>
            </xdr:nvCxnSpPr>
            <xdr:spPr>
              <a:xfrm flipH="1">
                <a:off x="6132634" y="47478462"/>
                <a:ext cx="197827" cy="0"/>
              </a:xfrm>
              <a:prstGeom prst="line">
                <a:avLst/>
              </a:prstGeom>
            </xdr:spPr>
            <xdr:style>
              <a:lnRef idx="1">
                <a:schemeClr val="dk1"/>
              </a:lnRef>
              <a:fillRef idx="0">
                <a:schemeClr val="dk1"/>
              </a:fillRef>
              <a:effectRef idx="0">
                <a:schemeClr val="dk1"/>
              </a:effectRef>
              <a:fontRef idx="minor">
                <a:schemeClr val="tx1"/>
              </a:fontRef>
            </xdr:style>
          </xdr:cxnSp>
          <xdr:cxnSp macro="">
            <xdr:nvCxnSpPr>
              <xdr:cNvPr id="28" name="直線コネクタ 27">
                <a:extLst>
                  <a:ext uri="{FF2B5EF4-FFF2-40B4-BE49-F238E27FC236}">
                    <a16:creationId xmlns:a16="http://schemas.microsoft.com/office/drawing/2014/main" id="{00000000-0008-0000-0B00-00001C000000}"/>
                  </a:ext>
                </a:extLst>
              </xdr:cNvPr>
              <xdr:cNvCxnSpPr>
                <a:cxnSpLocks/>
              </xdr:cNvCxnSpPr>
            </xdr:nvCxnSpPr>
            <xdr:spPr>
              <a:xfrm>
                <a:off x="6139961" y="47478462"/>
                <a:ext cx="0" cy="395653"/>
              </a:xfrm>
              <a:prstGeom prst="line">
                <a:avLst/>
              </a:prstGeom>
            </xdr:spPr>
            <xdr:style>
              <a:lnRef idx="1">
                <a:schemeClr val="dk1"/>
              </a:lnRef>
              <a:fillRef idx="0">
                <a:schemeClr val="dk1"/>
              </a:fillRef>
              <a:effectRef idx="0">
                <a:schemeClr val="dk1"/>
              </a:effectRef>
              <a:fontRef idx="minor">
                <a:schemeClr val="tx1"/>
              </a:fontRef>
            </xdr:style>
          </xdr:cxnSp>
          <xdr:cxnSp macro="">
            <xdr:nvCxnSpPr>
              <xdr:cNvPr id="29" name="直線コネクタ 28">
                <a:extLst>
                  <a:ext uri="{FF2B5EF4-FFF2-40B4-BE49-F238E27FC236}">
                    <a16:creationId xmlns:a16="http://schemas.microsoft.com/office/drawing/2014/main" id="{00000000-0008-0000-0B00-00001D000000}"/>
                  </a:ext>
                </a:extLst>
              </xdr:cNvPr>
              <xdr:cNvCxnSpPr>
                <a:cxnSpLocks/>
              </xdr:cNvCxnSpPr>
            </xdr:nvCxnSpPr>
            <xdr:spPr>
              <a:xfrm flipH="1">
                <a:off x="5934807" y="47874115"/>
                <a:ext cx="197828" cy="197827"/>
              </a:xfrm>
              <a:prstGeom prst="line">
                <a:avLst/>
              </a:prstGeom>
            </xdr:spPr>
            <xdr:style>
              <a:lnRef idx="1">
                <a:schemeClr val="dk1"/>
              </a:lnRef>
              <a:fillRef idx="0">
                <a:schemeClr val="dk1"/>
              </a:fillRef>
              <a:effectRef idx="0">
                <a:schemeClr val="dk1"/>
              </a:effectRef>
              <a:fontRef idx="minor">
                <a:schemeClr val="tx1"/>
              </a:fontRef>
            </xdr:style>
          </xdr:cxnSp>
          <xdr:cxnSp macro="">
            <xdr:nvCxnSpPr>
              <xdr:cNvPr id="30" name="直線コネクタ 29">
                <a:extLst>
                  <a:ext uri="{FF2B5EF4-FFF2-40B4-BE49-F238E27FC236}">
                    <a16:creationId xmlns:a16="http://schemas.microsoft.com/office/drawing/2014/main" id="{00000000-0008-0000-0B00-00001E000000}"/>
                  </a:ext>
                </a:extLst>
              </xdr:cNvPr>
              <xdr:cNvCxnSpPr>
                <a:cxnSpLocks/>
              </xdr:cNvCxnSpPr>
            </xdr:nvCxnSpPr>
            <xdr:spPr>
              <a:xfrm flipH="1">
                <a:off x="5539153" y="48071942"/>
                <a:ext cx="395655" cy="0"/>
              </a:xfrm>
              <a:prstGeom prst="line">
                <a:avLst/>
              </a:prstGeom>
            </xdr:spPr>
            <xdr:style>
              <a:lnRef idx="1">
                <a:schemeClr val="dk1"/>
              </a:lnRef>
              <a:fillRef idx="0">
                <a:schemeClr val="dk1"/>
              </a:fillRef>
              <a:effectRef idx="0">
                <a:schemeClr val="dk1"/>
              </a:effectRef>
              <a:fontRef idx="minor">
                <a:schemeClr val="tx1"/>
              </a:fontRef>
            </xdr:style>
          </xdr:cxnSp>
        </xdr:grpSp>
      </xdr:grpSp>
      <xdr:grpSp>
        <xdr:nvGrpSpPr>
          <xdr:cNvPr id="614" name="グループ化 613">
            <a:extLst>
              <a:ext uri="{FF2B5EF4-FFF2-40B4-BE49-F238E27FC236}">
                <a16:creationId xmlns:a16="http://schemas.microsoft.com/office/drawing/2014/main" id="{00000000-0008-0000-0B00-000066020000}"/>
              </a:ext>
            </a:extLst>
          </xdr:cNvPr>
          <xdr:cNvGrpSpPr/>
        </xdr:nvGrpSpPr>
        <xdr:grpSpPr>
          <a:xfrm>
            <a:off x="2910349" y="92575454"/>
            <a:ext cx="98322" cy="93271"/>
            <a:chOff x="2584174" y="57936848"/>
            <a:chExt cx="397565" cy="397565"/>
          </a:xfrm>
        </xdr:grpSpPr>
        <xdr:cxnSp macro="">
          <xdr:nvCxnSpPr>
            <xdr:cNvPr id="615" name="直線コネクタ 6">
              <a:extLst>
                <a:ext uri="{FF2B5EF4-FFF2-40B4-BE49-F238E27FC236}">
                  <a16:creationId xmlns:a16="http://schemas.microsoft.com/office/drawing/2014/main" id="{00000000-0008-0000-0B00-000067020000}"/>
                </a:ext>
              </a:extLst>
            </xdr:cNvPr>
            <xdr:cNvCxnSpPr>
              <a:cxnSpLocks noChangeShapeType="1"/>
            </xdr:cNvCxnSpPr>
          </xdr:nvCxnSpPr>
          <xdr:spPr bwMode="auto">
            <a:xfrm flipH="1">
              <a:off x="2584174" y="58135630"/>
              <a:ext cx="397565" cy="0"/>
            </a:xfrm>
            <a:prstGeom prst="line">
              <a:avLst/>
            </a:prstGeom>
            <a:noFill/>
            <a:ln w="9525" algn="ctr">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cxnSp>
        <xdr:cxnSp macro="">
          <xdr:nvCxnSpPr>
            <xdr:cNvPr id="616" name="直線コネクタ 6">
              <a:extLst>
                <a:ext uri="{FF2B5EF4-FFF2-40B4-BE49-F238E27FC236}">
                  <a16:creationId xmlns:a16="http://schemas.microsoft.com/office/drawing/2014/main" id="{00000000-0008-0000-0B00-000068020000}"/>
                </a:ext>
              </a:extLst>
            </xdr:cNvPr>
            <xdr:cNvCxnSpPr>
              <a:cxnSpLocks noChangeShapeType="1"/>
            </xdr:cNvCxnSpPr>
          </xdr:nvCxnSpPr>
          <xdr:spPr bwMode="auto">
            <a:xfrm>
              <a:off x="2782957" y="57936848"/>
              <a:ext cx="0" cy="397565"/>
            </a:xfrm>
            <a:prstGeom prst="line">
              <a:avLst/>
            </a:prstGeom>
            <a:noFill/>
            <a:ln w="9525" algn="ctr">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cxnSp>
      </xdr:grpSp>
    </xdr:grpSp>
    <xdr:clientData/>
  </xdr:twoCellAnchor>
  <xdr:twoCellAnchor>
    <xdr:from>
      <xdr:col>7</xdr:col>
      <xdr:colOff>168939</xdr:colOff>
      <xdr:row>604</xdr:row>
      <xdr:rowOff>133350</xdr:rowOff>
    </xdr:from>
    <xdr:to>
      <xdr:col>26</xdr:col>
      <xdr:colOff>19051</xdr:colOff>
      <xdr:row>616</xdr:row>
      <xdr:rowOff>25790</xdr:rowOff>
    </xdr:to>
    <xdr:grpSp>
      <xdr:nvGrpSpPr>
        <xdr:cNvPr id="57" name="グループ化 56">
          <a:extLst>
            <a:ext uri="{FF2B5EF4-FFF2-40B4-BE49-F238E27FC236}">
              <a16:creationId xmlns:a16="http://schemas.microsoft.com/office/drawing/2014/main" id="{00000000-0008-0000-0B00-000039000000}"/>
            </a:ext>
          </a:extLst>
        </xdr:cNvPr>
        <xdr:cNvGrpSpPr/>
      </xdr:nvGrpSpPr>
      <xdr:grpSpPr>
        <a:xfrm>
          <a:off x="1580880" y="116842615"/>
          <a:ext cx="3682524" cy="2167234"/>
          <a:chOff x="1569114" y="96669225"/>
          <a:chExt cx="3650587" cy="2159390"/>
        </a:xfrm>
      </xdr:grpSpPr>
      <xdr:sp macro="" textlink="">
        <xdr:nvSpPr>
          <xdr:cNvPr id="578" name="Line 1013">
            <a:extLst>
              <a:ext uri="{FF2B5EF4-FFF2-40B4-BE49-F238E27FC236}">
                <a16:creationId xmlns:a16="http://schemas.microsoft.com/office/drawing/2014/main" id="{00000000-0008-0000-0B00-000042020000}"/>
              </a:ext>
            </a:extLst>
          </xdr:cNvPr>
          <xdr:cNvSpPr>
            <a:spLocks noChangeShapeType="1"/>
          </xdr:cNvSpPr>
        </xdr:nvSpPr>
        <xdr:spPr>
          <a:xfrm flipV="1">
            <a:off x="4603495" y="98317050"/>
            <a:ext cx="0" cy="392950"/>
          </a:xfrm>
          <a:prstGeom prst="line">
            <a:avLst/>
          </a:prstGeom>
          <a:noFill/>
          <a:ln w="15875">
            <a:solidFill>
              <a:srgbClr xmlns:mc="http://schemas.openxmlformats.org/markup-compatibility/2006" xmlns:a14="http://schemas.microsoft.com/office/drawing/2010/main" val="000000" mc:Ignorable="a14" a14:legacySpreadsheetColorIndex="64"/>
            </a:solidFill>
            <a:round/>
            <a:headEnd type="triangle" w="sm" len="med"/>
          </a:ln>
          <a:extLst>
            <a:ext uri="{909E8E84-426E-40DD-AFC4-6F175D3DCCD1}">
              <a14:hiddenFill xmlns:a14="http://schemas.microsoft.com/office/drawing/2010/main">
                <a:noFill/>
              </a14:hiddenFill>
            </a:ext>
          </a:extLst>
        </xdr:spPr>
      </xdr:sp>
      <xdr:sp macro="" textlink="">
        <xdr:nvSpPr>
          <xdr:cNvPr id="579" name="Line 1019">
            <a:extLst>
              <a:ext uri="{FF2B5EF4-FFF2-40B4-BE49-F238E27FC236}">
                <a16:creationId xmlns:a16="http://schemas.microsoft.com/office/drawing/2014/main" id="{00000000-0008-0000-0B00-000043020000}"/>
              </a:ext>
            </a:extLst>
          </xdr:cNvPr>
          <xdr:cNvSpPr>
            <a:spLocks noChangeShapeType="1"/>
          </xdr:cNvSpPr>
        </xdr:nvSpPr>
        <xdr:spPr>
          <a:xfrm>
            <a:off x="2631675" y="98317050"/>
            <a:ext cx="0" cy="392951"/>
          </a:xfrm>
          <a:prstGeom prst="line">
            <a:avLst/>
          </a:prstGeom>
          <a:noFill/>
          <a:ln w="15875">
            <a:solidFill>
              <a:srgbClr xmlns:mc="http://schemas.openxmlformats.org/markup-compatibility/2006" xmlns:a14="http://schemas.microsoft.com/office/drawing/2010/main" val="000000" mc:Ignorable="a14" a14:legacySpreadsheetColorIndex="64"/>
            </a:solidFill>
            <a:round/>
            <a:headEnd type="triangle" w="sm" len="med"/>
          </a:ln>
          <a:extLst>
            <a:ext uri="{909E8E84-426E-40DD-AFC4-6F175D3DCCD1}">
              <a14:hiddenFill xmlns:a14="http://schemas.microsoft.com/office/drawing/2010/main">
                <a:noFill/>
              </a14:hiddenFill>
            </a:ext>
          </a:extLst>
        </xdr:spPr>
      </xdr:sp>
      <xdr:sp macro="" textlink="">
        <xdr:nvSpPr>
          <xdr:cNvPr id="580" name="Text Box 403">
            <a:extLst>
              <a:ext uri="{FF2B5EF4-FFF2-40B4-BE49-F238E27FC236}">
                <a16:creationId xmlns:a16="http://schemas.microsoft.com/office/drawing/2014/main" id="{00000000-0008-0000-0B00-000044020000}"/>
              </a:ext>
            </a:extLst>
          </xdr:cNvPr>
          <xdr:cNvSpPr txBox="1">
            <a:spLocks noChangeArrowheads="1"/>
          </xdr:cNvSpPr>
        </xdr:nvSpPr>
        <xdr:spPr>
          <a:xfrm>
            <a:off x="2666267" y="98418203"/>
            <a:ext cx="272012" cy="194122"/>
          </a:xfrm>
          <a:prstGeom prst="rect">
            <a:avLst/>
          </a:prstGeom>
          <a:noFill/>
          <a:ln>
            <a:noFill/>
          </a:ln>
        </xdr:spPr>
        <xdr:txBody>
          <a:bodyPr wrap="none" lIns="18288" tIns="18288" rIns="0" bIns="0" anchor="t" upright="1">
            <a:noAutofit/>
          </a:bodyPr>
          <a:lstStyle/>
          <a:p>
            <a:pPr algn="l" rtl="0">
              <a:defRPr sz="1000"/>
            </a:pPr>
            <a:r>
              <a:rPr lang="ja-JP" altLang="en-US" sz="1000" b="0" i="0" u="none" strike="noStrike" baseline="0">
                <a:solidFill>
                  <a:srgbClr val="000000"/>
                </a:solidFill>
                <a:latin typeface="MS Mincho" panose="02020609040205080304" charset="-128"/>
                <a:ea typeface="MS Mincho" panose="02020609040205080304" charset="-128"/>
              </a:rPr>
              <a:t>G1</a:t>
            </a:r>
          </a:p>
        </xdr:txBody>
      </xdr:sp>
      <xdr:sp macro="" textlink="">
        <xdr:nvSpPr>
          <xdr:cNvPr id="581" name="Text Box 417">
            <a:extLst>
              <a:ext uri="{FF2B5EF4-FFF2-40B4-BE49-F238E27FC236}">
                <a16:creationId xmlns:a16="http://schemas.microsoft.com/office/drawing/2014/main" id="{00000000-0008-0000-0B00-000045020000}"/>
              </a:ext>
            </a:extLst>
          </xdr:cNvPr>
          <xdr:cNvSpPr txBox="1">
            <a:spLocks noChangeArrowheads="1"/>
          </xdr:cNvSpPr>
        </xdr:nvSpPr>
        <xdr:spPr>
          <a:xfrm>
            <a:off x="4656262" y="98418203"/>
            <a:ext cx="344363" cy="194122"/>
          </a:xfrm>
          <a:prstGeom prst="rect">
            <a:avLst/>
          </a:prstGeom>
          <a:noFill/>
          <a:ln>
            <a:noFill/>
          </a:ln>
        </xdr:spPr>
        <xdr:txBody>
          <a:bodyPr wrap="none" lIns="18288" tIns="18288" rIns="0" bIns="0" anchor="t" upright="1">
            <a:noAutofit/>
          </a:bodyPr>
          <a:lstStyle/>
          <a:p>
            <a:pPr algn="l" rtl="0">
              <a:defRPr sz="1000"/>
            </a:pPr>
            <a:r>
              <a:rPr lang="ja-JP" altLang="en-US" sz="1000" b="0" i="0" u="none" strike="noStrike" baseline="0">
                <a:solidFill>
                  <a:srgbClr val="000000"/>
                </a:solidFill>
                <a:latin typeface="MS Mincho" panose="02020609040205080304" charset="-128"/>
                <a:ea typeface="MS Mincho" panose="02020609040205080304" charset="-128"/>
              </a:rPr>
              <a:t>G</a:t>
            </a:r>
            <a:r>
              <a:rPr lang="en-US" altLang="ja-JP" sz="1000" b="0" i="0" u="none" strike="noStrike" baseline="0">
                <a:solidFill>
                  <a:srgbClr val="000000"/>
                </a:solidFill>
                <a:latin typeface="MS Mincho" panose="02020609040205080304" charset="-128"/>
                <a:ea typeface="MS Mincho" panose="02020609040205080304" charset="-128"/>
              </a:rPr>
              <a:t>2</a:t>
            </a:r>
            <a:endParaRPr lang="ja-JP" altLang="en-US" sz="1000" b="0" i="0" u="none" strike="noStrike" baseline="0">
              <a:solidFill>
                <a:srgbClr val="000000"/>
              </a:solidFill>
              <a:latin typeface="MS Mincho" panose="02020609040205080304" charset="-128"/>
              <a:ea typeface="MS Mincho" panose="02020609040205080304" charset="-128"/>
            </a:endParaRPr>
          </a:p>
        </xdr:txBody>
      </xdr:sp>
      <xdr:sp macro="" textlink="">
        <xdr:nvSpPr>
          <xdr:cNvPr id="582" name="Line 458">
            <a:extLst>
              <a:ext uri="{FF2B5EF4-FFF2-40B4-BE49-F238E27FC236}">
                <a16:creationId xmlns:a16="http://schemas.microsoft.com/office/drawing/2014/main" id="{00000000-0008-0000-0B00-000046020000}"/>
              </a:ext>
            </a:extLst>
          </xdr:cNvPr>
          <xdr:cNvSpPr>
            <a:spLocks noChangeShapeType="1"/>
          </xdr:cNvSpPr>
        </xdr:nvSpPr>
        <xdr:spPr>
          <a:xfrm flipH="1" flipV="1">
            <a:off x="2633516" y="98317050"/>
            <a:ext cx="1969978"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arrow" w="sm" len="sm"/>
            <a:tailEnd type="arrow" w="sm" len="sm"/>
          </a:ln>
          <a:extLst>
            <a:ext uri="{909E8E84-426E-40DD-AFC4-6F175D3DCCD1}">
              <a14:hiddenFill xmlns:a14="http://schemas.microsoft.com/office/drawing/2010/main">
                <a:noFill/>
              </a14:hiddenFill>
            </a:ext>
          </a:extLst>
        </xdr:spPr>
      </xdr:sp>
      <xdr:cxnSp macro="">
        <xdr:nvCxnSpPr>
          <xdr:cNvPr id="583" name="直線コネクタ 3">
            <a:extLst>
              <a:ext uri="{FF2B5EF4-FFF2-40B4-BE49-F238E27FC236}">
                <a16:creationId xmlns:a16="http://schemas.microsoft.com/office/drawing/2014/main" id="{00000000-0008-0000-0B00-000047020000}"/>
              </a:ext>
            </a:extLst>
          </xdr:cNvPr>
          <xdr:cNvCxnSpPr>
            <a:cxnSpLocks noChangeShapeType="1"/>
          </xdr:cNvCxnSpPr>
        </xdr:nvCxnSpPr>
        <xdr:spPr bwMode="auto">
          <a:xfrm flipV="1">
            <a:off x="2139668" y="98712708"/>
            <a:ext cx="2956321" cy="0"/>
          </a:xfrm>
          <a:prstGeom prst="line">
            <a:avLst/>
          </a:prstGeom>
          <a:noFill/>
          <a:ln w="9525" algn="ctr">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cxnSp>
      <xdr:cxnSp macro="">
        <xdr:nvCxnSpPr>
          <xdr:cNvPr id="584" name="直線コネクタ 6">
            <a:extLst>
              <a:ext uri="{FF2B5EF4-FFF2-40B4-BE49-F238E27FC236}">
                <a16:creationId xmlns:a16="http://schemas.microsoft.com/office/drawing/2014/main" id="{00000000-0008-0000-0B00-000048020000}"/>
              </a:ext>
            </a:extLst>
          </xdr:cNvPr>
          <xdr:cNvCxnSpPr>
            <a:cxnSpLocks noChangeShapeType="1"/>
          </xdr:cNvCxnSpPr>
        </xdr:nvCxnSpPr>
        <xdr:spPr bwMode="auto">
          <a:xfrm>
            <a:off x="5095990" y="98712708"/>
            <a:ext cx="0" cy="115907"/>
          </a:xfrm>
          <a:prstGeom prst="line">
            <a:avLst/>
          </a:prstGeom>
          <a:noFill/>
          <a:ln w="9525" algn="ctr">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cxnSp>
      <xdr:cxnSp macro="">
        <xdr:nvCxnSpPr>
          <xdr:cNvPr id="585" name="直線コネクタ 593">
            <a:extLst>
              <a:ext uri="{FF2B5EF4-FFF2-40B4-BE49-F238E27FC236}">
                <a16:creationId xmlns:a16="http://schemas.microsoft.com/office/drawing/2014/main" id="{00000000-0008-0000-0B00-000049020000}"/>
              </a:ext>
            </a:extLst>
          </xdr:cNvPr>
          <xdr:cNvCxnSpPr>
            <a:cxnSpLocks noChangeShapeType="1"/>
          </xdr:cNvCxnSpPr>
        </xdr:nvCxnSpPr>
        <xdr:spPr bwMode="auto">
          <a:xfrm>
            <a:off x="2139668" y="98712708"/>
            <a:ext cx="0" cy="115907"/>
          </a:xfrm>
          <a:prstGeom prst="line">
            <a:avLst/>
          </a:prstGeom>
          <a:noFill/>
          <a:ln w="9525" algn="ctr">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cxnSp>
      <xdr:sp macro="" textlink="">
        <xdr:nvSpPr>
          <xdr:cNvPr id="586" name="Line 1019">
            <a:extLst>
              <a:ext uri="{FF2B5EF4-FFF2-40B4-BE49-F238E27FC236}">
                <a16:creationId xmlns:a16="http://schemas.microsoft.com/office/drawing/2014/main" id="{00000000-0008-0000-0B00-00004A020000}"/>
              </a:ext>
            </a:extLst>
          </xdr:cNvPr>
          <xdr:cNvSpPr>
            <a:spLocks noChangeShapeType="1"/>
          </xdr:cNvSpPr>
        </xdr:nvSpPr>
        <xdr:spPr bwMode="auto">
          <a:xfrm flipH="1">
            <a:off x="2890587" y="97135835"/>
            <a:ext cx="364272" cy="0"/>
          </a:xfrm>
          <a:prstGeom prst="line">
            <a:avLst/>
          </a:prstGeom>
          <a:noFill/>
          <a:ln w="15875">
            <a:solidFill>
              <a:srgbClr xmlns:mc="http://schemas.openxmlformats.org/markup-compatibility/2006" xmlns:a14="http://schemas.microsoft.com/office/drawing/2010/main" val="000000" mc:Ignorable="a14" a14:legacySpreadsheetColorIndex="64"/>
            </a:solidFill>
            <a:round/>
            <a:headEnd type="triangle" w="sm" len="med"/>
            <a:tailEnd/>
          </a:ln>
          <a:extLst>
            <a:ext uri="{909E8E84-426E-40DD-AFC4-6F175D3DCCD1}">
              <a14:hiddenFill xmlns:a14="http://schemas.microsoft.com/office/drawing/2010/main">
                <a:noFill/>
              </a14:hiddenFill>
            </a:ext>
          </a:extLst>
        </xdr:spPr>
      </xdr:sp>
      <xdr:cxnSp macro="">
        <xdr:nvCxnSpPr>
          <xdr:cNvPr id="587" name="直線コネクタ 3">
            <a:extLst>
              <a:ext uri="{FF2B5EF4-FFF2-40B4-BE49-F238E27FC236}">
                <a16:creationId xmlns:a16="http://schemas.microsoft.com/office/drawing/2014/main" id="{00000000-0008-0000-0B00-00004B020000}"/>
              </a:ext>
            </a:extLst>
          </xdr:cNvPr>
          <xdr:cNvCxnSpPr>
            <a:cxnSpLocks noChangeShapeType="1"/>
          </xdr:cNvCxnSpPr>
        </xdr:nvCxnSpPr>
        <xdr:spPr bwMode="auto">
          <a:xfrm>
            <a:off x="2387269" y="98646861"/>
            <a:ext cx="2462473" cy="0"/>
          </a:xfrm>
          <a:prstGeom prst="line">
            <a:avLst/>
          </a:prstGeom>
          <a:noFill/>
          <a:ln w="9525" algn="ctr">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cxnSp>
      <xdr:cxnSp macro="">
        <xdr:nvCxnSpPr>
          <xdr:cNvPr id="588" name="直線コネクタ 6">
            <a:extLst>
              <a:ext uri="{FF2B5EF4-FFF2-40B4-BE49-F238E27FC236}">
                <a16:creationId xmlns:a16="http://schemas.microsoft.com/office/drawing/2014/main" id="{00000000-0008-0000-0B00-00004C020000}"/>
              </a:ext>
            </a:extLst>
          </xdr:cNvPr>
          <xdr:cNvCxnSpPr>
            <a:cxnSpLocks noChangeShapeType="1"/>
          </xdr:cNvCxnSpPr>
        </xdr:nvCxnSpPr>
        <xdr:spPr bwMode="auto">
          <a:xfrm>
            <a:off x="4849742" y="98048832"/>
            <a:ext cx="0" cy="598029"/>
          </a:xfrm>
          <a:prstGeom prst="line">
            <a:avLst/>
          </a:prstGeom>
          <a:noFill/>
          <a:ln w="9525" algn="ctr">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cxnSp>
      <xdr:cxnSp macro="">
        <xdr:nvCxnSpPr>
          <xdr:cNvPr id="589" name="直線コネクタ 6">
            <a:extLst>
              <a:ext uri="{FF2B5EF4-FFF2-40B4-BE49-F238E27FC236}">
                <a16:creationId xmlns:a16="http://schemas.microsoft.com/office/drawing/2014/main" id="{00000000-0008-0000-0B00-00004D020000}"/>
              </a:ext>
            </a:extLst>
          </xdr:cNvPr>
          <xdr:cNvCxnSpPr>
            <a:cxnSpLocks noChangeShapeType="1"/>
          </xdr:cNvCxnSpPr>
        </xdr:nvCxnSpPr>
        <xdr:spPr bwMode="auto">
          <a:xfrm>
            <a:off x="2387269" y="98048832"/>
            <a:ext cx="0" cy="598029"/>
          </a:xfrm>
          <a:prstGeom prst="line">
            <a:avLst/>
          </a:prstGeom>
          <a:noFill/>
          <a:ln w="9525" algn="ctr">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cxnSp>
      <xdr:cxnSp macro="">
        <xdr:nvCxnSpPr>
          <xdr:cNvPr id="590" name="直線コネクタ 6">
            <a:extLst>
              <a:ext uri="{FF2B5EF4-FFF2-40B4-BE49-F238E27FC236}">
                <a16:creationId xmlns:a16="http://schemas.microsoft.com/office/drawing/2014/main" id="{00000000-0008-0000-0B00-00004E020000}"/>
              </a:ext>
            </a:extLst>
          </xdr:cNvPr>
          <xdr:cNvCxnSpPr>
            <a:cxnSpLocks noChangeShapeType="1"/>
          </xdr:cNvCxnSpPr>
        </xdr:nvCxnSpPr>
        <xdr:spPr bwMode="auto">
          <a:xfrm>
            <a:off x="1771651" y="97925708"/>
            <a:ext cx="615618" cy="123124"/>
          </a:xfrm>
          <a:prstGeom prst="line">
            <a:avLst/>
          </a:prstGeom>
          <a:noFill/>
          <a:ln w="9525" algn="ctr">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cxnSp>
      <xdr:cxnSp macro="">
        <xdr:nvCxnSpPr>
          <xdr:cNvPr id="591" name="直線コネクタ 6">
            <a:extLst>
              <a:ext uri="{FF2B5EF4-FFF2-40B4-BE49-F238E27FC236}">
                <a16:creationId xmlns:a16="http://schemas.microsoft.com/office/drawing/2014/main" id="{00000000-0008-0000-0B00-00004F020000}"/>
              </a:ext>
            </a:extLst>
          </xdr:cNvPr>
          <xdr:cNvCxnSpPr>
            <a:cxnSpLocks noChangeShapeType="1"/>
          </xdr:cNvCxnSpPr>
        </xdr:nvCxnSpPr>
        <xdr:spPr bwMode="auto">
          <a:xfrm>
            <a:off x="2000250" y="97802585"/>
            <a:ext cx="3219451" cy="0"/>
          </a:xfrm>
          <a:prstGeom prst="line">
            <a:avLst/>
          </a:prstGeom>
          <a:noFill/>
          <a:ln w="9525" algn="ctr">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cxnSp>
      <xdr:cxnSp macro="">
        <xdr:nvCxnSpPr>
          <xdr:cNvPr id="592" name="直線コネクタ 6">
            <a:extLst>
              <a:ext uri="{FF2B5EF4-FFF2-40B4-BE49-F238E27FC236}">
                <a16:creationId xmlns:a16="http://schemas.microsoft.com/office/drawing/2014/main" id="{00000000-0008-0000-0B00-000050020000}"/>
              </a:ext>
            </a:extLst>
          </xdr:cNvPr>
          <xdr:cNvCxnSpPr>
            <a:cxnSpLocks noChangeShapeType="1"/>
          </xdr:cNvCxnSpPr>
        </xdr:nvCxnSpPr>
        <xdr:spPr bwMode="auto">
          <a:xfrm flipV="1">
            <a:off x="4849742" y="97974958"/>
            <a:ext cx="369371" cy="73874"/>
          </a:xfrm>
          <a:prstGeom prst="line">
            <a:avLst/>
          </a:prstGeom>
          <a:noFill/>
          <a:ln w="9525" algn="ctr">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cxnSp>
      <xdr:cxnSp macro="">
        <xdr:nvCxnSpPr>
          <xdr:cNvPr id="593" name="直線コネクタ 6">
            <a:extLst>
              <a:ext uri="{FF2B5EF4-FFF2-40B4-BE49-F238E27FC236}">
                <a16:creationId xmlns:a16="http://schemas.microsoft.com/office/drawing/2014/main" id="{00000000-0008-0000-0B00-000051020000}"/>
              </a:ext>
            </a:extLst>
          </xdr:cNvPr>
          <xdr:cNvCxnSpPr>
            <a:cxnSpLocks noChangeShapeType="1"/>
          </xdr:cNvCxnSpPr>
        </xdr:nvCxnSpPr>
        <xdr:spPr bwMode="auto">
          <a:xfrm flipV="1">
            <a:off x="2510393" y="97679461"/>
            <a:ext cx="0" cy="123124"/>
          </a:xfrm>
          <a:prstGeom prst="line">
            <a:avLst/>
          </a:prstGeom>
          <a:noFill/>
          <a:ln w="9525" algn="ctr">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cxnSp>
      <xdr:cxnSp macro="">
        <xdr:nvCxnSpPr>
          <xdr:cNvPr id="594" name="直線コネクタ 6">
            <a:extLst>
              <a:ext uri="{FF2B5EF4-FFF2-40B4-BE49-F238E27FC236}">
                <a16:creationId xmlns:a16="http://schemas.microsoft.com/office/drawing/2014/main" id="{00000000-0008-0000-0B00-000052020000}"/>
              </a:ext>
            </a:extLst>
          </xdr:cNvPr>
          <xdr:cNvCxnSpPr>
            <a:cxnSpLocks noChangeShapeType="1"/>
          </xdr:cNvCxnSpPr>
        </xdr:nvCxnSpPr>
        <xdr:spPr bwMode="auto">
          <a:xfrm flipV="1">
            <a:off x="3372258" y="97679461"/>
            <a:ext cx="0" cy="123124"/>
          </a:xfrm>
          <a:prstGeom prst="line">
            <a:avLst/>
          </a:prstGeom>
          <a:noFill/>
          <a:ln w="9525" algn="ctr">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cxnSp>
      <xdr:cxnSp macro="">
        <xdr:nvCxnSpPr>
          <xdr:cNvPr id="595" name="直線コネクタ 6">
            <a:extLst>
              <a:ext uri="{FF2B5EF4-FFF2-40B4-BE49-F238E27FC236}">
                <a16:creationId xmlns:a16="http://schemas.microsoft.com/office/drawing/2014/main" id="{00000000-0008-0000-0B00-000053020000}"/>
              </a:ext>
            </a:extLst>
          </xdr:cNvPr>
          <xdr:cNvCxnSpPr>
            <a:cxnSpLocks noChangeShapeType="1"/>
          </xdr:cNvCxnSpPr>
        </xdr:nvCxnSpPr>
        <xdr:spPr bwMode="auto">
          <a:xfrm>
            <a:off x="2510393" y="97679461"/>
            <a:ext cx="861866" cy="0"/>
          </a:xfrm>
          <a:prstGeom prst="line">
            <a:avLst/>
          </a:prstGeom>
          <a:noFill/>
          <a:ln w="9525" algn="ctr">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cxnSp>
      <xdr:cxnSp macro="">
        <xdr:nvCxnSpPr>
          <xdr:cNvPr id="596" name="直線コネクタ 6">
            <a:extLst>
              <a:ext uri="{FF2B5EF4-FFF2-40B4-BE49-F238E27FC236}">
                <a16:creationId xmlns:a16="http://schemas.microsoft.com/office/drawing/2014/main" id="{00000000-0008-0000-0B00-000054020000}"/>
              </a:ext>
            </a:extLst>
          </xdr:cNvPr>
          <xdr:cNvCxnSpPr>
            <a:cxnSpLocks noChangeShapeType="1"/>
          </xdr:cNvCxnSpPr>
        </xdr:nvCxnSpPr>
        <xdr:spPr bwMode="auto">
          <a:xfrm flipV="1">
            <a:off x="3864753" y="97679461"/>
            <a:ext cx="0" cy="123124"/>
          </a:xfrm>
          <a:prstGeom prst="line">
            <a:avLst/>
          </a:prstGeom>
          <a:noFill/>
          <a:ln w="9525" algn="ctr">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cxnSp>
      <xdr:cxnSp macro="">
        <xdr:nvCxnSpPr>
          <xdr:cNvPr id="597" name="直線コネクタ 6">
            <a:extLst>
              <a:ext uri="{FF2B5EF4-FFF2-40B4-BE49-F238E27FC236}">
                <a16:creationId xmlns:a16="http://schemas.microsoft.com/office/drawing/2014/main" id="{00000000-0008-0000-0B00-000055020000}"/>
              </a:ext>
            </a:extLst>
          </xdr:cNvPr>
          <xdr:cNvCxnSpPr>
            <a:cxnSpLocks noChangeShapeType="1"/>
          </xdr:cNvCxnSpPr>
        </xdr:nvCxnSpPr>
        <xdr:spPr bwMode="auto">
          <a:xfrm flipV="1">
            <a:off x="4726619" y="97679461"/>
            <a:ext cx="0" cy="123124"/>
          </a:xfrm>
          <a:prstGeom prst="line">
            <a:avLst/>
          </a:prstGeom>
          <a:noFill/>
          <a:ln w="9525" algn="ctr">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cxnSp>
      <xdr:cxnSp macro="">
        <xdr:nvCxnSpPr>
          <xdr:cNvPr id="598" name="直線コネクタ 6">
            <a:extLst>
              <a:ext uri="{FF2B5EF4-FFF2-40B4-BE49-F238E27FC236}">
                <a16:creationId xmlns:a16="http://schemas.microsoft.com/office/drawing/2014/main" id="{00000000-0008-0000-0B00-000056020000}"/>
              </a:ext>
            </a:extLst>
          </xdr:cNvPr>
          <xdr:cNvCxnSpPr>
            <a:cxnSpLocks noChangeShapeType="1"/>
          </xdr:cNvCxnSpPr>
        </xdr:nvCxnSpPr>
        <xdr:spPr bwMode="auto">
          <a:xfrm>
            <a:off x="3864753" y="97679461"/>
            <a:ext cx="861866" cy="0"/>
          </a:xfrm>
          <a:prstGeom prst="line">
            <a:avLst/>
          </a:prstGeom>
          <a:noFill/>
          <a:ln w="9525" algn="ctr">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cxnSp>
      <xdr:cxnSp macro="">
        <xdr:nvCxnSpPr>
          <xdr:cNvPr id="599" name="直線コネクタ 6">
            <a:extLst>
              <a:ext uri="{FF2B5EF4-FFF2-40B4-BE49-F238E27FC236}">
                <a16:creationId xmlns:a16="http://schemas.microsoft.com/office/drawing/2014/main" id="{00000000-0008-0000-0B00-000057020000}"/>
              </a:ext>
            </a:extLst>
          </xdr:cNvPr>
          <xdr:cNvCxnSpPr>
            <a:cxnSpLocks noChangeShapeType="1"/>
          </xdr:cNvCxnSpPr>
        </xdr:nvCxnSpPr>
        <xdr:spPr bwMode="auto">
          <a:xfrm flipV="1">
            <a:off x="1771651" y="97679461"/>
            <a:ext cx="0" cy="246247"/>
          </a:xfrm>
          <a:prstGeom prst="line">
            <a:avLst/>
          </a:prstGeom>
          <a:noFill/>
          <a:ln w="9525" algn="ctr">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cxnSp>
      <xdr:cxnSp macro="">
        <xdr:nvCxnSpPr>
          <xdr:cNvPr id="600" name="直線コネクタ 6">
            <a:extLst>
              <a:ext uri="{FF2B5EF4-FFF2-40B4-BE49-F238E27FC236}">
                <a16:creationId xmlns:a16="http://schemas.microsoft.com/office/drawing/2014/main" id="{00000000-0008-0000-0B00-000058020000}"/>
              </a:ext>
            </a:extLst>
          </xdr:cNvPr>
          <xdr:cNvCxnSpPr>
            <a:cxnSpLocks noChangeShapeType="1"/>
          </xdr:cNvCxnSpPr>
        </xdr:nvCxnSpPr>
        <xdr:spPr bwMode="auto">
          <a:xfrm>
            <a:off x="4357248" y="98048832"/>
            <a:ext cx="0" cy="598029"/>
          </a:xfrm>
          <a:prstGeom prst="line">
            <a:avLst/>
          </a:prstGeom>
          <a:noFill/>
          <a:ln w="9525" algn="ctr">
            <a:solidFill>
              <a:srgbClr xmlns:mc="http://schemas.openxmlformats.org/markup-compatibility/2006" xmlns:a14="http://schemas.microsoft.com/office/drawing/2010/main" val="000000" mc:Ignorable="a14" a14:legacySpreadsheetColorIndex="64"/>
            </a:solidFill>
            <a:prstDash val="lgDash"/>
            <a:round/>
            <a:headEnd/>
            <a:tailEnd/>
          </a:ln>
          <a:extLst>
            <a:ext uri="{909E8E84-426E-40DD-AFC4-6F175D3DCCD1}">
              <a14:hiddenFill xmlns:a14="http://schemas.microsoft.com/office/drawing/2010/main">
                <a:noFill/>
              </a14:hiddenFill>
            </a:ext>
          </a:extLst>
        </xdr:spPr>
      </xdr:cxnSp>
      <xdr:cxnSp macro="">
        <xdr:nvCxnSpPr>
          <xdr:cNvPr id="601" name="直線コネクタ 6">
            <a:extLst>
              <a:ext uri="{FF2B5EF4-FFF2-40B4-BE49-F238E27FC236}">
                <a16:creationId xmlns:a16="http://schemas.microsoft.com/office/drawing/2014/main" id="{00000000-0008-0000-0B00-000059020000}"/>
              </a:ext>
            </a:extLst>
          </xdr:cNvPr>
          <xdr:cNvCxnSpPr>
            <a:cxnSpLocks noChangeShapeType="1"/>
          </xdr:cNvCxnSpPr>
        </xdr:nvCxnSpPr>
        <xdr:spPr bwMode="auto">
          <a:xfrm>
            <a:off x="2879764" y="98048832"/>
            <a:ext cx="0" cy="598029"/>
          </a:xfrm>
          <a:prstGeom prst="line">
            <a:avLst/>
          </a:prstGeom>
          <a:noFill/>
          <a:ln w="9525" algn="ctr">
            <a:solidFill>
              <a:srgbClr xmlns:mc="http://schemas.openxmlformats.org/markup-compatibility/2006" xmlns:a14="http://schemas.microsoft.com/office/drawing/2010/main" val="000000" mc:Ignorable="a14" a14:legacySpreadsheetColorIndex="64"/>
            </a:solidFill>
            <a:prstDash val="lgDash"/>
            <a:round/>
            <a:headEnd/>
            <a:tailEnd/>
          </a:ln>
          <a:extLst>
            <a:ext uri="{909E8E84-426E-40DD-AFC4-6F175D3DCCD1}">
              <a14:hiddenFill xmlns:a14="http://schemas.microsoft.com/office/drawing/2010/main">
                <a:noFill/>
              </a14:hiddenFill>
            </a:ext>
          </a:extLst>
        </xdr:spPr>
      </xdr:cxnSp>
      <xdr:cxnSp macro="">
        <xdr:nvCxnSpPr>
          <xdr:cNvPr id="602" name="直線コネクタ 6">
            <a:extLst>
              <a:ext uri="{FF2B5EF4-FFF2-40B4-BE49-F238E27FC236}">
                <a16:creationId xmlns:a16="http://schemas.microsoft.com/office/drawing/2014/main" id="{00000000-0008-0000-0B00-00005A020000}"/>
              </a:ext>
            </a:extLst>
          </xdr:cNvPr>
          <xdr:cNvCxnSpPr>
            <a:cxnSpLocks noChangeShapeType="1"/>
          </xdr:cNvCxnSpPr>
        </xdr:nvCxnSpPr>
        <xdr:spPr bwMode="auto">
          <a:xfrm>
            <a:off x="4103077" y="97926525"/>
            <a:ext cx="246247" cy="115797"/>
          </a:xfrm>
          <a:prstGeom prst="line">
            <a:avLst/>
          </a:prstGeom>
          <a:noFill/>
          <a:ln w="9525" algn="ctr">
            <a:solidFill>
              <a:srgbClr xmlns:mc="http://schemas.openxmlformats.org/markup-compatibility/2006" xmlns:a14="http://schemas.microsoft.com/office/drawing/2010/main" val="000000" mc:Ignorable="a14" a14:legacySpreadsheetColorIndex="64"/>
            </a:solidFill>
            <a:prstDash val="lgDash"/>
            <a:round/>
            <a:headEnd/>
            <a:tailEnd/>
          </a:ln>
          <a:extLst>
            <a:ext uri="{909E8E84-426E-40DD-AFC4-6F175D3DCCD1}">
              <a14:hiddenFill xmlns:a14="http://schemas.microsoft.com/office/drawing/2010/main">
                <a:noFill/>
              </a14:hiddenFill>
            </a:ext>
          </a:extLst>
        </xdr:spPr>
      </xdr:cxnSp>
      <xdr:cxnSp macro="">
        <xdr:nvCxnSpPr>
          <xdr:cNvPr id="603" name="直線コネクタ 6">
            <a:extLst>
              <a:ext uri="{FF2B5EF4-FFF2-40B4-BE49-F238E27FC236}">
                <a16:creationId xmlns:a16="http://schemas.microsoft.com/office/drawing/2014/main" id="{00000000-0008-0000-0B00-00005B020000}"/>
              </a:ext>
            </a:extLst>
          </xdr:cNvPr>
          <xdr:cNvCxnSpPr>
            <a:cxnSpLocks noChangeShapeType="1"/>
          </xdr:cNvCxnSpPr>
        </xdr:nvCxnSpPr>
        <xdr:spPr bwMode="auto">
          <a:xfrm flipV="1">
            <a:off x="2879764" y="97925708"/>
            <a:ext cx="246247" cy="123124"/>
          </a:xfrm>
          <a:prstGeom prst="line">
            <a:avLst/>
          </a:prstGeom>
          <a:noFill/>
          <a:ln w="9525" algn="ctr">
            <a:solidFill>
              <a:srgbClr xmlns:mc="http://schemas.openxmlformats.org/markup-compatibility/2006" xmlns:a14="http://schemas.microsoft.com/office/drawing/2010/main" val="000000" mc:Ignorable="a14" a14:legacySpreadsheetColorIndex="64"/>
            </a:solidFill>
            <a:prstDash val="lgDash"/>
            <a:round/>
            <a:headEnd/>
            <a:tailEnd/>
          </a:ln>
          <a:extLst>
            <a:ext uri="{909E8E84-426E-40DD-AFC4-6F175D3DCCD1}">
              <a14:hiddenFill xmlns:a14="http://schemas.microsoft.com/office/drawing/2010/main">
                <a:noFill/>
              </a14:hiddenFill>
            </a:ext>
          </a:extLst>
        </xdr:spPr>
      </xdr:cxnSp>
      <xdr:grpSp>
        <xdr:nvGrpSpPr>
          <xdr:cNvPr id="604" name="グループ化 603">
            <a:extLst>
              <a:ext uri="{FF2B5EF4-FFF2-40B4-BE49-F238E27FC236}">
                <a16:creationId xmlns:a16="http://schemas.microsoft.com/office/drawing/2014/main" id="{00000000-0008-0000-0B00-00005C020000}"/>
              </a:ext>
            </a:extLst>
          </xdr:cNvPr>
          <xdr:cNvGrpSpPr/>
        </xdr:nvGrpSpPr>
        <xdr:grpSpPr>
          <a:xfrm>
            <a:off x="2915743" y="97527899"/>
            <a:ext cx="61179" cy="60341"/>
            <a:chOff x="2584174" y="57936848"/>
            <a:chExt cx="397565" cy="397565"/>
          </a:xfrm>
        </xdr:grpSpPr>
        <xdr:cxnSp macro="">
          <xdr:nvCxnSpPr>
            <xdr:cNvPr id="605" name="直線コネクタ 6">
              <a:extLst>
                <a:ext uri="{FF2B5EF4-FFF2-40B4-BE49-F238E27FC236}">
                  <a16:creationId xmlns:a16="http://schemas.microsoft.com/office/drawing/2014/main" id="{00000000-0008-0000-0B00-00005D020000}"/>
                </a:ext>
              </a:extLst>
            </xdr:cNvPr>
            <xdr:cNvCxnSpPr>
              <a:cxnSpLocks noChangeShapeType="1"/>
            </xdr:cNvCxnSpPr>
          </xdr:nvCxnSpPr>
          <xdr:spPr bwMode="auto">
            <a:xfrm flipH="1">
              <a:off x="2584174" y="58135630"/>
              <a:ext cx="397565" cy="0"/>
            </a:xfrm>
            <a:prstGeom prst="line">
              <a:avLst/>
            </a:prstGeom>
            <a:noFill/>
            <a:ln w="9525" algn="ctr">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cxnSp>
        <xdr:cxnSp macro="">
          <xdr:nvCxnSpPr>
            <xdr:cNvPr id="606" name="直線コネクタ 6">
              <a:extLst>
                <a:ext uri="{FF2B5EF4-FFF2-40B4-BE49-F238E27FC236}">
                  <a16:creationId xmlns:a16="http://schemas.microsoft.com/office/drawing/2014/main" id="{00000000-0008-0000-0B00-00005E020000}"/>
                </a:ext>
              </a:extLst>
            </xdr:cNvPr>
            <xdr:cNvCxnSpPr>
              <a:cxnSpLocks noChangeShapeType="1"/>
            </xdr:cNvCxnSpPr>
          </xdr:nvCxnSpPr>
          <xdr:spPr bwMode="auto">
            <a:xfrm>
              <a:off x="2782957" y="57936848"/>
              <a:ext cx="0" cy="397565"/>
            </a:xfrm>
            <a:prstGeom prst="line">
              <a:avLst/>
            </a:prstGeom>
            <a:noFill/>
            <a:ln w="9525" algn="ctr">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cxnSp>
      </xdr:grpSp>
      <xdr:grpSp>
        <xdr:nvGrpSpPr>
          <xdr:cNvPr id="607" name="グループ化 606">
            <a:extLst>
              <a:ext uri="{FF2B5EF4-FFF2-40B4-BE49-F238E27FC236}">
                <a16:creationId xmlns:a16="http://schemas.microsoft.com/office/drawing/2014/main" id="{00000000-0008-0000-0B00-00005F020000}"/>
              </a:ext>
            </a:extLst>
          </xdr:cNvPr>
          <xdr:cNvGrpSpPr/>
        </xdr:nvGrpSpPr>
        <xdr:grpSpPr>
          <a:xfrm>
            <a:off x="4273453" y="97527899"/>
            <a:ext cx="61179" cy="60341"/>
            <a:chOff x="2584174" y="57936848"/>
            <a:chExt cx="397565" cy="397565"/>
          </a:xfrm>
        </xdr:grpSpPr>
        <xdr:cxnSp macro="">
          <xdr:nvCxnSpPr>
            <xdr:cNvPr id="608" name="直線コネクタ 6">
              <a:extLst>
                <a:ext uri="{FF2B5EF4-FFF2-40B4-BE49-F238E27FC236}">
                  <a16:creationId xmlns:a16="http://schemas.microsoft.com/office/drawing/2014/main" id="{00000000-0008-0000-0B00-000060020000}"/>
                </a:ext>
              </a:extLst>
            </xdr:cNvPr>
            <xdr:cNvCxnSpPr>
              <a:cxnSpLocks noChangeShapeType="1"/>
            </xdr:cNvCxnSpPr>
          </xdr:nvCxnSpPr>
          <xdr:spPr bwMode="auto">
            <a:xfrm flipH="1">
              <a:off x="2584174" y="58135630"/>
              <a:ext cx="397565" cy="0"/>
            </a:xfrm>
            <a:prstGeom prst="line">
              <a:avLst/>
            </a:prstGeom>
            <a:noFill/>
            <a:ln w="9525" algn="ctr">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cxnSp>
        <xdr:cxnSp macro="">
          <xdr:nvCxnSpPr>
            <xdr:cNvPr id="609" name="直線コネクタ 6">
              <a:extLst>
                <a:ext uri="{FF2B5EF4-FFF2-40B4-BE49-F238E27FC236}">
                  <a16:creationId xmlns:a16="http://schemas.microsoft.com/office/drawing/2014/main" id="{00000000-0008-0000-0B00-000061020000}"/>
                </a:ext>
              </a:extLst>
            </xdr:cNvPr>
            <xdr:cNvCxnSpPr>
              <a:cxnSpLocks noChangeShapeType="1"/>
            </xdr:cNvCxnSpPr>
          </xdr:nvCxnSpPr>
          <xdr:spPr bwMode="auto">
            <a:xfrm>
              <a:off x="2782957" y="57936848"/>
              <a:ext cx="0" cy="397565"/>
            </a:xfrm>
            <a:prstGeom prst="line">
              <a:avLst/>
            </a:prstGeom>
            <a:noFill/>
            <a:ln w="9525" algn="ctr">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cxnSp>
      </xdr:grpSp>
      <xdr:sp macro="" textlink="">
        <xdr:nvSpPr>
          <xdr:cNvPr id="610" name="Line 458">
            <a:extLst>
              <a:ext uri="{FF2B5EF4-FFF2-40B4-BE49-F238E27FC236}">
                <a16:creationId xmlns:a16="http://schemas.microsoft.com/office/drawing/2014/main" id="{00000000-0008-0000-0B00-000062020000}"/>
              </a:ext>
            </a:extLst>
          </xdr:cNvPr>
          <xdr:cNvSpPr>
            <a:spLocks noChangeShapeType="1"/>
          </xdr:cNvSpPr>
        </xdr:nvSpPr>
        <xdr:spPr>
          <a:xfrm>
            <a:off x="1600200" y="97135950"/>
            <a:ext cx="0" cy="1574051"/>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arrow" w="sm" len="sm"/>
            <a:tailEnd type="arrow" w="sm" len="sm"/>
          </a:ln>
          <a:extLst>
            <a:ext uri="{909E8E84-426E-40DD-AFC4-6F175D3DCCD1}">
              <a14:hiddenFill xmlns:a14="http://schemas.microsoft.com/office/drawing/2010/main">
                <a:noFill/>
              </a14:hiddenFill>
            </a:ext>
          </a:extLst>
        </xdr:spPr>
      </xdr:sp>
      <xdr:sp macro="" textlink="">
        <xdr:nvSpPr>
          <xdr:cNvPr id="611" name="Line 458">
            <a:extLst>
              <a:ext uri="{FF2B5EF4-FFF2-40B4-BE49-F238E27FC236}">
                <a16:creationId xmlns:a16="http://schemas.microsoft.com/office/drawing/2014/main" id="{00000000-0008-0000-0B00-000063020000}"/>
              </a:ext>
            </a:extLst>
          </xdr:cNvPr>
          <xdr:cNvSpPr>
            <a:spLocks noChangeShapeType="1"/>
          </xdr:cNvSpPr>
        </xdr:nvSpPr>
        <xdr:spPr>
          <a:xfrm>
            <a:off x="1569114" y="97135950"/>
            <a:ext cx="1231236"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none" w="sm" len="sm"/>
            <a:tailEnd type="none" w="sm" len="sm"/>
          </a:ln>
          <a:extLst>
            <a:ext uri="{909E8E84-426E-40DD-AFC4-6F175D3DCCD1}">
              <a14:hiddenFill xmlns:a14="http://schemas.microsoft.com/office/drawing/2010/main">
                <a:noFill/>
              </a14:hiddenFill>
            </a:ext>
          </a:extLst>
        </xdr:spPr>
      </xdr:sp>
      <xdr:sp macro="" textlink="">
        <xdr:nvSpPr>
          <xdr:cNvPr id="612" name="Line 458">
            <a:extLst>
              <a:ext uri="{FF2B5EF4-FFF2-40B4-BE49-F238E27FC236}">
                <a16:creationId xmlns:a16="http://schemas.microsoft.com/office/drawing/2014/main" id="{00000000-0008-0000-0B00-000064020000}"/>
              </a:ext>
            </a:extLst>
          </xdr:cNvPr>
          <xdr:cNvSpPr>
            <a:spLocks noChangeShapeType="1"/>
          </xdr:cNvSpPr>
        </xdr:nvSpPr>
        <xdr:spPr>
          <a:xfrm>
            <a:off x="1600200" y="98710001"/>
            <a:ext cx="476329"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none" w="sm" len="sm"/>
            <a:tailEnd type="none" w="sm" len="sm"/>
          </a:ln>
          <a:extLst>
            <a:ext uri="{909E8E84-426E-40DD-AFC4-6F175D3DCCD1}">
              <a14:hiddenFill xmlns:a14="http://schemas.microsoft.com/office/drawing/2010/main">
                <a:noFill/>
              </a14:hiddenFill>
            </a:ext>
          </a:extLst>
        </xdr:spPr>
      </xdr:sp>
      <xdr:cxnSp macro="">
        <xdr:nvCxnSpPr>
          <xdr:cNvPr id="613" name="直線コネクタ 6">
            <a:extLst>
              <a:ext uri="{FF2B5EF4-FFF2-40B4-BE49-F238E27FC236}">
                <a16:creationId xmlns:a16="http://schemas.microsoft.com/office/drawing/2014/main" id="{00000000-0008-0000-0B00-000065020000}"/>
              </a:ext>
            </a:extLst>
          </xdr:cNvPr>
          <xdr:cNvCxnSpPr>
            <a:cxnSpLocks noChangeShapeType="1"/>
          </xdr:cNvCxnSpPr>
        </xdr:nvCxnSpPr>
        <xdr:spPr bwMode="auto">
          <a:xfrm>
            <a:off x="3126011" y="97925708"/>
            <a:ext cx="984989" cy="0"/>
          </a:xfrm>
          <a:prstGeom prst="line">
            <a:avLst/>
          </a:prstGeom>
          <a:noFill/>
          <a:ln w="9525" algn="ctr">
            <a:solidFill>
              <a:srgbClr xmlns:mc="http://schemas.openxmlformats.org/markup-compatibility/2006" xmlns:a14="http://schemas.microsoft.com/office/drawing/2010/main" val="000000" mc:Ignorable="a14" a14:legacySpreadsheetColorIndex="64"/>
            </a:solidFill>
            <a:prstDash val="lgDash"/>
            <a:round/>
            <a:headEnd/>
            <a:tailEnd/>
          </a:ln>
          <a:extLst>
            <a:ext uri="{909E8E84-426E-40DD-AFC4-6F175D3DCCD1}">
              <a14:hiddenFill xmlns:a14="http://schemas.microsoft.com/office/drawing/2010/main">
                <a:noFill/>
              </a14:hiddenFill>
            </a:ext>
          </a:extLst>
        </xdr:spPr>
      </xdr:cxnSp>
      <xdr:grpSp>
        <xdr:nvGrpSpPr>
          <xdr:cNvPr id="617" name="グループ化 616">
            <a:extLst>
              <a:ext uri="{FF2B5EF4-FFF2-40B4-BE49-F238E27FC236}">
                <a16:creationId xmlns:a16="http://schemas.microsoft.com/office/drawing/2014/main" id="{00000000-0008-0000-0B00-000069020000}"/>
              </a:ext>
            </a:extLst>
          </xdr:cNvPr>
          <xdr:cNvGrpSpPr/>
        </xdr:nvGrpSpPr>
        <xdr:grpSpPr>
          <a:xfrm>
            <a:off x="2514601" y="96669225"/>
            <a:ext cx="876300" cy="892350"/>
            <a:chOff x="2217044" y="63950022"/>
            <a:chExt cx="1247365" cy="2942682"/>
          </a:xfrm>
        </xdr:grpSpPr>
        <xdr:grpSp>
          <xdr:nvGrpSpPr>
            <xdr:cNvPr id="618" name="グループ化 617">
              <a:extLst>
                <a:ext uri="{FF2B5EF4-FFF2-40B4-BE49-F238E27FC236}">
                  <a16:creationId xmlns:a16="http://schemas.microsoft.com/office/drawing/2014/main" id="{00000000-0008-0000-0B00-00006A020000}"/>
                </a:ext>
              </a:extLst>
            </xdr:cNvPr>
            <xdr:cNvGrpSpPr/>
          </xdr:nvGrpSpPr>
          <xdr:grpSpPr>
            <a:xfrm>
              <a:off x="3097279" y="63950022"/>
              <a:ext cx="367130" cy="2942682"/>
              <a:chOff x="5539153" y="45500192"/>
              <a:chExt cx="791309" cy="2571750"/>
            </a:xfrm>
          </xdr:grpSpPr>
          <xdr:cxnSp macro="">
            <xdr:nvCxnSpPr>
              <xdr:cNvPr id="626" name="直線コネクタ 625">
                <a:extLst>
                  <a:ext uri="{FF2B5EF4-FFF2-40B4-BE49-F238E27FC236}">
                    <a16:creationId xmlns:a16="http://schemas.microsoft.com/office/drawing/2014/main" id="{00000000-0008-0000-0B00-000072020000}"/>
                  </a:ext>
                </a:extLst>
              </xdr:cNvPr>
              <xdr:cNvCxnSpPr>
                <a:cxnSpLocks/>
              </xdr:cNvCxnSpPr>
            </xdr:nvCxnSpPr>
            <xdr:spPr>
              <a:xfrm>
                <a:off x="6330461" y="45698019"/>
                <a:ext cx="0" cy="1780443"/>
              </a:xfrm>
              <a:prstGeom prst="line">
                <a:avLst/>
              </a:prstGeom>
            </xdr:spPr>
            <xdr:style>
              <a:lnRef idx="1">
                <a:schemeClr val="dk1"/>
              </a:lnRef>
              <a:fillRef idx="0">
                <a:schemeClr val="dk1"/>
              </a:fillRef>
              <a:effectRef idx="0">
                <a:schemeClr val="dk1"/>
              </a:effectRef>
              <a:fontRef idx="minor">
                <a:schemeClr val="tx1"/>
              </a:fontRef>
            </xdr:style>
          </xdr:cxnSp>
          <xdr:cxnSp macro="">
            <xdr:nvCxnSpPr>
              <xdr:cNvPr id="627" name="直線コネクタ 626">
                <a:extLst>
                  <a:ext uri="{FF2B5EF4-FFF2-40B4-BE49-F238E27FC236}">
                    <a16:creationId xmlns:a16="http://schemas.microsoft.com/office/drawing/2014/main" id="{00000000-0008-0000-0B00-000073020000}"/>
                  </a:ext>
                </a:extLst>
              </xdr:cNvPr>
              <xdr:cNvCxnSpPr>
                <a:cxnSpLocks/>
              </xdr:cNvCxnSpPr>
            </xdr:nvCxnSpPr>
            <xdr:spPr>
              <a:xfrm flipH="1" flipV="1">
                <a:off x="6231548" y="45500192"/>
                <a:ext cx="98914" cy="197827"/>
              </a:xfrm>
              <a:prstGeom prst="line">
                <a:avLst/>
              </a:prstGeom>
            </xdr:spPr>
            <xdr:style>
              <a:lnRef idx="1">
                <a:schemeClr val="dk1"/>
              </a:lnRef>
              <a:fillRef idx="0">
                <a:schemeClr val="dk1"/>
              </a:fillRef>
              <a:effectRef idx="0">
                <a:schemeClr val="dk1"/>
              </a:effectRef>
              <a:fontRef idx="minor">
                <a:schemeClr val="tx1"/>
              </a:fontRef>
            </xdr:style>
          </xdr:cxnSp>
          <xdr:cxnSp macro="">
            <xdr:nvCxnSpPr>
              <xdr:cNvPr id="628" name="直線コネクタ 627">
                <a:extLst>
                  <a:ext uri="{FF2B5EF4-FFF2-40B4-BE49-F238E27FC236}">
                    <a16:creationId xmlns:a16="http://schemas.microsoft.com/office/drawing/2014/main" id="{00000000-0008-0000-0B00-000074020000}"/>
                  </a:ext>
                </a:extLst>
              </xdr:cNvPr>
              <xdr:cNvCxnSpPr>
                <a:cxnSpLocks/>
              </xdr:cNvCxnSpPr>
            </xdr:nvCxnSpPr>
            <xdr:spPr>
              <a:xfrm flipH="1">
                <a:off x="6132634" y="47478462"/>
                <a:ext cx="197827" cy="0"/>
              </a:xfrm>
              <a:prstGeom prst="line">
                <a:avLst/>
              </a:prstGeom>
            </xdr:spPr>
            <xdr:style>
              <a:lnRef idx="1">
                <a:schemeClr val="dk1"/>
              </a:lnRef>
              <a:fillRef idx="0">
                <a:schemeClr val="dk1"/>
              </a:fillRef>
              <a:effectRef idx="0">
                <a:schemeClr val="dk1"/>
              </a:effectRef>
              <a:fontRef idx="minor">
                <a:schemeClr val="tx1"/>
              </a:fontRef>
            </xdr:style>
          </xdr:cxnSp>
          <xdr:cxnSp macro="">
            <xdr:nvCxnSpPr>
              <xdr:cNvPr id="629" name="直線コネクタ 628">
                <a:extLst>
                  <a:ext uri="{FF2B5EF4-FFF2-40B4-BE49-F238E27FC236}">
                    <a16:creationId xmlns:a16="http://schemas.microsoft.com/office/drawing/2014/main" id="{00000000-0008-0000-0B00-000075020000}"/>
                  </a:ext>
                </a:extLst>
              </xdr:cNvPr>
              <xdr:cNvCxnSpPr>
                <a:cxnSpLocks/>
              </xdr:cNvCxnSpPr>
            </xdr:nvCxnSpPr>
            <xdr:spPr>
              <a:xfrm>
                <a:off x="6139961" y="47478462"/>
                <a:ext cx="0" cy="395653"/>
              </a:xfrm>
              <a:prstGeom prst="line">
                <a:avLst/>
              </a:prstGeom>
            </xdr:spPr>
            <xdr:style>
              <a:lnRef idx="1">
                <a:schemeClr val="dk1"/>
              </a:lnRef>
              <a:fillRef idx="0">
                <a:schemeClr val="dk1"/>
              </a:fillRef>
              <a:effectRef idx="0">
                <a:schemeClr val="dk1"/>
              </a:effectRef>
              <a:fontRef idx="minor">
                <a:schemeClr val="tx1"/>
              </a:fontRef>
            </xdr:style>
          </xdr:cxnSp>
          <xdr:cxnSp macro="">
            <xdr:nvCxnSpPr>
              <xdr:cNvPr id="630" name="直線コネクタ 629">
                <a:extLst>
                  <a:ext uri="{FF2B5EF4-FFF2-40B4-BE49-F238E27FC236}">
                    <a16:creationId xmlns:a16="http://schemas.microsoft.com/office/drawing/2014/main" id="{00000000-0008-0000-0B00-000076020000}"/>
                  </a:ext>
                </a:extLst>
              </xdr:cNvPr>
              <xdr:cNvCxnSpPr>
                <a:cxnSpLocks/>
              </xdr:cNvCxnSpPr>
            </xdr:nvCxnSpPr>
            <xdr:spPr>
              <a:xfrm flipH="1">
                <a:off x="5934807" y="47874115"/>
                <a:ext cx="197828" cy="197827"/>
              </a:xfrm>
              <a:prstGeom prst="line">
                <a:avLst/>
              </a:prstGeom>
            </xdr:spPr>
            <xdr:style>
              <a:lnRef idx="1">
                <a:schemeClr val="dk1"/>
              </a:lnRef>
              <a:fillRef idx="0">
                <a:schemeClr val="dk1"/>
              </a:fillRef>
              <a:effectRef idx="0">
                <a:schemeClr val="dk1"/>
              </a:effectRef>
              <a:fontRef idx="minor">
                <a:schemeClr val="tx1"/>
              </a:fontRef>
            </xdr:style>
          </xdr:cxnSp>
          <xdr:cxnSp macro="">
            <xdr:nvCxnSpPr>
              <xdr:cNvPr id="631" name="直線コネクタ 630">
                <a:extLst>
                  <a:ext uri="{FF2B5EF4-FFF2-40B4-BE49-F238E27FC236}">
                    <a16:creationId xmlns:a16="http://schemas.microsoft.com/office/drawing/2014/main" id="{00000000-0008-0000-0B00-000077020000}"/>
                  </a:ext>
                </a:extLst>
              </xdr:cNvPr>
              <xdr:cNvCxnSpPr>
                <a:cxnSpLocks/>
              </xdr:cNvCxnSpPr>
            </xdr:nvCxnSpPr>
            <xdr:spPr>
              <a:xfrm flipH="1">
                <a:off x="5539153" y="48071942"/>
                <a:ext cx="395655" cy="0"/>
              </a:xfrm>
              <a:prstGeom prst="line">
                <a:avLst/>
              </a:prstGeom>
            </xdr:spPr>
            <xdr:style>
              <a:lnRef idx="1">
                <a:schemeClr val="dk1"/>
              </a:lnRef>
              <a:fillRef idx="0">
                <a:schemeClr val="dk1"/>
              </a:fillRef>
              <a:effectRef idx="0">
                <a:schemeClr val="dk1"/>
              </a:effectRef>
              <a:fontRef idx="minor">
                <a:schemeClr val="tx1"/>
              </a:fontRef>
            </xdr:style>
          </xdr:cxnSp>
        </xdr:grpSp>
        <xdr:grpSp>
          <xdr:nvGrpSpPr>
            <xdr:cNvPr id="619" name="グループ化 618">
              <a:extLst>
                <a:ext uri="{FF2B5EF4-FFF2-40B4-BE49-F238E27FC236}">
                  <a16:creationId xmlns:a16="http://schemas.microsoft.com/office/drawing/2014/main" id="{00000000-0008-0000-0B00-00006B020000}"/>
                </a:ext>
              </a:extLst>
            </xdr:cNvPr>
            <xdr:cNvGrpSpPr/>
          </xdr:nvGrpSpPr>
          <xdr:grpSpPr>
            <a:xfrm flipH="1">
              <a:off x="2217044" y="63950022"/>
              <a:ext cx="367130" cy="2942682"/>
              <a:chOff x="5539153" y="45500192"/>
              <a:chExt cx="791309" cy="2571750"/>
            </a:xfrm>
          </xdr:grpSpPr>
          <xdr:cxnSp macro="">
            <xdr:nvCxnSpPr>
              <xdr:cNvPr id="620" name="直線コネクタ 619">
                <a:extLst>
                  <a:ext uri="{FF2B5EF4-FFF2-40B4-BE49-F238E27FC236}">
                    <a16:creationId xmlns:a16="http://schemas.microsoft.com/office/drawing/2014/main" id="{00000000-0008-0000-0B00-00006C020000}"/>
                  </a:ext>
                </a:extLst>
              </xdr:cNvPr>
              <xdr:cNvCxnSpPr>
                <a:cxnSpLocks/>
              </xdr:cNvCxnSpPr>
            </xdr:nvCxnSpPr>
            <xdr:spPr>
              <a:xfrm>
                <a:off x="6330461" y="45698019"/>
                <a:ext cx="0" cy="1780443"/>
              </a:xfrm>
              <a:prstGeom prst="line">
                <a:avLst/>
              </a:prstGeom>
            </xdr:spPr>
            <xdr:style>
              <a:lnRef idx="1">
                <a:schemeClr val="dk1"/>
              </a:lnRef>
              <a:fillRef idx="0">
                <a:schemeClr val="dk1"/>
              </a:fillRef>
              <a:effectRef idx="0">
                <a:schemeClr val="dk1"/>
              </a:effectRef>
              <a:fontRef idx="minor">
                <a:schemeClr val="tx1"/>
              </a:fontRef>
            </xdr:style>
          </xdr:cxnSp>
          <xdr:cxnSp macro="">
            <xdr:nvCxnSpPr>
              <xdr:cNvPr id="621" name="直線コネクタ 620">
                <a:extLst>
                  <a:ext uri="{FF2B5EF4-FFF2-40B4-BE49-F238E27FC236}">
                    <a16:creationId xmlns:a16="http://schemas.microsoft.com/office/drawing/2014/main" id="{00000000-0008-0000-0B00-00006D020000}"/>
                  </a:ext>
                </a:extLst>
              </xdr:cNvPr>
              <xdr:cNvCxnSpPr>
                <a:cxnSpLocks/>
              </xdr:cNvCxnSpPr>
            </xdr:nvCxnSpPr>
            <xdr:spPr>
              <a:xfrm flipH="1" flipV="1">
                <a:off x="6231548" y="45500192"/>
                <a:ext cx="98914" cy="197827"/>
              </a:xfrm>
              <a:prstGeom prst="line">
                <a:avLst/>
              </a:prstGeom>
            </xdr:spPr>
            <xdr:style>
              <a:lnRef idx="1">
                <a:schemeClr val="dk1"/>
              </a:lnRef>
              <a:fillRef idx="0">
                <a:schemeClr val="dk1"/>
              </a:fillRef>
              <a:effectRef idx="0">
                <a:schemeClr val="dk1"/>
              </a:effectRef>
              <a:fontRef idx="minor">
                <a:schemeClr val="tx1"/>
              </a:fontRef>
            </xdr:style>
          </xdr:cxnSp>
          <xdr:cxnSp macro="">
            <xdr:nvCxnSpPr>
              <xdr:cNvPr id="622" name="直線コネクタ 621">
                <a:extLst>
                  <a:ext uri="{FF2B5EF4-FFF2-40B4-BE49-F238E27FC236}">
                    <a16:creationId xmlns:a16="http://schemas.microsoft.com/office/drawing/2014/main" id="{00000000-0008-0000-0B00-00006E020000}"/>
                  </a:ext>
                </a:extLst>
              </xdr:cNvPr>
              <xdr:cNvCxnSpPr>
                <a:cxnSpLocks/>
              </xdr:cNvCxnSpPr>
            </xdr:nvCxnSpPr>
            <xdr:spPr>
              <a:xfrm flipH="1">
                <a:off x="6132634" y="47478462"/>
                <a:ext cx="197827" cy="0"/>
              </a:xfrm>
              <a:prstGeom prst="line">
                <a:avLst/>
              </a:prstGeom>
            </xdr:spPr>
            <xdr:style>
              <a:lnRef idx="1">
                <a:schemeClr val="dk1"/>
              </a:lnRef>
              <a:fillRef idx="0">
                <a:schemeClr val="dk1"/>
              </a:fillRef>
              <a:effectRef idx="0">
                <a:schemeClr val="dk1"/>
              </a:effectRef>
              <a:fontRef idx="minor">
                <a:schemeClr val="tx1"/>
              </a:fontRef>
            </xdr:style>
          </xdr:cxnSp>
          <xdr:cxnSp macro="">
            <xdr:nvCxnSpPr>
              <xdr:cNvPr id="623" name="直線コネクタ 622">
                <a:extLst>
                  <a:ext uri="{FF2B5EF4-FFF2-40B4-BE49-F238E27FC236}">
                    <a16:creationId xmlns:a16="http://schemas.microsoft.com/office/drawing/2014/main" id="{00000000-0008-0000-0B00-00006F020000}"/>
                  </a:ext>
                </a:extLst>
              </xdr:cNvPr>
              <xdr:cNvCxnSpPr>
                <a:cxnSpLocks/>
              </xdr:cNvCxnSpPr>
            </xdr:nvCxnSpPr>
            <xdr:spPr>
              <a:xfrm>
                <a:off x="6139961" y="47478462"/>
                <a:ext cx="0" cy="395653"/>
              </a:xfrm>
              <a:prstGeom prst="line">
                <a:avLst/>
              </a:prstGeom>
            </xdr:spPr>
            <xdr:style>
              <a:lnRef idx="1">
                <a:schemeClr val="dk1"/>
              </a:lnRef>
              <a:fillRef idx="0">
                <a:schemeClr val="dk1"/>
              </a:fillRef>
              <a:effectRef idx="0">
                <a:schemeClr val="dk1"/>
              </a:effectRef>
              <a:fontRef idx="minor">
                <a:schemeClr val="tx1"/>
              </a:fontRef>
            </xdr:style>
          </xdr:cxnSp>
          <xdr:cxnSp macro="">
            <xdr:nvCxnSpPr>
              <xdr:cNvPr id="624" name="直線コネクタ 623">
                <a:extLst>
                  <a:ext uri="{FF2B5EF4-FFF2-40B4-BE49-F238E27FC236}">
                    <a16:creationId xmlns:a16="http://schemas.microsoft.com/office/drawing/2014/main" id="{00000000-0008-0000-0B00-000070020000}"/>
                  </a:ext>
                </a:extLst>
              </xdr:cNvPr>
              <xdr:cNvCxnSpPr>
                <a:cxnSpLocks/>
              </xdr:cNvCxnSpPr>
            </xdr:nvCxnSpPr>
            <xdr:spPr>
              <a:xfrm flipH="1">
                <a:off x="5934807" y="47874115"/>
                <a:ext cx="197828" cy="197827"/>
              </a:xfrm>
              <a:prstGeom prst="line">
                <a:avLst/>
              </a:prstGeom>
            </xdr:spPr>
            <xdr:style>
              <a:lnRef idx="1">
                <a:schemeClr val="dk1"/>
              </a:lnRef>
              <a:fillRef idx="0">
                <a:schemeClr val="dk1"/>
              </a:fillRef>
              <a:effectRef idx="0">
                <a:schemeClr val="dk1"/>
              </a:effectRef>
              <a:fontRef idx="minor">
                <a:schemeClr val="tx1"/>
              </a:fontRef>
            </xdr:style>
          </xdr:cxnSp>
          <xdr:cxnSp macro="">
            <xdr:nvCxnSpPr>
              <xdr:cNvPr id="625" name="直線コネクタ 624">
                <a:extLst>
                  <a:ext uri="{FF2B5EF4-FFF2-40B4-BE49-F238E27FC236}">
                    <a16:creationId xmlns:a16="http://schemas.microsoft.com/office/drawing/2014/main" id="{00000000-0008-0000-0B00-000071020000}"/>
                  </a:ext>
                </a:extLst>
              </xdr:cNvPr>
              <xdr:cNvCxnSpPr>
                <a:cxnSpLocks/>
              </xdr:cNvCxnSpPr>
            </xdr:nvCxnSpPr>
            <xdr:spPr>
              <a:xfrm flipH="1">
                <a:off x="5539153" y="48071942"/>
                <a:ext cx="395655" cy="0"/>
              </a:xfrm>
              <a:prstGeom prst="line">
                <a:avLst/>
              </a:prstGeom>
            </xdr:spPr>
            <xdr:style>
              <a:lnRef idx="1">
                <a:schemeClr val="dk1"/>
              </a:lnRef>
              <a:fillRef idx="0">
                <a:schemeClr val="dk1"/>
              </a:fillRef>
              <a:effectRef idx="0">
                <a:schemeClr val="dk1"/>
              </a:effectRef>
              <a:fontRef idx="minor">
                <a:schemeClr val="tx1"/>
              </a:fontRef>
            </xdr:style>
          </xdr:cxnSp>
        </xdr:grpSp>
      </xdr:grpSp>
    </xdr:grpSp>
    <xdr:clientData/>
  </xdr:twoCellAnchor>
</xdr:wsDr>
</file>

<file path=xl/drawings/drawing9.xml><?xml version="1.0" encoding="utf-8"?>
<xdr:wsDr xmlns:xdr="http://schemas.openxmlformats.org/drawingml/2006/spreadsheetDrawing" xmlns:a="http://schemas.openxmlformats.org/drawingml/2006/main">
  <xdr:twoCellAnchor>
    <xdr:from>
      <xdr:col>6</xdr:col>
      <xdr:colOff>95250</xdr:colOff>
      <xdr:row>50</xdr:row>
      <xdr:rowOff>57146</xdr:rowOff>
    </xdr:from>
    <xdr:to>
      <xdr:col>6</xdr:col>
      <xdr:colOff>95250</xdr:colOff>
      <xdr:row>62</xdr:row>
      <xdr:rowOff>147205</xdr:rowOff>
    </xdr:to>
    <xdr:sp macro="" textlink="">
      <xdr:nvSpPr>
        <xdr:cNvPr id="2" name="Line 1">
          <a:extLst>
            <a:ext uri="{FF2B5EF4-FFF2-40B4-BE49-F238E27FC236}">
              <a16:creationId xmlns:a16="http://schemas.microsoft.com/office/drawing/2014/main" id="{00000000-0008-0000-0C00-000002000000}"/>
            </a:ext>
          </a:extLst>
        </xdr:cNvPr>
        <xdr:cNvSpPr>
          <a:spLocks noChangeShapeType="1"/>
        </xdr:cNvSpPr>
      </xdr:nvSpPr>
      <xdr:spPr bwMode="auto">
        <a:xfrm flipV="1">
          <a:off x="1295400" y="8677271"/>
          <a:ext cx="0" cy="2376059"/>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85725</xdr:colOff>
      <xdr:row>67</xdr:row>
      <xdr:rowOff>76198</xdr:rowOff>
    </xdr:from>
    <xdr:to>
      <xdr:col>6</xdr:col>
      <xdr:colOff>85725</xdr:colOff>
      <xdr:row>83</xdr:row>
      <xdr:rowOff>142874</xdr:rowOff>
    </xdr:to>
    <xdr:sp macro="" textlink="">
      <xdr:nvSpPr>
        <xdr:cNvPr id="3" name="Line 1">
          <a:extLst>
            <a:ext uri="{FF2B5EF4-FFF2-40B4-BE49-F238E27FC236}">
              <a16:creationId xmlns:a16="http://schemas.microsoft.com/office/drawing/2014/main" id="{00000000-0008-0000-0C00-000003000000}"/>
            </a:ext>
          </a:extLst>
        </xdr:cNvPr>
        <xdr:cNvSpPr>
          <a:spLocks noChangeShapeType="1"/>
        </xdr:cNvSpPr>
      </xdr:nvSpPr>
      <xdr:spPr bwMode="auto">
        <a:xfrm flipV="1">
          <a:off x="1285875" y="11934823"/>
          <a:ext cx="0" cy="3114676"/>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95250</xdr:colOff>
      <xdr:row>170</xdr:row>
      <xdr:rowOff>95250</xdr:rowOff>
    </xdr:from>
    <xdr:to>
      <xdr:col>6</xdr:col>
      <xdr:colOff>95250</xdr:colOff>
      <xdr:row>181</xdr:row>
      <xdr:rowOff>0</xdr:rowOff>
    </xdr:to>
    <xdr:sp macro="" textlink="">
      <xdr:nvSpPr>
        <xdr:cNvPr id="4" name="Line 239">
          <a:extLst>
            <a:ext uri="{FF2B5EF4-FFF2-40B4-BE49-F238E27FC236}">
              <a16:creationId xmlns:a16="http://schemas.microsoft.com/office/drawing/2014/main" id="{00000000-0008-0000-0C00-000004000000}"/>
            </a:ext>
          </a:extLst>
        </xdr:cNvPr>
        <xdr:cNvSpPr>
          <a:spLocks noChangeShapeType="1"/>
        </xdr:cNvSpPr>
      </xdr:nvSpPr>
      <xdr:spPr bwMode="auto">
        <a:xfrm flipV="1">
          <a:off x="1295400" y="31575375"/>
          <a:ext cx="0" cy="20002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95250</xdr:colOff>
      <xdr:row>185</xdr:row>
      <xdr:rowOff>95250</xdr:rowOff>
    </xdr:from>
    <xdr:to>
      <xdr:col>6</xdr:col>
      <xdr:colOff>95250</xdr:colOff>
      <xdr:row>200</xdr:row>
      <xdr:rowOff>0</xdr:rowOff>
    </xdr:to>
    <xdr:sp macro="" textlink="">
      <xdr:nvSpPr>
        <xdr:cNvPr id="5" name="Line 240">
          <a:extLst>
            <a:ext uri="{FF2B5EF4-FFF2-40B4-BE49-F238E27FC236}">
              <a16:creationId xmlns:a16="http://schemas.microsoft.com/office/drawing/2014/main" id="{00000000-0008-0000-0C00-000005000000}"/>
            </a:ext>
          </a:extLst>
        </xdr:cNvPr>
        <xdr:cNvSpPr>
          <a:spLocks noChangeShapeType="1"/>
        </xdr:cNvSpPr>
      </xdr:nvSpPr>
      <xdr:spPr bwMode="auto">
        <a:xfrm flipV="1">
          <a:off x="1295400" y="34432875"/>
          <a:ext cx="0" cy="27622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95250</xdr:colOff>
      <xdr:row>170</xdr:row>
      <xdr:rowOff>123824</xdr:rowOff>
    </xdr:from>
    <xdr:to>
      <xdr:col>6</xdr:col>
      <xdr:colOff>95250</xdr:colOff>
      <xdr:row>181</xdr:row>
      <xdr:rowOff>0</xdr:rowOff>
    </xdr:to>
    <xdr:sp macro="" textlink="">
      <xdr:nvSpPr>
        <xdr:cNvPr id="6" name="Line 260">
          <a:extLst>
            <a:ext uri="{FF2B5EF4-FFF2-40B4-BE49-F238E27FC236}">
              <a16:creationId xmlns:a16="http://schemas.microsoft.com/office/drawing/2014/main" id="{00000000-0008-0000-0C00-000006000000}"/>
            </a:ext>
          </a:extLst>
        </xdr:cNvPr>
        <xdr:cNvSpPr>
          <a:spLocks noChangeShapeType="1"/>
        </xdr:cNvSpPr>
      </xdr:nvSpPr>
      <xdr:spPr bwMode="auto">
        <a:xfrm flipV="1">
          <a:off x="1295400" y="31603949"/>
          <a:ext cx="0" cy="1971676"/>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95250</xdr:colOff>
      <xdr:row>185</xdr:row>
      <xdr:rowOff>128868</xdr:rowOff>
    </xdr:from>
    <xdr:to>
      <xdr:col>6</xdr:col>
      <xdr:colOff>95250</xdr:colOff>
      <xdr:row>200</xdr:row>
      <xdr:rowOff>33618</xdr:rowOff>
    </xdr:to>
    <xdr:sp macro="" textlink="">
      <xdr:nvSpPr>
        <xdr:cNvPr id="7" name="Line 271">
          <a:extLst>
            <a:ext uri="{FF2B5EF4-FFF2-40B4-BE49-F238E27FC236}">
              <a16:creationId xmlns:a16="http://schemas.microsoft.com/office/drawing/2014/main" id="{00000000-0008-0000-0C00-000007000000}"/>
            </a:ext>
          </a:extLst>
        </xdr:cNvPr>
        <xdr:cNvSpPr>
          <a:spLocks noChangeShapeType="1"/>
        </xdr:cNvSpPr>
      </xdr:nvSpPr>
      <xdr:spPr bwMode="auto">
        <a:xfrm flipV="1">
          <a:off x="1295400" y="34466493"/>
          <a:ext cx="0" cy="27622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95250</xdr:colOff>
      <xdr:row>90</xdr:row>
      <xdr:rowOff>76198</xdr:rowOff>
    </xdr:from>
    <xdr:to>
      <xdr:col>6</xdr:col>
      <xdr:colOff>95250</xdr:colOff>
      <xdr:row>103</xdr:row>
      <xdr:rowOff>0</xdr:rowOff>
    </xdr:to>
    <xdr:sp macro="" textlink="">
      <xdr:nvSpPr>
        <xdr:cNvPr id="11" name="Line 1">
          <a:extLst>
            <a:ext uri="{FF2B5EF4-FFF2-40B4-BE49-F238E27FC236}">
              <a16:creationId xmlns:a16="http://schemas.microsoft.com/office/drawing/2014/main" id="{00000000-0008-0000-0C00-00000B000000}"/>
            </a:ext>
          </a:extLst>
        </xdr:cNvPr>
        <xdr:cNvSpPr>
          <a:spLocks noChangeShapeType="1"/>
        </xdr:cNvSpPr>
      </xdr:nvSpPr>
      <xdr:spPr bwMode="auto">
        <a:xfrm flipV="1">
          <a:off x="1295400" y="16316323"/>
          <a:ext cx="0" cy="240030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95250</xdr:colOff>
      <xdr:row>107</xdr:row>
      <xdr:rowOff>66673</xdr:rowOff>
    </xdr:from>
    <xdr:to>
      <xdr:col>6</xdr:col>
      <xdr:colOff>95250</xdr:colOff>
      <xdr:row>124</xdr:row>
      <xdr:rowOff>0</xdr:rowOff>
    </xdr:to>
    <xdr:sp macro="" textlink="">
      <xdr:nvSpPr>
        <xdr:cNvPr id="12" name="Line 1">
          <a:extLst>
            <a:ext uri="{FF2B5EF4-FFF2-40B4-BE49-F238E27FC236}">
              <a16:creationId xmlns:a16="http://schemas.microsoft.com/office/drawing/2014/main" id="{00000000-0008-0000-0C00-00000C000000}"/>
            </a:ext>
          </a:extLst>
        </xdr:cNvPr>
        <xdr:cNvSpPr>
          <a:spLocks noChangeShapeType="1"/>
        </xdr:cNvSpPr>
      </xdr:nvSpPr>
      <xdr:spPr bwMode="auto">
        <a:xfrm flipV="1">
          <a:off x="1295400" y="19545298"/>
          <a:ext cx="0" cy="3171827"/>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76200</xdr:colOff>
      <xdr:row>130</xdr:row>
      <xdr:rowOff>57148</xdr:rowOff>
    </xdr:from>
    <xdr:to>
      <xdr:col>6</xdr:col>
      <xdr:colOff>76200</xdr:colOff>
      <xdr:row>143</xdr:row>
      <xdr:rowOff>0</xdr:rowOff>
    </xdr:to>
    <xdr:sp macro="" textlink="">
      <xdr:nvSpPr>
        <xdr:cNvPr id="13" name="Line 1">
          <a:extLst>
            <a:ext uri="{FF2B5EF4-FFF2-40B4-BE49-F238E27FC236}">
              <a16:creationId xmlns:a16="http://schemas.microsoft.com/office/drawing/2014/main" id="{00000000-0008-0000-0C00-00000D000000}"/>
            </a:ext>
          </a:extLst>
        </xdr:cNvPr>
        <xdr:cNvSpPr>
          <a:spLocks noChangeShapeType="1"/>
        </xdr:cNvSpPr>
      </xdr:nvSpPr>
      <xdr:spPr bwMode="auto">
        <a:xfrm flipV="1">
          <a:off x="1276350" y="23917273"/>
          <a:ext cx="0" cy="241935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85725</xdr:colOff>
      <xdr:row>147</xdr:row>
      <xdr:rowOff>57148</xdr:rowOff>
    </xdr:from>
    <xdr:to>
      <xdr:col>6</xdr:col>
      <xdr:colOff>85725</xdr:colOff>
      <xdr:row>164</xdr:row>
      <xdr:rowOff>0</xdr:rowOff>
    </xdr:to>
    <xdr:sp macro="" textlink="">
      <xdr:nvSpPr>
        <xdr:cNvPr id="14" name="Line 1">
          <a:extLst>
            <a:ext uri="{FF2B5EF4-FFF2-40B4-BE49-F238E27FC236}">
              <a16:creationId xmlns:a16="http://schemas.microsoft.com/office/drawing/2014/main" id="{00000000-0008-0000-0C00-00000E000000}"/>
            </a:ext>
          </a:extLst>
        </xdr:cNvPr>
        <xdr:cNvSpPr>
          <a:spLocks noChangeShapeType="1"/>
        </xdr:cNvSpPr>
      </xdr:nvSpPr>
      <xdr:spPr bwMode="auto">
        <a:xfrm flipV="1">
          <a:off x="1285875" y="27155773"/>
          <a:ext cx="0" cy="318135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85725</xdr:colOff>
      <xdr:row>147</xdr:row>
      <xdr:rowOff>57148</xdr:rowOff>
    </xdr:from>
    <xdr:to>
      <xdr:col>6</xdr:col>
      <xdr:colOff>85725</xdr:colOff>
      <xdr:row>164</xdr:row>
      <xdr:rowOff>0</xdr:rowOff>
    </xdr:to>
    <xdr:sp macro="" textlink="">
      <xdr:nvSpPr>
        <xdr:cNvPr id="15" name="Line 1">
          <a:extLst>
            <a:ext uri="{FF2B5EF4-FFF2-40B4-BE49-F238E27FC236}">
              <a16:creationId xmlns:a16="http://schemas.microsoft.com/office/drawing/2014/main" id="{00000000-0008-0000-0C00-00000F000000}"/>
            </a:ext>
          </a:extLst>
        </xdr:cNvPr>
        <xdr:cNvSpPr>
          <a:spLocks noChangeShapeType="1"/>
        </xdr:cNvSpPr>
      </xdr:nvSpPr>
      <xdr:spPr bwMode="auto">
        <a:xfrm flipV="1">
          <a:off x="1285875" y="27155773"/>
          <a:ext cx="0" cy="318135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85725</xdr:colOff>
      <xdr:row>206</xdr:row>
      <xdr:rowOff>33617</xdr:rowOff>
    </xdr:from>
    <xdr:to>
      <xdr:col>5</xdr:col>
      <xdr:colOff>85725</xdr:colOff>
      <xdr:row>217</xdr:row>
      <xdr:rowOff>0</xdr:rowOff>
    </xdr:to>
    <xdr:sp macro="" textlink="">
      <xdr:nvSpPr>
        <xdr:cNvPr id="18" name="Line 1">
          <a:extLst>
            <a:ext uri="{FF2B5EF4-FFF2-40B4-BE49-F238E27FC236}">
              <a16:creationId xmlns:a16="http://schemas.microsoft.com/office/drawing/2014/main" id="{00000000-0008-0000-0C00-000012000000}"/>
            </a:ext>
          </a:extLst>
        </xdr:cNvPr>
        <xdr:cNvSpPr>
          <a:spLocks noChangeShapeType="1"/>
        </xdr:cNvSpPr>
      </xdr:nvSpPr>
      <xdr:spPr bwMode="auto">
        <a:xfrm flipV="1">
          <a:off x="1085850" y="38371742"/>
          <a:ext cx="0" cy="206188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95250</xdr:colOff>
      <xdr:row>220</xdr:row>
      <xdr:rowOff>28574</xdr:rowOff>
    </xdr:from>
    <xdr:to>
      <xdr:col>5</xdr:col>
      <xdr:colOff>95250</xdr:colOff>
      <xdr:row>226</xdr:row>
      <xdr:rowOff>0</xdr:rowOff>
    </xdr:to>
    <xdr:sp macro="" textlink="">
      <xdr:nvSpPr>
        <xdr:cNvPr id="19" name="Line 1">
          <a:extLst>
            <a:ext uri="{FF2B5EF4-FFF2-40B4-BE49-F238E27FC236}">
              <a16:creationId xmlns:a16="http://schemas.microsoft.com/office/drawing/2014/main" id="{00000000-0008-0000-0C00-000013000000}"/>
            </a:ext>
          </a:extLst>
        </xdr:cNvPr>
        <xdr:cNvSpPr>
          <a:spLocks noChangeShapeType="1"/>
        </xdr:cNvSpPr>
      </xdr:nvSpPr>
      <xdr:spPr bwMode="auto">
        <a:xfrm flipV="1">
          <a:off x="1095375" y="41033699"/>
          <a:ext cx="0" cy="1114426"/>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wsDr>
</file>

<file path=xl/drawings/drawing10.xml><?xml version="1.0" encoding="utf-8"?>
<xdr:wsDr xmlns:xdr="http://schemas.openxmlformats.org/drawingml/2006/spreadsheetDrawing" xmlns:a="http://schemas.openxmlformats.org/drawingml/2006/main">
  <xdr:twoCellAnchor>
    <xdr:from>
      <xdr:col>3</xdr:col>
      <xdr:colOff>0</xdr:colOff>
      <xdr:row>5</xdr:row>
      <xdr:rowOff>0</xdr:rowOff>
    </xdr:from>
    <xdr:to>
      <xdr:col>12</xdr:col>
      <xdr:colOff>0</xdr:colOff>
      <xdr:row>5</xdr:row>
      <xdr:rowOff>0</xdr:rowOff>
    </xdr:to>
    <xdr:cxnSp macro="">
      <xdr:nvCxnSpPr>
        <xdr:cNvPr id="2" name="直線コネクタ 1">
          <a:extLst>
            <a:ext uri="{FF2B5EF4-FFF2-40B4-BE49-F238E27FC236}">
              <a16:creationId xmlns:a16="http://schemas.microsoft.com/office/drawing/2014/main" id="{00000000-0008-0000-0D00-000002000000}"/>
            </a:ext>
          </a:extLst>
        </xdr:cNvPr>
        <xdr:cNvCxnSpPr/>
      </xdr:nvCxnSpPr>
      <xdr:spPr>
        <a:xfrm>
          <a:off x="600075" y="1000125"/>
          <a:ext cx="1800225" cy="0"/>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0</xdr:colOff>
      <xdr:row>11</xdr:row>
      <xdr:rowOff>0</xdr:rowOff>
    </xdr:from>
    <xdr:to>
      <xdr:col>12</xdr:col>
      <xdr:colOff>0</xdr:colOff>
      <xdr:row>11</xdr:row>
      <xdr:rowOff>0</xdr:rowOff>
    </xdr:to>
    <xdr:cxnSp macro="">
      <xdr:nvCxnSpPr>
        <xdr:cNvPr id="3" name="直線コネクタ 2">
          <a:extLst>
            <a:ext uri="{FF2B5EF4-FFF2-40B4-BE49-F238E27FC236}">
              <a16:creationId xmlns:a16="http://schemas.microsoft.com/office/drawing/2014/main" id="{00000000-0008-0000-0D00-000003000000}"/>
            </a:ext>
          </a:extLst>
        </xdr:cNvPr>
        <xdr:cNvCxnSpPr/>
      </xdr:nvCxnSpPr>
      <xdr:spPr>
        <a:xfrm>
          <a:off x="1000125" y="2200275"/>
          <a:ext cx="1400175" cy="0"/>
        </a:xfrm>
        <a:prstGeom prst="line">
          <a:avLst/>
        </a:prstGeom>
        <a:ln w="3175">
          <a:prstDash val="dash"/>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0</xdr:colOff>
      <xdr:row>5</xdr:row>
      <xdr:rowOff>0</xdr:rowOff>
    </xdr:from>
    <xdr:to>
      <xdr:col>12</xdr:col>
      <xdr:colOff>0</xdr:colOff>
      <xdr:row>11</xdr:row>
      <xdr:rowOff>0</xdr:rowOff>
    </xdr:to>
    <xdr:cxnSp macro="">
      <xdr:nvCxnSpPr>
        <xdr:cNvPr id="4" name="直線コネクタ 3">
          <a:extLst>
            <a:ext uri="{FF2B5EF4-FFF2-40B4-BE49-F238E27FC236}">
              <a16:creationId xmlns:a16="http://schemas.microsoft.com/office/drawing/2014/main" id="{00000000-0008-0000-0D00-000004000000}"/>
            </a:ext>
          </a:extLst>
        </xdr:cNvPr>
        <xdr:cNvCxnSpPr/>
      </xdr:nvCxnSpPr>
      <xdr:spPr>
        <a:xfrm flipV="1">
          <a:off x="2400300" y="1000125"/>
          <a:ext cx="0" cy="1200150"/>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0</xdr:colOff>
      <xdr:row>11</xdr:row>
      <xdr:rowOff>0</xdr:rowOff>
    </xdr:from>
    <xdr:to>
      <xdr:col>12</xdr:col>
      <xdr:colOff>0</xdr:colOff>
      <xdr:row>13</xdr:row>
      <xdr:rowOff>0</xdr:rowOff>
    </xdr:to>
    <xdr:cxnSp macro="">
      <xdr:nvCxnSpPr>
        <xdr:cNvPr id="5" name="直線コネクタ 4">
          <a:extLst>
            <a:ext uri="{FF2B5EF4-FFF2-40B4-BE49-F238E27FC236}">
              <a16:creationId xmlns:a16="http://schemas.microsoft.com/office/drawing/2014/main" id="{00000000-0008-0000-0D00-000005000000}"/>
            </a:ext>
          </a:extLst>
        </xdr:cNvPr>
        <xdr:cNvCxnSpPr/>
      </xdr:nvCxnSpPr>
      <xdr:spPr>
        <a:xfrm flipV="1">
          <a:off x="1000125" y="2200275"/>
          <a:ext cx="1400175" cy="400050"/>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200024</xdr:colOff>
      <xdr:row>4</xdr:row>
      <xdr:rowOff>1</xdr:rowOff>
    </xdr:from>
    <xdr:to>
      <xdr:col>5</xdr:col>
      <xdr:colOff>0</xdr:colOff>
      <xdr:row>17</xdr:row>
      <xdr:rowOff>0</xdr:rowOff>
    </xdr:to>
    <xdr:cxnSp macro="">
      <xdr:nvCxnSpPr>
        <xdr:cNvPr id="8" name="直線コネクタ 7">
          <a:extLst>
            <a:ext uri="{FF2B5EF4-FFF2-40B4-BE49-F238E27FC236}">
              <a16:creationId xmlns:a16="http://schemas.microsoft.com/office/drawing/2014/main" id="{00000000-0008-0000-0D00-000008000000}"/>
            </a:ext>
          </a:extLst>
        </xdr:cNvPr>
        <xdr:cNvCxnSpPr/>
      </xdr:nvCxnSpPr>
      <xdr:spPr>
        <a:xfrm flipV="1">
          <a:off x="1000124" y="800101"/>
          <a:ext cx="1" cy="2600324"/>
        </a:xfrm>
        <a:prstGeom prst="line">
          <a:avLst/>
        </a:prstGeom>
        <a:ln w="3175">
          <a:prstDash val="lgDashDot"/>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0</xdr:colOff>
      <xdr:row>13</xdr:row>
      <xdr:rowOff>0</xdr:rowOff>
    </xdr:from>
    <xdr:to>
      <xdr:col>5</xdr:col>
      <xdr:colOff>0</xdr:colOff>
      <xdr:row>17</xdr:row>
      <xdr:rowOff>0</xdr:rowOff>
    </xdr:to>
    <xdr:cxnSp macro="">
      <xdr:nvCxnSpPr>
        <xdr:cNvPr id="9" name="直線コネクタ 8">
          <a:extLst>
            <a:ext uri="{FF2B5EF4-FFF2-40B4-BE49-F238E27FC236}">
              <a16:creationId xmlns:a16="http://schemas.microsoft.com/office/drawing/2014/main" id="{00000000-0008-0000-0D00-000009000000}"/>
            </a:ext>
          </a:extLst>
        </xdr:cNvPr>
        <xdr:cNvCxnSpPr/>
      </xdr:nvCxnSpPr>
      <xdr:spPr>
        <a:xfrm>
          <a:off x="1000125" y="2600325"/>
          <a:ext cx="0" cy="800100"/>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twoCellAnchor>
    <xdr:from>
      <xdr:col>18</xdr:col>
      <xdr:colOff>0</xdr:colOff>
      <xdr:row>5</xdr:row>
      <xdr:rowOff>0</xdr:rowOff>
    </xdr:from>
    <xdr:to>
      <xdr:col>26</xdr:col>
      <xdr:colOff>0</xdr:colOff>
      <xdr:row>5</xdr:row>
      <xdr:rowOff>0</xdr:rowOff>
    </xdr:to>
    <xdr:cxnSp macro="">
      <xdr:nvCxnSpPr>
        <xdr:cNvPr id="10" name="直線コネクタ 9">
          <a:extLst>
            <a:ext uri="{FF2B5EF4-FFF2-40B4-BE49-F238E27FC236}">
              <a16:creationId xmlns:a16="http://schemas.microsoft.com/office/drawing/2014/main" id="{00000000-0008-0000-0D00-00000A000000}"/>
            </a:ext>
          </a:extLst>
        </xdr:cNvPr>
        <xdr:cNvCxnSpPr/>
      </xdr:nvCxnSpPr>
      <xdr:spPr>
        <a:xfrm>
          <a:off x="3600450" y="1000125"/>
          <a:ext cx="1600200" cy="0"/>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twoCellAnchor>
    <xdr:from>
      <xdr:col>18</xdr:col>
      <xdr:colOff>0</xdr:colOff>
      <xdr:row>5</xdr:row>
      <xdr:rowOff>0</xdr:rowOff>
    </xdr:from>
    <xdr:to>
      <xdr:col>18</xdr:col>
      <xdr:colOff>0</xdr:colOff>
      <xdr:row>16</xdr:row>
      <xdr:rowOff>0</xdr:rowOff>
    </xdr:to>
    <xdr:cxnSp macro="">
      <xdr:nvCxnSpPr>
        <xdr:cNvPr id="11" name="直線コネクタ 10">
          <a:extLst>
            <a:ext uri="{FF2B5EF4-FFF2-40B4-BE49-F238E27FC236}">
              <a16:creationId xmlns:a16="http://schemas.microsoft.com/office/drawing/2014/main" id="{00000000-0008-0000-0D00-00000B000000}"/>
            </a:ext>
          </a:extLst>
        </xdr:cNvPr>
        <xdr:cNvCxnSpPr/>
      </xdr:nvCxnSpPr>
      <xdr:spPr>
        <a:xfrm flipV="1">
          <a:off x="3600450" y="1000125"/>
          <a:ext cx="0" cy="2200275"/>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twoCellAnchor>
    <xdr:from>
      <xdr:col>26</xdr:col>
      <xdr:colOff>0</xdr:colOff>
      <xdr:row>5</xdr:row>
      <xdr:rowOff>0</xdr:rowOff>
    </xdr:from>
    <xdr:to>
      <xdr:col>26</xdr:col>
      <xdr:colOff>0</xdr:colOff>
      <xdr:row>16</xdr:row>
      <xdr:rowOff>0</xdr:rowOff>
    </xdr:to>
    <xdr:cxnSp macro="">
      <xdr:nvCxnSpPr>
        <xdr:cNvPr id="17" name="直線コネクタ 16">
          <a:extLst>
            <a:ext uri="{FF2B5EF4-FFF2-40B4-BE49-F238E27FC236}">
              <a16:creationId xmlns:a16="http://schemas.microsoft.com/office/drawing/2014/main" id="{00000000-0008-0000-0D00-000011000000}"/>
            </a:ext>
          </a:extLst>
        </xdr:cNvPr>
        <xdr:cNvCxnSpPr/>
      </xdr:nvCxnSpPr>
      <xdr:spPr>
        <a:xfrm flipV="1">
          <a:off x="5200650" y="1000125"/>
          <a:ext cx="0" cy="2200275"/>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164524</xdr:colOff>
      <xdr:row>5</xdr:row>
      <xdr:rowOff>0</xdr:rowOff>
    </xdr:from>
    <xdr:to>
      <xdr:col>15</xdr:col>
      <xdr:colOff>0</xdr:colOff>
      <xdr:row>5</xdr:row>
      <xdr:rowOff>0</xdr:rowOff>
    </xdr:to>
    <xdr:cxnSp macro="">
      <xdr:nvCxnSpPr>
        <xdr:cNvPr id="18" name="直線コネクタ 17">
          <a:extLst>
            <a:ext uri="{FF2B5EF4-FFF2-40B4-BE49-F238E27FC236}">
              <a16:creationId xmlns:a16="http://schemas.microsoft.com/office/drawing/2014/main" id="{00000000-0008-0000-0D00-000012000000}"/>
            </a:ext>
          </a:extLst>
        </xdr:cNvPr>
        <xdr:cNvCxnSpPr/>
      </xdr:nvCxnSpPr>
      <xdr:spPr>
        <a:xfrm>
          <a:off x="2564824" y="1000125"/>
          <a:ext cx="435551" cy="0"/>
        </a:xfrm>
        <a:prstGeom prst="line">
          <a:avLst/>
        </a:prstGeom>
        <a:ln w="3175"/>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164524</xdr:colOff>
      <xdr:row>11</xdr:row>
      <xdr:rowOff>0</xdr:rowOff>
    </xdr:from>
    <xdr:to>
      <xdr:col>15</xdr:col>
      <xdr:colOff>0</xdr:colOff>
      <xdr:row>11</xdr:row>
      <xdr:rowOff>0</xdr:rowOff>
    </xdr:to>
    <xdr:cxnSp macro="">
      <xdr:nvCxnSpPr>
        <xdr:cNvPr id="19" name="直線コネクタ 18">
          <a:extLst>
            <a:ext uri="{FF2B5EF4-FFF2-40B4-BE49-F238E27FC236}">
              <a16:creationId xmlns:a16="http://schemas.microsoft.com/office/drawing/2014/main" id="{00000000-0008-0000-0D00-000013000000}"/>
            </a:ext>
          </a:extLst>
        </xdr:cNvPr>
        <xdr:cNvCxnSpPr/>
      </xdr:nvCxnSpPr>
      <xdr:spPr>
        <a:xfrm>
          <a:off x="2564824" y="2200275"/>
          <a:ext cx="435551" cy="0"/>
        </a:xfrm>
        <a:prstGeom prst="line">
          <a:avLst/>
        </a:prstGeom>
        <a:ln w="3175"/>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164523</xdr:colOff>
      <xdr:row>12</xdr:row>
      <xdr:rowOff>197826</xdr:rowOff>
    </xdr:from>
    <xdr:to>
      <xdr:col>15</xdr:col>
      <xdr:colOff>0</xdr:colOff>
      <xdr:row>12</xdr:row>
      <xdr:rowOff>197826</xdr:rowOff>
    </xdr:to>
    <xdr:cxnSp macro="">
      <xdr:nvCxnSpPr>
        <xdr:cNvPr id="20" name="直線コネクタ 19">
          <a:extLst>
            <a:ext uri="{FF2B5EF4-FFF2-40B4-BE49-F238E27FC236}">
              <a16:creationId xmlns:a16="http://schemas.microsoft.com/office/drawing/2014/main" id="{00000000-0008-0000-0D00-000014000000}"/>
            </a:ext>
          </a:extLst>
        </xdr:cNvPr>
        <xdr:cNvCxnSpPr/>
      </xdr:nvCxnSpPr>
      <xdr:spPr>
        <a:xfrm>
          <a:off x="1164648" y="2598126"/>
          <a:ext cx="1835727" cy="0"/>
        </a:xfrm>
        <a:prstGeom prst="line">
          <a:avLst/>
        </a:prstGeom>
        <a:ln w="3175"/>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5</xdr:row>
      <xdr:rowOff>0</xdr:rowOff>
    </xdr:from>
    <xdr:to>
      <xdr:col>15</xdr:col>
      <xdr:colOff>0</xdr:colOff>
      <xdr:row>11</xdr:row>
      <xdr:rowOff>0</xdr:rowOff>
    </xdr:to>
    <xdr:cxnSp macro="">
      <xdr:nvCxnSpPr>
        <xdr:cNvPr id="21" name="直線コネクタ 20">
          <a:extLst>
            <a:ext uri="{FF2B5EF4-FFF2-40B4-BE49-F238E27FC236}">
              <a16:creationId xmlns:a16="http://schemas.microsoft.com/office/drawing/2014/main" id="{00000000-0008-0000-0D00-000015000000}"/>
            </a:ext>
          </a:extLst>
        </xdr:cNvPr>
        <xdr:cNvCxnSpPr/>
      </xdr:nvCxnSpPr>
      <xdr:spPr>
        <a:xfrm flipV="1">
          <a:off x="3000375" y="1000125"/>
          <a:ext cx="0" cy="1200150"/>
        </a:xfrm>
        <a:prstGeom prst="line">
          <a:avLst/>
        </a:prstGeom>
        <a:ln w="3175">
          <a:headEnd type="stealth" w="sm" len="sm"/>
          <a:tailEnd type="stealth" w="sm" len="sm"/>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11</xdr:row>
      <xdr:rowOff>0</xdr:rowOff>
    </xdr:from>
    <xdr:to>
      <xdr:col>15</xdr:col>
      <xdr:colOff>0</xdr:colOff>
      <xdr:row>13</xdr:row>
      <xdr:rowOff>0</xdr:rowOff>
    </xdr:to>
    <xdr:cxnSp macro="">
      <xdr:nvCxnSpPr>
        <xdr:cNvPr id="22" name="直線コネクタ 21">
          <a:extLst>
            <a:ext uri="{FF2B5EF4-FFF2-40B4-BE49-F238E27FC236}">
              <a16:creationId xmlns:a16="http://schemas.microsoft.com/office/drawing/2014/main" id="{00000000-0008-0000-0D00-000016000000}"/>
            </a:ext>
          </a:extLst>
        </xdr:cNvPr>
        <xdr:cNvCxnSpPr/>
      </xdr:nvCxnSpPr>
      <xdr:spPr>
        <a:xfrm flipV="1">
          <a:off x="3000375" y="2200275"/>
          <a:ext cx="0" cy="400050"/>
        </a:xfrm>
        <a:prstGeom prst="line">
          <a:avLst/>
        </a:prstGeom>
        <a:ln w="3175">
          <a:headEnd type="stealth" w="sm" len="sm"/>
          <a:tailEnd type="stealth" w="sm" len="sm"/>
        </a:ln>
      </xdr:spPr>
      <xdr:style>
        <a:lnRef idx="1">
          <a:schemeClr val="dk1"/>
        </a:lnRef>
        <a:fillRef idx="0">
          <a:schemeClr val="dk1"/>
        </a:fillRef>
        <a:effectRef idx="0">
          <a:schemeClr val="dk1"/>
        </a:effectRef>
        <a:fontRef idx="minor">
          <a:schemeClr val="tx1"/>
        </a:fontRef>
      </xdr:style>
    </xdr:cxnSp>
    <xdr:clientData/>
  </xdr:twoCellAnchor>
  <xdr:twoCellAnchor>
    <xdr:from>
      <xdr:col>26</xdr:col>
      <xdr:colOff>164523</xdr:colOff>
      <xdr:row>5</xdr:row>
      <xdr:rowOff>0</xdr:rowOff>
    </xdr:from>
    <xdr:to>
      <xdr:col>30</xdr:col>
      <xdr:colOff>0</xdr:colOff>
      <xdr:row>5</xdr:row>
      <xdr:rowOff>0</xdr:rowOff>
    </xdr:to>
    <xdr:cxnSp macro="">
      <xdr:nvCxnSpPr>
        <xdr:cNvPr id="23" name="直線コネクタ 22">
          <a:extLst>
            <a:ext uri="{FF2B5EF4-FFF2-40B4-BE49-F238E27FC236}">
              <a16:creationId xmlns:a16="http://schemas.microsoft.com/office/drawing/2014/main" id="{00000000-0008-0000-0D00-000017000000}"/>
            </a:ext>
          </a:extLst>
        </xdr:cNvPr>
        <xdr:cNvCxnSpPr/>
      </xdr:nvCxnSpPr>
      <xdr:spPr>
        <a:xfrm>
          <a:off x="5365173" y="1000125"/>
          <a:ext cx="435552" cy="0"/>
        </a:xfrm>
        <a:prstGeom prst="line">
          <a:avLst/>
        </a:prstGeom>
        <a:ln w="3175"/>
      </xdr:spPr>
      <xdr:style>
        <a:lnRef idx="1">
          <a:schemeClr val="dk1"/>
        </a:lnRef>
        <a:fillRef idx="0">
          <a:schemeClr val="dk1"/>
        </a:fillRef>
        <a:effectRef idx="0">
          <a:schemeClr val="dk1"/>
        </a:effectRef>
        <a:fontRef idx="minor">
          <a:schemeClr val="tx1"/>
        </a:fontRef>
      </xdr:style>
    </xdr:cxnSp>
    <xdr:clientData/>
  </xdr:twoCellAnchor>
  <xdr:twoCellAnchor>
    <xdr:from>
      <xdr:col>26</xdr:col>
      <xdr:colOff>164523</xdr:colOff>
      <xdr:row>11</xdr:row>
      <xdr:rowOff>0</xdr:rowOff>
    </xdr:from>
    <xdr:to>
      <xdr:col>30</xdr:col>
      <xdr:colOff>0</xdr:colOff>
      <xdr:row>11</xdr:row>
      <xdr:rowOff>0</xdr:rowOff>
    </xdr:to>
    <xdr:cxnSp macro="">
      <xdr:nvCxnSpPr>
        <xdr:cNvPr id="24" name="直線コネクタ 23">
          <a:extLst>
            <a:ext uri="{FF2B5EF4-FFF2-40B4-BE49-F238E27FC236}">
              <a16:creationId xmlns:a16="http://schemas.microsoft.com/office/drawing/2014/main" id="{00000000-0008-0000-0D00-000018000000}"/>
            </a:ext>
          </a:extLst>
        </xdr:cNvPr>
        <xdr:cNvCxnSpPr/>
      </xdr:nvCxnSpPr>
      <xdr:spPr>
        <a:xfrm>
          <a:off x="5365173" y="2200275"/>
          <a:ext cx="435552" cy="0"/>
        </a:xfrm>
        <a:prstGeom prst="line">
          <a:avLst/>
        </a:prstGeom>
        <a:ln w="3175"/>
      </xdr:spPr>
      <xdr:style>
        <a:lnRef idx="1">
          <a:schemeClr val="dk1"/>
        </a:lnRef>
        <a:fillRef idx="0">
          <a:schemeClr val="dk1"/>
        </a:fillRef>
        <a:effectRef idx="0">
          <a:schemeClr val="dk1"/>
        </a:effectRef>
        <a:fontRef idx="minor">
          <a:schemeClr val="tx1"/>
        </a:fontRef>
      </xdr:style>
    </xdr:cxnSp>
    <xdr:clientData/>
  </xdr:twoCellAnchor>
  <xdr:twoCellAnchor>
    <xdr:from>
      <xdr:col>26</xdr:col>
      <xdr:colOff>154998</xdr:colOff>
      <xdr:row>13</xdr:row>
      <xdr:rowOff>0</xdr:rowOff>
    </xdr:from>
    <xdr:to>
      <xdr:col>30</xdr:col>
      <xdr:colOff>0</xdr:colOff>
      <xdr:row>13</xdr:row>
      <xdr:rowOff>0</xdr:rowOff>
    </xdr:to>
    <xdr:cxnSp macro="">
      <xdr:nvCxnSpPr>
        <xdr:cNvPr id="25" name="直線コネクタ 24">
          <a:extLst>
            <a:ext uri="{FF2B5EF4-FFF2-40B4-BE49-F238E27FC236}">
              <a16:creationId xmlns:a16="http://schemas.microsoft.com/office/drawing/2014/main" id="{00000000-0008-0000-0D00-000019000000}"/>
            </a:ext>
          </a:extLst>
        </xdr:cNvPr>
        <xdr:cNvCxnSpPr/>
      </xdr:nvCxnSpPr>
      <xdr:spPr>
        <a:xfrm>
          <a:off x="5355648" y="2600325"/>
          <a:ext cx="445077" cy="0"/>
        </a:xfrm>
        <a:prstGeom prst="line">
          <a:avLst/>
        </a:prstGeom>
        <a:ln w="3175"/>
      </xdr:spPr>
      <xdr:style>
        <a:lnRef idx="1">
          <a:schemeClr val="dk1"/>
        </a:lnRef>
        <a:fillRef idx="0">
          <a:schemeClr val="dk1"/>
        </a:fillRef>
        <a:effectRef idx="0">
          <a:schemeClr val="dk1"/>
        </a:effectRef>
        <a:fontRef idx="minor">
          <a:schemeClr val="tx1"/>
        </a:fontRef>
      </xdr:style>
    </xdr:cxnSp>
    <xdr:clientData/>
  </xdr:twoCellAnchor>
  <xdr:twoCellAnchor>
    <xdr:from>
      <xdr:col>30</xdr:col>
      <xdr:colOff>0</xdr:colOff>
      <xdr:row>5</xdr:row>
      <xdr:rowOff>0</xdr:rowOff>
    </xdr:from>
    <xdr:to>
      <xdr:col>30</xdr:col>
      <xdr:colOff>0</xdr:colOff>
      <xdr:row>11</xdr:row>
      <xdr:rowOff>0</xdr:rowOff>
    </xdr:to>
    <xdr:cxnSp macro="">
      <xdr:nvCxnSpPr>
        <xdr:cNvPr id="26" name="直線コネクタ 25">
          <a:extLst>
            <a:ext uri="{FF2B5EF4-FFF2-40B4-BE49-F238E27FC236}">
              <a16:creationId xmlns:a16="http://schemas.microsoft.com/office/drawing/2014/main" id="{00000000-0008-0000-0D00-00001A000000}"/>
            </a:ext>
          </a:extLst>
        </xdr:cNvPr>
        <xdr:cNvCxnSpPr/>
      </xdr:nvCxnSpPr>
      <xdr:spPr>
        <a:xfrm flipV="1">
          <a:off x="6000750" y="1000125"/>
          <a:ext cx="0" cy="1200150"/>
        </a:xfrm>
        <a:prstGeom prst="line">
          <a:avLst/>
        </a:prstGeom>
        <a:ln w="3175">
          <a:headEnd type="stealth" w="sm" len="sm"/>
          <a:tailEnd type="stealth" w="sm" len="sm"/>
        </a:ln>
      </xdr:spPr>
      <xdr:style>
        <a:lnRef idx="1">
          <a:schemeClr val="dk1"/>
        </a:lnRef>
        <a:fillRef idx="0">
          <a:schemeClr val="dk1"/>
        </a:fillRef>
        <a:effectRef idx="0">
          <a:schemeClr val="dk1"/>
        </a:effectRef>
        <a:fontRef idx="minor">
          <a:schemeClr val="tx1"/>
        </a:fontRef>
      </xdr:style>
    </xdr:cxnSp>
    <xdr:clientData/>
  </xdr:twoCellAnchor>
  <xdr:twoCellAnchor>
    <xdr:from>
      <xdr:col>30</xdr:col>
      <xdr:colOff>0</xdr:colOff>
      <xdr:row>11</xdr:row>
      <xdr:rowOff>0</xdr:rowOff>
    </xdr:from>
    <xdr:to>
      <xdr:col>30</xdr:col>
      <xdr:colOff>0</xdr:colOff>
      <xdr:row>13</xdr:row>
      <xdr:rowOff>0</xdr:rowOff>
    </xdr:to>
    <xdr:cxnSp macro="">
      <xdr:nvCxnSpPr>
        <xdr:cNvPr id="27" name="直線コネクタ 26">
          <a:extLst>
            <a:ext uri="{FF2B5EF4-FFF2-40B4-BE49-F238E27FC236}">
              <a16:creationId xmlns:a16="http://schemas.microsoft.com/office/drawing/2014/main" id="{00000000-0008-0000-0D00-00001B000000}"/>
            </a:ext>
          </a:extLst>
        </xdr:cNvPr>
        <xdr:cNvCxnSpPr/>
      </xdr:nvCxnSpPr>
      <xdr:spPr>
        <a:xfrm flipV="1">
          <a:off x="6000750" y="2200275"/>
          <a:ext cx="0" cy="400050"/>
        </a:xfrm>
        <a:prstGeom prst="line">
          <a:avLst/>
        </a:prstGeom>
        <a:ln w="3175">
          <a:headEnd type="stealth" w="sm" len="sm"/>
          <a:tailEnd type="stealth" w="sm" len="sm"/>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0</xdr:colOff>
      <xdr:row>8</xdr:row>
      <xdr:rowOff>69273</xdr:rowOff>
    </xdr:from>
    <xdr:to>
      <xdr:col>12</xdr:col>
      <xdr:colOff>0</xdr:colOff>
      <xdr:row>16</xdr:row>
      <xdr:rowOff>0</xdr:rowOff>
    </xdr:to>
    <xdr:cxnSp macro="">
      <xdr:nvCxnSpPr>
        <xdr:cNvPr id="29" name="直線コネクタ 28">
          <a:extLst>
            <a:ext uri="{FF2B5EF4-FFF2-40B4-BE49-F238E27FC236}">
              <a16:creationId xmlns:a16="http://schemas.microsoft.com/office/drawing/2014/main" id="{00000000-0008-0000-0D00-00001D000000}"/>
            </a:ext>
          </a:extLst>
        </xdr:cNvPr>
        <xdr:cNvCxnSpPr/>
      </xdr:nvCxnSpPr>
      <xdr:spPr>
        <a:xfrm flipV="1">
          <a:off x="2400300" y="1669473"/>
          <a:ext cx="0" cy="1530927"/>
        </a:xfrm>
        <a:prstGeom prst="line">
          <a:avLst/>
        </a:prstGeom>
        <a:ln w="3175"/>
      </xdr:spPr>
      <xdr:style>
        <a:lnRef idx="1">
          <a:schemeClr val="dk1"/>
        </a:lnRef>
        <a:fillRef idx="0">
          <a:schemeClr val="dk1"/>
        </a:fillRef>
        <a:effectRef idx="0">
          <a:schemeClr val="dk1"/>
        </a:effectRef>
        <a:fontRef idx="minor">
          <a:schemeClr val="tx1"/>
        </a:fontRef>
      </xdr:style>
    </xdr:cxnSp>
    <xdr:clientData/>
  </xdr:twoCellAnchor>
  <xdr:twoCellAnchor>
    <xdr:from>
      <xdr:col>18</xdr:col>
      <xdr:colOff>0</xdr:colOff>
      <xdr:row>16</xdr:row>
      <xdr:rowOff>0</xdr:rowOff>
    </xdr:from>
    <xdr:to>
      <xdr:col>26</xdr:col>
      <xdr:colOff>1331</xdr:colOff>
      <xdr:row>16</xdr:row>
      <xdr:rowOff>0</xdr:rowOff>
    </xdr:to>
    <xdr:cxnSp macro="">
      <xdr:nvCxnSpPr>
        <xdr:cNvPr id="43" name="直線コネクタ 42">
          <a:extLst>
            <a:ext uri="{FF2B5EF4-FFF2-40B4-BE49-F238E27FC236}">
              <a16:creationId xmlns:a16="http://schemas.microsoft.com/office/drawing/2014/main" id="{00000000-0008-0000-0D00-00002B000000}"/>
            </a:ext>
          </a:extLst>
        </xdr:cNvPr>
        <xdr:cNvCxnSpPr/>
      </xdr:nvCxnSpPr>
      <xdr:spPr>
        <a:xfrm flipH="1">
          <a:off x="3600450" y="3200400"/>
          <a:ext cx="1601531" cy="0"/>
        </a:xfrm>
        <a:prstGeom prst="line">
          <a:avLst/>
        </a:prstGeom>
        <a:ln w="3175">
          <a:headEnd type="stealth" w="sm" len="sm"/>
          <a:tailEnd type="stealth" w="sm" len="sm"/>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0</xdr:colOff>
      <xdr:row>16</xdr:row>
      <xdr:rowOff>0</xdr:rowOff>
    </xdr:from>
    <xdr:to>
      <xdr:col>12</xdr:col>
      <xdr:colOff>0</xdr:colOff>
      <xdr:row>16</xdr:row>
      <xdr:rowOff>0</xdr:rowOff>
    </xdr:to>
    <xdr:cxnSp macro="">
      <xdr:nvCxnSpPr>
        <xdr:cNvPr id="84" name="直線コネクタ 83">
          <a:extLst>
            <a:ext uri="{FF2B5EF4-FFF2-40B4-BE49-F238E27FC236}">
              <a16:creationId xmlns:a16="http://schemas.microsoft.com/office/drawing/2014/main" id="{00000000-0008-0000-0D00-000054000000}"/>
            </a:ext>
          </a:extLst>
        </xdr:cNvPr>
        <xdr:cNvCxnSpPr/>
      </xdr:nvCxnSpPr>
      <xdr:spPr>
        <a:xfrm flipH="1">
          <a:off x="1000125" y="3200400"/>
          <a:ext cx="1400175" cy="0"/>
        </a:xfrm>
        <a:prstGeom prst="line">
          <a:avLst/>
        </a:prstGeom>
        <a:ln w="3175">
          <a:headEnd type="stealth" w="sm" len="sm"/>
          <a:tailEnd type="stealth" w="sm" len="sm"/>
        </a:ln>
      </xdr:spPr>
      <xdr:style>
        <a:lnRef idx="1">
          <a:schemeClr val="dk1"/>
        </a:lnRef>
        <a:fillRef idx="0">
          <a:schemeClr val="dk1"/>
        </a:fillRef>
        <a:effectRef idx="0">
          <a:schemeClr val="dk1"/>
        </a:effectRef>
        <a:fontRef idx="minor">
          <a:schemeClr val="tx1"/>
        </a:fontRef>
      </xdr:style>
    </xdr:cxnSp>
    <xdr:clientData/>
  </xdr:twoCellAnchor>
  <xdr:twoCellAnchor>
    <xdr:from>
      <xdr:col>24</xdr:col>
      <xdr:colOff>0</xdr:colOff>
      <xdr:row>3</xdr:row>
      <xdr:rowOff>0</xdr:rowOff>
    </xdr:from>
    <xdr:to>
      <xdr:col>24</xdr:col>
      <xdr:colOff>0</xdr:colOff>
      <xdr:row>4</xdr:row>
      <xdr:rowOff>200024</xdr:rowOff>
    </xdr:to>
    <xdr:sp macro="" textlink="">
      <xdr:nvSpPr>
        <xdr:cNvPr id="92" name="Line 416">
          <a:extLst>
            <a:ext uri="{FF2B5EF4-FFF2-40B4-BE49-F238E27FC236}">
              <a16:creationId xmlns:a16="http://schemas.microsoft.com/office/drawing/2014/main" id="{00000000-0008-0000-0D00-00005C000000}"/>
            </a:ext>
          </a:extLst>
        </xdr:cNvPr>
        <xdr:cNvSpPr>
          <a:spLocks noChangeShapeType="1"/>
        </xdr:cNvSpPr>
      </xdr:nvSpPr>
      <xdr:spPr>
        <a:xfrm flipV="1">
          <a:off x="4800600" y="600075"/>
          <a:ext cx="0" cy="400049"/>
        </a:xfrm>
        <a:prstGeom prst="line">
          <a:avLst/>
        </a:prstGeom>
        <a:noFill/>
        <a:ln w="15875">
          <a:solidFill>
            <a:srgbClr xmlns:mc="http://schemas.openxmlformats.org/markup-compatibility/2006" xmlns:a14="http://schemas.microsoft.com/office/drawing/2010/main" val="000000" mc:Ignorable="a14" a14:legacySpreadsheetColorIndex="64"/>
          </a:solidFill>
          <a:round/>
          <a:headEnd type="triangle" w="sm" len="med"/>
        </a:ln>
        <a:extLst>
          <a:ext uri="{909E8E84-426E-40DD-AFC4-6F175D3DCCD1}">
            <a14:hiddenFill xmlns:a14="http://schemas.microsoft.com/office/drawing/2010/main">
              <a:noFill/>
            </a14:hiddenFill>
          </a:ext>
        </a:extLst>
      </xdr:spPr>
    </xdr:sp>
    <xdr:clientData/>
  </xdr:twoCellAnchor>
  <xdr:twoCellAnchor>
    <xdr:from>
      <xdr:col>21</xdr:col>
      <xdr:colOff>0</xdr:colOff>
      <xdr:row>3</xdr:row>
      <xdr:rowOff>0</xdr:rowOff>
    </xdr:from>
    <xdr:to>
      <xdr:col>21</xdr:col>
      <xdr:colOff>0</xdr:colOff>
      <xdr:row>5</xdr:row>
      <xdr:rowOff>0</xdr:rowOff>
    </xdr:to>
    <xdr:sp macro="" textlink="">
      <xdr:nvSpPr>
        <xdr:cNvPr id="93" name="Line 416">
          <a:extLst>
            <a:ext uri="{FF2B5EF4-FFF2-40B4-BE49-F238E27FC236}">
              <a16:creationId xmlns:a16="http://schemas.microsoft.com/office/drawing/2014/main" id="{00000000-0008-0000-0D00-00005D000000}"/>
            </a:ext>
          </a:extLst>
        </xdr:cNvPr>
        <xdr:cNvSpPr>
          <a:spLocks noChangeShapeType="1"/>
        </xdr:cNvSpPr>
      </xdr:nvSpPr>
      <xdr:spPr>
        <a:xfrm flipH="1" flipV="1">
          <a:off x="4200525" y="600075"/>
          <a:ext cx="0" cy="400050"/>
        </a:xfrm>
        <a:prstGeom prst="line">
          <a:avLst/>
        </a:prstGeom>
        <a:noFill/>
        <a:ln w="15875">
          <a:solidFill>
            <a:srgbClr xmlns:mc="http://schemas.openxmlformats.org/markup-compatibility/2006" xmlns:a14="http://schemas.microsoft.com/office/drawing/2010/main" val="000000" mc:Ignorable="a14" a14:legacySpreadsheetColorIndex="64"/>
          </a:solidFill>
          <a:round/>
          <a:headEnd type="triangle" w="sm" len="med"/>
        </a:ln>
        <a:extLst>
          <a:ext uri="{909E8E84-426E-40DD-AFC4-6F175D3DCCD1}">
            <a14:hiddenFill xmlns:a14="http://schemas.microsoft.com/office/drawing/2010/main">
              <a:noFill/>
            </a14:hiddenFill>
          </a:ext>
        </a:extLst>
      </xdr:spPr>
    </xdr:sp>
    <xdr:clientData/>
  </xdr:twoCellAnchor>
  <xdr:twoCellAnchor>
    <xdr:from>
      <xdr:col>18</xdr:col>
      <xdr:colOff>0</xdr:colOff>
      <xdr:row>11</xdr:row>
      <xdr:rowOff>0</xdr:rowOff>
    </xdr:from>
    <xdr:to>
      <xdr:col>26</xdr:col>
      <xdr:colOff>0</xdr:colOff>
      <xdr:row>11</xdr:row>
      <xdr:rowOff>0</xdr:rowOff>
    </xdr:to>
    <xdr:cxnSp macro="">
      <xdr:nvCxnSpPr>
        <xdr:cNvPr id="97" name="直線コネクタ 96">
          <a:extLst>
            <a:ext uri="{FF2B5EF4-FFF2-40B4-BE49-F238E27FC236}">
              <a16:creationId xmlns:a16="http://schemas.microsoft.com/office/drawing/2014/main" id="{00000000-0008-0000-0D00-000061000000}"/>
            </a:ext>
          </a:extLst>
        </xdr:cNvPr>
        <xdr:cNvCxnSpPr/>
      </xdr:nvCxnSpPr>
      <xdr:spPr>
        <a:xfrm>
          <a:off x="3600450" y="2200275"/>
          <a:ext cx="1600200" cy="0"/>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twoCellAnchor>
    <xdr:from>
      <xdr:col>18</xdr:col>
      <xdr:colOff>0</xdr:colOff>
      <xdr:row>13</xdr:row>
      <xdr:rowOff>0</xdr:rowOff>
    </xdr:from>
    <xdr:to>
      <xdr:col>26</xdr:col>
      <xdr:colOff>0</xdr:colOff>
      <xdr:row>13</xdr:row>
      <xdr:rowOff>0</xdr:rowOff>
    </xdr:to>
    <xdr:cxnSp macro="">
      <xdr:nvCxnSpPr>
        <xdr:cNvPr id="98" name="直線コネクタ 97">
          <a:extLst>
            <a:ext uri="{FF2B5EF4-FFF2-40B4-BE49-F238E27FC236}">
              <a16:creationId xmlns:a16="http://schemas.microsoft.com/office/drawing/2014/main" id="{00000000-0008-0000-0D00-000062000000}"/>
            </a:ext>
          </a:extLst>
        </xdr:cNvPr>
        <xdr:cNvCxnSpPr/>
      </xdr:nvCxnSpPr>
      <xdr:spPr>
        <a:xfrm>
          <a:off x="3600450" y="2600325"/>
          <a:ext cx="1600200" cy="0"/>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drawings/drawing11.xml><?xml version="1.0" encoding="utf-8"?>
<xdr:wsDr xmlns:xdr="http://schemas.openxmlformats.org/drawingml/2006/spreadsheetDrawing" xmlns:a="http://schemas.openxmlformats.org/drawingml/2006/main">
  <xdr:twoCellAnchor>
    <xdr:from>
      <xdr:col>22</xdr:col>
      <xdr:colOff>0</xdr:colOff>
      <xdr:row>8</xdr:row>
      <xdr:rowOff>0</xdr:rowOff>
    </xdr:from>
    <xdr:to>
      <xdr:col>22</xdr:col>
      <xdr:colOff>0</xdr:colOff>
      <xdr:row>23</xdr:row>
      <xdr:rowOff>0</xdr:rowOff>
    </xdr:to>
    <xdr:cxnSp macro="">
      <xdr:nvCxnSpPr>
        <xdr:cNvPr id="60" name="直線コネクタ 59">
          <a:extLst>
            <a:ext uri="{FF2B5EF4-FFF2-40B4-BE49-F238E27FC236}">
              <a16:creationId xmlns:a16="http://schemas.microsoft.com/office/drawing/2014/main" id="{00000000-0008-0000-0E00-00003C000000}"/>
            </a:ext>
          </a:extLst>
        </xdr:cNvPr>
        <xdr:cNvCxnSpPr/>
      </xdr:nvCxnSpPr>
      <xdr:spPr>
        <a:xfrm flipV="1">
          <a:off x="4400550" y="1600200"/>
          <a:ext cx="0" cy="3000375"/>
        </a:xfrm>
        <a:prstGeom prst="line">
          <a:avLst/>
        </a:prstGeom>
        <a:ln w="3175">
          <a:prstDash val="lgDashDot"/>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200024</xdr:colOff>
      <xdr:row>10</xdr:row>
      <xdr:rowOff>1</xdr:rowOff>
    </xdr:from>
    <xdr:to>
      <xdr:col>5</xdr:col>
      <xdr:colOff>0</xdr:colOff>
      <xdr:row>23</xdr:row>
      <xdr:rowOff>0</xdr:rowOff>
    </xdr:to>
    <xdr:cxnSp macro="">
      <xdr:nvCxnSpPr>
        <xdr:cNvPr id="74" name="直線コネクタ 73">
          <a:extLst>
            <a:ext uri="{FF2B5EF4-FFF2-40B4-BE49-F238E27FC236}">
              <a16:creationId xmlns:a16="http://schemas.microsoft.com/office/drawing/2014/main" id="{00000000-0008-0000-0E00-00004A000000}"/>
            </a:ext>
          </a:extLst>
        </xdr:cNvPr>
        <xdr:cNvCxnSpPr/>
      </xdr:nvCxnSpPr>
      <xdr:spPr>
        <a:xfrm flipV="1">
          <a:off x="1000124" y="2000251"/>
          <a:ext cx="1" cy="2600324"/>
        </a:xfrm>
        <a:prstGeom prst="line">
          <a:avLst/>
        </a:prstGeom>
        <a:ln w="3175">
          <a:prstDash val="lgDashDot"/>
        </a:ln>
      </xdr:spPr>
      <xdr:style>
        <a:lnRef idx="1">
          <a:schemeClr val="dk1"/>
        </a:lnRef>
        <a:fillRef idx="0">
          <a:schemeClr val="dk1"/>
        </a:fillRef>
        <a:effectRef idx="0">
          <a:schemeClr val="dk1"/>
        </a:effectRef>
        <a:fontRef idx="minor">
          <a:schemeClr val="tx1"/>
        </a:fontRef>
      </xdr:style>
    </xdr:cxnSp>
    <xdr:clientData/>
  </xdr:twoCellAnchor>
  <xdr:oneCellAnchor>
    <xdr:from>
      <xdr:col>27</xdr:col>
      <xdr:colOff>66675</xdr:colOff>
      <xdr:row>9</xdr:row>
      <xdr:rowOff>179105</xdr:rowOff>
    </xdr:from>
    <xdr:ext cx="250249" cy="259045"/>
    <xdr:sp macro="" textlink="">
      <xdr:nvSpPr>
        <xdr:cNvPr id="2" name="テキスト ボックス 1">
          <a:extLst>
            <a:ext uri="{FF2B5EF4-FFF2-40B4-BE49-F238E27FC236}">
              <a16:creationId xmlns:a16="http://schemas.microsoft.com/office/drawing/2014/main" id="{00000000-0008-0000-0E00-000002000000}"/>
            </a:ext>
          </a:extLst>
        </xdr:cNvPr>
        <xdr:cNvSpPr txBox="1"/>
      </xdr:nvSpPr>
      <xdr:spPr>
        <a:xfrm>
          <a:off x="5467350" y="1979330"/>
          <a:ext cx="250249" cy="259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en-US" altLang="ja-JP" sz="1000">
              <a:latin typeface="ＭＳ 明朝" panose="02020609040205080304" pitchFamily="17" charset="-128"/>
              <a:ea typeface="ＭＳ 明朝" panose="02020609040205080304" pitchFamily="17" charset="-128"/>
            </a:rPr>
            <a:t>H</a:t>
          </a:r>
          <a:endParaRPr kumimoji="1" lang="ja-JP" altLang="en-US" sz="1000">
            <a:latin typeface="ＭＳ 明朝" panose="02020609040205080304" pitchFamily="17" charset="-128"/>
            <a:ea typeface="ＭＳ 明朝" panose="02020609040205080304" pitchFamily="17" charset="-128"/>
          </a:endParaRPr>
        </a:p>
      </xdr:txBody>
    </xdr:sp>
    <xdr:clientData/>
  </xdr:oneCellAnchor>
  <xdr:twoCellAnchor>
    <xdr:from>
      <xdr:col>4</xdr:col>
      <xdr:colOff>163701</xdr:colOff>
      <xdr:row>14</xdr:row>
      <xdr:rowOff>181430</xdr:rowOff>
    </xdr:from>
    <xdr:to>
      <xdr:col>5</xdr:col>
      <xdr:colOff>24654</xdr:colOff>
      <xdr:row>15</xdr:row>
      <xdr:rowOff>42019</xdr:rowOff>
    </xdr:to>
    <xdr:sp macro="" textlink="">
      <xdr:nvSpPr>
        <xdr:cNvPr id="4" name="円/楕円 7">
          <a:extLst>
            <a:ext uri="{FF2B5EF4-FFF2-40B4-BE49-F238E27FC236}">
              <a16:creationId xmlns:a16="http://schemas.microsoft.com/office/drawing/2014/main" id="{00000000-0008-0000-0E00-000004000000}"/>
            </a:ext>
          </a:extLst>
        </xdr:cNvPr>
        <xdr:cNvSpPr/>
      </xdr:nvSpPr>
      <xdr:spPr>
        <a:xfrm flipH="1">
          <a:off x="963801" y="2981780"/>
          <a:ext cx="60978" cy="60614"/>
        </a:xfrm>
        <a:prstGeom prst="ellipse">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xdr:col>
      <xdr:colOff>177530</xdr:colOff>
      <xdr:row>14</xdr:row>
      <xdr:rowOff>0</xdr:rowOff>
    </xdr:from>
    <xdr:to>
      <xdr:col>5</xdr:col>
      <xdr:colOff>200024</xdr:colOff>
      <xdr:row>16</xdr:row>
      <xdr:rowOff>0</xdr:rowOff>
    </xdr:to>
    <xdr:sp macro="" textlink="">
      <xdr:nvSpPr>
        <xdr:cNvPr id="5" name="円弧 4">
          <a:extLst>
            <a:ext uri="{FF2B5EF4-FFF2-40B4-BE49-F238E27FC236}">
              <a16:creationId xmlns:a16="http://schemas.microsoft.com/office/drawing/2014/main" id="{00000000-0008-0000-0E00-000005000000}"/>
            </a:ext>
          </a:extLst>
        </xdr:cNvPr>
        <xdr:cNvSpPr/>
      </xdr:nvSpPr>
      <xdr:spPr>
        <a:xfrm flipH="1">
          <a:off x="777605" y="2800350"/>
          <a:ext cx="422544" cy="400050"/>
        </a:xfrm>
        <a:prstGeom prst="arc">
          <a:avLst>
            <a:gd name="adj1" fmla="val 5054357"/>
            <a:gd name="adj2" fmla="val 0"/>
          </a:avLst>
        </a:prstGeom>
        <a:ln w="22225">
          <a:solidFill>
            <a:sysClr val="windowText" lastClr="000000"/>
          </a:solidFill>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clientData/>
  </xdr:twoCellAnchor>
  <xdr:twoCellAnchor>
    <xdr:from>
      <xdr:col>5</xdr:col>
      <xdr:colOff>2141</xdr:colOff>
      <xdr:row>12</xdr:row>
      <xdr:rowOff>95705</xdr:rowOff>
    </xdr:from>
    <xdr:to>
      <xdr:col>5</xdr:col>
      <xdr:colOff>2141</xdr:colOff>
      <xdr:row>14</xdr:row>
      <xdr:rowOff>134192</xdr:rowOff>
    </xdr:to>
    <xdr:cxnSp macro="">
      <xdr:nvCxnSpPr>
        <xdr:cNvPr id="6" name="直線コネクタ 5">
          <a:extLst>
            <a:ext uri="{FF2B5EF4-FFF2-40B4-BE49-F238E27FC236}">
              <a16:creationId xmlns:a16="http://schemas.microsoft.com/office/drawing/2014/main" id="{00000000-0008-0000-0E00-000006000000}"/>
            </a:ext>
          </a:extLst>
        </xdr:cNvPr>
        <xdr:cNvCxnSpPr/>
      </xdr:nvCxnSpPr>
      <xdr:spPr bwMode="auto">
        <a:xfrm flipV="1">
          <a:off x="1002266" y="2496005"/>
          <a:ext cx="0" cy="438537"/>
        </a:xfrm>
        <a:prstGeom prst="line">
          <a:avLst/>
        </a:prstGeom>
        <a:solidFill>
          <a:srgbClr xmlns:mc="http://schemas.openxmlformats.org/markup-compatibility/2006" xmlns:a14="http://schemas.microsoft.com/office/drawing/2010/main" val="FFFFFF" mc:Ignorable="a14" a14:legacySpreadsheetColorIndex="9"/>
        </a:solidFill>
        <a:ln w="22225" cap="flat" cmpd="sng" algn="ctr">
          <a:solidFill>
            <a:srgbClr xmlns:mc="http://schemas.openxmlformats.org/markup-compatibility/2006" xmlns:a14="http://schemas.microsoft.com/office/drawing/2010/main" val="000000" mc:Ignorable="a14" a14:legacySpreadsheetColorIndex="64"/>
          </a:solidFill>
          <a:prstDash val="solid"/>
          <a:round/>
          <a:headEnd type="triangl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4</xdr:col>
      <xdr:colOff>191099</xdr:colOff>
      <xdr:row>12</xdr:row>
      <xdr:rowOff>35092</xdr:rowOff>
    </xdr:from>
    <xdr:to>
      <xdr:col>6</xdr:col>
      <xdr:colOff>103954</xdr:colOff>
      <xdr:row>13</xdr:row>
      <xdr:rowOff>94112</xdr:rowOff>
    </xdr:to>
    <xdr:sp macro="" textlink="">
      <xdr:nvSpPr>
        <xdr:cNvPr id="7" name="テキスト ボックス 6">
          <a:extLst>
            <a:ext uri="{FF2B5EF4-FFF2-40B4-BE49-F238E27FC236}">
              <a16:creationId xmlns:a16="http://schemas.microsoft.com/office/drawing/2014/main" id="{00000000-0008-0000-0E00-000007000000}"/>
            </a:ext>
          </a:extLst>
        </xdr:cNvPr>
        <xdr:cNvSpPr txBox="1"/>
      </xdr:nvSpPr>
      <xdr:spPr>
        <a:xfrm flipH="1">
          <a:off x="991199" y="2435392"/>
          <a:ext cx="312905" cy="259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1000">
              <a:latin typeface="ＭＳ 明朝" panose="02020609040205080304" pitchFamily="17" charset="-128"/>
              <a:ea typeface="ＭＳ 明朝" panose="02020609040205080304" pitchFamily="17" charset="-128"/>
            </a:rPr>
            <a:t>Vd</a:t>
          </a:r>
          <a:endParaRPr kumimoji="1" lang="ja-JP" altLang="en-US" sz="1000">
            <a:latin typeface="ＭＳ 明朝" panose="02020609040205080304" pitchFamily="17" charset="-128"/>
            <a:ea typeface="ＭＳ 明朝" panose="02020609040205080304" pitchFamily="17" charset="-128"/>
          </a:endParaRPr>
        </a:p>
      </xdr:txBody>
    </xdr:sp>
    <xdr:clientData/>
  </xdr:twoCellAnchor>
  <xdr:twoCellAnchor>
    <xdr:from>
      <xdr:col>6</xdr:col>
      <xdr:colOff>0</xdr:colOff>
      <xdr:row>15</xdr:row>
      <xdr:rowOff>141005</xdr:rowOff>
    </xdr:from>
    <xdr:to>
      <xdr:col>7</xdr:col>
      <xdr:colOff>112882</xdr:colOff>
      <xdr:row>17</xdr:row>
      <xdr:rowOff>0</xdr:rowOff>
    </xdr:to>
    <xdr:sp macro="" textlink="">
      <xdr:nvSpPr>
        <xdr:cNvPr id="8" name="テキスト ボックス 7">
          <a:extLst>
            <a:ext uri="{FF2B5EF4-FFF2-40B4-BE49-F238E27FC236}">
              <a16:creationId xmlns:a16="http://schemas.microsoft.com/office/drawing/2014/main" id="{00000000-0008-0000-0E00-000008000000}"/>
            </a:ext>
          </a:extLst>
        </xdr:cNvPr>
        <xdr:cNvSpPr txBox="1"/>
      </xdr:nvSpPr>
      <xdr:spPr>
        <a:xfrm flipH="1">
          <a:off x="1200150" y="3141380"/>
          <a:ext cx="312907" cy="259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1000">
              <a:latin typeface="ＭＳ 明朝" panose="02020609040205080304" pitchFamily="17" charset="-128"/>
              <a:ea typeface="ＭＳ 明朝" panose="02020609040205080304" pitchFamily="17" charset="-128"/>
            </a:rPr>
            <a:t>Md</a:t>
          </a:r>
          <a:endParaRPr kumimoji="1" lang="ja-JP" altLang="en-US" sz="1000">
            <a:latin typeface="ＭＳ 明朝" panose="02020609040205080304" pitchFamily="17" charset="-128"/>
            <a:ea typeface="ＭＳ 明朝" panose="02020609040205080304" pitchFamily="17" charset="-128"/>
          </a:endParaRPr>
        </a:p>
      </xdr:txBody>
    </xdr:sp>
    <xdr:clientData/>
  </xdr:twoCellAnchor>
  <xdr:twoCellAnchor>
    <xdr:from>
      <xdr:col>26</xdr:col>
      <xdr:colOff>104775</xdr:colOff>
      <xdr:row>11</xdr:row>
      <xdr:rowOff>8658</xdr:rowOff>
    </xdr:from>
    <xdr:to>
      <xdr:col>28</xdr:col>
      <xdr:colOff>40698</xdr:colOff>
      <xdr:row>11</xdr:row>
      <xdr:rowOff>8658</xdr:rowOff>
    </xdr:to>
    <xdr:cxnSp macro="">
      <xdr:nvCxnSpPr>
        <xdr:cNvPr id="9" name="直線コネクタ 8">
          <a:extLst>
            <a:ext uri="{FF2B5EF4-FFF2-40B4-BE49-F238E27FC236}">
              <a16:creationId xmlns:a16="http://schemas.microsoft.com/office/drawing/2014/main" id="{00000000-0008-0000-0E00-000009000000}"/>
            </a:ext>
          </a:extLst>
        </xdr:cNvPr>
        <xdr:cNvCxnSpPr/>
      </xdr:nvCxnSpPr>
      <xdr:spPr bwMode="auto">
        <a:xfrm>
          <a:off x="5305425" y="2208933"/>
          <a:ext cx="335973" cy="0"/>
        </a:xfrm>
        <a:prstGeom prst="line">
          <a:avLst/>
        </a:prstGeom>
        <a:solidFill>
          <a:srgbClr xmlns:mc="http://schemas.openxmlformats.org/markup-compatibility/2006" xmlns:a14="http://schemas.microsoft.com/office/drawing/2010/main" val="FFFFFF" mc:Ignorable="a14" a14:legacySpreadsheetColorIndex="9"/>
        </a:solidFill>
        <a:ln w="22225" cap="flat" cmpd="sng" algn="ctr">
          <a:solidFill>
            <a:srgbClr xmlns:mc="http://schemas.openxmlformats.org/markup-compatibility/2006" xmlns:a14="http://schemas.microsoft.com/office/drawing/2010/main" val="000000" mc:Ignorable="a14" a14:legacySpreadsheetColorIndex="64"/>
          </a:solidFill>
          <a:prstDash val="solid"/>
          <a:round/>
          <a:headEnd type="triangl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21</xdr:col>
      <xdr:colOff>179777</xdr:colOff>
      <xdr:row>14</xdr:row>
      <xdr:rowOff>176803</xdr:rowOff>
    </xdr:from>
    <xdr:to>
      <xdr:col>22</xdr:col>
      <xdr:colOff>41233</xdr:colOff>
      <xdr:row>15</xdr:row>
      <xdr:rowOff>33767</xdr:rowOff>
    </xdr:to>
    <xdr:sp macro="" textlink="">
      <xdr:nvSpPr>
        <xdr:cNvPr id="10" name="円/楕円 8">
          <a:extLst>
            <a:ext uri="{FF2B5EF4-FFF2-40B4-BE49-F238E27FC236}">
              <a16:creationId xmlns:a16="http://schemas.microsoft.com/office/drawing/2014/main" id="{00000000-0008-0000-0E00-00000A000000}"/>
            </a:ext>
          </a:extLst>
        </xdr:cNvPr>
        <xdr:cNvSpPr/>
      </xdr:nvSpPr>
      <xdr:spPr>
        <a:xfrm>
          <a:off x="4380302" y="2977153"/>
          <a:ext cx="61481" cy="56989"/>
        </a:xfrm>
        <a:prstGeom prst="ellipse">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oneCellAnchor>
    <xdr:from>
      <xdr:col>22</xdr:col>
      <xdr:colOff>123825</xdr:colOff>
      <xdr:row>15</xdr:row>
      <xdr:rowOff>83855</xdr:rowOff>
    </xdr:from>
    <xdr:ext cx="312906" cy="259045"/>
    <xdr:sp macro="" textlink="">
      <xdr:nvSpPr>
        <xdr:cNvPr id="12" name="テキスト ボックス 11">
          <a:extLst>
            <a:ext uri="{FF2B5EF4-FFF2-40B4-BE49-F238E27FC236}">
              <a16:creationId xmlns:a16="http://schemas.microsoft.com/office/drawing/2014/main" id="{00000000-0008-0000-0E00-00000C000000}"/>
            </a:ext>
          </a:extLst>
        </xdr:cNvPr>
        <xdr:cNvSpPr txBox="1"/>
      </xdr:nvSpPr>
      <xdr:spPr>
        <a:xfrm>
          <a:off x="4524375" y="3084230"/>
          <a:ext cx="312906" cy="259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000">
              <a:latin typeface="ＭＳ 明朝" panose="02020609040205080304" pitchFamily="17" charset="-128"/>
              <a:ea typeface="ＭＳ 明朝" panose="02020609040205080304" pitchFamily="17" charset="-128"/>
            </a:rPr>
            <a:t>Mt</a:t>
          </a:r>
          <a:endParaRPr kumimoji="1" lang="ja-JP" altLang="en-US" sz="1000">
            <a:latin typeface="ＭＳ 明朝" panose="02020609040205080304" pitchFamily="17" charset="-128"/>
            <a:ea typeface="ＭＳ 明朝" panose="02020609040205080304" pitchFamily="17" charset="-128"/>
          </a:endParaRPr>
        </a:p>
      </xdr:txBody>
    </xdr:sp>
    <xdr:clientData/>
  </xdr:oneCellAnchor>
  <xdr:twoCellAnchor>
    <xdr:from>
      <xdr:col>10</xdr:col>
      <xdr:colOff>0</xdr:colOff>
      <xdr:row>8</xdr:row>
      <xdr:rowOff>0</xdr:rowOff>
    </xdr:from>
    <xdr:to>
      <xdr:col>12</xdr:col>
      <xdr:colOff>0</xdr:colOff>
      <xdr:row>8</xdr:row>
      <xdr:rowOff>0</xdr:rowOff>
    </xdr:to>
    <xdr:cxnSp macro="">
      <xdr:nvCxnSpPr>
        <xdr:cNvPr id="55" name="直線コネクタ 54">
          <a:extLst>
            <a:ext uri="{FF2B5EF4-FFF2-40B4-BE49-F238E27FC236}">
              <a16:creationId xmlns:a16="http://schemas.microsoft.com/office/drawing/2014/main" id="{00000000-0008-0000-0E00-000037000000}"/>
            </a:ext>
          </a:extLst>
        </xdr:cNvPr>
        <xdr:cNvCxnSpPr/>
      </xdr:nvCxnSpPr>
      <xdr:spPr>
        <a:xfrm flipH="1">
          <a:off x="2000250" y="1600200"/>
          <a:ext cx="400050" cy="0"/>
        </a:xfrm>
        <a:prstGeom prst="line">
          <a:avLst/>
        </a:prstGeom>
        <a:ln w="3175">
          <a:headEnd type="stealth" w="sm" len="sm"/>
          <a:tailEnd type="stealth" w="sm" len="sm"/>
        </a:ln>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0</xdr:colOff>
      <xdr:row>8</xdr:row>
      <xdr:rowOff>0</xdr:rowOff>
    </xdr:from>
    <xdr:to>
      <xdr:col>10</xdr:col>
      <xdr:colOff>0</xdr:colOff>
      <xdr:row>8</xdr:row>
      <xdr:rowOff>123826</xdr:rowOff>
    </xdr:to>
    <xdr:cxnSp macro="">
      <xdr:nvCxnSpPr>
        <xdr:cNvPr id="56" name="直線コネクタ 55">
          <a:extLst>
            <a:ext uri="{FF2B5EF4-FFF2-40B4-BE49-F238E27FC236}">
              <a16:creationId xmlns:a16="http://schemas.microsoft.com/office/drawing/2014/main" id="{00000000-0008-0000-0E00-000038000000}"/>
            </a:ext>
          </a:extLst>
        </xdr:cNvPr>
        <xdr:cNvCxnSpPr/>
      </xdr:nvCxnSpPr>
      <xdr:spPr>
        <a:xfrm flipV="1">
          <a:off x="2000250" y="1600200"/>
          <a:ext cx="0" cy="123826"/>
        </a:xfrm>
        <a:prstGeom prst="line">
          <a:avLst/>
        </a:prstGeom>
        <a:ln w="3175"/>
      </xdr:spPr>
      <xdr:style>
        <a:lnRef idx="1">
          <a:schemeClr val="dk1"/>
        </a:lnRef>
        <a:fillRef idx="0">
          <a:schemeClr val="dk1"/>
        </a:fillRef>
        <a:effectRef idx="0">
          <a:schemeClr val="dk1"/>
        </a:effectRef>
        <a:fontRef idx="minor">
          <a:schemeClr val="tx1"/>
        </a:fontRef>
      </xdr:style>
    </xdr:cxnSp>
    <xdr:clientData/>
  </xdr:twoCellAnchor>
  <xdr:twoCellAnchor>
    <xdr:from>
      <xdr:col>21</xdr:col>
      <xdr:colOff>0</xdr:colOff>
      <xdr:row>8</xdr:row>
      <xdr:rowOff>0</xdr:rowOff>
    </xdr:from>
    <xdr:to>
      <xdr:col>22</xdr:col>
      <xdr:colOff>0</xdr:colOff>
      <xdr:row>8</xdr:row>
      <xdr:rowOff>0</xdr:rowOff>
    </xdr:to>
    <xdr:cxnSp macro="">
      <xdr:nvCxnSpPr>
        <xdr:cNvPr id="61" name="直線コネクタ 60">
          <a:extLst>
            <a:ext uri="{FF2B5EF4-FFF2-40B4-BE49-F238E27FC236}">
              <a16:creationId xmlns:a16="http://schemas.microsoft.com/office/drawing/2014/main" id="{00000000-0008-0000-0E00-00003D000000}"/>
            </a:ext>
          </a:extLst>
        </xdr:cNvPr>
        <xdr:cNvCxnSpPr/>
      </xdr:nvCxnSpPr>
      <xdr:spPr>
        <a:xfrm flipH="1">
          <a:off x="4200525" y="1600200"/>
          <a:ext cx="200025" cy="0"/>
        </a:xfrm>
        <a:prstGeom prst="line">
          <a:avLst/>
        </a:prstGeom>
        <a:ln w="3175">
          <a:headEnd type="stealth" w="sm" len="sm"/>
          <a:tailEnd type="stealth" w="sm" len="sm"/>
        </a:ln>
      </xdr:spPr>
      <xdr:style>
        <a:lnRef idx="1">
          <a:schemeClr val="dk1"/>
        </a:lnRef>
        <a:fillRef idx="0">
          <a:schemeClr val="dk1"/>
        </a:fillRef>
        <a:effectRef idx="0">
          <a:schemeClr val="dk1"/>
        </a:effectRef>
        <a:fontRef idx="minor">
          <a:schemeClr val="tx1"/>
        </a:fontRef>
      </xdr:style>
    </xdr:cxnSp>
    <xdr:clientData/>
  </xdr:twoCellAnchor>
  <xdr:twoCellAnchor>
    <xdr:from>
      <xdr:col>21</xdr:col>
      <xdr:colOff>0</xdr:colOff>
      <xdr:row>8</xdr:row>
      <xdr:rowOff>0</xdr:rowOff>
    </xdr:from>
    <xdr:to>
      <xdr:col>21</xdr:col>
      <xdr:colOff>0</xdr:colOff>
      <xdr:row>8</xdr:row>
      <xdr:rowOff>123826</xdr:rowOff>
    </xdr:to>
    <xdr:cxnSp macro="">
      <xdr:nvCxnSpPr>
        <xdr:cNvPr id="62" name="直線コネクタ 61">
          <a:extLst>
            <a:ext uri="{FF2B5EF4-FFF2-40B4-BE49-F238E27FC236}">
              <a16:creationId xmlns:a16="http://schemas.microsoft.com/office/drawing/2014/main" id="{00000000-0008-0000-0E00-00003E000000}"/>
            </a:ext>
          </a:extLst>
        </xdr:cNvPr>
        <xdr:cNvCxnSpPr/>
      </xdr:nvCxnSpPr>
      <xdr:spPr>
        <a:xfrm flipV="1">
          <a:off x="4200525" y="1600200"/>
          <a:ext cx="0" cy="123826"/>
        </a:xfrm>
        <a:prstGeom prst="line">
          <a:avLst/>
        </a:prstGeom>
        <a:ln w="3175"/>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0</xdr:colOff>
      <xdr:row>11</xdr:row>
      <xdr:rowOff>0</xdr:rowOff>
    </xdr:from>
    <xdr:to>
      <xdr:col>12</xdr:col>
      <xdr:colOff>0</xdr:colOff>
      <xdr:row>11</xdr:row>
      <xdr:rowOff>0</xdr:rowOff>
    </xdr:to>
    <xdr:cxnSp macro="">
      <xdr:nvCxnSpPr>
        <xdr:cNvPr id="70" name="直線コネクタ 69">
          <a:extLst>
            <a:ext uri="{FF2B5EF4-FFF2-40B4-BE49-F238E27FC236}">
              <a16:creationId xmlns:a16="http://schemas.microsoft.com/office/drawing/2014/main" id="{00000000-0008-0000-0E00-000046000000}"/>
            </a:ext>
          </a:extLst>
        </xdr:cNvPr>
        <xdr:cNvCxnSpPr/>
      </xdr:nvCxnSpPr>
      <xdr:spPr>
        <a:xfrm>
          <a:off x="600075" y="2200275"/>
          <a:ext cx="1800225" cy="0"/>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0</xdr:colOff>
      <xdr:row>11</xdr:row>
      <xdr:rowOff>0</xdr:rowOff>
    </xdr:from>
    <xdr:to>
      <xdr:col>12</xdr:col>
      <xdr:colOff>0</xdr:colOff>
      <xdr:row>17</xdr:row>
      <xdr:rowOff>0</xdr:rowOff>
    </xdr:to>
    <xdr:cxnSp macro="">
      <xdr:nvCxnSpPr>
        <xdr:cNvPr id="72" name="直線コネクタ 71">
          <a:extLst>
            <a:ext uri="{FF2B5EF4-FFF2-40B4-BE49-F238E27FC236}">
              <a16:creationId xmlns:a16="http://schemas.microsoft.com/office/drawing/2014/main" id="{00000000-0008-0000-0E00-000048000000}"/>
            </a:ext>
          </a:extLst>
        </xdr:cNvPr>
        <xdr:cNvCxnSpPr/>
      </xdr:nvCxnSpPr>
      <xdr:spPr>
        <a:xfrm flipV="1">
          <a:off x="2400300" y="2200275"/>
          <a:ext cx="0" cy="1200150"/>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0</xdr:colOff>
      <xdr:row>17</xdr:row>
      <xdr:rowOff>0</xdr:rowOff>
    </xdr:from>
    <xdr:to>
      <xdr:col>12</xdr:col>
      <xdr:colOff>0</xdr:colOff>
      <xdr:row>19</xdr:row>
      <xdr:rowOff>0</xdr:rowOff>
    </xdr:to>
    <xdr:cxnSp macro="">
      <xdr:nvCxnSpPr>
        <xdr:cNvPr id="73" name="直線コネクタ 72">
          <a:extLst>
            <a:ext uri="{FF2B5EF4-FFF2-40B4-BE49-F238E27FC236}">
              <a16:creationId xmlns:a16="http://schemas.microsoft.com/office/drawing/2014/main" id="{00000000-0008-0000-0E00-000049000000}"/>
            </a:ext>
          </a:extLst>
        </xdr:cNvPr>
        <xdr:cNvCxnSpPr/>
      </xdr:nvCxnSpPr>
      <xdr:spPr>
        <a:xfrm flipV="1">
          <a:off x="1000125" y="3400425"/>
          <a:ext cx="1400175" cy="400050"/>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0</xdr:colOff>
      <xdr:row>19</xdr:row>
      <xdr:rowOff>0</xdr:rowOff>
    </xdr:from>
    <xdr:to>
      <xdr:col>5</xdr:col>
      <xdr:colOff>0</xdr:colOff>
      <xdr:row>23</xdr:row>
      <xdr:rowOff>0</xdr:rowOff>
    </xdr:to>
    <xdr:cxnSp macro="">
      <xdr:nvCxnSpPr>
        <xdr:cNvPr id="75" name="直線コネクタ 74">
          <a:extLst>
            <a:ext uri="{FF2B5EF4-FFF2-40B4-BE49-F238E27FC236}">
              <a16:creationId xmlns:a16="http://schemas.microsoft.com/office/drawing/2014/main" id="{00000000-0008-0000-0E00-00004B000000}"/>
            </a:ext>
          </a:extLst>
        </xdr:cNvPr>
        <xdr:cNvCxnSpPr/>
      </xdr:nvCxnSpPr>
      <xdr:spPr>
        <a:xfrm>
          <a:off x="1000125" y="3800475"/>
          <a:ext cx="0" cy="800100"/>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twoCellAnchor>
    <xdr:from>
      <xdr:col>18</xdr:col>
      <xdr:colOff>0</xdr:colOff>
      <xdr:row>11</xdr:row>
      <xdr:rowOff>0</xdr:rowOff>
    </xdr:from>
    <xdr:to>
      <xdr:col>26</xdr:col>
      <xdr:colOff>0</xdr:colOff>
      <xdr:row>11</xdr:row>
      <xdr:rowOff>0</xdr:rowOff>
    </xdr:to>
    <xdr:cxnSp macro="">
      <xdr:nvCxnSpPr>
        <xdr:cNvPr id="76" name="直線コネクタ 75">
          <a:extLst>
            <a:ext uri="{FF2B5EF4-FFF2-40B4-BE49-F238E27FC236}">
              <a16:creationId xmlns:a16="http://schemas.microsoft.com/office/drawing/2014/main" id="{00000000-0008-0000-0E00-00004C000000}"/>
            </a:ext>
          </a:extLst>
        </xdr:cNvPr>
        <xdr:cNvCxnSpPr/>
      </xdr:nvCxnSpPr>
      <xdr:spPr>
        <a:xfrm>
          <a:off x="3600450" y="2200275"/>
          <a:ext cx="1600200" cy="0"/>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twoCellAnchor>
    <xdr:from>
      <xdr:col>18</xdr:col>
      <xdr:colOff>0</xdr:colOff>
      <xdr:row>11</xdr:row>
      <xdr:rowOff>0</xdr:rowOff>
    </xdr:from>
    <xdr:to>
      <xdr:col>18</xdr:col>
      <xdr:colOff>0</xdr:colOff>
      <xdr:row>22</xdr:row>
      <xdr:rowOff>0</xdr:rowOff>
    </xdr:to>
    <xdr:cxnSp macro="">
      <xdr:nvCxnSpPr>
        <xdr:cNvPr id="77" name="直線コネクタ 76">
          <a:extLst>
            <a:ext uri="{FF2B5EF4-FFF2-40B4-BE49-F238E27FC236}">
              <a16:creationId xmlns:a16="http://schemas.microsoft.com/office/drawing/2014/main" id="{00000000-0008-0000-0E00-00004D000000}"/>
            </a:ext>
          </a:extLst>
        </xdr:cNvPr>
        <xdr:cNvCxnSpPr/>
      </xdr:nvCxnSpPr>
      <xdr:spPr>
        <a:xfrm flipV="1">
          <a:off x="3600450" y="2200275"/>
          <a:ext cx="0" cy="2200275"/>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twoCellAnchor>
    <xdr:from>
      <xdr:col>26</xdr:col>
      <xdr:colOff>0</xdr:colOff>
      <xdr:row>11</xdr:row>
      <xdr:rowOff>0</xdr:rowOff>
    </xdr:from>
    <xdr:to>
      <xdr:col>26</xdr:col>
      <xdr:colOff>0</xdr:colOff>
      <xdr:row>22</xdr:row>
      <xdr:rowOff>0</xdr:rowOff>
    </xdr:to>
    <xdr:cxnSp macro="">
      <xdr:nvCxnSpPr>
        <xdr:cNvPr id="78" name="直線コネクタ 77">
          <a:extLst>
            <a:ext uri="{FF2B5EF4-FFF2-40B4-BE49-F238E27FC236}">
              <a16:creationId xmlns:a16="http://schemas.microsoft.com/office/drawing/2014/main" id="{00000000-0008-0000-0E00-00004E000000}"/>
            </a:ext>
          </a:extLst>
        </xdr:cNvPr>
        <xdr:cNvCxnSpPr/>
      </xdr:nvCxnSpPr>
      <xdr:spPr>
        <a:xfrm flipV="1">
          <a:off x="5200650" y="2200275"/>
          <a:ext cx="0" cy="2200275"/>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164524</xdr:colOff>
      <xdr:row>11</xdr:row>
      <xdr:rowOff>0</xdr:rowOff>
    </xdr:from>
    <xdr:to>
      <xdr:col>15</xdr:col>
      <xdr:colOff>0</xdr:colOff>
      <xdr:row>11</xdr:row>
      <xdr:rowOff>0</xdr:rowOff>
    </xdr:to>
    <xdr:cxnSp macro="">
      <xdr:nvCxnSpPr>
        <xdr:cNvPr id="79" name="直線コネクタ 78">
          <a:extLst>
            <a:ext uri="{FF2B5EF4-FFF2-40B4-BE49-F238E27FC236}">
              <a16:creationId xmlns:a16="http://schemas.microsoft.com/office/drawing/2014/main" id="{00000000-0008-0000-0E00-00004F000000}"/>
            </a:ext>
          </a:extLst>
        </xdr:cNvPr>
        <xdr:cNvCxnSpPr/>
      </xdr:nvCxnSpPr>
      <xdr:spPr>
        <a:xfrm>
          <a:off x="2564824" y="2200275"/>
          <a:ext cx="435551" cy="0"/>
        </a:xfrm>
        <a:prstGeom prst="line">
          <a:avLst/>
        </a:prstGeom>
        <a:ln w="3175"/>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164524</xdr:colOff>
      <xdr:row>17</xdr:row>
      <xdr:rowOff>0</xdr:rowOff>
    </xdr:from>
    <xdr:to>
      <xdr:col>15</xdr:col>
      <xdr:colOff>0</xdr:colOff>
      <xdr:row>17</xdr:row>
      <xdr:rowOff>0</xdr:rowOff>
    </xdr:to>
    <xdr:cxnSp macro="">
      <xdr:nvCxnSpPr>
        <xdr:cNvPr id="80" name="直線コネクタ 79">
          <a:extLst>
            <a:ext uri="{FF2B5EF4-FFF2-40B4-BE49-F238E27FC236}">
              <a16:creationId xmlns:a16="http://schemas.microsoft.com/office/drawing/2014/main" id="{00000000-0008-0000-0E00-000050000000}"/>
            </a:ext>
          </a:extLst>
        </xdr:cNvPr>
        <xdr:cNvCxnSpPr/>
      </xdr:nvCxnSpPr>
      <xdr:spPr>
        <a:xfrm>
          <a:off x="2564824" y="3400425"/>
          <a:ext cx="435551" cy="0"/>
        </a:xfrm>
        <a:prstGeom prst="line">
          <a:avLst/>
        </a:prstGeom>
        <a:ln w="3175"/>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164523</xdr:colOff>
      <xdr:row>18</xdr:row>
      <xdr:rowOff>197826</xdr:rowOff>
    </xdr:from>
    <xdr:to>
      <xdr:col>15</xdr:col>
      <xdr:colOff>0</xdr:colOff>
      <xdr:row>18</xdr:row>
      <xdr:rowOff>197826</xdr:rowOff>
    </xdr:to>
    <xdr:cxnSp macro="">
      <xdr:nvCxnSpPr>
        <xdr:cNvPr id="81" name="直線コネクタ 80">
          <a:extLst>
            <a:ext uri="{FF2B5EF4-FFF2-40B4-BE49-F238E27FC236}">
              <a16:creationId xmlns:a16="http://schemas.microsoft.com/office/drawing/2014/main" id="{00000000-0008-0000-0E00-000051000000}"/>
            </a:ext>
          </a:extLst>
        </xdr:cNvPr>
        <xdr:cNvCxnSpPr/>
      </xdr:nvCxnSpPr>
      <xdr:spPr>
        <a:xfrm>
          <a:off x="1164648" y="3798276"/>
          <a:ext cx="1835727" cy="0"/>
        </a:xfrm>
        <a:prstGeom prst="line">
          <a:avLst/>
        </a:prstGeom>
        <a:ln w="3175"/>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11</xdr:row>
      <xdr:rowOff>0</xdr:rowOff>
    </xdr:from>
    <xdr:to>
      <xdr:col>15</xdr:col>
      <xdr:colOff>0</xdr:colOff>
      <xdr:row>17</xdr:row>
      <xdr:rowOff>0</xdr:rowOff>
    </xdr:to>
    <xdr:cxnSp macro="">
      <xdr:nvCxnSpPr>
        <xdr:cNvPr id="82" name="直線コネクタ 81">
          <a:extLst>
            <a:ext uri="{FF2B5EF4-FFF2-40B4-BE49-F238E27FC236}">
              <a16:creationId xmlns:a16="http://schemas.microsoft.com/office/drawing/2014/main" id="{00000000-0008-0000-0E00-000052000000}"/>
            </a:ext>
          </a:extLst>
        </xdr:cNvPr>
        <xdr:cNvCxnSpPr/>
      </xdr:nvCxnSpPr>
      <xdr:spPr>
        <a:xfrm flipV="1">
          <a:off x="3000375" y="2200275"/>
          <a:ext cx="0" cy="1200150"/>
        </a:xfrm>
        <a:prstGeom prst="line">
          <a:avLst/>
        </a:prstGeom>
        <a:ln w="3175">
          <a:headEnd type="stealth" w="sm" len="sm"/>
          <a:tailEnd type="stealth" w="sm" len="sm"/>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xdr:row>
      <xdr:rowOff>0</xdr:rowOff>
    </xdr:from>
    <xdr:to>
      <xdr:col>15</xdr:col>
      <xdr:colOff>0</xdr:colOff>
      <xdr:row>19</xdr:row>
      <xdr:rowOff>0</xdr:rowOff>
    </xdr:to>
    <xdr:cxnSp macro="">
      <xdr:nvCxnSpPr>
        <xdr:cNvPr id="83" name="直線コネクタ 82">
          <a:extLst>
            <a:ext uri="{FF2B5EF4-FFF2-40B4-BE49-F238E27FC236}">
              <a16:creationId xmlns:a16="http://schemas.microsoft.com/office/drawing/2014/main" id="{00000000-0008-0000-0E00-000053000000}"/>
            </a:ext>
          </a:extLst>
        </xdr:cNvPr>
        <xdr:cNvCxnSpPr/>
      </xdr:nvCxnSpPr>
      <xdr:spPr>
        <a:xfrm flipV="1">
          <a:off x="3000375" y="3400425"/>
          <a:ext cx="0" cy="400050"/>
        </a:xfrm>
        <a:prstGeom prst="line">
          <a:avLst/>
        </a:prstGeom>
        <a:ln w="3175">
          <a:headEnd type="stealth" w="sm" len="sm"/>
          <a:tailEnd type="stealth" w="sm" len="sm"/>
        </a:ln>
      </xdr:spPr>
      <xdr:style>
        <a:lnRef idx="1">
          <a:schemeClr val="dk1"/>
        </a:lnRef>
        <a:fillRef idx="0">
          <a:schemeClr val="dk1"/>
        </a:fillRef>
        <a:effectRef idx="0">
          <a:schemeClr val="dk1"/>
        </a:effectRef>
        <a:fontRef idx="minor">
          <a:schemeClr val="tx1"/>
        </a:fontRef>
      </xdr:style>
    </xdr:cxnSp>
    <xdr:clientData/>
  </xdr:twoCellAnchor>
  <xdr:twoCellAnchor>
    <xdr:from>
      <xdr:col>28</xdr:col>
      <xdr:colOff>164523</xdr:colOff>
      <xdr:row>11</xdr:row>
      <xdr:rowOff>0</xdr:rowOff>
    </xdr:from>
    <xdr:to>
      <xdr:col>30</xdr:col>
      <xdr:colOff>0</xdr:colOff>
      <xdr:row>11</xdr:row>
      <xdr:rowOff>0</xdr:rowOff>
    </xdr:to>
    <xdr:cxnSp macro="">
      <xdr:nvCxnSpPr>
        <xdr:cNvPr id="84" name="直線コネクタ 83">
          <a:extLst>
            <a:ext uri="{FF2B5EF4-FFF2-40B4-BE49-F238E27FC236}">
              <a16:creationId xmlns:a16="http://schemas.microsoft.com/office/drawing/2014/main" id="{00000000-0008-0000-0E00-000054000000}"/>
            </a:ext>
          </a:extLst>
        </xdr:cNvPr>
        <xdr:cNvCxnSpPr/>
      </xdr:nvCxnSpPr>
      <xdr:spPr>
        <a:xfrm>
          <a:off x="5765223" y="2200275"/>
          <a:ext cx="235527" cy="0"/>
        </a:xfrm>
        <a:prstGeom prst="line">
          <a:avLst/>
        </a:prstGeom>
        <a:ln w="3175"/>
      </xdr:spPr>
      <xdr:style>
        <a:lnRef idx="1">
          <a:schemeClr val="dk1"/>
        </a:lnRef>
        <a:fillRef idx="0">
          <a:schemeClr val="dk1"/>
        </a:fillRef>
        <a:effectRef idx="0">
          <a:schemeClr val="dk1"/>
        </a:effectRef>
        <a:fontRef idx="minor">
          <a:schemeClr val="tx1"/>
        </a:fontRef>
      </xdr:style>
    </xdr:cxnSp>
    <xdr:clientData/>
  </xdr:twoCellAnchor>
  <xdr:twoCellAnchor>
    <xdr:from>
      <xdr:col>23</xdr:col>
      <xdr:colOff>78798</xdr:colOff>
      <xdr:row>15</xdr:row>
      <xdr:rowOff>0</xdr:rowOff>
    </xdr:from>
    <xdr:to>
      <xdr:col>30</xdr:col>
      <xdr:colOff>0</xdr:colOff>
      <xdr:row>15</xdr:row>
      <xdr:rowOff>0</xdr:rowOff>
    </xdr:to>
    <xdr:cxnSp macro="">
      <xdr:nvCxnSpPr>
        <xdr:cNvPr id="85" name="直線コネクタ 84">
          <a:extLst>
            <a:ext uri="{FF2B5EF4-FFF2-40B4-BE49-F238E27FC236}">
              <a16:creationId xmlns:a16="http://schemas.microsoft.com/office/drawing/2014/main" id="{00000000-0008-0000-0E00-000055000000}"/>
            </a:ext>
          </a:extLst>
        </xdr:cNvPr>
        <xdr:cNvCxnSpPr/>
      </xdr:nvCxnSpPr>
      <xdr:spPr>
        <a:xfrm>
          <a:off x="4679373" y="3000375"/>
          <a:ext cx="1321377" cy="0"/>
        </a:xfrm>
        <a:prstGeom prst="line">
          <a:avLst/>
        </a:prstGeom>
        <a:ln w="3175"/>
      </xdr:spPr>
      <xdr:style>
        <a:lnRef idx="1">
          <a:schemeClr val="dk1"/>
        </a:lnRef>
        <a:fillRef idx="0">
          <a:schemeClr val="dk1"/>
        </a:fillRef>
        <a:effectRef idx="0">
          <a:schemeClr val="dk1"/>
        </a:effectRef>
        <a:fontRef idx="minor">
          <a:schemeClr val="tx1"/>
        </a:fontRef>
      </xdr:style>
    </xdr:cxnSp>
    <xdr:clientData/>
  </xdr:twoCellAnchor>
  <xdr:twoCellAnchor>
    <xdr:from>
      <xdr:col>30</xdr:col>
      <xdr:colOff>0</xdr:colOff>
      <xdr:row>11</xdr:row>
      <xdr:rowOff>0</xdr:rowOff>
    </xdr:from>
    <xdr:to>
      <xdr:col>30</xdr:col>
      <xdr:colOff>0</xdr:colOff>
      <xdr:row>15</xdr:row>
      <xdr:rowOff>0</xdr:rowOff>
    </xdr:to>
    <xdr:cxnSp macro="">
      <xdr:nvCxnSpPr>
        <xdr:cNvPr id="87" name="直線コネクタ 86">
          <a:extLst>
            <a:ext uri="{FF2B5EF4-FFF2-40B4-BE49-F238E27FC236}">
              <a16:creationId xmlns:a16="http://schemas.microsoft.com/office/drawing/2014/main" id="{00000000-0008-0000-0E00-000057000000}"/>
            </a:ext>
          </a:extLst>
        </xdr:cNvPr>
        <xdr:cNvCxnSpPr/>
      </xdr:nvCxnSpPr>
      <xdr:spPr>
        <a:xfrm flipV="1">
          <a:off x="6000750" y="2200275"/>
          <a:ext cx="0" cy="800100"/>
        </a:xfrm>
        <a:prstGeom prst="line">
          <a:avLst/>
        </a:prstGeom>
        <a:ln w="3175">
          <a:headEnd type="stealth" w="sm" len="sm"/>
          <a:tailEnd type="stealth" w="sm" len="sm"/>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0</xdr:colOff>
      <xdr:row>14</xdr:row>
      <xdr:rowOff>69273</xdr:rowOff>
    </xdr:from>
    <xdr:to>
      <xdr:col>12</xdr:col>
      <xdr:colOff>0</xdr:colOff>
      <xdr:row>22</xdr:row>
      <xdr:rowOff>0</xdr:rowOff>
    </xdr:to>
    <xdr:cxnSp macro="">
      <xdr:nvCxnSpPr>
        <xdr:cNvPr id="89" name="直線コネクタ 88">
          <a:extLst>
            <a:ext uri="{FF2B5EF4-FFF2-40B4-BE49-F238E27FC236}">
              <a16:creationId xmlns:a16="http://schemas.microsoft.com/office/drawing/2014/main" id="{00000000-0008-0000-0E00-000059000000}"/>
            </a:ext>
          </a:extLst>
        </xdr:cNvPr>
        <xdr:cNvCxnSpPr/>
      </xdr:nvCxnSpPr>
      <xdr:spPr>
        <a:xfrm flipV="1">
          <a:off x="2400300" y="2869623"/>
          <a:ext cx="0" cy="1530927"/>
        </a:xfrm>
        <a:prstGeom prst="line">
          <a:avLst/>
        </a:prstGeom>
        <a:ln w="3175"/>
      </xdr:spPr>
      <xdr:style>
        <a:lnRef idx="1">
          <a:schemeClr val="dk1"/>
        </a:lnRef>
        <a:fillRef idx="0">
          <a:schemeClr val="dk1"/>
        </a:fillRef>
        <a:effectRef idx="0">
          <a:schemeClr val="dk1"/>
        </a:effectRef>
        <a:fontRef idx="minor">
          <a:schemeClr val="tx1"/>
        </a:fontRef>
      </xdr:style>
    </xdr:cxnSp>
    <xdr:clientData/>
  </xdr:twoCellAnchor>
  <xdr:twoCellAnchor>
    <xdr:from>
      <xdr:col>18</xdr:col>
      <xdr:colOff>0</xdr:colOff>
      <xdr:row>22</xdr:row>
      <xdr:rowOff>0</xdr:rowOff>
    </xdr:from>
    <xdr:to>
      <xdr:col>26</xdr:col>
      <xdr:colOff>1331</xdr:colOff>
      <xdr:row>22</xdr:row>
      <xdr:rowOff>0</xdr:rowOff>
    </xdr:to>
    <xdr:cxnSp macro="">
      <xdr:nvCxnSpPr>
        <xdr:cNvPr id="90" name="直線コネクタ 89">
          <a:extLst>
            <a:ext uri="{FF2B5EF4-FFF2-40B4-BE49-F238E27FC236}">
              <a16:creationId xmlns:a16="http://schemas.microsoft.com/office/drawing/2014/main" id="{00000000-0008-0000-0E00-00005A000000}"/>
            </a:ext>
          </a:extLst>
        </xdr:cNvPr>
        <xdr:cNvCxnSpPr/>
      </xdr:nvCxnSpPr>
      <xdr:spPr>
        <a:xfrm flipH="1">
          <a:off x="3600450" y="4400550"/>
          <a:ext cx="1601531" cy="0"/>
        </a:xfrm>
        <a:prstGeom prst="line">
          <a:avLst/>
        </a:prstGeom>
        <a:ln w="3175">
          <a:headEnd type="stealth" w="sm" len="sm"/>
          <a:tailEnd type="stealth" w="sm" len="sm"/>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0</xdr:colOff>
      <xdr:row>22</xdr:row>
      <xdr:rowOff>0</xdr:rowOff>
    </xdr:from>
    <xdr:to>
      <xdr:col>12</xdr:col>
      <xdr:colOff>0</xdr:colOff>
      <xdr:row>22</xdr:row>
      <xdr:rowOff>0</xdr:rowOff>
    </xdr:to>
    <xdr:cxnSp macro="">
      <xdr:nvCxnSpPr>
        <xdr:cNvPr id="91" name="直線コネクタ 90">
          <a:extLst>
            <a:ext uri="{FF2B5EF4-FFF2-40B4-BE49-F238E27FC236}">
              <a16:creationId xmlns:a16="http://schemas.microsoft.com/office/drawing/2014/main" id="{00000000-0008-0000-0E00-00005B000000}"/>
            </a:ext>
          </a:extLst>
        </xdr:cNvPr>
        <xdr:cNvCxnSpPr/>
      </xdr:nvCxnSpPr>
      <xdr:spPr>
        <a:xfrm flipH="1">
          <a:off x="1000125" y="4400550"/>
          <a:ext cx="1400175" cy="0"/>
        </a:xfrm>
        <a:prstGeom prst="line">
          <a:avLst/>
        </a:prstGeom>
        <a:ln w="3175">
          <a:headEnd type="stealth" w="sm" len="sm"/>
          <a:tailEnd type="stealth" w="sm" len="sm"/>
        </a:ln>
      </xdr:spPr>
      <xdr:style>
        <a:lnRef idx="1">
          <a:schemeClr val="dk1"/>
        </a:lnRef>
        <a:fillRef idx="0">
          <a:schemeClr val="dk1"/>
        </a:fillRef>
        <a:effectRef idx="0">
          <a:schemeClr val="dk1"/>
        </a:effectRef>
        <a:fontRef idx="minor">
          <a:schemeClr val="tx1"/>
        </a:fontRef>
      </xdr:style>
    </xdr:cxnSp>
    <xdr:clientData/>
  </xdr:twoCellAnchor>
  <xdr:twoCellAnchor>
    <xdr:from>
      <xdr:col>24</xdr:col>
      <xdr:colOff>0</xdr:colOff>
      <xdr:row>9</xdr:row>
      <xdr:rowOff>0</xdr:rowOff>
    </xdr:from>
    <xdr:to>
      <xdr:col>24</xdr:col>
      <xdr:colOff>0</xdr:colOff>
      <xdr:row>10</xdr:row>
      <xdr:rowOff>200024</xdr:rowOff>
    </xdr:to>
    <xdr:sp macro="" textlink="">
      <xdr:nvSpPr>
        <xdr:cNvPr id="92" name="Line 416">
          <a:extLst>
            <a:ext uri="{FF2B5EF4-FFF2-40B4-BE49-F238E27FC236}">
              <a16:creationId xmlns:a16="http://schemas.microsoft.com/office/drawing/2014/main" id="{00000000-0008-0000-0E00-00005C000000}"/>
            </a:ext>
          </a:extLst>
        </xdr:cNvPr>
        <xdr:cNvSpPr>
          <a:spLocks noChangeShapeType="1"/>
        </xdr:cNvSpPr>
      </xdr:nvSpPr>
      <xdr:spPr>
        <a:xfrm flipV="1">
          <a:off x="4800600" y="1800225"/>
          <a:ext cx="0" cy="400049"/>
        </a:xfrm>
        <a:prstGeom prst="line">
          <a:avLst/>
        </a:prstGeom>
        <a:noFill/>
        <a:ln w="15875">
          <a:solidFill>
            <a:srgbClr xmlns:mc="http://schemas.openxmlformats.org/markup-compatibility/2006" xmlns:a14="http://schemas.microsoft.com/office/drawing/2010/main" val="000000" mc:Ignorable="a14" a14:legacySpreadsheetColorIndex="64"/>
          </a:solidFill>
          <a:round/>
          <a:headEnd type="triangle" w="sm" len="med"/>
        </a:ln>
        <a:extLst>
          <a:ext uri="{909E8E84-426E-40DD-AFC4-6F175D3DCCD1}">
            <a14:hiddenFill xmlns:a14="http://schemas.microsoft.com/office/drawing/2010/main">
              <a:noFill/>
            </a14:hiddenFill>
          </a:ext>
        </a:extLst>
      </xdr:spPr>
    </xdr:sp>
    <xdr:clientData/>
  </xdr:twoCellAnchor>
  <xdr:twoCellAnchor>
    <xdr:from>
      <xdr:col>21</xdr:col>
      <xdr:colOff>0</xdr:colOff>
      <xdr:row>9</xdr:row>
      <xdr:rowOff>0</xdr:rowOff>
    </xdr:from>
    <xdr:to>
      <xdr:col>21</xdr:col>
      <xdr:colOff>0</xdr:colOff>
      <xdr:row>11</xdr:row>
      <xdr:rowOff>0</xdr:rowOff>
    </xdr:to>
    <xdr:sp macro="" textlink="">
      <xdr:nvSpPr>
        <xdr:cNvPr id="93" name="Line 416">
          <a:extLst>
            <a:ext uri="{FF2B5EF4-FFF2-40B4-BE49-F238E27FC236}">
              <a16:creationId xmlns:a16="http://schemas.microsoft.com/office/drawing/2014/main" id="{00000000-0008-0000-0E00-00005D000000}"/>
            </a:ext>
          </a:extLst>
        </xdr:cNvPr>
        <xdr:cNvSpPr>
          <a:spLocks noChangeShapeType="1"/>
        </xdr:cNvSpPr>
      </xdr:nvSpPr>
      <xdr:spPr>
        <a:xfrm flipH="1" flipV="1">
          <a:off x="4200525" y="1800225"/>
          <a:ext cx="0" cy="400050"/>
        </a:xfrm>
        <a:prstGeom prst="line">
          <a:avLst/>
        </a:prstGeom>
        <a:noFill/>
        <a:ln w="15875">
          <a:solidFill>
            <a:srgbClr xmlns:mc="http://schemas.openxmlformats.org/markup-compatibility/2006" xmlns:a14="http://schemas.microsoft.com/office/drawing/2010/main" val="000000" mc:Ignorable="a14" a14:legacySpreadsheetColorIndex="64"/>
          </a:solidFill>
          <a:round/>
          <a:headEnd type="triangle" w="sm" len="med"/>
        </a:ln>
        <a:extLst>
          <a:ext uri="{909E8E84-426E-40DD-AFC4-6F175D3DCCD1}">
            <a14:hiddenFill xmlns:a14="http://schemas.microsoft.com/office/drawing/2010/main">
              <a:noFill/>
            </a14:hiddenFill>
          </a:ext>
        </a:extLst>
      </xdr:spPr>
    </xdr:sp>
    <xdr:clientData/>
  </xdr:twoCellAnchor>
  <xdr:twoCellAnchor>
    <xdr:from>
      <xdr:col>18</xdr:col>
      <xdr:colOff>0</xdr:colOff>
      <xdr:row>17</xdr:row>
      <xdr:rowOff>0</xdr:rowOff>
    </xdr:from>
    <xdr:to>
      <xdr:col>26</xdr:col>
      <xdr:colOff>0</xdr:colOff>
      <xdr:row>17</xdr:row>
      <xdr:rowOff>0</xdr:rowOff>
    </xdr:to>
    <xdr:cxnSp macro="">
      <xdr:nvCxnSpPr>
        <xdr:cNvPr id="94" name="直線コネクタ 93">
          <a:extLst>
            <a:ext uri="{FF2B5EF4-FFF2-40B4-BE49-F238E27FC236}">
              <a16:creationId xmlns:a16="http://schemas.microsoft.com/office/drawing/2014/main" id="{00000000-0008-0000-0E00-00005E000000}"/>
            </a:ext>
          </a:extLst>
        </xdr:cNvPr>
        <xdr:cNvCxnSpPr/>
      </xdr:nvCxnSpPr>
      <xdr:spPr>
        <a:xfrm>
          <a:off x="3600450" y="3400425"/>
          <a:ext cx="1600200" cy="0"/>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twoCellAnchor>
    <xdr:from>
      <xdr:col>18</xdr:col>
      <xdr:colOff>0</xdr:colOff>
      <xdr:row>19</xdr:row>
      <xdr:rowOff>0</xdr:rowOff>
    </xdr:from>
    <xdr:to>
      <xdr:col>26</xdr:col>
      <xdr:colOff>0</xdr:colOff>
      <xdr:row>19</xdr:row>
      <xdr:rowOff>0</xdr:rowOff>
    </xdr:to>
    <xdr:cxnSp macro="">
      <xdr:nvCxnSpPr>
        <xdr:cNvPr id="95" name="直線コネクタ 94">
          <a:extLst>
            <a:ext uri="{FF2B5EF4-FFF2-40B4-BE49-F238E27FC236}">
              <a16:creationId xmlns:a16="http://schemas.microsoft.com/office/drawing/2014/main" id="{00000000-0008-0000-0E00-00005F000000}"/>
            </a:ext>
          </a:extLst>
        </xdr:cNvPr>
        <xdr:cNvCxnSpPr/>
      </xdr:nvCxnSpPr>
      <xdr:spPr>
        <a:xfrm>
          <a:off x="3600450" y="3800475"/>
          <a:ext cx="1600200" cy="0"/>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0</xdr:colOff>
      <xdr:row>9</xdr:row>
      <xdr:rowOff>0</xdr:rowOff>
    </xdr:from>
    <xdr:to>
      <xdr:col>10</xdr:col>
      <xdr:colOff>0</xdr:colOff>
      <xdr:row>11</xdr:row>
      <xdr:rowOff>0</xdr:rowOff>
    </xdr:to>
    <xdr:sp macro="" textlink="">
      <xdr:nvSpPr>
        <xdr:cNvPr id="98" name="Line 416">
          <a:extLst>
            <a:ext uri="{FF2B5EF4-FFF2-40B4-BE49-F238E27FC236}">
              <a16:creationId xmlns:a16="http://schemas.microsoft.com/office/drawing/2014/main" id="{00000000-0008-0000-0E00-000062000000}"/>
            </a:ext>
          </a:extLst>
        </xdr:cNvPr>
        <xdr:cNvSpPr>
          <a:spLocks noChangeShapeType="1"/>
        </xdr:cNvSpPr>
      </xdr:nvSpPr>
      <xdr:spPr>
        <a:xfrm flipH="1" flipV="1">
          <a:off x="2000250" y="1800225"/>
          <a:ext cx="0" cy="400050"/>
        </a:xfrm>
        <a:prstGeom prst="line">
          <a:avLst/>
        </a:prstGeom>
        <a:noFill/>
        <a:ln w="15875">
          <a:solidFill>
            <a:srgbClr xmlns:mc="http://schemas.openxmlformats.org/markup-compatibility/2006" xmlns:a14="http://schemas.microsoft.com/office/drawing/2010/main" val="000000" mc:Ignorable="a14" a14:legacySpreadsheetColorIndex="64"/>
          </a:solidFill>
          <a:round/>
          <a:headEnd type="triangle" w="sm" len="med"/>
        </a:ln>
        <a:extLst>
          <a:ext uri="{909E8E84-426E-40DD-AFC4-6F175D3DCCD1}">
            <a14:hiddenFill xmlns:a14="http://schemas.microsoft.com/office/drawing/2010/main">
              <a:noFill/>
            </a14:hiddenFill>
          </a:ext>
        </a:extLst>
      </xdr:spPr>
    </xdr:sp>
    <xdr:clientData/>
  </xdr:twoCellAnchor>
  <xdr:twoCellAnchor>
    <xdr:from>
      <xdr:col>8</xdr:col>
      <xdr:colOff>0</xdr:colOff>
      <xdr:row>5</xdr:row>
      <xdr:rowOff>0</xdr:rowOff>
    </xdr:from>
    <xdr:to>
      <xdr:col>8</xdr:col>
      <xdr:colOff>0</xdr:colOff>
      <xdr:row>7</xdr:row>
      <xdr:rowOff>0</xdr:rowOff>
    </xdr:to>
    <xdr:sp macro="" textlink="">
      <xdr:nvSpPr>
        <xdr:cNvPr id="99" name="Line 416">
          <a:extLst>
            <a:ext uri="{FF2B5EF4-FFF2-40B4-BE49-F238E27FC236}">
              <a16:creationId xmlns:a16="http://schemas.microsoft.com/office/drawing/2014/main" id="{00000000-0008-0000-0E00-000063000000}"/>
            </a:ext>
          </a:extLst>
        </xdr:cNvPr>
        <xdr:cNvSpPr>
          <a:spLocks noChangeShapeType="1"/>
        </xdr:cNvSpPr>
      </xdr:nvSpPr>
      <xdr:spPr>
        <a:xfrm flipH="1" flipV="1">
          <a:off x="1600200" y="1000125"/>
          <a:ext cx="0" cy="400050"/>
        </a:xfrm>
        <a:prstGeom prst="line">
          <a:avLst/>
        </a:prstGeom>
        <a:noFill/>
        <a:ln w="15875">
          <a:solidFill>
            <a:srgbClr xmlns:mc="http://schemas.openxmlformats.org/markup-compatibility/2006" xmlns:a14="http://schemas.microsoft.com/office/drawing/2010/main" val="000000" mc:Ignorable="a14" a14:legacySpreadsheetColorIndex="64"/>
          </a:solidFill>
          <a:round/>
          <a:headEnd type="triangle" w="sm" len="med"/>
        </a:ln>
        <a:extLst>
          <a:ext uri="{909E8E84-426E-40DD-AFC4-6F175D3DCCD1}">
            <a14:hiddenFill xmlns:a14="http://schemas.microsoft.com/office/drawing/2010/main">
              <a:noFill/>
            </a14:hiddenFill>
          </a:ext>
        </a:extLst>
      </xdr:spPr>
    </xdr:sp>
    <xdr:clientData/>
  </xdr:twoCellAnchor>
  <xdr:twoCellAnchor>
    <xdr:from>
      <xdr:col>12</xdr:col>
      <xdr:colOff>0</xdr:colOff>
      <xdr:row>4</xdr:row>
      <xdr:rowOff>0</xdr:rowOff>
    </xdr:from>
    <xdr:to>
      <xdr:col>12</xdr:col>
      <xdr:colOff>0</xdr:colOff>
      <xdr:row>10</xdr:row>
      <xdr:rowOff>123826</xdr:rowOff>
    </xdr:to>
    <xdr:cxnSp macro="">
      <xdr:nvCxnSpPr>
        <xdr:cNvPr id="101" name="直線コネクタ 100">
          <a:extLst>
            <a:ext uri="{FF2B5EF4-FFF2-40B4-BE49-F238E27FC236}">
              <a16:creationId xmlns:a16="http://schemas.microsoft.com/office/drawing/2014/main" id="{00000000-0008-0000-0E00-000065000000}"/>
            </a:ext>
          </a:extLst>
        </xdr:cNvPr>
        <xdr:cNvCxnSpPr/>
      </xdr:nvCxnSpPr>
      <xdr:spPr>
        <a:xfrm flipV="1">
          <a:off x="2400300" y="800100"/>
          <a:ext cx="0" cy="1323976"/>
        </a:xfrm>
        <a:prstGeom prst="line">
          <a:avLst/>
        </a:prstGeom>
        <a:ln w="3175"/>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0</xdr:colOff>
      <xdr:row>4</xdr:row>
      <xdr:rowOff>0</xdr:rowOff>
    </xdr:from>
    <xdr:to>
      <xdr:col>5</xdr:col>
      <xdr:colOff>0</xdr:colOff>
      <xdr:row>9</xdr:row>
      <xdr:rowOff>123826</xdr:rowOff>
    </xdr:to>
    <xdr:cxnSp macro="">
      <xdr:nvCxnSpPr>
        <xdr:cNvPr id="103" name="直線コネクタ 102">
          <a:extLst>
            <a:ext uri="{FF2B5EF4-FFF2-40B4-BE49-F238E27FC236}">
              <a16:creationId xmlns:a16="http://schemas.microsoft.com/office/drawing/2014/main" id="{00000000-0008-0000-0E00-000067000000}"/>
            </a:ext>
          </a:extLst>
        </xdr:cNvPr>
        <xdr:cNvCxnSpPr/>
      </xdr:nvCxnSpPr>
      <xdr:spPr>
        <a:xfrm flipV="1">
          <a:off x="1000125" y="800100"/>
          <a:ext cx="0" cy="1123951"/>
        </a:xfrm>
        <a:prstGeom prst="line">
          <a:avLst/>
        </a:prstGeom>
        <a:ln w="3175"/>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0</xdr:colOff>
      <xdr:row>8</xdr:row>
      <xdr:rowOff>0</xdr:rowOff>
    </xdr:from>
    <xdr:to>
      <xdr:col>10</xdr:col>
      <xdr:colOff>0</xdr:colOff>
      <xdr:row>8</xdr:row>
      <xdr:rowOff>0</xdr:rowOff>
    </xdr:to>
    <xdr:cxnSp macro="">
      <xdr:nvCxnSpPr>
        <xdr:cNvPr id="105" name="直線コネクタ 104">
          <a:extLst>
            <a:ext uri="{FF2B5EF4-FFF2-40B4-BE49-F238E27FC236}">
              <a16:creationId xmlns:a16="http://schemas.microsoft.com/office/drawing/2014/main" id="{00000000-0008-0000-0E00-000069000000}"/>
            </a:ext>
          </a:extLst>
        </xdr:cNvPr>
        <xdr:cNvCxnSpPr/>
      </xdr:nvCxnSpPr>
      <xdr:spPr>
        <a:xfrm flipH="1">
          <a:off x="1000125" y="1600200"/>
          <a:ext cx="1000125" cy="0"/>
        </a:xfrm>
        <a:prstGeom prst="line">
          <a:avLst/>
        </a:prstGeom>
        <a:ln w="3175">
          <a:headEnd type="stealth" w="sm" len="sm"/>
          <a:tailEnd type="stealth" w="sm" len="sm"/>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0</xdr:colOff>
      <xdr:row>4</xdr:row>
      <xdr:rowOff>0</xdr:rowOff>
    </xdr:from>
    <xdr:to>
      <xdr:col>8</xdr:col>
      <xdr:colOff>0</xdr:colOff>
      <xdr:row>4</xdr:row>
      <xdr:rowOff>123826</xdr:rowOff>
    </xdr:to>
    <xdr:cxnSp macro="">
      <xdr:nvCxnSpPr>
        <xdr:cNvPr id="108" name="直線コネクタ 107">
          <a:extLst>
            <a:ext uri="{FF2B5EF4-FFF2-40B4-BE49-F238E27FC236}">
              <a16:creationId xmlns:a16="http://schemas.microsoft.com/office/drawing/2014/main" id="{00000000-0008-0000-0E00-00006C000000}"/>
            </a:ext>
          </a:extLst>
        </xdr:cNvPr>
        <xdr:cNvCxnSpPr/>
      </xdr:nvCxnSpPr>
      <xdr:spPr>
        <a:xfrm flipV="1">
          <a:off x="1600200" y="800100"/>
          <a:ext cx="0" cy="123826"/>
        </a:xfrm>
        <a:prstGeom prst="line">
          <a:avLst/>
        </a:prstGeom>
        <a:ln w="3175"/>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0</xdr:colOff>
      <xdr:row>4</xdr:row>
      <xdr:rowOff>0</xdr:rowOff>
    </xdr:from>
    <xdr:to>
      <xdr:col>12</xdr:col>
      <xdr:colOff>0</xdr:colOff>
      <xdr:row>4</xdr:row>
      <xdr:rowOff>0</xdr:rowOff>
    </xdr:to>
    <xdr:cxnSp macro="">
      <xdr:nvCxnSpPr>
        <xdr:cNvPr id="109" name="直線コネクタ 108">
          <a:extLst>
            <a:ext uri="{FF2B5EF4-FFF2-40B4-BE49-F238E27FC236}">
              <a16:creationId xmlns:a16="http://schemas.microsoft.com/office/drawing/2014/main" id="{00000000-0008-0000-0E00-00006D000000}"/>
            </a:ext>
          </a:extLst>
        </xdr:cNvPr>
        <xdr:cNvCxnSpPr/>
      </xdr:nvCxnSpPr>
      <xdr:spPr>
        <a:xfrm flipH="1">
          <a:off x="1600200" y="800100"/>
          <a:ext cx="800100" cy="0"/>
        </a:xfrm>
        <a:prstGeom prst="line">
          <a:avLst/>
        </a:prstGeom>
        <a:ln w="3175">
          <a:headEnd type="stealth" w="sm" len="sm"/>
          <a:tailEnd type="stealth" w="sm" len="sm"/>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0</xdr:colOff>
      <xdr:row>4</xdr:row>
      <xdr:rowOff>0</xdr:rowOff>
    </xdr:from>
    <xdr:to>
      <xdr:col>8</xdr:col>
      <xdr:colOff>0</xdr:colOff>
      <xdr:row>4</xdr:row>
      <xdr:rowOff>0</xdr:rowOff>
    </xdr:to>
    <xdr:cxnSp macro="">
      <xdr:nvCxnSpPr>
        <xdr:cNvPr id="113" name="直線コネクタ 112">
          <a:extLst>
            <a:ext uri="{FF2B5EF4-FFF2-40B4-BE49-F238E27FC236}">
              <a16:creationId xmlns:a16="http://schemas.microsoft.com/office/drawing/2014/main" id="{00000000-0008-0000-0E00-000071000000}"/>
            </a:ext>
          </a:extLst>
        </xdr:cNvPr>
        <xdr:cNvCxnSpPr/>
      </xdr:nvCxnSpPr>
      <xdr:spPr>
        <a:xfrm flipH="1">
          <a:off x="1000125" y="800100"/>
          <a:ext cx="600075" cy="0"/>
        </a:xfrm>
        <a:prstGeom prst="line">
          <a:avLst/>
        </a:prstGeom>
        <a:ln w="3175">
          <a:headEnd type="stealth" w="sm" len="sm"/>
          <a:tailEnd type="stealth" w="sm" len="sm"/>
        </a:ln>
      </xdr:spPr>
      <xdr:style>
        <a:lnRef idx="1">
          <a:schemeClr val="dk1"/>
        </a:lnRef>
        <a:fillRef idx="0">
          <a:schemeClr val="dk1"/>
        </a:fillRef>
        <a:effectRef idx="0">
          <a:schemeClr val="dk1"/>
        </a:effectRef>
        <a:fontRef idx="minor">
          <a:schemeClr val="tx1"/>
        </a:fontRef>
      </xdr:style>
    </xdr:cxnSp>
    <xdr:clientData/>
  </xdr:twoCellAnchor>
  <xdr:twoCellAnchor>
    <xdr:from>
      <xdr:col>18</xdr:col>
      <xdr:colOff>0</xdr:colOff>
      <xdr:row>8</xdr:row>
      <xdr:rowOff>0</xdr:rowOff>
    </xdr:from>
    <xdr:to>
      <xdr:col>21</xdr:col>
      <xdr:colOff>0</xdr:colOff>
      <xdr:row>8</xdr:row>
      <xdr:rowOff>0</xdr:rowOff>
    </xdr:to>
    <xdr:cxnSp macro="">
      <xdr:nvCxnSpPr>
        <xdr:cNvPr id="120" name="直線コネクタ 119">
          <a:extLst>
            <a:ext uri="{FF2B5EF4-FFF2-40B4-BE49-F238E27FC236}">
              <a16:creationId xmlns:a16="http://schemas.microsoft.com/office/drawing/2014/main" id="{00000000-0008-0000-0E00-000078000000}"/>
            </a:ext>
          </a:extLst>
        </xdr:cNvPr>
        <xdr:cNvCxnSpPr/>
      </xdr:nvCxnSpPr>
      <xdr:spPr>
        <a:xfrm flipH="1">
          <a:off x="3600450" y="1600200"/>
          <a:ext cx="600075" cy="0"/>
        </a:xfrm>
        <a:prstGeom prst="line">
          <a:avLst/>
        </a:prstGeom>
        <a:ln w="3175">
          <a:headEnd type="stealth" w="sm" len="sm"/>
          <a:tailEnd type="stealth" w="sm" len="sm"/>
        </a:ln>
      </xdr:spPr>
      <xdr:style>
        <a:lnRef idx="1">
          <a:schemeClr val="dk1"/>
        </a:lnRef>
        <a:fillRef idx="0">
          <a:schemeClr val="dk1"/>
        </a:fillRef>
        <a:effectRef idx="0">
          <a:schemeClr val="dk1"/>
        </a:effectRef>
        <a:fontRef idx="minor">
          <a:schemeClr val="tx1"/>
        </a:fontRef>
      </xdr:style>
    </xdr:cxnSp>
    <xdr:clientData/>
  </xdr:twoCellAnchor>
  <xdr:twoCellAnchor>
    <xdr:from>
      <xdr:col>18</xdr:col>
      <xdr:colOff>0</xdr:colOff>
      <xdr:row>8</xdr:row>
      <xdr:rowOff>0</xdr:rowOff>
    </xdr:from>
    <xdr:to>
      <xdr:col>18</xdr:col>
      <xdr:colOff>0</xdr:colOff>
      <xdr:row>10</xdr:row>
      <xdr:rowOff>123826</xdr:rowOff>
    </xdr:to>
    <xdr:cxnSp macro="">
      <xdr:nvCxnSpPr>
        <xdr:cNvPr id="121" name="直線コネクタ 120">
          <a:extLst>
            <a:ext uri="{FF2B5EF4-FFF2-40B4-BE49-F238E27FC236}">
              <a16:creationId xmlns:a16="http://schemas.microsoft.com/office/drawing/2014/main" id="{00000000-0008-0000-0E00-000079000000}"/>
            </a:ext>
          </a:extLst>
        </xdr:cNvPr>
        <xdr:cNvCxnSpPr/>
      </xdr:nvCxnSpPr>
      <xdr:spPr>
        <a:xfrm flipV="1">
          <a:off x="3600450" y="1600200"/>
          <a:ext cx="0" cy="523876"/>
        </a:xfrm>
        <a:prstGeom prst="line">
          <a:avLst/>
        </a:prstGeom>
        <a:ln w="3175"/>
      </xdr:spPr>
      <xdr:style>
        <a:lnRef idx="1">
          <a:schemeClr val="dk1"/>
        </a:lnRef>
        <a:fillRef idx="0">
          <a:schemeClr val="dk1"/>
        </a:fillRef>
        <a:effectRef idx="0">
          <a:schemeClr val="dk1"/>
        </a:effectRef>
        <a:fontRef idx="minor">
          <a:schemeClr val="tx1"/>
        </a:fontRef>
      </xdr:style>
    </xdr:cxnSp>
    <xdr:clientData/>
  </xdr:twoCellAnchor>
  <xdr:twoCellAnchor>
    <xdr:from>
      <xdr:col>22</xdr:col>
      <xdr:colOff>0</xdr:colOff>
      <xdr:row>8</xdr:row>
      <xdr:rowOff>0</xdr:rowOff>
    </xdr:from>
    <xdr:to>
      <xdr:col>24</xdr:col>
      <xdr:colOff>0</xdr:colOff>
      <xdr:row>8</xdr:row>
      <xdr:rowOff>0</xdr:rowOff>
    </xdr:to>
    <xdr:cxnSp macro="">
      <xdr:nvCxnSpPr>
        <xdr:cNvPr id="124" name="直線コネクタ 123">
          <a:extLst>
            <a:ext uri="{FF2B5EF4-FFF2-40B4-BE49-F238E27FC236}">
              <a16:creationId xmlns:a16="http://schemas.microsoft.com/office/drawing/2014/main" id="{00000000-0008-0000-0E00-00007C000000}"/>
            </a:ext>
          </a:extLst>
        </xdr:cNvPr>
        <xdr:cNvCxnSpPr/>
      </xdr:nvCxnSpPr>
      <xdr:spPr>
        <a:xfrm flipH="1">
          <a:off x="4400550" y="1600200"/>
          <a:ext cx="400050" cy="0"/>
        </a:xfrm>
        <a:prstGeom prst="line">
          <a:avLst/>
        </a:prstGeom>
        <a:ln w="3175">
          <a:headEnd type="stealth" w="sm" len="sm"/>
          <a:tailEnd type="stealth" w="sm" len="sm"/>
        </a:ln>
      </xdr:spPr>
      <xdr:style>
        <a:lnRef idx="1">
          <a:schemeClr val="dk1"/>
        </a:lnRef>
        <a:fillRef idx="0">
          <a:schemeClr val="dk1"/>
        </a:fillRef>
        <a:effectRef idx="0">
          <a:schemeClr val="dk1"/>
        </a:effectRef>
        <a:fontRef idx="minor">
          <a:schemeClr val="tx1"/>
        </a:fontRef>
      </xdr:style>
    </xdr:cxnSp>
    <xdr:clientData/>
  </xdr:twoCellAnchor>
  <xdr:twoCellAnchor>
    <xdr:from>
      <xdr:col>24</xdr:col>
      <xdr:colOff>0</xdr:colOff>
      <xdr:row>8</xdr:row>
      <xdr:rowOff>0</xdr:rowOff>
    </xdr:from>
    <xdr:to>
      <xdr:col>24</xdr:col>
      <xdr:colOff>0</xdr:colOff>
      <xdr:row>8</xdr:row>
      <xdr:rowOff>123826</xdr:rowOff>
    </xdr:to>
    <xdr:cxnSp macro="">
      <xdr:nvCxnSpPr>
        <xdr:cNvPr id="126" name="直線コネクタ 125">
          <a:extLst>
            <a:ext uri="{FF2B5EF4-FFF2-40B4-BE49-F238E27FC236}">
              <a16:creationId xmlns:a16="http://schemas.microsoft.com/office/drawing/2014/main" id="{00000000-0008-0000-0E00-00007E000000}"/>
            </a:ext>
          </a:extLst>
        </xdr:cNvPr>
        <xdr:cNvCxnSpPr/>
      </xdr:nvCxnSpPr>
      <xdr:spPr>
        <a:xfrm flipV="1">
          <a:off x="4800600" y="1600200"/>
          <a:ext cx="0" cy="123826"/>
        </a:xfrm>
        <a:prstGeom prst="line">
          <a:avLst/>
        </a:prstGeom>
        <a:ln w="3175"/>
      </xdr:spPr>
      <xdr:style>
        <a:lnRef idx="1">
          <a:schemeClr val="dk1"/>
        </a:lnRef>
        <a:fillRef idx="0">
          <a:schemeClr val="dk1"/>
        </a:fillRef>
        <a:effectRef idx="0">
          <a:schemeClr val="dk1"/>
        </a:effectRef>
        <a:fontRef idx="minor">
          <a:schemeClr val="tx1"/>
        </a:fontRef>
      </xdr:style>
    </xdr:cxnSp>
    <xdr:clientData/>
  </xdr:twoCellAnchor>
  <xdr:twoCellAnchor>
    <xdr:from>
      <xdr:col>26</xdr:col>
      <xdr:colOff>0</xdr:colOff>
      <xdr:row>8</xdr:row>
      <xdr:rowOff>0</xdr:rowOff>
    </xdr:from>
    <xdr:to>
      <xdr:col>26</xdr:col>
      <xdr:colOff>0</xdr:colOff>
      <xdr:row>10</xdr:row>
      <xdr:rowOff>123826</xdr:rowOff>
    </xdr:to>
    <xdr:cxnSp macro="">
      <xdr:nvCxnSpPr>
        <xdr:cNvPr id="127" name="直線コネクタ 126">
          <a:extLst>
            <a:ext uri="{FF2B5EF4-FFF2-40B4-BE49-F238E27FC236}">
              <a16:creationId xmlns:a16="http://schemas.microsoft.com/office/drawing/2014/main" id="{00000000-0008-0000-0E00-00007F000000}"/>
            </a:ext>
          </a:extLst>
        </xdr:cNvPr>
        <xdr:cNvCxnSpPr/>
      </xdr:nvCxnSpPr>
      <xdr:spPr>
        <a:xfrm flipV="1">
          <a:off x="5200650" y="1600200"/>
          <a:ext cx="0" cy="523876"/>
        </a:xfrm>
        <a:prstGeom prst="line">
          <a:avLst/>
        </a:prstGeom>
        <a:ln w="3175"/>
      </xdr:spPr>
      <xdr:style>
        <a:lnRef idx="1">
          <a:schemeClr val="dk1"/>
        </a:lnRef>
        <a:fillRef idx="0">
          <a:schemeClr val="dk1"/>
        </a:fillRef>
        <a:effectRef idx="0">
          <a:schemeClr val="dk1"/>
        </a:effectRef>
        <a:fontRef idx="minor">
          <a:schemeClr val="tx1"/>
        </a:fontRef>
      </xdr:style>
    </xdr:cxnSp>
    <xdr:clientData/>
  </xdr:twoCellAnchor>
  <xdr:twoCellAnchor>
    <xdr:from>
      <xdr:col>24</xdr:col>
      <xdr:colOff>0</xdr:colOff>
      <xdr:row>8</xdr:row>
      <xdr:rowOff>0</xdr:rowOff>
    </xdr:from>
    <xdr:to>
      <xdr:col>26</xdr:col>
      <xdr:colOff>0</xdr:colOff>
      <xdr:row>8</xdr:row>
      <xdr:rowOff>0</xdr:rowOff>
    </xdr:to>
    <xdr:cxnSp macro="">
      <xdr:nvCxnSpPr>
        <xdr:cNvPr id="128" name="直線コネクタ 127">
          <a:extLst>
            <a:ext uri="{FF2B5EF4-FFF2-40B4-BE49-F238E27FC236}">
              <a16:creationId xmlns:a16="http://schemas.microsoft.com/office/drawing/2014/main" id="{00000000-0008-0000-0E00-000080000000}"/>
            </a:ext>
          </a:extLst>
        </xdr:cNvPr>
        <xdr:cNvCxnSpPr/>
      </xdr:nvCxnSpPr>
      <xdr:spPr>
        <a:xfrm flipH="1">
          <a:off x="4800600" y="1600200"/>
          <a:ext cx="400050" cy="0"/>
        </a:xfrm>
        <a:prstGeom prst="line">
          <a:avLst/>
        </a:prstGeom>
        <a:ln w="3175">
          <a:headEnd type="stealth" w="sm" len="sm"/>
          <a:tailEnd type="stealth" w="sm" len="sm"/>
        </a:ln>
      </xdr:spPr>
      <xdr:style>
        <a:lnRef idx="1">
          <a:schemeClr val="dk1"/>
        </a:lnRef>
        <a:fillRef idx="0">
          <a:schemeClr val="dk1"/>
        </a:fillRef>
        <a:effectRef idx="0">
          <a:schemeClr val="dk1"/>
        </a:effectRef>
        <a:fontRef idx="minor">
          <a:schemeClr val="tx1"/>
        </a:fontRef>
      </xdr:style>
    </xdr:cxnSp>
    <xdr:clientData/>
  </xdr:twoCellAnchor>
  <xdr:twoCellAnchor>
    <xdr:from>
      <xdr:col>21</xdr:col>
      <xdr:colOff>0</xdr:colOff>
      <xdr:row>14</xdr:row>
      <xdr:rowOff>0</xdr:rowOff>
    </xdr:from>
    <xdr:to>
      <xdr:col>23</xdr:col>
      <xdr:colOff>0</xdr:colOff>
      <xdr:row>16</xdr:row>
      <xdr:rowOff>0</xdr:rowOff>
    </xdr:to>
    <xdr:sp macro="" textlink="">
      <xdr:nvSpPr>
        <xdr:cNvPr id="54" name="円弧 53">
          <a:extLst>
            <a:ext uri="{FF2B5EF4-FFF2-40B4-BE49-F238E27FC236}">
              <a16:creationId xmlns:a16="http://schemas.microsoft.com/office/drawing/2014/main" id="{00000000-0008-0000-0E00-000036000000}"/>
            </a:ext>
          </a:extLst>
        </xdr:cNvPr>
        <xdr:cNvSpPr/>
      </xdr:nvSpPr>
      <xdr:spPr>
        <a:xfrm flipH="1">
          <a:off x="4200525" y="2800350"/>
          <a:ext cx="400050" cy="400050"/>
        </a:xfrm>
        <a:prstGeom prst="arc">
          <a:avLst>
            <a:gd name="adj1" fmla="val 5054357"/>
            <a:gd name="adj2" fmla="val 0"/>
          </a:avLst>
        </a:prstGeom>
        <a:ln w="22225">
          <a:solidFill>
            <a:sysClr val="windowText" lastClr="000000"/>
          </a:solidFill>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38</xdr:col>
      <xdr:colOff>720543</xdr:colOff>
      <xdr:row>51</xdr:row>
      <xdr:rowOff>216354</xdr:rowOff>
    </xdr:from>
    <xdr:to>
      <xdr:col>50</xdr:col>
      <xdr:colOff>35854</xdr:colOff>
      <xdr:row>77</xdr:row>
      <xdr:rowOff>16044</xdr:rowOff>
    </xdr:to>
    <xdr:pic>
      <xdr:nvPicPr>
        <xdr:cNvPr id="2" name="图片 1">
          <a:extLst>
            <a:ext uri="{FF2B5EF4-FFF2-40B4-BE49-F238E27FC236}">
              <a16:creationId xmlns:a16="http://schemas.microsoft.com/office/drawing/2014/main" id="{00000000-0008-0000-1000-000002000000}"/>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val="0"/>
            </a:ext>
          </a:extLst>
        </a:blip>
        <a:stretch>
          <a:fillRect/>
        </a:stretch>
      </xdr:blipFill>
      <xdr:spPr>
        <a:xfrm>
          <a:off x="34781490" y="11857990"/>
          <a:ext cx="7849870" cy="4759325"/>
        </a:xfrm>
        <a:prstGeom prst="rect">
          <a:avLst/>
        </a:prstGeom>
        <a:noFill/>
        <a:ln w="9525">
          <a:noFill/>
        </a:ln>
      </xdr:spPr>
    </xdr:pic>
    <xdr:clientData/>
  </xdr:twoCellAnchor>
  <xdr:twoCellAnchor editAs="oneCell">
    <xdr:from>
      <xdr:col>30</xdr:col>
      <xdr:colOff>1312723</xdr:colOff>
      <xdr:row>4</xdr:row>
      <xdr:rowOff>44632</xdr:rowOff>
    </xdr:from>
    <xdr:to>
      <xdr:col>37</xdr:col>
      <xdr:colOff>1247431</xdr:colOff>
      <xdr:row>24</xdr:row>
      <xdr:rowOff>102194</xdr:rowOff>
    </xdr:to>
    <xdr:pic>
      <xdr:nvPicPr>
        <xdr:cNvPr id="3" name="图片 2">
          <a:extLst>
            <a:ext uri="{FF2B5EF4-FFF2-40B4-BE49-F238E27FC236}">
              <a16:creationId xmlns:a16="http://schemas.microsoft.com/office/drawing/2014/main" id="{00000000-0008-0000-1000-000003000000}"/>
            </a:ext>
          </a:extLst>
        </xdr:cNvPr>
        <xdr:cNvPicPr>
          <a:picLocks noChangeAspect="1"/>
        </xdr:cNvPicPr>
      </xdr:nvPicPr>
      <xdr:blipFill>
        <a:blip xmlns:r="http://schemas.openxmlformats.org/officeDocument/2006/relationships" r:embed="rId2" cstate="email">
          <a:extLst>
            <a:ext uri="{28A0092B-C50C-407E-A947-70E740481C1C}">
              <a14:useLocalDpi xmlns:a14="http://schemas.microsoft.com/office/drawing/2010/main" val="0"/>
            </a:ext>
          </a:extLst>
        </a:blip>
        <a:stretch>
          <a:fillRect/>
        </a:stretch>
      </xdr:blipFill>
      <xdr:spPr>
        <a:xfrm>
          <a:off x="28049220" y="730250"/>
          <a:ext cx="5754370" cy="3590925"/>
        </a:xfrm>
        <a:prstGeom prst="rect">
          <a:avLst/>
        </a:prstGeom>
        <a:noFill/>
        <a:ln w="9525">
          <a:noFill/>
        </a:ln>
      </xdr:spPr>
    </xdr:pic>
    <xdr:clientData/>
  </xdr:twoCellAnchor>
  <xdr:twoCellAnchor editAs="oneCell">
    <xdr:from>
      <xdr:col>15</xdr:col>
      <xdr:colOff>198783</xdr:colOff>
      <xdr:row>28</xdr:row>
      <xdr:rowOff>24846</xdr:rowOff>
    </xdr:from>
    <xdr:to>
      <xdr:col>17</xdr:col>
      <xdr:colOff>388648</xdr:colOff>
      <xdr:row>29</xdr:row>
      <xdr:rowOff>288481</xdr:rowOff>
    </xdr:to>
    <xdr:pic>
      <xdr:nvPicPr>
        <xdr:cNvPr id="4" name="图片 3">
          <a:extLst>
            <a:ext uri="{FF2B5EF4-FFF2-40B4-BE49-F238E27FC236}">
              <a16:creationId xmlns:a16="http://schemas.microsoft.com/office/drawing/2014/main" id="{00000000-0008-0000-1000-000004000000}"/>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val="0"/>
            </a:ext>
          </a:extLst>
        </a:blip>
        <a:stretch>
          <a:fillRect/>
        </a:stretch>
      </xdr:blipFill>
      <xdr:spPr>
        <a:xfrm>
          <a:off x="12200255" y="5652135"/>
          <a:ext cx="1856740" cy="618490"/>
        </a:xfrm>
        <a:prstGeom prst="rect">
          <a:avLst/>
        </a:prstGeom>
      </xdr:spPr>
    </xdr:pic>
    <xdr:clientData/>
  </xdr:twoCellAnchor>
  <xdr:twoCellAnchor editAs="oneCell">
    <xdr:from>
      <xdr:col>22</xdr:col>
      <xdr:colOff>302558</xdr:colOff>
      <xdr:row>4</xdr:row>
      <xdr:rowOff>134470</xdr:rowOff>
    </xdr:from>
    <xdr:to>
      <xdr:col>29</xdr:col>
      <xdr:colOff>0</xdr:colOff>
      <xdr:row>27</xdr:row>
      <xdr:rowOff>210514</xdr:rowOff>
    </xdr:to>
    <xdr:pic>
      <xdr:nvPicPr>
        <xdr:cNvPr id="5" name="图片 4">
          <a:extLst>
            <a:ext uri="{FF2B5EF4-FFF2-40B4-BE49-F238E27FC236}">
              <a16:creationId xmlns:a16="http://schemas.microsoft.com/office/drawing/2014/main" id="{00000000-0008-0000-1000-000005000000}"/>
            </a:ext>
          </a:extLst>
        </xdr:cNvPr>
        <xdr:cNvPicPr>
          <a:picLocks noChangeAspect="1"/>
        </xdr:cNvPicPr>
      </xdr:nvPicPr>
      <xdr:blipFill>
        <a:blip xmlns:r="http://schemas.openxmlformats.org/officeDocument/2006/relationships" r:embed="rId4"/>
        <a:stretch>
          <a:fillRect/>
        </a:stretch>
      </xdr:blipFill>
      <xdr:spPr>
        <a:xfrm>
          <a:off x="18714085" y="819785"/>
          <a:ext cx="6489065" cy="4662805"/>
        </a:xfrm>
        <a:prstGeom prst="rect">
          <a:avLst/>
        </a:prstGeom>
      </xdr:spPr>
    </xdr:pic>
    <xdr:clientData/>
  </xdr:twoCellAnchor>
  <xdr:twoCellAnchor editAs="oneCell">
    <xdr:from>
      <xdr:col>29</xdr:col>
      <xdr:colOff>1434353</xdr:colOff>
      <xdr:row>24</xdr:row>
      <xdr:rowOff>190501</xdr:rowOff>
    </xdr:from>
    <xdr:to>
      <xdr:col>37</xdr:col>
      <xdr:colOff>957244</xdr:colOff>
      <xdr:row>45</xdr:row>
      <xdr:rowOff>53948</xdr:rowOff>
    </xdr:to>
    <xdr:pic>
      <xdr:nvPicPr>
        <xdr:cNvPr id="6" name="图片 5">
          <a:extLst>
            <a:ext uri="{FF2B5EF4-FFF2-40B4-BE49-F238E27FC236}">
              <a16:creationId xmlns:a16="http://schemas.microsoft.com/office/drawing/2014/main" id="{00000000-0008-0000-1000-000006000000}"/>
            </a:ext>
          </a:extLst>
        </xdr:cNvPr>
        <xdr:cNvPicPr>
          <a:picLocks noChangeAspect="1"/>
        </xdr:cNvPicPr>
      </xdr:nvPicPr>
      <xdr:blipFill>
        <a:blip xmlns:r="http://schemas.openxmlformats.org/officeDocument/2006/relationships" r:embed="rId5"/>
        <a:stretch>
          <a:fillRect/>
        </a:stretch>
      </xdr:blipFill>
      <xdr:spPr>
        <a:xfrm>
          <a:off x="26636980" y="4410075"/>
          <a:ext cx="6876415" cy="6186805"/>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G:\&#12521;&#12540;&#12513;&#12531;&#35336;&#31639;-0.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G:\&#12539;&#12524;&#65293;&#12523;&#12454;&#12455;&#12452;&#65381;&#12463;&#12523;&#12475;&#12452;&#12480;&#12540;&#12474;\&#33337;&#23567;&#23627;&#39365;&#39640;&#26550;&#20445;&#23432;&#29992;&#26012;&#36335;\&#35336;&#31639;&#26360;\&#12521;&#12540;&#12513;&#12531;&#35336;&#31639;-0.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23721;&#20999;\LAN&#23721;&#20999;\LAN&#23721;&#20999;\&#26032;&#23487;&#39365;&#25913;&#20462;\&#26032;&#23487;&#35336;&#31639;&#26360;\R4\2&#23652;\R4-2&#23652;-C2&#33655;&#37325;&#35336;&#31639;.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R:\&#24489;&#24314;&#12456;&#12531;&#12472;&#65288;&#26481;&#20140;&#65289;\103_&#21271;&#28023;&#36947;&#26032;&#24185;&#32218;_&#26397;&#37324;&#24029;&#27211;&#33050;&#35443;&#32048;&#35373;&#35336;\02_&#26397;&#37324;&#24029;B_P2&#27211;&#33050;\01_&#35373;&#35336;&#35336;&#31639;\07_&#33655;&#37325;&#35336;&#31639;\&#26397;&#37324;&#24029;B_P2_&#33655;&#37325;&#35336;&#31639;.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G:\No.3&#37329;&#24059;\PCKK\&#26093;&#24029;&#39640;&#26550;\R15\&#167;21.&#26032;&#32784;&#38663;&#65315;2&#12521;&#12540;&#12513;&#12531;&#12398;&#35336;&#31639;\R1&#65301;&#65293;C2&#32784;&#38663;&#29031;&#26619;.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23721;&#20999;\LAN&#23721;&#20999;\LAN&#23721;&#20999;\&#26032;&#23487;&#39365;&#25913;&#20462;\&#26032;&#23487;&#35336;&#31639;&#26360;\R1\R1-2&#23652;C6\R1-2c&#167;12-C6-1.xls"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O:\&#26085;&#26412;&#20132;&#36890;&#25216;&#34899;\&#20185;&#30707;&#32218;&#22810;&#36032;&#22478;&#39365;&#20184;&#36817;&#39640;&#26550;&#21270;&#35443;&#32048;&#35373;&#35336;&#65288;&#19978;&#37326;&#27096;&#65289;\P5&#65288;&#32784;&#38663;&#35336;&#31639;&#65289;\&#167;09.&#32784;&#38663;&#12398;&#29031;&#26619;(&#23436;&#25104;&#26178;)\8-4.&#12501;&#12540;&#12481;&#12531;&#12464;&#12398;&#35373;&#35336;\&#65420;&#65392;&#65409;&#65437;&#65400;.xls"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28165;&#27700;\LAN&#28165;&#27700;\R11L3&#12398;&#35336;&#31639;-&#37096;&#26448;&#29031;&#26619;.xls"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16-&#65330;&#65302;&#65302;&#65324;&#65298;.xls"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file:///\\&#38972;&#27704;\&#26093;&#24029;&#39640;&#26550;&#27211;\No2%20&#35199;&#21407;\&#24029;&#21644;&#39640;&#26550;\&#22885;&#30000;\&#167;10L2&#12521;&#12540;&#12513;&#12531;\&#167;10.&#32218;&#36335;&#26041;&#21521;L2&#12521;&#12540;&#12513;&#12531;&#12398;&#35336;&#31639;.xls"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file:///\\&#33509;&#26519;\&#26032;&#23487;\R1%20&#19968;&#23652;&#35336;&#31639;\R1&#167;14-1,2&#23652;C3\R1-1&#23652;-&#167;14-C3.xls"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file:///G:\LAN&#23721;&#20999;\&#26032;&#23487;&#39365;&#25913;&#20462;\&#26032;&#23487;&#35336;&#31639;&#26360;\R4\2&#23652;\R4-2&#23652;-C2&#33655;&#37325;&#35336;&#31639;.xls"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file:///G:\&#12539;&#12849;&#24314;&#25216;\2007&#24180;&#24230;\&#28006;&#21644;&#36008;&#29289;\&#26082;&#35373;&#65330;1&#32784;&#38663;&#26908;&#35342;\R1-&#167;09.&#32218;&#36335;&#30452;&#35282;&#26041;&#21521;C1(&#32784;&#38663;)\R1-&#167;09.&#32784;&#38663;&#30452;&#35282;&#26041;&#21521;C1&#21015;.xls"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file:///\\&#28165;&#27700;\LAN&#28165;&#27700;\P6&#167;12&#26609;&#12398;&#35336;&#31639;.xls" TargetMode="External"/></Relationships>
</file>

<file path=xl/externalLinks/_rels/externalLink15.xml.rels><?xml version="1.0" encoding="UTF-8" standalone="yes"?>
<Relationships xmlns="http://schemas.openxmlformats.org/package/2006/relationships"><Relationship Id="rId1" Type="http://schemas.openxmlformats.org/officeDocument/2006/relationships/externalLinkPath" Target="file:///G:\LAN&#23721;&#20999;\&#26032;&#23487;&#39365;&#25913;&#20462;\&#26032;&#23487;&#35336;&#31639;&#26360;\R1\R1-2&#23652;C6\R1-2c&#167;12-C6-1.xls" TargetMode="External"/></Relationships>
</file>

<file path=xl/externalLinks/_rels/externalLink16.xml.rels><?xml version="1.0" encoding="UTF-8" standalone="yes"?>
<Relationships xmlns="http://schemas.openxmlformats.org/package/2006/relationships"><Relationship Id="rId1" Type="http://schemas.openxmlformats.org/officeDocument/2006/relationships/externalLinkPath" Target="file:///\\&#23721;&#20999;\LAN&#23721;&#20999;\WINDOWS\&#65411;&#65438;&#65405;&#65400;&#65412;&#65391;&#65420;&#65439;\R3-2&#23652;-&#167;13-C2.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ｽｲﾍｲ"/>
      <sheetName val="ﾗｰﾒﾝIN"/>
      <sheetName val="ｸｲｷｿ"/>
      <sheetName val="ｸｲｷｿ-2"/>
      <sheetName val="ｽﾗﾌﾞR"/>
      <sheetName val="ﾈｼﾞﾘM"/>
      <sheetName val="ｼﾞｮｳﾌﾞS"/>
      <sheetName val="ｼﾝﾄﾞT"/>
      <sheetName val="ねじりモーメント"/>
      <sheetName val="水平分担"/>
      <sheetName val="TAISHIN1"/>
      <sheetName val="ｹﾀｳｹ"/>
      <sheetName val="ﾊｼﾗ-U2"/>
      <sheetName val="ﾊﾘ-U"/>
      <sheetName val="ﾃﾞｨｰﾌﾟB"/>
      <sheetName val="ｽｲﾍｲPUD"/>
      <sheetName val="R37-ｹｯｶ1"/>
      <sheetName val="R37-ｹｯｶ2"/>
      <sheetName val="表紙・目次 "/>
      <sheetName val="設計条件-1"/>
      <sheetName val="設計条件-2"/>
      <sheetName val="荷重計算"/>
      <sheetName val="電算シート"/>
      <sheetName val="曲げモーメントの検討"/>
      <sheetName val="せん断の検討"/>
      <sheetName val="安全性の照査"/>
      <sheetName val="トーニチC"/>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ﾗｰﾒﾝIN"/>
      <sheetName val="ｸｲｷｿ"/>
      <sheetName val="ｸｲｷｿ-2"/>
      <sheetName val="ｽﾗﾌﾞR"/>
      <sheetName val="ねじりモーメント"/>
      <sheetName val="ﾈｼﾞﾘM"/>
      <sheetName val="ｼﾞｮｳﾌﾞS"/>
      <sheetName val="ｼﾝﾄﾞT"/>
      <sheetName val="水平分担"/>
      <sheetName val="ｽｲﾍｲ"/>
      <sheetName val="TAISHIN1"/>
      <sheetName val="ｹﾀｳｹ"/>
      <sheetName val="ﾊｼﾗ-U2"/>
      <sheetName val="ﾊﾘ-U"/>
      <sheetName val="ﾃﾞｨｰﾌﾟB"/>
      <sheetName val="ｽｲﾍｲPUD"/>
      <sheetName val="R37-ｹｯｶ1"/>
      <sheetName val="R37-ｹｯｶ2"/>
      <sheetName val="表紙・目次 "/>
      <sheetName val="設計条件-1"/>
      <sheetName val="設計条件-2"/>
      <sheetName val="荷重計算"/>
      <sheetName val="電算シート"/>
      <sheetName val="曲げモーメントの検討"/>
      <sheetName val="せん断の検討"/>
      <sheetName val="安全性の照査"/>
      <sheetName val="トーニチC"/>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基本ﾃﾞｰﾀｼｰﾄ"/>
      <sheetName val="列車荷重等値等分布荷重"/>
      <sheetName val="計算位置"/>
      <sheetName val="C2-軸線"/>
      <sheetName val="C2-EI"/>
      <sheetName val="上層固定 pic"/>
      <sheetName val="上層固定"/>
      <sheetName val="上層付加 pic"/>
      <sheetName val="上層付加"/>
      <sheetName val="中層固定 pic"/>
      <sheetName val="中層固定"/>
      <sheetName val="中層付加 pic"/>
      <sheetName val="中層付加"/>
      <sheetName val="下層固定 pic"/>
      <sheetName val="下層固定"/>
      <sheetName val="下層付加 pic"/>
      <sheetName val="下層付加"/>
      <sheetName val="群集"/>
      <sheetName val="L+I pic"/>
      <sheetName val="L+I"/>
      <sheetName val="LC,LF,Sh"/>
      <sheetName val="EQD"/>
      <sheetName val="EQL pic"/>
      <sheetName val="EQL"/>
      <sheetName val="LP"/>
      <sheetName val="E (2)"/>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反力"/>
      <sheetName val="線路水平"/>
      <sheetName val="直角水平"/>
      <sheetName val="§8.線路"/>
      <sheetName val="線路組合せケース"/>
      <sheetName val="線路抽出ケース"/>
      <sheetName val="§9.直角"/>
      <sheetName val="直角組合せケース"/>
      <sheetName val="算出点"/>
      <sheetName val="上層梁ε"/>
      <sheetName val="柱ε"/>
      <sheetName val="疲労"/>
      <sheetName val="§9.直角(部材ばね)"/>
      <sheetName val="算出点 (2)"/>
      <sheetName val="§10.線路(地震)"/>
      <sheetName val="§11.直角(地震)"/>
      <sheetName val="§11.直角(部材ばね)1"/>
      <sheetName val="§11.直角(部材ばね)2"/>
      <sheetName val="荷载录入（直角地震）2"/>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応答値算定"/>
      <sheetName val="1.0-1.0-(→)"/>
      <sheetName val="2.0-1.0-(→)"/>
      <sheetName val="1.0-1.0-(←)"/>
      <sheetName val="2.0-1.0-(←)"/>
      <sheetName val="ground-data"/>
    </sheetNames>
    <sheetDataSet>
      <sheetData sheetId="0" refreshError="1"/>
      <sheetData sheetId="1" refreshError="1"/>
      <sheetData sheetId="2" refreshError="1"/>
      <sheetData sheetId="3" refreshError="1"/>
      <sheetData sheetId="4" refreshError="1"/>
      <sheetData sheetId="5"/>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基本ﾃﾞｰﾀｼｰﾄ"/>
      <sheetName val="列車荷重等値等分布荷重"/>
      <sheetName val="C1-軸線"/>
      <sheetName val="C1-EI"/>
      <sheetName val="上層固定 pic"/>
      <sheetName val="上層固定"/>
      <sheetName val="上層付加 pic"/>
      <sheetName val="上層付加"/>
      <sheetName val="中層固定 pic"/>
      <sheetName val="中層固定"/>
      <sheetName val="中層付加 pic"/>
      <sheetName val="中層付加"/>
      <sheetName val="下層固定 pic"/>
      <sheetName val="下層固定"/>
      <sheetName val="下層付加 pic"/>
      <sheetName val="下層付加"/>
      <sheetName val="群集"/>
      <sheetName val="電柱"/>
      <sheetName val="L+I pic"/>
      <sheetName val="L+I"/>
      <sheetName val="LC,LF,Sh"/>
      <sheetName val="EQD"/>
      <sheetName val="EQL pic"/>
      <sheetName val="EQL"/>
      <sheetName val="荷重図"/>
      <sheetName val="組合せ"/>
      <sheetName val="Combine"/>
      <sheetName val="抽出"/>
      <sheetName val="剛域"/>
      <sheetName val="算出点"/>
      <sheetName val="LP"/>
      <sheetName val="E (2)"/>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
      <sheetName val="2"/>
      <sheetName val="3"/>
      <sheetName val="4"/>
      <sheetName val="5"/>
      <sheetName val="5 (2)"/>
      <sheetName val="6"/>
      <sheetName val="7"/>
      <sheetName val="6 (2)"/>
      <sheetName val="8"/>
      <sheetName val="9"/>
      <sheetName val="9 (2)"/>
      <sheetName val="10"/>
      <sheetName val="11"/>
      <sheetName val="11 (2)"/>
      <sheetName val="12"/>
      <sheetName val="13"/>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sheetData sheetId="14" refreshError="1"/>
      <sheetData sheetId="15" refreshError="1"/>
      <sheetData sheetId="16"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上層梁M"/>
      <sheetName val="上層梁V"/>
      <sheetName val="上層梁変形性能"/>
      <sheetName val="上層梁変形性能 (2)"/>
      <sheetName val="抵抗Mr"/>
      <sheetName val="抵抗Ｖr"/>
      <sheetName val="Sheet1"/>
      <sheetName val="Steel Data"/>
    </sheetNames>
    <sheetDataSet>
      <sheetData sheetId="0"/>
      <sheetData sheetId="1"/>
      <sheetData sheetId="2"/>
      <sheetData sheetId="3"/>
      <sheetData sheetId="4"/>
      <sheetData sheetId="5"/>
      <sheetData sheetId="6"/>
      <sheetData sheetId="7"/>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6-Ｒ６６Ｌ２"/>
      <sheetName val="基本"/>
      <sheetName val="INPUT"/>
      <sheetName val="断面１"/>
      <sheetName val="断面２"/>
      <sheetName val="断面３"/>
      <sheetName val="断面４"/>
      <sheetName val="断面総括"/>
      <sheetName val="地盤バネ1"/>
      <sheetName val="地盤バネ2"/>
      <sheetName val="剛域1"/>
      <sheetName val="剛域2"/>
      <sheetName val="軌１－１ "/>
      <sheetName val="軌４－１"/>
      <sheetName val="軌４－２"/>
      <sheetName val="用紙"/>
    </sheetNames>
    <sheetDataSet>
      <sheetData sheetId="0" refreshError="1"/>
      <sheetData sheetId="1" refreshError="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2-基本計算(限界設計用)"/>
      <sheetName val="L2-D"/>
      <sheetName val="L2-L,I"/>
      <sheetName val="L2-LR,B,Ｔ,SH,EQ"/>
      <sheetName val="L2-上屋,群集"/>
      <sheetName val="L2-荷重図"/>
      <sheetName val="荷重組合せ"/>
      <sheetName val="combine表"/>
      <sheetName val="補正係数,抽出ケース)"/>
      <sheetName val="L2-基本計算 (耐震用)"/>
      <sheetName val="L2-耐震用軸線"/>
      <sheetName val="L2荷重計算 (耐震)"/>
      <sheetName val="L2-荷重図 (耐震)"/>
      <sheetName val="荷重組合せ(耐震)"/>
      <sheetName val="combine表 (耐震)"/>
      <sheetName val="Sheet1"/>
      <sheetName val="Sheet2"/>
      <sheetName val="Sheet3"/>
      <sheetName val="D1平面図"/>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基本ﾃﾞｰﾀｼｰﾄ"/>
      <sheetName val="列車荷重等値等分布荷重"/>
      <sheetName val="C3-軸線"/>
      <sheetName val="C3-EI"/>
      <sheetName val="上層固定 pic"/>
      <sheetName val="上層固定"/>
      <sheetName val="上層付加 pic"/>
      <sheetName val="上層付加"/>
      <sheetName val="下層固定 pic"/>
      <sheetName val="下層固定"/>
      <sheetName val="下層付加 pic"/>
      <sheetName val="下層付加"/>
      <sheetName val="群集"/>
      <sheetName val="電柱"/>
      <sheetName val="L+I pic"/>
      <sheetName val="L+I"/>
      <sheetName val="LC,LF,Sh"/>
      <sheetName val="EQD"/>
      <sheetName val="EQL pic"/>
      <sheetName val="EQL"/>
      <sheetName val="荷重図"/>
      <sheetName val="組合せ"/>
      <sheetName val="Combine"/>
      <sheetName val="抽出"/>
      <sheetName val="剛域 "/>
      <sheetName val="算出点"/>
      <sheetName val="LP"/>
      <sheetName val="E (2)"/>
    </sheetNames>
    <sheetDataSet>
      <sheetData sheetId="0" refreshError="1"/>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基本ﾃﾞｰﾀｼｰﾄ"/>
      <sheetName val="列車荷重等値等分布荷重"/>
      <sheetName val="計算位置"/>
      <sheetName val="C2-軸線"/>
      <sheetName val="C2-EI"/>
      <sheetName val="上層固定 pic"/>
      <sheetName val="上層固定"/>
      <sheetName val="上層付加 pic"/>
      <sheetName val="上層付加"/>
      <sheetName val="中層固定 pic"/>
      <sheetName val="中層固定"/>
      <sheetName val="中層付加 pic"/>
      <sheetName val="中層付加"/>
      <sheetName val="下層固定 pic"/>
      <sheetName val="下層固定"/>
      <sheetName val="下層付加 pic"/>
      <sheetName val="下層付加"/>
      <sheetName val="群集"/>
      <sheetName val="L+I pic"/>
      <sheetName val="L+I"/>
      <sheetName val="LC,LF,Sh"/>
      <sheetName val="EQD"/>
      <sheetName val="EQL pic"/>
      <sheetName val="EQL"/>
      <sheetName val="LP"/>
      <sheetName val="E (2)"/>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基本計算"/>
      <sheetName val="固死"/>
      <sheetName val="地震時"/>
      <sheetName val="荷重図"/>
      <sheetName val="組合せ"/>
      <sheetName val="配筋"/>
      <sheetName val="応答変位←"/>
      <sheetName val="せん断照査←"/>
      <sheetName val="M-θ←"/>
      <sheetName val="M-φ←"/>
      <sheetName val="損傷度"/>
      <sheetName val="S-beam"/>
    </sheetNames>
    <sheetDataSet>
      <sheetData sheetId="0" refreshError="1"/>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躯体の計算"/>
      <sheetName val="変形性能"/>
      <sheetName val="貼り付け"/>
      <sheetName val="Graph1"/>
      <sheetName val="配筋要領"/>
      <sheetName val="途中定着"/>
      <sheetName val="Steel Data"/>
      <sheetName val="7.上層曲げ応力度"/>
      <sheetName val="上層せん断力"/>
      <sheetName val="上層照査"/>
      <sheetName val="上層照査2"/>
      <sheetName val="柱曲げ応力度"/>
      <sheetName val="柱せん断力"/>
      <sheetName val="柱照査"/>
      <sheetName val="安定計算"/>
      <sheetName val="杭曲げ応力度"/>
      <sheetName val="杭せん断力"/>
      <sheetName val="杭照査"/>
      <sheetName val="L1ラーメン設計総括表"/>
      <sheetName val="上test"/>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基本ﾃﾞｰﾀｼｰﾄ"/>
      <sheetName val="列車荷重等値等分布荷重"/>
      <sheetName val="C1-軸線"/>
      <sheetName val="C1-EI"/>
      <sheetName val="上層固定 pic"/>
      <sheetName val="上層固定"/>
      <sheetName val="上層付加 pic"/>
      <sheetName val="上層付加"/>
      <sheetName val="中層固定 pic"/>
      <sheetName val="中層固定"/>
      <sheetName val="中層付加 pic"/>
      <sheetName val="中層付加"/>
      <sheetName val="下層固定 pic"/>
      <sheetName val="下層固定"/>
      <sheetName val="下層付加 pic"/>
      <sheetName val="下層付加"/>
      <sheetName val="群集"/>
      <sheetName val="電柱"/>
      <sheetName val="L+I pic"/>
      <sheetName val="L+I"/>
      <sheetName val="LC,LF,Sh"/>
      <sheetName val="EQD"/>
      <sheetName val="EQL pic"/>
      <sheetName val="EQL"/>
      <sheetName val="荷重図"/>
      <sheetName val="組合せ"/>
      <sheetName val="Combine"/>
      <sheetName val="抽出"/>
      <sheetName val="剛域"/>
      <sheetName val="算出点"/>
      <sheetName val="LP"/>
      <sheetName val="E (2)"/>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Set>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列車荷重等値等分布荷重"/>
      <sheetName val="基本ﾃﾞｰﾀｼｰﾄ"/>
      <sheetName val="計算位置"/>
      <sheetName val="C2-軸線"/>
      <sheetName val="C2-EI "/>
      <sheetName val="上層固定 pic"/>
      <sheetName val="上層固定"/>
      <sheetName val="上層付加 pic"/>
      <sheetName val="上層付加"/>
      <sheetName val="中層固定 pic"/>
      <sheetName val="中層固定"/>
      <sheetName val="中層付加 pic"/>
      <sheetName val="中層付加"/>
      <sheetName val="下層固定 pic"/>
      <sheetName val="下層固定"/>
      <sheetName val="下層付加 pic"/>
      <sheetName val="下層付加"/>
      <sheetName val="群集"/>
      <sheetName val="L+I pic"/>
      <sheetName val="L+I"/>
      <sheetName val="LC,LF,Sh"/>
      <sheetName val="E (2)"/>
      <sheetName val="EQD"/>
      <sheetName val="EQL pic"/>
      <sheetName val="EQL"/>
      <sheetName val="荷重図"/>
      <sheetName val="組合せ"/>
      <sheetName val="Combine"/>
      <sheetName val="抽出"/>
      <sheetName val="剛域"/>
      <sheetName val="算出点"/>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12.bin"/><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2.xml"/><Relationship Id="rId1" Type="http://schemas.openxmlformats.org/officeDocument/2006/relationships/printerSettings" Target="../printerSettings/printerSettings17.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列車荷重Sheet"/>
  <dimension ref="A1:AU587"/>
  <sheetViews>
    <sheetView showGridLines="0" view="pageBreakPreview" topLeftCell="A100" zoomScaleNormal="100" zoomScaleSheetLayoutView="100" workbookViewId="0">
      <selection activeCell="AC52" sqref="AC52:AF52"/>
    </sheetView>
  </sheetViews>
  <sheetFormatPr defaultColWidth="2.25" defaultRowHeight="16.5" customHeight="1"/>
  <cols>
    <col min="1" max="11" width="2.25" style="219"/>
    <col min="12" max="12" width="2.25" style="219" customWidth="1"/>
    <col min="13" max="16" width="2.25" style="219"/>
    <col min="17" max="17" width="2.25" style="219" customWidth="1"/>
    <col min="18" max="19" width="2.25" style="219"/>
    <col min="20" max="20" width="2.25" style="219" customWidth="1"/>
    <col min="21" max="16384" width="2.25" style="219"/>
  </cols>
  <sheetData>
    <row r="1" spans="2:29" ht="15.75" customHeight="1"/>
    <row r="2" spans="2:29" s="220" customFormat="1" ht="15.75" customHeight="1">
      <c r="B2" s="916"/>
      <c r="C2" s="917"/>
      <c r="D2" s="917"/>
      <c r="E2" s="916"/>
      <c r="F2" s="893" t="s">
        <v>0</v>
      </c>
      <c r="G2" s="894"/>
      <c r="H2" s="895"/>
      <c r="I2" s="895"/>
      <c r="J2" s="895"/>
      <c r="K2" s="895"/>
      <c r="L2" s="895"/>
      <c r="M2" s="895"/>
      <c r="N2" s="895"/>
      <c r="O2" s="895"/>
      <c r="P2" s="895"/>
      <c r="Q2" s="901"/>
    </row>
    <row r="3" spans="2:29" s="220" customFormat="1" ht="15.75" customHeight="1">
      <c r="B3" s="916"/>
      <c r="C3" s="917"/>
      <c r="D3" s="917"/>
      <c r="E3" s="916"/>
      <c r="F3" s="902" t="s">
        <v>1</v>
      </c>
      <c r="G3" s="903"/>
      <c r="H3" s="904"/>
      <c r="I3" s="904"/>
      <c r="J3" s="904" t="s">
        <v>2</v>
      </c>
      <c r="K3" s="904"/>
      <c r="L3" s="904"/>
      <c r="M3" s="904"/>
      <c r="N3" s="904" t="s">
        <v>3</v>
      </c>
      <c r="O3" s="904"/>
      <c r="P3" s="904"/>
      <c r="Q3" s="905"/>
    </row>
    <row r="4" spans="2:29" s="220" customFormat="1" ht="15.75" customHeight="1">
      <c r="B4" s="906" t="s">
        <v>4</v>
      </c>
      <c r="C4" s="907"/>
      <c r="D4" s="907"/>
      <c r="E4" s="906"/>
      <c r="F4" s="908">
        <v>0.57499999999999996</v>
      </c>
      <c r="G4" s="909"/>
      <c r="H4" s="910"/>
      <c r="I4" s="910"/>
      <c r="J4" s="910">
        <v>18.850000000000001</v>
      </c>
      <c r="K4" s="910"/>
      <c r="L4" s="910"/>
      <c r="M4" s="910"/>
      <c r="N4" s="910">
        <v>0.57499999999999996</v>
      </c>
      <c r="O4" s="910"/>
      <c r="P4" s="910"/>
      <c r="Q4" s="911"/>
    </row>
    <row r="5" spans="2:29" s="220" customFormat="1" ht="15.75" customHeight="1">
      <c r="B5" s="912" t="s">
        <v>5</v>
      </c>
      <c r="C5" s="913"/>
      <c r="D5" s="913"/>
      <c r="E5" s="912"/>
      <c r="F5" s="914">
        <v>0.375</v>
      </c>
      <c r="G5" s="915"/>
      <c r="H5" s="884"/>
      <c r="I5" s="884"/>
      <c r="J5" s="884">
        <v>9.25</v>
      </c>
      <c r="K5" s="884"/>
      <c r="L5" s="884"/>
      <c r="M5" s="884"/>
      <c r="N5" s="884">
        <v>0.375</v>
      </c>
      <c r="O5" s="884"/>
      <c r="P5" s="884"/>
      <c r="Q5" s="885"/>
    </row>
    <row r="6" spans="2:29" s="220" customFormat="1" ht="15.75" customHeight="1">
      <c r="E6" s="489"/>
      <c r="F6" s="489"/>
      <c r="G6" s="489"/>
      <c r="H6" s="490"/>
      <c r="I6" s="490"/>
      <c r="J6" s="490"/>
      <c r="K6" s="490"/>
      <c r="L6" s="490"/>
      <c r="M6" s="490"/>
      <c r="N6" s="490"/>
      <c r="O6" s="490"/>
      <c r="P6" s="490"/>
      <c r="Q6" s="490"/>
      <c r="R6" s="490"/>
      <c r="S6" s="493"/>
      <c r="T6" s="494"/>
      <c r="U6" s="494"/>
      <c r="V6" s="494"/>
      <c r="W6" s="494"/>
      <c r="X6" s="494"/>
      <c r="Y6" s="494"/>
      <c r="Z6" s="494"/>
      <c r="AA6" s="494"/>
      <c r="AB6" s="497"/>
      <c r="AC6" s="497"/>
    </row>
    <row r="7" spans="2:29" ht="15.75" customHeight="1">
      <c r="B7" s="893" t="s">
        <v>6</v>
      </c>
      <c r="C7" s="894"/>
      <c r="D7" s="894"/>
      <c r="E7" s="895"/>
      <c r="F7" s="895"/>
      <c r="G7" s="895"/>
      <c r="H7" s="895"/>
      <c r="I7" s="895"/>
      <c r="J7" s="895"/>
      <c r="K7" s="895" t="s">
        <v>7</v>
      </c>
      <c r="L7" s="895"/>
      <c r="M7" s="895"/>
      <c r="N7" s="896">
        <v>20</v>
      </c>
      <c r="O7" s="896"/>
      <c r="P7" s="896"/>
      <c r="Q7" s="896"/>
      <c r="R7" s="896"/>
      <c r="S7" s="897"/>
      <c r="T7" s="495"/>
    </row>
    <row r="8" spans="2:29" ht="15.75" customHeight="1">
      <c r="B8" s="890" t="s">
        <v>8</v>
      </c>
      <c r="C8" s="891"/>
      <c r="D8" s="891"/>
      <c r="E8" s="892"/>
      <c r="F8" s="898" t="s">
        <v>9</v>
      </c>
      <c r="G8" s="898"/>
      <c r="H8" s="898"/>
      <c r="I8" s="898"/>
      <c r="J8" s="898"/>
      <c r="K8" s="878" t="s">
        <v>7</v>
      </c>
      <c r="L8" s="878"/>
      <c r="M8" s="878"/>
      <c r="N8" s="899">
        <v>2.8</v>
      </c>
      <c r="O8" s="899"/>
      <c r="P8" s="899"/>
      <c r="Q8" s="899"/>
      <c r="R8" s="899"/>
      <c r="S8" s="900"/>
      <c r="T8" s="495"/>
    </row>
    <row r="9" spans="2:29" ht="15.75" customHeight="1">
      <c r="B9" s="890"/>
      <c r="C9" s="891"/>
      <c r="D9" s="891"/>
      <c r="E9" s="892"/>
      <c r="F9" s="898" t="s">
        <v>10</v>
      </c>
      <c r="G9" s="898"/>
      <c r="H9" s="898"/>
      <c r="I9" s="898"/>
      <c r="J9" s="898"/>
      <c r="K9" s="878" t="s">
        <v>7</v>
      </c>
      <c r="L9" s="878"/>
      <c r="M9" s="878"/>
      <c r="N9" s="899">
        <v>2.2000000000000002</v>
      </c>
      <c r="O9" s="899"/>
      <c r="P9" s="899"/>
      <c r="Q9" s="899"/>
      <c r="R9" s="899"/>
      <c r="S9" s="900"/>
      <c r="T9" s="495"/>
    </row>
    <row r="10" spans="2:29" ht="15.75" customHeight="1">
      <c r="B10" s="890" t="s">
        <v>11</v>
      </c>
      <c r="C10" s="891"/>
      <c r="D10" s="891"/>
      <c r="E10" s="892"/>
      <c r="F10" s="877" t="s">
        <v>12</v>
      </c>
      <c r="G10" s="877"/>
      <c r="H10" s="877"/>
      <c r="I10" s="877"/>
      <c r="J10" s="877"/>
      <c r="K10" s="878" t="s">
        <v>13</v>
      </c>
      <c r="L10" s="878"/>
      <c r="M10" s="878"/>
      <c r="N10" s="886">
        <v>160</v>
      </c>
      <c r="O10" s="886"/>
      <c r="P10" s="886"/>
      <c r="Q10" s="886"/>
      <c r="R10" s="886"/>
      <c r="S10" s="887"/>
      <c r="T10" s="496"/>
    </row>
    <row r="11" spans="2:29" ht="15.75" customHeight="1">
      <c r="B11" s="890"/>
      <c r="C11" s="891"/>
      <c r="D11" s="891"/>
      <c r="E11" s="892"/>
      <c r="F11" s="877" t="s">
        <v>14</v>
      </c>
      <c r="G11" s="877"/>
      <c r="H11" s="877"/>
      <c r="I11" s="877"/>
      <c r="J11" s="877"/>
      <c r="K11" s="878" t="s">
        <v>15</v>
      </c>
      <c r="L11" s="878"/>
      <c r="M11" s="878"/>
      <c r="N11" s="886">
        <v>32</v>
      </c>
      <c r="O11" s="886"/>
      <c r="P11" s="886"/>
      <c r="Q11" s="886"/>
      <c r="R11" s="886"/>
      <c r="S11" s="887"/>
      <c r="T11" s="496"/>
    </row>
    <row r="12" spans="2:29" ht="15.75" customHeight="1">
      <c r="B12" s="888" t="s">
        <v>16</v>
      </c>
      <c r="C12" s="889"/>
      <c r="D12" s="889"/>
      <c r="E12" s="878"/>
      <c r="F12" s="878"/>
      <c r="G12" s="878"/>
      <c r="H12" s="878"/>
      <c r="I12" s="878"/>
      <c r="J12" s="878"/>
      <c r="K12" s="878"/>
      <c r="L12" s="878"/>
      <c r="M12" s="878"/>
      <c r="N12" s="886">
        <v>10</v>
      </c>
      <c r="O12" s="886"/>
      <c r="P12" s="886"/>
      <c r="Q12" s="886"/>
      <c r="R12" s="886"/>
      <c r="S12" s="887"/>
      <c r="T12" s="496"/>
    </row>
    <row r="13" spans="2:29" ht="15.75" customHeight="1">
      <c r="B13" s="749"/>
      <c r="C13" s="750"/>
      <c r="D13" s="750"/>
      <c r="E13" s="751"/>
      <c r="F13" s="877"/>
      <c r="G13" s="877"/>
      <c r="H13" s="877"/>
      <c r="I13" s="877"/>
      <c r="J13" s="877"/>
      <c r="K13" s="878"/>
      <c r="L13" s="878"/>
      <c r="M13" s="878"/>
      <c r="N13" s="879"/>
      <c r="O13" s="879"/>
      <c r="P13" s="879"/>
      <c r="Q13" s="879"/>
      <c r="R13" s="879"/>
      <c r="S13" s="880"/>
      <c r="T13" s="497"/>
    </row>
    <row r="14" spans="2:29" ht="15.75" customHeight="1">
      <c r="B14" s="749"/>
      <c r="C14" s="750"/>
      <c r="D14" s="750"/>
      <c r="E14" s="751"/>
      <c r="F14" s="881"/>
      <c r="G14" s="881"/>
      <c r="H14" s="881"/>
      <c r="I14" s="881"/>
      <c r="J14" s="881"/>
      <c r="K14" s="878"/>
      <c r="L14" s="878"/>
      <c r="M14" s="878"/>
      <c r="N14" s="879"/>
      <c r="O14" s="879"/>
      <c r="P14" s="879"/>
      <c r="Q14" s="879"/>
      <c r="R14" s="879"/>
      <c r="S14" s="880"/>
      <c r="T14" s="497"/>
    </row>
    <row r="15" spans="2:29" ht="12">
      <c r="B15" s="752"/>
      <c r="C15" s="753"/>
      <c r="D15" s="753"/>
      <c r="E15" s="754"/>
      <c r="F15" s="882"/>
      <c r="G15" s="882"/>
      <c r="H15" s="882"/>
      <c r="I15" s="882"/>
      <c r="J15" s="882"/>
      <c r="K15" s="883"/>
      <c r="L15" s="883"/>
      <c r="M15" s="883"/>
      <c r="N15" s="884"/>
      <c r="O15" s="884"/>
      <c r="P15" s="884"/>
      <c r="Q15" s="884"/>
      <c r="R15" s="884"/>
      <c r="S15" s="885"/>
      <c r="T15" s="497"/>
    </row>
    <row r="16" spans="2:29" ht="12"/>
    <row r="17" spans="1:38" ht="15.75" customHeight="1"/>
    <row r="18" spans="1:38" ht="12">
      <c r="A18" s="220"/>
      <c r="B18" s="220" t="s">
        <v>17</v>
      </c>
      <c r="C18" s="220"/>
    </row>
    <row r="19" spans="1:38" ht="12">
      <c r="A19" s="220"/>
      <c r="B19" s="220"/>
      <c r="C19" s="220"/>
    </row>
    <row r="20" spans="1:38" ht="16.5" customHeight="1">
      <c r="A20" s="220"/>
      <c r="C20" s="220" t="s">
        <v>18</v>
      </c>
    </row>
    <row r="21" spans="1:38" ht="16.5" customHeight="1">
      <c r="A21" s="220"/>
      <c r="B21" s="220"/>
      <c r="C21" s="220"/>
    </row>
    <row r="22" spans="1:38" ht="16.5" customHeight="1">
      <c r="A22" s="220"/>
      <c r="B22" s="220"/>
      <c r="D22" s="220" t="s">
        <v>19</v>
      </c>
      <c r="R22" s="266"/>
      <c r="T22" s="291"/>
      <c r="U22" s="291"/>
      <c r="V22" s="291"/>
      <c r="W22" s="291"/>
      <c r="X22" s="291"/>
      <c r="AA22" s="241"/>
      <c r="AB22" s="241"/>
      <c r="AC22" s="241"/>
      <c r="AD22" s="241"/>
      <c r="AG22" s="241"/>
      <c r="AH22" s="241"/>
    </row>
    <row r="23" spans="1:38" ht="16.5" customHeight="1">
      <c r="A23" s="220"/>
      <c r="B23" s="220"/>
      <c r="D23" s="220"/>
      <c r="R23" s="266"/>
      <c r="T23" s="291"/>
      <c r="U23" s="291"/>
      <c r="V23" s="291"/>
      <c r="W23" s="291"/>
      <c r="X23" s="291"/>
      <c r="AA23" s="241"/>
      <c r="AB23" s="241"/>
      <c r="AC23" s="241"/>
      <c r="AD23" s="241"/>
      <c r="AG23" s="241"/>
      <c r="AH23" s="241"/>
    </row>
    <row r="24" spans="1:38" s="527" customFormat="1" ht="16.5" customHeight="1">
      <c r="A24" s="220"/>
      <c r="B24" s="220"/>
      <c r="C24" s="220"/>
      <c r="D24" s="220"/>
      <c r="E24" s="219"/>
      <c r="F24" s="219"/>
      <c r="G24" s="219"/>
      <c r="H24" s="219"/>
      <c r="I24" s="219"/>
      <c r="J24" s="219"/>
      <c r="K24" s="219"/>
      <c r="L24" s="219"/>
      <c r="M24" s="219"/>
      <c r="N24" s="219"/>
      <c r="O24" s="219"/>
      <c r="P24" s="219"/>
      <c r="Q24" s="219"/>
      <c r="R24" s="219"/>
      <c r="S24" s="219"/>
      <c r="T24" s="219"/>
      <c r="U24" s="219"/>
      <c r="V24" s="219"/>
      <c r="W24" s="266"/>
      <c r="X24" s="219"/>
      <c r="Y24" s="291"/>
      <c r="Z24" s="291"/>
      <c r="AA24" s="291"/>
      <c r="AB24" s="291"/>
      <c r="AC24" s="291"/>
      <c r="AD24" s="219"/>
      <c r="AE24" s="219"/>
      <c r="AF24" s="440" t="s">
        <v>20</v>
      </c>
      <c r="AG24" s="219"/>
      <c r="AH24" s="219"/>
      <c r="AI24" s="219"/>
      <c r="AJ24" s="219"/>
      <c r="AK24" s="219"/>
      <c r="AL24" s="219"/>
    </row>
    <row r="25" spans="1:38" s="527" customFormat="1" ht="16.5" customHeight="1">
      <c r="A25" s="219"/>
      <c r="B25" s="219"/>
      <c r="C25" s="219"/>
      <c r="D25" s="219"/>
      <c r="E25" s="219"/>
      <c r="F25" s="918"/>
      <c r="G25" s="919"/>
      <c r="H25" s="919"/>
      <c r="I25" s="919"/>
      <c r="J25" s="919"/>
      <c r="K25" s="919"/>
      <c r="L25" s="919"/>
      <c r="M25" s="919"/>
      <c r="N25" s="919"/>
      <c r="O25" s="919"/>
      <c r="P25" s="919"/>
      <c r="Q25" s="919" t="s">
        <v>21</v>
      </c>
      <c r="R25" s="919"/>
      <c r="S25" s="919"/>
      <c r="T25" s="919"/>
      <c r="U25" s="919" t="s">
        <v>22</v>
      </c>
      <c r="V25" s="919"/>
      <c r="W25" s="919"/>
      <c r="X25" s="919"/>
      <c r="Y25" s="919" t="s">
        <v>23</v>
      </c>
      <c r="Z25" s="919"/>
      <c r="AA25" s="919"/>
      <c r="AB25" s="919"/>
      <c r="AC25" s="919" t="s">
        <v>24</v>
      </c>
      <c r="AD25" s="919"/>
      <c r="AE25" s="919"/>
      <c r="AF25" s="920"/>
      <c r="AG25" s="219"/>
      <c r="AH25" s="219"/>
      <c r="AI25" s="219"/>
      <c r="AJ25" s="219"/>
      <c r="AK25" s="219"/>
      <c r="AL25" s="219"/>
    </row>
    <row r="26" spans="1:38" s="527" customFormat="1" ht="16.5" customHeight="1">
      <c r="A26" s="219"/>
      <c r="B26" s="219"/>
      <c r="C26" s="219"/>
      <c r="D26" s="219"/>
      <c r="E26" s="219"/>
      <c r="F26" s="867" t="s">
        <v>25</v>
      </c>
      <c r="G26" s="868"/>
      <c r="H26" s="868"/>
      <c r="I26" s="868"/>
      <c r="J26" s="868"/>
      <c r="K26" s="868"/>
      <c r="L26" s="868"/>
      <c r="M26" s="868"/>
      <c r="N26" s="868"/>
      <c r="O26" s="868"/>
      <c r="P26" s="868"/>
      <c r="Q26" s="870">
        <f>SUM(L99:W99)</f>
        <v>5740</v>
      </c>
      <c r="R26" s="870"/>
      <c r="S26" s="870"/>
      <c r="T26" s="870"/>
      <c r="U26" s="870">
        <f>SUM(X99:AI99)</f>
        <v>5740</v>
      </c>
      <c r="V26" s="870"/>
      <c r="W26" s="870"/>
      <c r="X26" s="870"/>
      <c r="Y26" s="870">
        <f>SUM(L117:U117)</f>
        <v>1860</v>
      </c>
      <c r="Z26" s="870"/>
      <c r="AA26" s="870"/>
      <c r="AB26" s="870"/>
      <c r="AC26" s="870">
        <f>SUM(AA117:AJ117)</f>
        <v>1860</v>
      </c>
      <c r="AD26" s="870"/>
      <c r="AE26" s="870"/>
      <c r="AF26" s="871"/>
      <c r="AG26" s="219"/>
      <c r="AH26" s="219"/>
      <c r="AI26" s="219"/>
      <c r="AJ26" s="219"/>
      <c r="AK26" s="219"/>
      <c r="AL26" s="219"/>
    </row>
    <row r="27" spans="1:38" s="527" customFormat="1" ht="16.5" customHeight="1">
      <c r="A27" s="219"/>
      <c r="B27" s="219"/>
      <c r="C27" s="219"/>
      <c r="D27" s="219"/>
      <c r="E27" s="219"/>
      <c r="F27" s="867" t="s">
        <v>26</v>
      </c>
      <c r="G27" s="868"/>
      <c r="H27" s="868"/>
      <c r="I27" s="868"/>
      <c r="J27" s="868"/>
      <c r="K27" s="868"/>
      <c r="L27" s="868"/>
      <c r="M27" s="868"/>
      <c r="N27" s="868"/>
      <c r="O27" s="868"/>
      <c r="P27" s="868"/>
      <c r="Q27" s="870">
        <f>SUM(L102:W102)</f>
        <v>660</v>
      </c>
      <c r="R27" s="870"/>
      <c r="S27" s="870"/>
      <c r="T27" s="870"/>
      <c r="U27" s="870">
        <f>SUM(X102:AI102)</f>
        <v>520</v>
      </c>
      <c r="V27" s="870"/>
      <c r="W27" s="870"/>
      <c r="X27" s="870"/>
      <c r="Y27" s="870">
        <f>SUM(L120:U120)</f>
        <v>260</v>
      </c>
      <c r="Z27" s="870"/>
      <c r="AA27" s="870"/>
      <c r="AB27" s="870"/>
      <c r="AC27" s="870">
        <f>SUM(AA120:AJ120)</f>
        <v>260</v>
      </c>
      <c r="AD27" s="870"/>
      <c r="AE27" s="870"/>
      <c r="AF27" s="871"/>
      <c r="AG27" s="219"/>
      <c r="AH27" s="219"/>
      <c r="AI27" s="219"/>
      <c r="AJ27" s="219"/>
      <c r="AK27" s="219"/>
      <c r="AL27" s="219"/>
    </row>
    <row r="28" spans="1:38" s="527" customFormat="1" ht="16.5" customHeight="1">
      <c r="A28" s="219"/>
      <c r="B28" s="219"/>
      <c r="C28" s="219"/>
      <c r="D28" s="219"/>
      <c r="E28" s="219"/>
      <c r="F28" s="923" t="s">
        <v>27</v>
      </c>
      <c r="G28" s="923"/>
      <c r="H28" s="923"/>
      <c r="I28" s="923"/>
      <c r="J28" s="923"/>
      <c r="K28" s="923"/>
      <c r="L28" s="924"/>
      <c r="M28" s="869" t="s">
        <v>28</v>
      </c>
      <c r="N28" s="869"/>
      <c r="O28" s="869"/>
      <c r="P28" s="869"/>
      <c r="Q28" s="870">
        <f>AC50</f>
        <v>367.53317260742188</v>
      </c>
      <c r="R28" s="870"/>
      <c r="S28" s="870"/>
      <c r="T28" s="870"/>
      <c r="U28" s="870">
        <f>AC52</f>
        <v>272.46682739257813</v>
      </c>
      <c r="V28" s="870"/>
      <c r="W28" s="870"/>
      <c r="X28" s="870"/>
      <c r="Y28" s="870">
        <f>AC54</f>
        <v>294.91888427734375</v>
      </c>
      <c r="Z28" s="870"/>
      <c r="AA28" s="870"/>
      <c r="AB28" s="870"/>
      <c r="AC28" s="870">
        <f>AC56</f>
        <v>25.08111572265625</v>
      </c>
      <c r="AD28" s="870"/>
      <c r="AE28" s="870"/>
      <c r="AF28" s="871"/>
      <c r="AG28" s="219"/>
      <c r="AH28" s="219"/>
      <c r="AI28" s="219"/>
      <c r="AJ28" s="219"/>
      <c r="AK28" s="219"/>
      <c r="AL28" s="219"/>
    </row>
    <row r="29" spans="1:38" s="527" customFormat="1" ht="16.5" customHeight="1">
      <c r="A29" s="219"/>
      <c r="B29" s="219"/>
      <c r="C29" s="219"/>
      <c r="D29" s="219"/>
      <c r="E29" s="219"/>
      <c r="F29" s="925"/>
      <c r="G29" s="925"/>
      <c r="H29" s="925"/>
      <c r="I29" s="925"/>
      <c r="J29" s="925"/>
      <c r="K29" s="925"/>
      <c r="L29" s="926"/>
      <c r="M29" s="869" t="s">
        <v>29</v>
      </c>
      <c r="N29" s="869"/>
      <c r="O29" s="869"/>
      <c r="P29" s="869"/>
      <c r="Q29" s="870">
        <f>AC69</f>
        <v>320</v>
      </c>
      <c r="R29" s="870"/>
      <c r="S29" s="870"/>
      <c r="T29" s="870"/>
      <c r="U29" s="870">
        <f>AC69</f>
        <v>320</v>
      </c>
      <c r="V29" s="870"/>
      <c r="W29" s="870"/>
      <c r="X29" s="870"/>
      <c r="Y29" s="870">
        <f>AC70</f>
        <v>160</v>
      </c>
      <c r="Z29" s="870"/>
      <c r="AA29" s="870"/>
      <c r="AB29" s="870"/>
      <c r="AC29" s="870">
        <f>AC70</f>
        <v>160</v>
      </c>
      <c r="AD29" s="870"/>
      <c r="AE29" s="870"/>
      <c r="AF29" s="871"/>
      <c r="AG29" s="219"/>
      <c r="AH29" s="219"/>
      <c r="AI29" s="219"/>
      <c r="AJ29" s="219"/>
      <c r="AK29" s="219"/>
      <c r="AL29" s="219"/>
    </row>
    <row r="30" spans="1:38" s="527" customFormat="1" ht="16.5" customHeight="1">
      <c r="A30" s="219"/>
      <c r="B30" s="219"/>
      <c r="C30" s="219"/>
      <c r="D30" s="219"/>
      <c r="E30" s="219"/>
      <c r="F30" s="867" t="s">
        <v>30</v>
      </c>
      <c r="G30" s="868"/>
      <c r="H30" s="868"/>
      <c r="I30" s="868"/>
      <c r="J30" s="868"/>
      <c r="K30" s="868"/>
      <c r="L30" s="868"/>
      <c r="M30" s="869" t="s">
        <v>31</v>
      </c>
      <c r="N30" s="869"/>
      <c r="O30" s="869"/>
      <c r="P30" s="869"/>
      <c r="Q30" s="870">
        <f>SUM(L103:W103)</f>
        <v>460</v>
      </c>
      <c r="R30" s="870"/>
      <c r="S30" s="870"/>
      <c r="T30" s="870"/>
      <c r="U30" s="870">
        <f>SUM(X103:AI103)</f>
        <v>460</v>
      </c>
      <c r="V30" s="870"/>
      <c r="W30" s="870"/>
      <c r="X30" s="870"/>
      <c r="Y30" s="870">
        <f>SUM(L121:U121)</f>
        <v>250</v>
      </c>
      <c r="Z30" s="870"/>
      <c r="AA30" s="870"/>
      <c r="AB30" s="870"/>
      <c r="AC30" s="870">
        <f>SUM(AA121:AJ121)</f>
        <v>250</v>
      </c>
      <c r="AD30" s="870"/>
      <c r="AE30" s="870"/>
      <c r="AF30" s="871"/>
      <c r="AG30" s="219"/>
      <c r="AH30" s="219"/>
      <c r="AI30" s="219"/>
      <c r="AJ30" s="219"/>
      <c r="AK30" s="219"/>
      <c r="AL30" s="219"/>
    </row>
    <row r="31" spans="1:38" s="527" customFormat="1" ht="16.5" customHeight="1">
      <c r="A31" s="219"/>
      <c r="B31" s="219"/>
      <c r="C31" s="219"/>
      <c r="D31" s="219"/>
      <c r="E31" s="219"/>
      <c r="F31" s="867"/>
      <c r="G31" s="868"/>
      <c r="H31" s="868"/>
      <c r="I31" s="868"/>
      <c r="J31" s="868"/>
      <c r="K31" s="868"/>
      <c r="L31" s="868"/>
      <c r="M31" s="869" t="s">
        <v>32</v>
      </c>
      <c r="N31" s="869"/>
      <c r="O31" s="869"/>
      <c r="P31" s="869"/>
      <c r="Q31" s="870">
        <f>SUM(L104:W104)</f>
        <v>740</v>
      </c>
      <c r="R31" s="870"/>
      <c r="S31" s="870"/>
      <c r="T31" s="870"/>
      <c r="U31" s="870">
        <f>SUM(X104:AI104)</f>
        <v>740</v>
      </c>
      <c r="V31" s="870"/>
      <c r="W31" s="870"/>
      <c r="X31" s="870"/>
      <c r="Y31" s="870">
        <f>SUM(L122:U122)</f>
        <v>400</v>
      </c>
      <c r="Z31" s="870"/>
      <c r="AA31" s="870"/>
      <c r="AB31" s="870"/>
      <c r="AC31" s="870">
        <f>SUM(AA122:AJ122)</f>
        <v>400</v>
      </c>
      <c r="AD31" s="870"/>
      <c r="AE31" s="870"/>
      <c r="AF31" s="871"/>
      <c r="AG31" s="219"/>
      <c r="AH31" s="219"/>
      <c r="AI31" s="219"/>
      <c r="AJ31" s="219"/>
      <c r="AK31" s="219"/>
      <c r="AL31" s="219"/>
    </row>
    <row r="32" spans="1:38" s="527" customFormat="1" ht="16.5" customHeight="1">
      <c r="A32" s="219"/>
      <c r="B32" s="219"/>
      <c r="C32" s="219"/>
      <c r="D32" s="219"/>
      <c r="E32" s="219"/>
      <c r="F32" s="867"/>
      <c r="G32" s="868"/>
      <c r="H32" s="868"/>
      <c r="I32" s="868"/>
      <c r="J32" s="868"/>
      <c r="K32" s="868"/>
      <c r="L32" s="868"/>
      <c r="M32" s="869" t="s">
        <v>33</v>
      </c>
      <c r="N32" s="869"/>
      <c r="O32" s="869"/>
      <c r="P32" s="869"/>
      <c r="Q32" s="870">
        <f>SUM(L105:W105)</f>
        <v>820</v>
      </c>
      <c r="R32" s="870"/>
      <c r="S32" s="870"/>
      <c r="T32" s="870"/>
      <c r="U32" s="870">
        <f>SUM(X105:AI105)</f>
        <v>820</v>
      </c>
      <c r="V32" s="870"/>
      <c r="W32" s="870"/>
      <c r="X32" s="870"/>
      <c r="Y32" s="870">
        <f>SUM(L123:U123)</f>
        <v>450</v>
      </c>
      <c r="Z32" s="870"/>
      <c r="AA32" s="870"/>
      <c r="AB32" s="870"/>
      <c r="AC32" s="870">
        <f>SUM(AA123:AJ123)</f>
        <v>450</v>
      </c>
      <c r="AD32" s="870"/>
      <c r="AE32" s="870"/>
      <c r="AF32" s="871"/>
      <c r="AG32" s="503"/>
      <c r="AH32" s="503"/>
      <c r="AI32" s="503"/>
      <c r="AJ32" s="503"/>
      <c r="AK32" s="503"/>
      <c r="AL32" s="503"/>
    </row>
    <row r="33" spans="1:43" s="527" customFormat="1" ht="30" customHeight="1">
      <c r="A33" s="219"/>
      <c r="B33" s="219"/>
      <c r="C33" s="219"/>
      <c r="D33" s="219"/>
      <c r="E33" s="219"/>
      <c r="F33" s="867" t="s">
        <v>34</v>
      </c>
      <c r="G33" s="868"/>
      <c r="H33" s="868"/>
      <c r="I33" s="868"/>
      <c r="J33" s="868"/>
      <c r="K33" s="868"/>
      <c r="L33" s="868"/>
      <c r="M33" s="869" t="s">
        <v>35</v>
      </c>
      <c r="N33" s="869"/>
      <c r="O33" s="869"/>
      <c r="P33" s="869"/>
      <c r="Q33" s="870">
        <f>SUM(L109:W109)</f>
        <v>0</v>
      </c>
      <c r="R33" s="870"/>
      <c r="S33" s="870"/>
      <c r="T33" s="870"/>
      <c r="U33" s="870">
        <f>SUM(X109:AI109)</f>
        <v>0</v>
      </c>
      <c r="V33" s="870"/>
      <c r="W33" s="870"/>
      <c r="X33" s="870"/>
      <c r="Y33" s="870">
        <f>SUM(L127:U127)</f>
        <v>0</v>
      </c>
      <c r="Z33" s="870"/>
      <c r="AA33" s="870"/>
      <c r="AB33" s="870"/>
      <c r="AC33" s="870">
        <f>SUM(AA127:AJ127)</f>
        <v>0</v>
      </c>
      <c r="AD33" s="870"/>
      <c r="AE33" s="870"/>
      <c r="AF33" s="871"/>
      <c r="AG33" s="503"/>
      <c r="AH33" s="503"/>
      <c r="AI33" s="503"/>
      <c r="AJ33" s="503"/>
      <c r="AK33" s="503"/>
      <c r="AL33" s="503"/>
      <c r="AM33" s="219"/>
      <c r="AN33" s="219"/>
      <c r="AO33" s="219"/>
      <c r="AP33" s="219"/>
      <c r="AQ33" s="219"/>
    </row>
    <row r="34" spans="1:43" s="527" customFormat="1" ht="30" customHeight="1">
      <c r="A34" s="219"/>
      <c r="B34" s="219"/>
      <c r="C34" s="219"/>
      <c r="D34" s="219"/>
      <c r="E34" s="219"/>
      <c r="F34" s="872" t="s">
        <v>36</v>
      </c>
      <c r="G34" s="873"/>
      <c r="H34" s="873"/>
      <c r="I34" s="873"/>
      <c r="J34" s="873"/>
      <c r="K34" s="873"/>
      <c r="L34" s="873"/>
      <c r="M34" s="874">
        <v>1</v>
      </c>
      <c r="N34" s="874"/>
      <c r="O34" s="874"/>
      <c r="P34" s="874"/>
      <c r="Q34" s="875">
        <f>SUM(L110:W110)</f>
        <v>0</v>
      </c>
      <c r="R34" s="875"/>
      <c r="S34" s="875"/>
      <c r="T34" s="875"/>
      <c r="U34" s="875">
        <f>SUM(X110:AI110)</f>
        <v>0</v>
      </c>
      <c r="V34" s="875"/>
      <c r="W34" s="875"/>
      <c r="X34" s="875"/>
      <c r="Y34" s="875">
        <f>SUM(L128:U128)</f>
        <v>0</v>
      </c>
      <c r="Z34" s="875"/>
      <c r="AA34" s="875"/>
      <c r="AB34" s="875"/>
      <c r="AC34" s="875">
        <f>SUM(AA128:AJ128)</f>
        <v>0</v>
      </c>
      <c r="AD34" s="875"/>
      <c r="AE34" s="875"/>
      <c r="AF34" s="876"/>
      <c r="AG34" s="503"/>
      <c r="AH34" s="503"/>
      <c r="AI34" s="503"/>
      <c r="AJ34" s="503"/>
      <c r="AK34" s="503"/>
      <c r="AL34" s="503"/>
      <c r="AM34" s="219"/>
      <c r="AN34" s="219"/>
      <c r="AO34" s="219"/>
      <c r="AP34" s="219"/>
      <c r="AQ34" s="219"/>
    </row>
    <row r="35" spans="1:43" s="527" customFormat="1" ht="16.5" customHeight="1">
      <c r="A35" s="219"/>
      <c r="B35" s="219"/>
      <c r="C35" s="219"/>
      <c r="D35" s="219"/>
      <c r="E35" s="219"/>
      <c r="F35" s="500"/>
      <c r="G35" s="500"/>
      <c r="H35" s="500"/>
      <c r="I35" s="500"/>
      <c r="J35" s="500"/>
      <c r="K35" s="500"/>
      <c r="L35" s="500"/>
      <c r="M35" s="503"/>
      <c r="N35" s="503"/>
      <c r="O35" s="503"/>
      <c r="P35" s="503"/>
      <c r="Q35" s="503"/>
      <c r="R35" s="503"/>
      <c r="S35" s="503"/>
      <c r="T35" s="503"/>
      <c r="U35" s="503"/>
      <c r="V35" s="503"/>
      <c r="W35" s="503"/>
      <c r="X35" s="503"/>
      <c r="Y35" s="503"/>
      <c r="Z35" s="503"/>
      <c r="AA35" s="503"/>
      <c r="AB35" s="503"/>
      <c r="AC35" s="503"/>
      <c r="AD35" s="503"/>
      <c r="AE35" s="503"/>
      <c r="AF35" s="503"/>
      <c r="AG35" s="503"/>
      <c r="AH35" s="503"/>
      <c r="AI35" s="503"/>
      <c r="AJ35" s="503"/>
      <c r="AK35" s="503"/>
      <c r="AL35" s="503"/>
      <c r="AM35" s="219"/>
      <c r="AN35" s="219"/>
      <c r="AO35" s="219"/>
      <c r="AP35" s="219"/>
      <c r="AQ35" s="219"/>
    </row>
    <row r="36" spans="1:43" ht="16.5" customHeight="1">
      <c r="A36" s="220"/>
      <c r="B36" s="220"/>
      <c r="D36" s="220" t="s">
        <v>37</v>
      </c>
      <c r="R36" s="266"/>
      <c r="T36" s="291"/>
      <c r="U36" s="291"/>
      <c r="V36" s="291"/>
      <c r="W36" s="291"/>
      <c r="X36" s="291"/>
      <c r="AA36" s="241"/>
      <c r="AB36" s="241"/>
      <c r="AC36" s="241"/>
      <c r="AD36" s="241"/>
      <c r="AG36" s="241"/>
      <c r="AH36" s="241"/>
    </row>
    <row r="37" spans="1:43" ht="16.5" customHeight="1">
      <c r="F37" s="291"/>
      <c r="G37" s="291"/>
      <c r="H37" s="291"/>
      <c r="I37" s="291"/>
      <c r="J37" s="233"/>
      <c r="K37" s="233"/>
      <c r="L37" s="233"/>
      <c r="M37" s="233"/>
      <c r="N37" s="233"/>
      <c r="O37" s="233"/>
      <c r="P37" s="233"/>
      <c r="Q37" s="233"/>
      <c r="U37" s="233"/>
      <c r="V37" s="233"/>
      <c r="W37" s="499"/>
      <c r="X37" s="499"/>
      <c r="Y37" s="499"/>
      <c r="Z37" s="499"/>
      <c r="AA37" s="499"/>
      <c r="AB37" s="499"/>
      <c r="AF37" s="499"/>
      <c r="AG37" s="499"/>
      <c r="AH37" s="499"/>
      <c r="AI37" s="499"/>
      <c r="AJ37" s="499"/>
      <c r="AK37" s="499"/>
      <c r="AL37" s="499"/>
      <c r="AM37" s="499"/>
      <c r="AN37" s="499"/>
      <c r="AO37" s="499"/>
      <c r="AP37" s="499"/>
      <c r="AQ37" s="499"/>
    </row>
    <row r="38" spans="1:43" ht="15" customHeight="1">
      <c r="E38" s="220"/>
      <c r="F38" s="224" t="s">
        <v>38</v>
      </c>
    </row>
    <row r="39" spans="1:43" ht="15" customHeight="1">
      <c r="E39" s="220"/>
      <c r="F39" s="220"/>
    </row>
    <row r="40" spans="1:43" ht="15.75" customHeight="1">
      <c r="E40" s="223"/>
      <c r="F40" s="763"/>
      <c r="G40" s="763"/>
      <c r="H40" s="763"/>
      <c r="I40" s="763"/>
      <c r="J40" s="763"/>
      <c r="K40" s="763"/>
      <c r="L40" s="763"/>
      <c r="M40" s="763"/>
      <c r="N40" s="763"/>
      <c r="O40" s="763"/>
      <c r="P40" s="763"/>
      <c r="Q40" s="763"/>
      <c r="R40" s="763"/>
      <c r="S40" s="763"/>
      <c r="T40" s="763"/>
      <c r="U40" s="763"/>
      <c r="V40" s="763"/>
      <c r="W40" s="763"/>
      <c r="X40" s="763"/>
      <c r="Y40" s="763"/>
      <c r="Z40" s="763"/>
      <c r="AA40" s="763"/>
      <c r="AB40" s="763"/>
      <c r="AC40" s="763"/>
      <c r="AD40" s="763"/>
      <c r="AE40" s="763"/>
      <c r="AF40" s="763"/>
      <c r="AG40" s="763"/>
    </row>
    <row r="41" spans="1:43" ht="15.75" customHeight="1">
      <c r="D41" s="223"/>
      <c r="E41" s="223"/>
      <c r="F41" s="763"/>
      <c r="G41" s="763"/>
      <c r="H41" s="763"/>
      <c r="I41" s="763"/>
      <c r="J41" s="763"/>
      <c r="K41" s="763"/>
      <c r="L41" s="763"/>
      <c r="M41" s="763"/>
      <c r="N41" s="763"/>
      <c r="O41" s="763"/>
      <c r="P41" s="763"/>
      <c r="Q41" s="763"/>
      <c r="R41" s="763"/>
      <c r="S41" s="763"/>
      <c r="T41" s="763"/>
      <c r="U41" s="763"/>
      <c r="V41" s="763"/>
      <c r="W41" s="763"/>
      <c r="X41" s="763"/>
      <c r="Y41" s="763"/>
      <c r="Z41" s="763"/>
      <c r="AA41" s="763"/>
      <c r="AB41" s="763"/>
      <c r="AC41" s="763"/>
      <c r="AD41" s="763"/>
      <c r="AE41" s="763"/>
      <c r="AF41" s="763"/>
      <c r="AG41" s="763"/>
    </row>
    <row r="42" spans="1:43" ht="15.75" customHeight="1">
      <c r="D42" s="223"/>
      <c r="E42" s="223"/>
      <c r="F42" s="763"/>
      <c r="G42" s="763"/>
      <c r="H42" s="763"/>
      <c r="I42" s="763"/>
      <c r="J42" s="763"/>
      <c r="K42" s="763"/>
      <c r="L42" s="763"/>
      <c r="M42" s="763"/>
      <c r="N42" s="763"/>
      <c r="O42" s="763"/>
      <c r="P42" s="763"/>
      <c r="Q42" s="763"/>
      <c r="R42" s="763"/>
      <c r="S42" s="763"/>
      <c r="T42" s="763"/>
      <c r="U42" s="763"/>
      <c r="V42" s="763"/>
      <c r="W42" s="763"/>
      <c r="X42" s="763"/>
      <c r="Y42" s="763"/>
      <c r="Z42" s="763"/>
      <c r="AA42" s="763"/>
      <c r="AB42" s="763"/>
      <c r="AC42" s="763"/>
      <c r="AD42" s="763"/>
      <c r="AE42" s="763"/>
      <c r="AF42" s="763"/>
      <c r="AG42" s="763"/>
    </row>
    <row r="43" spans="1:43" ht="15.75" customHeight="1">
      <c r="D43" s="223"/>
      <c r="E43" s="223"/>
      <c r="F43" s="763"/>
      <c r="G43" s="763"/>
      <c r="H43" s="763"/>
      <c r="I43" s="763"/>
      <c r="J43" s="763"/>
      <c r="K43" s="763"/>
      <c r="L43" s="763"/>
      <c r="M43" s="763"/>
      <c r="N43" s="763"/>
      <c r="O43" s="763"/>
      <c r="P43" s="763"/>
      <c r="Q43" s="763"/>
      <c r="R43" s="763"/>
      <c r="S43" s="763"/>
      <c r="T43" s="763"/>
      <c r="U43" s="763"/>
      <c r="V43" s="763"/>
      <c r="W43" s="763"/>
      <c r="X43" s="763"/>
      <c r="Y43" s="763"/>
      <c r="Z43" s="763"/>
      <c r="AA43" s="763"/>
      <c r="AB43" s="763"/>
      <c r="AC43" s="763"/>
      <c r="AD43" s="763"/>
      <c r="AE43" s="763"/>
      <c r="AF43" s="763"/>
      <c r="AG43" s="763"/>
    </row>
    <row r="44" spans="1:43" ht="15.75" customHeight="1">
      <c r="D44" s="223"/>
      <c r="E44" s="223"/>
      <c r="F44" s="763"/>
      <c r="G44" s="763"/>
      <c r="H44" s="763"/>
      <c r="I44" s="763"/>
      <c r="J44" s="763"/>
      <c r="K44" s="763"/>
      <c r="L44" s="763"/>
      <c r="M44" s="763"/>
      <c r="N44" s="763"/>
      <c r="O44" s="763"/>
      <c r="P44" s="763"/>
      <c r="Q44" s="763"/>
      <c r="R44" s="763"/>
      <c r="S44" s="763"/>
      <c r="T44" s="763"/>
      <c r="U44" s="763"/>
      <c r="V44" s="763"/>
      <c r="W44" s="763"/>
      <c r="X44" s="763"/>
      <c r="Y44" s="763"/>
      <c r="Z44" s="763"/>
      <c r="AA44" s="763"/>
      <c r="AB44" s="763"/>
      <c r="AC44" s="763"/>
      <c r="AD44" s="763"/>
      <c r="AE44" s="763"/>
      <c r="AF44" s="763"/>
      <c r="AG44" s="763"/>
    </row>
    <row r="45" spans="1:43" ht="15.75" customHeight="1">
      <c r="D45" s="223"/>
      <c r="E45" s="223"/>
      <c r="F45" s="763"/>
      <c r="G45" s="763"/>
      <c r="H45" s="763"/>
      <c r="I45" s="763"/>
      <c r="J45" s="763"/>
      <c r="K45" s="763"/>
      <c r="L45" s="763"/>
      <c r="M45" s="763"/>
      <c r="N45" s="763"/>
      <c r="O45" s="763"/>
      <c r="P45" s="763"/>
      <c r="Q45" s="763"/>
      <c r="R45" s="763"/>
      <c r="S45" s="763"/>
      <c r="T45" s="763"/>
      <c r="U45" s="763"/>
      <c r="V45" s="763"/>
      <c r="W45" s="763"/>
      <c r="X45" s="763"/>
      <c r="Y45" s="763"/>
      <c r="Z45" s="763"/>
      <c r="AA45" s="763"/>
      <c r="AB45" s="763"/>
      <c r="AC45" s="763"/>
      <c r="AD45" s="763"/>
      <c r="AE45" s="763"/>
      <c r="AF45" s="763"/>
      <c r="AG45" s="763"/>
    </row>
    <row r="46" spans="1:43" ht="15.75" customHeight="1">
      <c r="D46" s="223"/>
      <c r="E46" s="223"/>
      <c r="F46" s="763"/>
      <c r="G46" s="763"/>
      <c r="H46" s="763"/>
      <c r="I46" s="763"/>
      <c r="J46" s="763"/>
      <c r="K46" s="763"/>
      <c r="L46" s="763"/>
      <c r="M46" s="763"/>
      <c r="N46" s="763"/>
      <c r="O46" s="763"/>
      <c r="P46" s="763"/>
      <c r="Q46" s="763"/>
      <c r="R46" s="763"/>
      <c r="S46" s="763"/>
      <c r="T46" s="763"/>
      <c r="U46" s="763"/>
      <c r="V46" s="763"/>
      <c r="W46" s="763"/>
      <c r="X46" s="763"/>
      <c r="Y46" s="763"/>
      <c r="Z46" s="763"/>
      <c r="AA46" s="763"/>
      <c r="AB46" s="763"/>
      <c r="AC46" s="763"/>
      <c r="AD46" s="763"/>
      <c r="AE46" s="763"/>
      <c r="AF46" s="763"/>
      <c r="AG46" s="763"/>
    </row>
    <row r="47" spans="1:43" ht="15.75" customHeight="1">
      <c r="D47" s="223"/>
      <c r="E47" s="223"/>
      <c r="F47" s="763"/>
      <c r="G47" s="763"/>
      <c r="H47" s="763"/>
      <c r="I47" s="763"/>
      <c r="J47" s="763"/>
      <c r="K47" s="763"/>
      <c r="L47" s="763"/>
      <c r="M47" s="763"/>
      <c r="N47" s="763"/>
      <c r="O47" s="763"/>
      <c r="P47" s="763"/>
      <c r="Q47" s="763"/>
      <c r="R47" s="763"/>
      <c r="S47" s="763"/>
      <c r="T47" s="763"/>
      <c r="U47" s="763"/>
      <c r="V47" s="763"/>
      <c r="W47" s="763"/>
      <c r="X47" s="763"/>
      <c r="Y47" s="763"/>
      <c r="Z47" s="763"/>
      <c r="AA47" s="763"/>
      <c r="AB47" s="763"/>
      <c r="AC47" s="763"/>
      <c r="AD47" s="763"/>
      <c r="AE47" s="763"/>
      <c r="AF47" s="763"/>
      <c r="AG47" s="763"/>
    </row>
    <row r="48" spans="1:43" ht="15.75" customHeight="1">
      <c r="D48" s="223"/>
      <c r="E48" s="223"/>
      <c r="F48" s="763"/>
      <c r="G48" s="763"/>
      <c r="H48" s="763"/>
      <c r="I48" s="763"/>
      <c r="J48" s="763"/>
      <c r="K48" s="763"/>
      <c r="L48" s="763"/>
      <c r="M48" s="763"/>
      <c r="N48" s="763"/>
      <c r="O48" s="763"/>
      <c r="P48" s="763"/>
      <c r="Q48" s="763"/>
      <c r="R48" s="763"/>
      <c r="S48" s="763"/>
      <c r="T48" s="763"/>
      <c r="U48" s="763"/>
      <c r="V48" s="763"/>
      <c r="W48" s="763"/>
      <c r="X48" s="763"/>
      <c r="Y48" s="763"/>
      <c r="Z48" s="763"/>
      <c r="AA48" s="763"/>
      <c r="AB48" s="763"/>
      <c r="AC48" s="763"/>
      <c r="AD48" s="763"/>
      <c r="AE48" s="763"/>
      <c r="AF48" s="763"/>
      <c r="AG48" s="763"/>
    </row>
    <row r="49" spans="1:44" ht="15.75" customHeight="1">
      <c r="E49" s="220"/>
    </row>
    <row r="50" spans="1:44" s="488" customFormat="1" ht="15.75" customHeight="1">
      <c r="G50" s="766" t="s">
        <v>39</v>
      </c>
      <c r="H50" s="766"/>
      <c r="I50" s="501" t="s">
        <v>40</v>
      </c>
      <c r="J50" s="755" t="s">
        <v>41</v>
      </c>
      <c r="K50" s="755"/>
      <c r="L50" s="755"/>
      <c r="M50" s="755"/>
      <c r="N50" s="755"/>
      <c r="O50" s="755"/>
      <c r="P50" s="755"/>
      <c r="Q50" s="755"/>
      <c r="R50" s="755"/>
      <c r="S50" s="755"/>
      <c r="T50" s="755"/>
      <c r="U50" s="755"/>
      <c r="V50" s="755"/>
      <c r="W50" s="755"/>
      <c r="X50" s="755"/>
      <c r="Y50" s="755"/>
      <c r="Z50" s="755"/>
      <c r="AA50" s="755"/>
      <c r="AB50" s="507" t="s">
        <v>40</v>
      </c>
      <c r="AC50" s="767">
        <v>367.53317260742188</v>
      </c>
      <c r="AD50" s="767"/>
      <c r="AE50" s="767"/>
      <c r="AF50" s="767"/>
      <c r="AG50" s="510" t="s">
        <v>13</v>
      </c>
    </row>
    <row r="51" spans="1:44" s="488" customFormat="1" ht="15.75" customHeight="1">
      <c r="G51" s="501"/>
      <c r="H51" s="501"/>
      <c r="I51" s="501"/>
      <c r="J51" s="755"/>
      <c r="K51" s="755"/>
      <c r="L51" s="755"/>
      <c r="M51" s="755"/>
      <c r="N51" s="755"/>
      <c r="O51" s="755"/>
      <c r="P51" s="755"/>
      <c r="Q51" s="755"/>
      <c r="R51" s="755"/>
      <c r="S51" s="755"/>
      <c r="T51" s="755"/>
      <c r="U51" s="755"/>
      <c r="V51" s="755"/>
      <c r="W51" s="755"/>
      <c r="X51" s="755"/>
      <c r="Y51" s="755"/>
      <c r="Z51" s="755"/>
      <c r="AA51" s="755"/>
      <c r="AI51" s="219"/>
      <c r="AJ51" s="241"/>
      <c r="AK51" s="241"/>
    </row>
    <row r="52" spans="1:44" s="488" customFormat="1" ht="20.25" customHeight="1">
      <c r="G52" s="766" t="s">
        <v>42</v>
      </c>
      <c r="H52" s="766"/>
      <c r="I52" s="501" t="s">
        <v>40</v>
      </c>
      <c r="J52" s="755" t="s">
        <v>43</v>
      </c>
      <c r="K52" s="755"/>
      <c r="L52" s="755"/>
      <c r="M52" s="755"/>
      <c r="N52" s="755"/>
      <c r="O52" s="755"/>
      <c r="P52" s="755"/>
      <c r="Q52" s="755"/>
      <c r="R52" s="755"/>
      <c r="S52" s="755"/>
      <c r="T52" s="755"/>
      <c r="U52" s="755"/>
      <c r="V52" s="755"/>
      <c r="W52" s="755"/>
      <c r="X52" s="755"/>
      <c r="Y52" s="755"/>
      <c r="Z52" s="755"/>
      <c r="AA52" s="755"/>
      <c r="AB52" s="507" t="s">
        <v>40</v>
      </c>
      <c r="AC52" s="767">
        <v>272.46682739257813</v>
      </c>
      <c r="AD52" s="767"/>
      <c r="AE52" s="767"/>
      <c r="AF52" s="767"/>
      <c r="AG52" s="510" t="s">
        <v>13</v>
      </c>
      <c r="AO52" s="766"/>
      <c r="AP52" s="766"/>
      <c r="AQ52" s="766"/>
    </row>
    <row r="53" spans="1:44" s="488" customFormat="1" ht="20.25" customHeight="1">
      <c r="B53" s="502"/>
      <c r="C53" s="502"/>
      <c r="J53" s="755"/>
      <c r="K53" s="755"/>
      <c r="L53" s="755"/>
      <c r="M53" s="755"/>
      <c r="N53" s="755"/>
      <c r="O53" s="755"/>
      <c r="P53" s="755"/>
      <c r="Q53" s="755"/>
      <c r="R53" s="755"/>
      <c r="S53" s="755"/>
      <c r="T53" s="755"/>
      <c r="U53" s="755"/>
      <c r="V53" s="755"/>
      <c r="W53" s="755"/>
      <c r="X53" s="755"/>
      <c r="Y53" s="755"/>
      <c r="Z53" s="755"/>
      <c r="AA53" s="755"/>
      <c r="AC53" s="508"/>
      <c r="AD53" s="508"/>
      <c r="AE53" s="508"/>
      <c r="AF53" s="508"/>
      <c r="AG53" s="511"/>
      <c r="AI53" s="219"/>
      <c r="AJ53" s="241"/>
      <c r="AK53" s="241"/>
    </row>
    <row r="54" spans="1:44" s="488" customFormat="1" ht="20.25" customHeight="1">
      <c r="G54" s="766" t="s">
        <v>44</v>
      </c>
      <c r="H54" s="766"/>
      <c r="I54" s="501" t="s">
        <v>40</v>
      </c>
      <c r="J54" s="755" t="s">
        <v>45</v>
      </c>
      <c r="K54" s="755"/>
      <c r="L54" s="755"/>
      <c r="M54" s="755"/>
      <c r="N54" s="755"/>
      <c r="O54" s="755"/>
      <c r="P54" s="755"/>
      <c r="Q54" s="755"/>
      <c r="R54" s="755"/>
      <c r="S54" s="755"/>
      <c r="T54" s="755"/>
      <c r="U54" s="755"/>
      <c r="V54" s="755"/>
      <c r="W54" s="755"/>
      <c r="X54" s="755"/>
      <c r="Y54" s="755"/>
      <c r="Z54" s="755"/>
      <c r="AA54" s="755"/>
      <c r="AB54" s="507" t="s">
        <v>40</v>
      </c>
      <c r="AC54" s="767">
        <v>294.91888427734375</v>
      </c>
      <c r="AD54" s="767"/>
      <c r="AE54" s="767"/>
      <c r="AF54" s="767"/>
      <c r="AG54" s="510" t="s">
        <v>13</v>
      </c>
      <c r="AI54" s="219"/>
      <c r="AJ54" s="219"/>
      <c r="AK54" s="219"/>
      <c r="AP54" s="766"/>
      <c r="AQ54" s="766"/>
      <c r="AR54" s="766"/>
    </row>
    <row r="55" spans="1:44" s="488" customFormat="1" ht="20.25" customHeight="1">
      <c r="B55" s="502"/>
      <c r="C55" s="502"/>
      <c r="J55" s="755"/>
      <c r="K55" s="755"/>
      <c r="L55" s="755"/>
      <c r="M55" s="755"/>
      <c r="N55" s="755"/>
      <c r="O55" s="755"/>
      <c r="P55" s="755"/>
      <c r="Q55" s="755"/>
      <c r="R55" s="755"/>
      <c r="S55" s="755"/>
      <c r="T55" s="755"/>
      <c r="U55" s="755"/>
      <c r="V55" s="755"/>
      <c r="W55" s="755"/>
      <c r="X55" s="755"/>
      <c r="Y55" s="755"/>
      <c r="Z55" s="755"/>
      <c r="AA55" s="755"/>
      <c r="AC55" s="508"/>
      <c r="AD55" s="508"/>
      <c r="AE55" s="508"/>
      <c r="AF55" s="508"/>
      <c r="AG55" s="511"/>
    </row>
    <row r="56" spans="1:44" s="488" customFormat="1" ht="15.75" customHeight="1">
      <c r="G56" s="766" t="s">
        <v>46</v>
      </c>
      <c r="H56" s="766"/>
      <c r="I56" s="501" t="s">
        <v>40</v>
      </c>
      <c r="J56" s="755" t="s">
        <v>47</v>
      </c>
      <c r="K56" s="755"/>
      <c r="L56" s="755"/>
      <c r="M56" s="755"/>
      <c r="N56" s="755"/>
      <c r="O56" s="755"/>
      <c r="P56" s="755"/>
      <c r="Q56" s="755"/>
      <c r="R56" s="755"/>
      <c r="S56" s="755"/>
      <c r="T56" s="755"/>
      <c r="U56" s="755"/>
      <c r="V56" s="755"/>
      <c r="W56" s="755"/>
      <c r="X56" s="755"/>
      <c r="Y56" s="755"/>
      <c r="Z56" s="755"/>
      <c r="AA56" s="755"/>
      <c r="AB56" s="507" t="s">
        <v>40</v>
      </c>
      <c r="AC56" s="767">
        <v>25.08111572265625</v>
      </c>
      <c r="AD56" s="767"/>
      <c r="AE56" s="767"/>
      <c r="AF56" s="767"/>
      <c r="AG56" s="510" t="s">
        <v>13</v>
      </c>
      <c r="AI56" s="219"/>
      <c r="AJ56" s="241"/>
      <c r="AK56" s="241"/>
    </row>
    <row r="57" spans="1:44" s="488" customFormat="1" ht="15.75" customHeight="1">
      <c r="G57" s="501"/>
      <c r="H57" s="501"/>
      <c r="I57" s="501"/>
      <c r="J57" s="755"/>
      <c r="K57" s="755"/>
      <c r="L57" s="755"/>
      <c r="M57" s="755"/>
      <c r="N57" s="755"/>
      <c r="O57" s="755"/>
      <c r="P57" s="755"/>
      <c r="Q57" s="755"/>
      <c r="R57" s="755"/>
      <c r="S57" s="755"/>
      <c r="T57" s="755"/>
      <c r="U57" s="755"/>
      <c r="V57" s="755"/>
      <c r="W57" s="755"/>
      <c r="X57" s="755"/>
      <c r="Y57" s="755"/>
      <c r="Z57" s="755"/>
      <c r="AA57" s="755"/>
      <c r="AB57" s="507"/>
      <c r="AC57" s="509"/>
      <c r="AD57" s="509"/>
      <c r="AE57" s="509"/>
      <c r="AF57" s="510"/>
    </row>
    <row r="58" spans="1:44" s="488" customFormat="1" ht="15.75" customHeight="1">
      <c r="G58" s="501"/>
      <c r="H58" s="501"/>
      <c r="I58" s="501"/>
      <c r="J58" s="504"/>
      <c r="K58" s="504"/>
      <c r="L58" s="504"/>
      <c r="M58" s="504"/>
      <c r="N58" s="504"/>
      <c r="O58" s="504"/>
      <c r="P58" s="504"/>
      <c r="Q58" s="504"/>
      <c r="R58" s="504"/>
      <c r="S58" s="504"/>
      <c r="T58" s="504"/>
      <c r="U58" s="504"/>
      <c r="V58" s="504"/>
      <c r="W58" s="504"/>
      <c r="X58" s="504"/>
      <c r="Y58" s="504"/>
      <c r="Z58" s="504"/>
      <c r="AA58" s="504"/>
      <c r="AB58" s="507"/>
      <c r="AC58" s="509"/>
      <c r="AD58" s="509"/>
      <c r="AE58" s="509"/>
      <c r="AF58" s="510"/>
    </row>
    <row r="59" spans="1:44" ht="15" customHeight="1">
      <c r="E59" s="220"/>
      <c r="F59" s="224" t="s">
        <v>48</v>
      </c>
    </row>
    <row r="60" spans="1:44" ht="7.5" customHeight="1">
      <c r="A60" s="220"/>
      <c r="B60" s="220"/>
      <c r="C60" s="220"/>
      <c r="D60" s="220"/>
      <c r="R60" s="266"/>
      <c r="T60" s="291"/>
      <c r="U60" s="291"/>
      <c r="V60" s="291"/>
      <c r="W60" s="291"/>
      <c r="X60" s="291"/>
      <c r="AA60" s="241"/>
      <c r="AB60" s="241"/>
      <c r="AC60" s="241"/>
      <c r="AD60" s="241"/>
      <c r="AG60" s="241"/>
      <c r="AH60" s="241"/>
      <c r="AI60" s="440"/>
      <c r="AJ60" s="241"/>
    </row>
    <row r="61" spans="1:44" ht="15" customHeight="1">
      <c r="E61" s="220"/>
      <c r="G61" s="219" t="s">
        <v>49</v>
      </c>
      <c r="M61" s="266" t="s">
        <v>50</v>
      </c>
      <c r="N61" s="219" t="s">
        <v>51</v>
      </c>
      <c r="O61" s="768">
        <v>197</v>
      </c>
      <c r="P61" s="768"/>
      <c r="Q61" s="768"/>
      <c r="R61" s="219" t="s">
        <v>52</v>
      </c>
      <c r="S61" s="769">
        <f>N10</f>
        <v>160</v>
      </c>
      <c r="T61" s="769"/>
      <c r="U61" s="769"/>
      <c r="V61" s="219" t="s">
        <v>51</v>
      </c>
      <c r="W61" s="763">
        <f>ROUND(O61/S61,3)</f>
        <v>1.2310000000000001</v>
      </c>
      <c r="X61" s="763"/>
      <c r="Y61" s="763"/>
      <c r="Z61" s="763"/>
      <c r="AA61" s="763"/>
    </row>
    <row r="62" spans="1:44" ht="15" customHeight="1">
      <c r="E62" s="220"/>
      <c r="M62" s="266"/>
      <c r="O62" s="505"/>
      <c r="P62" s="505"/>
      <c r="Q62" s="505"/>
      <c r="S62" s="506"/>
      <c r="T62" s="506"/>
      <c r="U62" s="506"/>
      <c r="W62" s="257"/>
      <c r="X62" s="257"/>
      <c r="Y62" s="257"/>
      <c r="Z62" s="257"/>
      <c r="AA62" s="257"/>
    </row>
    <row r="63" spans="1:44" ht="15" customHeight="1">
      <c r="E63" s="220"/>
      <c r="F63" s="220" t="s">
        <v>53</v>
      </c>
    </row>
    <row r="64" spans="1:44" ht="7.5" customHeight="1">
      <c r="A64" s="220"/>
      <c r="B64" s="220"/>
      <c r="C64" s="220"/>
      <c r="D64" s="220"/>
      <c r="R64" s="266"/>
      <c r="T64" s="291"/>
      <c r="U64" s="291"/>
      <c r="V64" s="291"/>
      <c r="W64" s="291"/>
      <c r="X64" s="291"/>
      <c r="AA64" s="241"/>
      <c r="AB64" s="241"/>
      <c r="AC64" s="241"/>
      <c r="AD64" s="241"/>
      <c r="AG64" s="241"/>
      <c r="AH64" s="241"/>
      <c r="AI64" s="440"/>
      <c r="AJ64" s="241"/>
    </row>
    <row r="65" spans="1:46" ht="15" customHeight="1">
      <c r="E65" s="220"/>
      <c r="G65" s="219" t="s">
        <v>49</v>
      </c>
      <c r="M65" s="266" t="s">
        <v>50</v>
      </c>
      <c r="N65" s="219" t="s">
        <v>51</v>
      </c>
      <c r="O65" s="768">
        <v>160</v>
      </c>
      <c r="P65" s="768"/>
      <c r="Q65" s="768"/>
      <c r="R65" s="219" t="s">
        <v>52</v>
      </c>
      <c r="S65" s="769">
        <f>S61</f>
        <v>160</v>
      </c>
      <c r="T65" s="769"/>
      <c r="U65" s="769"/>
      <c r="V65" s="219" t="s">
        <v>51</v>
      </c>
      <c r="W65" s="763">
        <f>ROUND(O65/S65,3)</f>
        <v>1</v>
      </c>
      <c r="X65" s="763"/>
      <c r="Y65" s="763"/>
      <c r="Z65" s="763"/>
      <c r="AA65" s="763"/>
    </row>
    <row r="66" spans="1:46" ht="15" customHeight="1">
      <c r="E66" s="220"/>
      <c r="M66" s="266"/>
      <c r="O66" s="505"/>
      <c r="P66" s="505"/>
      <c r="Q66" s="505"/>
      <c r="S66" s="505"/>
      <c r="T66" s="505"/>
      <c r="U66" s="505"/>
      <c r="W66" s="257"/>
      <c r="X66" s="257"/>
      <c r="Y66" s="257"/>
      <c r="Z66" s="257"/>
      <c r="AA66" s="257"/>
    </row>
    <row r="67" spans="1:46" ht="15" customHeight="1">
      <c r="E67" s="220"/>
      <c r="F67" s="220" t="s">
        <v>54</v>
      </c>
    </row>
    <row r="68" spans="1:46" ht="7.5" customHeight="1">
      <c r="A68" s="220"/>
      <c r="B68" s="220"/>
      <c r="C68" s="220"/>
      <c r="D68" s="220"/>
      <c r="R68" s="266"/>
      <c r="T68" s="291"/>
      <c r="X68" s="291"/>
      <c r="AA68" s="241"/>
      <c r="AB68" s="241"/>
      <c r="AC68" s="241"/>
      <c r="AD68" s="241"/>
      <c r="AG68" s="241"/>
      <c r="AH68" s="241"/>
      <c r="AI68" s="440"/>
      <c r="AJ68" s="241"/>
    </row>
    <row r="69" spans="1:46" ht="16.5" customHeight="1">
      <c r="G69" s="219" t="s">
        <v>55</v>
      </c>
      <c r="I69" s="291"/>
      <c r="J69" s="219" t="s">
        <v>56</v>
      </c>
      <c r="K69" s="291" t="s">
        <v>40</v>
      </c>
      <c r="L69" s="219" t="s">
        <v>57</v>
      </c>
      <c r="M69" s="291" t="s">
        <v>40</v>
      </c>
      <c r="N69" s="864">
        <f>N11</f>
        <v>32</v>
      </c>
      <c r="O69" s="864"/>
      <c r="P69" s="864"/>
      <c r="Q69" s="289" t="s">
        <v>58</v>
      </c>
      <c r="R69" s="865">
        <f>SUM(F4:Q4)</f>
        <v>20</v>
      </c>
      <c r="S69" s="865"/>
      <c r="T69" s="865"/>
      <c r="U69" s="865"/>
      <c r="V69" s="289" t="s">
        <v>58</v>
      </c>
      <c r="W69" s="866">
        <v>0.5</v>
      </c>
      <c r="X69" s="866"/>
      <c r="AB69" s="291" t="s">
        <v>40</v>
      </c>
      <c r="AC69" s="764">
        <f>ROUND(N69*R69*W69,2)</f>
        <v>320</v>
      </c>
      <c r="AD69" s="764"/>
      <c r="AE69" s="764"/>
      <c r="AF69" s="764"/>
      <c r="AG69" s="252" t="s">
        <v>13</v>
      </c>
      <c r="AK69" s="499"/>
      <c r="AL69" s="499"/>
      <c r="AM69" s="499"/>
      <c r="AN69" s="499"/>
      <c r="AO69" s="499"/>
      <c r="AP69" s="499"/>
      <c r="AQ69" s="499"/>
      <c r="AR69" s="499"/>
      <c r="AS69" s="499"/>
      <c r="AT69" s="499"/>
    </row>
    <row r="70" spans="1:46" ht="16.5" customHeight="1">
      <c r="G70" s="219" t="s">
        <v>59</v>
      </c>
      <c r="I70" s="291"/>
      <c r="J70" s="219" t="s">
        <v>60</v>
      </c>
      <c r="K70" s="291" t="s">
        <v>40</v>
      </c>
      <c r="L70" s="219" t="s">
        <v>61</v>
      </c>
      <c r="M70" s="291" t="s">
        <v>40</v>
      </c>
      <c r="N70" s="864">
        <f>N69</f>
        <v>32</v>
      </c>
      <c r="O70" s="864"/>
      <c r="P70" s="864"/>
      <c r="Q70" s="289" t="s">
        <v>58</v>
      </c>
      <c r="R70" s="865">
        <f>SUM(F5:Q5)</f>
        <v>10</v>
      </c>
      <c r="S70" s="865"/>
      <c r="T70" s="865"/>
      <c r="U70" s="865"/>
      <c r="V70" s="289" t="s">
        <v>58</v>
      </c>
      <c r="W70" s="866">
        <v>0.5</v>
      </c>
      <c r="X70" s="866"/>
      <c r="AB70" s="291" t="s">
        <v>40</v>
      </c>
      <c r="AC70" s="764">
        <f>ROUND(N70*R70*W70,2)</f>
        <v>160</v>
      </c>
      <c r="AD70" s="764"/>
      <c r="AE70" s="764"/>
      <c r="AF70" s="764"/>
      <c r="AG70" s="252" t="s">
        <v>13</v>
      </c>
      <c r="AK70" s="499"/>
      <c r="AL70" s="499"/>
      <c r="AM70" s="499"/>
      <c r="AN70" s="499"/>
      <c r="AO70" s="499"/>
      <c r="AP70" s="499"/>
      <c r="AQ70" s="499"/>
      <c r="AR70" s="499"/>
      <c r="AS70" s="499"/>
      <c r="AT70" s="499"/>
    </row>
    <row r="71" spans="1:46" ht="15" customHeight="1">
      <c r="E71" s="220"/>
      <c r="W71" s="257"/>
      <c r="X71" s="257"/>
      <c r="Y71" s="257"/>
      <c r="Z71" s="257"/>
      <c r="AA71" s="257"/>
    </row>
    <row r="72" spans="1:46" ht="15" customHeight="1">
      <c r="E72" s="220"/>
      <c r="W72" s="257"/>
      <c r="X72" s="257"/>
      <c r="Y72" s="257"/>
      <c r="Z72" s="257"/>
      <c r="AA72" s="257"/>
    </row>
    <row r="73" spans="1:46" ht="16.5" customHeight="1">
      <c r="A73" s="220"/>
      <c r="B73" s="220"/>
      <c r="D73" s="220" t="s">
        <v>62</v>
      </c>
      <c r="R73" s="266"/>
      <c r="T73" s="291"/>
      <c r="U73" s="291"/>
      <c r="V73" s="291"/>
      <c r="W73" s="291"/>
      <c r="X73" s="291"/>
      <c r="AA73" s="241"/>
      <c r="AB73" s="241"/>
      <c r="AC73" s="241"/>
      <c r="AD73" s="241"/>
      <c r="AG73" s="241"/>
      <c r="AH73" s="241"/>
    </row>
    <row r="74" spans="1:46" ht="16.5" customHeight="1">
      <c r="C74" s="220"/>
      <c r="D74" s="220"/>
      <c r="T74" s="266"/>
      <c r="V74" s="291"/>
      <c r="W74" s="291"/>
      <c r="X74" s="291"/>
      <c r="Y74" s="291"/>
      <c r="Z74" s="291"/>
      <c r="AC74" s="241"/>
      <c r="AD74" s="241"/>
      <c r="AE74" s="241"/>
      <c r="AF74" s="241"/>
      <c r="AH74" s="440"/>
      <c r="AI74" s="241"/>
      <c r="AJ74" s="241"/>
    </row>
    <row r="75" spans="1:46" ht="16.5" customHeight="1">
      <c r="D75" s="220"/>
      <c r="F75" s="220" t="s">
        <v>63</v>
      </c>
      <c r="G75" s="220"/>
      <c r="H75" s="220"/>
      <c r="I75" s="220"/>
      <c r="J75" s="220"/>
      <c r="K75" s="220"/>
      <c r="L75" s="220"/>
      <c r="M75" s="220"/>
      <c r="N75" s="220"/>
      <c r="O75" s="220"/>
      <c r="P75" s="220"/>
      <c r="Q75" s="220"/>
      <c r="R75" s="220"/>
      <c r="S75" s="220"/>
      <c r="T75" s="220"/>
      <c r="U75" s="220"/>
      <c r="V75" s="220"/>
      <c r="W75" s="220"/>
      <c r="X75" s="220"/>
      <c r="Y75" s="220"/>
      <c r="Z75" s="220"/>
      <c r="AE75" s="241"/>
      <c r="AF75" s="241"/>
      <c r="AH75" s="440"/>
      <c r="AI75" s="241"/>
      <c r="AJ75" s="241"/>
    </row>
    <row r="76" spans="1:46" ht="16.7" customHeight="1">
      <c r="D76" s="220"/>
      <c r="AE76" s="241"/>
      <c r="AF76" s="241"/>
      <c r="AH76" s="440"/>
      <c r="AI76" s="241"/>
      <c r="AJ76" s="241"/>
    </row>
    <row r="77" spans="1:46" ht="16.5" customHeight="1">
      <c r="D77" s="220"/>
      <c r="G77" s="220" t="s">
        <v>64</v>
      </c>
      <c r="H77" s="220"/>
      <c r="I77" s="220"/>
      <c r="J77" s="220"/>
      <c r="K77" s="220"/>
      <c r="AE77" s="241"/>
      <c r="AF77" s="241"/>
      <c r="AH77" s="440"/>
      <c r="AI77" s="241"/>
      <c r="AJ77" s="241"/>
    </row>
    <row r="78" spans="1:46" ht="16.5" customHeight="1">
      <c r="D78" s="220"/>
      <c r="J78" s="219" t="s">
        <v>55</v>
      </c>
      <c r="N78" s="266"/>
      <c r="O78" s="266" t="s">
        <v>65</v>
      </c>
      <c r="P78" s="219" t="s">
        <v>51</v>
      </c>
      <c r="Q78" s="765">
        <v>0.245</v>
      </c>
      <c r="R78" s="765"/>
      <c r="S78" s="765"/>
      <c r="U78" s="219" t="s">
        <v>59</v>
      </c>
      <c r="Z78" s="266" t="s">
        <v>65</v>
      </c>
      <c r="AA78" s="219" t="s">
        <v>51</v>
      </c>
      <c r="AB78" s="765">
        <v>0.54600000000000004</v>
      </c>
      <c r="AC78" s="765"/>
      <c r="AD78" s="765"/>
      <c r="AE78" s="241"/>
      <c r="AF78" s="241"/>
      <c r="AH78" s="440"/>
      <c r="AI78" s="241"/>
      <c r="AJ78" s="241"/>
    </row>
    <row r="79" spans="1:46" ht="16.5" customHeight="1">
      <c r="D79" s="220"/>
      <c r="N79" s="266"/>
      <c r="O79" s="266"/>
      <c r="Q79" s="513"/>
      <c r="R79" s="513"/>
      <c r="S79" s="513"/>
      <c r="U79" s="220"/>
      <c r="Z79" s="266"/>
      <c r="AB79" s="513"/>
      <c r="AC79" s="513"/>
      <c r="AD79" s="513"/>
      <c r="AE79" s="241"/>
      <c r="AF79" s="241"/>
      <c r="AH79" s="440"/>
      <c r="AI79" s="241"/>
      <c r="AJ79" s="241"/>
    </row>
    <row r="80" spans="1:46" ht="16.5" customHeight="1">
      <c r="D80" s="220"/>
      <c r="G80" s="220" t="s">
        <v>66</v>
      </c>
      <c r="H80" s="220"/>
      <c r="I80" s="220"/>
      <c r="J80" s="220"/>
      <c r="K80" s="220"/>
      <c r="AE80" s="241"/>
      <c r="AF80" s="241"/>
      <c r="AH80" s="440"/>
      <c r="AI80" s="241"/>
      <c r="AJ80" s="241"/>
    </row>
    <row r="81" spans="1:42" ht="16.5" customHeight="1">
      <c r="D81" s="220"/>
      <c r="J81" s="219" t="s">
        <v>55</v>
      </c>
      <c r="N81" s="266"/>
      <c r="O81" s="266" t="s">
        <v>65</v>
      </c>
      <c r="P81" s="219" t="s">
        <v>51</v>
      </c>
      <c r="Q81" s="765">
        <v>0.222</v>
      </c>
      <c r="R81" s="765"/>
      <c r="S81" s="765"/>
      <c r="U81" s="219" t="s">
        <v>59</v>
      </c>
      <c r="Z81" s="266" t="s">
        <v>65</v>
      </c>
      <c r="AA81" s="219" t="s">
        <v>51</v>
      </c>
      <c r="AB81" s="765">
        <v>0.52100000000000002</v>
      </c>
      <c r="AC81" s="765"/>
      <c r="AD81" s="765"/>
      <c r="AE81" s="241"/>
      <c r="AF81" s="241"/>
      <c r="AH81" s="440"/>
      <c r="AI81" s="241"/>
      <c r="AJ81" s="241"/>
    </row>
    <row r="82" spans="1:42" ht="16.5" customHeight="1">
      <c r="D82" s="220"/>
      <c r="T82" s="266"/>
      <c r="V82" s="291"/>
      <c r="W82" s="291"/>
      <c r="X82" s="291"/>
      <c r="Y82" s="291"/>
      <c r="Z82" s="291"/>
      <c r="AC82" s="241"/>
      <c r="AD82" s="241"/>
      <c r="AE82" s="241"/>
      <c r="AF82" s="241"/>
      <c r="AH82" s="440"/>
      <c r="AI82" s="241"/>
      <c r="AJ82" s="241"/>
    </row>
    <row r="83" spans="1:42" ht="16.5" customHeight="1">
      <c r="D83" s="220"/>
      <c r="F83" s="224" t="s">
        <v>67</v>
      </c>
      <c r="G83" s="224"/>
      <c r="H83" s="224"/>
      <c r="I83" s="224"/>
      <c r="J83" s="224"/>
      <c r="K83" s="224"/>
      <c r="L83" s="224"/>
      <c r="M83" s="224"/>
      <c r="N83" s="224"/>
      <c r="O83" s="224"/>
      <c r="P83" s="224"/>
      <c r="Q83" s="224"/>
      <c r="R83" s="224"/>
      <c r="S83" s="224"/>
      <c r="T83" s="224"/>
      <c r="U83" s="224"/>
      <c r="V83" s="224"/>
      <c r="W83" s="224"/>
      <c r="X83" s="224"/>
      <c r="Y83" s="224"/>
      <c r="Z83" s="514"/>
      <c r="AA83" s="250"/>
      <c r="AB83" s="250"/>
      <c r="AC83" s="515"/>
      <c r="AD83" s="515"/>
      <c r="AE83" s="241"/>
      <c r="AF83" s="241"/>
      <c r="AH83" s="440"/>
      <c r="AI83" s="241"/>
      <c r="AJ83" s="241"/>
    </row>
    <row r="84" spans="1:42" ht="16.5" customHeight="1">
      <c r="D84" s="220"/>
      <c r="F84" s="250"/>
      <c r="G84" s="250"/>
      <c r="H84" s="250"/>
      <c r="I84" s="250"/>
      <c r="J84" s="250"/>
      <c r="K84" s="250"/>
      <c r="L84" s="250"/>
      <c r="M84" s="250"/>
      <c r="N84" s="250"/>
      <c r="O84" s="250"/>
      <c r="P84" s="250"/>
      <c r="Q84" s="250"/>
      <c r="R84" s="250"/>
      <c r="S84" s="250"/>
      <c r="T84" s="512"/>
      <c r="U84" s="250"/>
      <c r="V84" s="514"/>
      <c r="W84" s="514"/>
      <c r="X84" s="514"/>
      <c r="Y84" s="514"/>
      <c r="Z84" s="514"/>
      <c r="AA84" s="250"/>
      <c r="AB84" s="250"/>
      <c r="AC84" s="515"/>
      <c r="AD84" s="515"/>
      <c r="AE84" s="241"/>
      <c r="AF84" s="241"/>
      <c r="AH84" s="440"/>
      <c r="AI84" s="241"/>
      <c r="AJ84" s="241"/>
    </row>
    <row r="85" spans="1:42" ht="16.5" customHeight="1">
      <c r="D85" s="220"/>
      <c r="F85" s="250"/>
      <c r="G85" s="224" t="s">
        <v>64</v>
      </c>
      <c r="H85" s="224"/>
      <c r="I85" s="224"/>
      <c r="J85" s="224"/>
      <c r="K85" s="224"/>
      <c r="L85" s="250"/>
      <c r="M85" s="250"/>
      <c r="N85" s="250"/>
      <c r="O85" s="250"/>
      <c r="P85" s="250"/>
      <c r="Q85" s="250"/>
      <c r="R85" s="250"/>
      <c r="S85" s="250"/>
      <c r="T85" s="250"/>
      <c r="U85" s="250"/>
      <c r="V85" s="250"/>
      <c r="W85" s="250"/>
      <c r="X85" s="250"/>
      <c r="Y85" s="250"/>
      <c r="Z85" s="250"/>
      <c r="AA85" s="250"/>
      <c r="AB85" s="250"/>
      <c r="AC85" s="250"/>
      <c r="AD85" s="250"/>
      <c r="AE85" s="241"/>
      <c r="AF85" s="241"/>
      <c r="AH85" s="440"/>
      <c r="AI85" s="241"/>
      <c r="AJ85" s="241"/>
    </row>
    <row r="86" spans="1:42" ht="16.5" customHeight="1">
      <c r="D86" s="220"/>
      <c r="F86" s="250"/>
      <c r="G86" s="250"/>
      <c r="H86" s="250"/>
      <c r="I86" s="250"/>
      <c r="J86" s="250" t="s">
        <v>55</v>
      </c>
      <c r="K86" s="250"/>
      <c r="L86" s="250"/>
      <c r="M86" s="250"/>
      <c r="N86" s="512"/>
      <c r="O86" s="512" t="s">
        <v>68</v>
      </c>
      <c r="P86" s="250" t="s">
        <v>51</v>
      </c>
      <c r="Q86" s="765">
        <v>0.184</v>
      </c>
      <c r="R86" s="765"/>
      <c r="S86" s="765"/>
      <c r="T86" s="250"/>
      <c r="U86" s="250" t="s">
        <v>59</v>
      </c>
      <c r="V86" s="250"/>
      <c r="W86" s="250"/>
      <c r="X86" s="250"/>
      <c r="Y86" s="250"/>
      <c r="Z86" s="512" t="s">
        <v>68</v>
      </c>
      <c r="AA86" s="250" t="s">
        <v>51</v>
      </c>
      <c r="AB86" s="765">
        <v>0.41</v>
      </c>
      <c r="AC86" s="765"/>
      <c r="AD86" s="765"/>
      <c r="AE86" s="241"/>
      <c r="AF86" s="241"/>
      <c r="AH86" s="440"/>
      <c r="AI86" s="241"/>
      <c r="AJ86" s="241"/>
    </row>
    <row r="87" spans="1:42" ht="16.5" customHeight="1">
      <c r="F87" s="250"/>
      <c r="G87" s="250"/>
      <c r="H87" s="250"/>
      <c r="I87" s="250"/>
      <c r="J87" s="250"/>
      <c r="K87" s="250"/>
      <c r="L87" s="250"/>
      <c r="M87" s="250"/>
      <c r="N87" s="512"/>
      <c r="O87" s="512"/>
      <c r="P87" s="250"/>
      <c r="Q87" s="513"/>
      <c r="R87" s="513"/>
      <c r="S87" s="513"/>
      <c r="T87" s="250"/>
      <c r="U87" s="224"/>
      <c r="V87" s="250"/>
      <c r="W87" s="250"/>
      <c r="X87" s="250"/>
      <c r="Y87" s="250"/>
      <c r="Z87" s="512"/>
      <c r="AA87" s="250"/>
      <c r="AB87" s="513"/>
      <c r="AC87" s="513"/>
      <c r="AD87" s="513"/>
    </row>
    <row r="88" spans="1:42" ht="16.5" customHeight="1">
      <c r="F88" s="250"/>
      <c r="G88" s="224" t="s">
        <v>66</v>
      </c>
      <c r="H88" s="224"/>
      <c r="I88" s="224"/>
      <c r="J88" s="224"/>
      <c r="K88" s="224"/>
      <c r="L88" s="250"/>
      <c r="M88" s="250"/>
      <c r="N88" s="250"/>
      <c r="O88" s="250"/>
      <c r="P88" s="250"/>
      <c r="Q88" s="250"/>
      <c r="R88" s="250"/>
      <c r="S88" s="250"/>
      <c r="T88" s="250"/>
      <c r="U88" s="250"/>
      <c r="V88" s="250"/>
      <c r="W88" s="250"/>
      <c r="X88" s="250"/>
      <c r="Y88" s="250"/>
      <c r="Z88" s="250"/>
      <c r="AA88" s="250"/>
      <c r="AB88" s="250"/>
      <c r="AC88" s="250"/>
      <c r="AD88" s="250"/>
    </row>
    <row r="89" spans="1:42" ht="16.5" customHeight="1">
      <c r="F89" s="250"/>
      <c r="G89" s="250"/>
      <c r="H89" s="250"/>
      <c r="I89" s="250"/>
      <c r="J89" s="250" t="s">
        <v>55</v>
      </c>
      <c r="K89" s="250"/>
      <c r="L89" s="250"/>
      <c r="M89" s="250"/>
      <c r="N89" s="512"/>
      <c r="O89" s="512" t="s">
        <v>68</v>
      </c>
      <c r="P89" s="250" t="s">
        <v>51</v>
      </c>
      <c r="Q89" s="765">
        <v>0.16700000000000001</v>
      </c>
      <c r="R89" s="765"/>
      <c r="S89" s="765"/>
      <c r="T89" s="250"/>
      <c r="U89" s="250" t="s">
        <v>59</v>
      </c>
      <c r="V89" s="250"/>
      <c r="W89" s="250"/>
      <c r="X89" s="250"/>
      <c r="Y89" s="250"/>
      <c r="Z89" s="512" t="s">
        <v>68</v>
      </c>
      <c r="AA89" s="250" t="s">
        <v>51</v>
      </c>
      <c r="AB89" s="765">
        <v>0.39100000000000001</v>
      </c>
      <c r="AC89" s="765"/>
      <c r="AD89" s="765"/>
    </row>
    <row r="91" spans="1:42" ht="16.5" customHeight="1">
      <c r="F91" s="249"/>
      <c r="G91" s="526"/>
      <c r="H91" s="526"/>
      <c r="I91" s="526"/>
      <c r="J91" s="526"/>
      <c r="K91" s="492"/>
      <c r="L91" s="492"/>
      <c r="M91" s="492"/>
      <c r="N91" s="492"/>
      <c r="O91" s="492"/>
      <c r="P91" s="492"/>
      <c r="Q91" s="492"/>
      <c r="R91" s="492"/>
      <c r="S91" s="492"/>
      <c r="T91" s="492"/>
      <c r="U91" s="492"/>
      <c r="V91" s="492"/>
      <c r="W91" s="492"/>
      <c r="X91" s="498"/>
      <c r="Y91" s="498"/>
      <c r="Z91" s="498"/>
      <c r="AA91" s="498"/>
      <c r="AB91" s="498"/>
      <c r="AC91" s="498"/>
      <c r="AD91" s="498"/>
      <c r="AE91" s="498"/>
      <c r="AF91" s="498"/>
      <c r="AG91" s="498"/>
      <c r="AH91" s="498"/>
      <c r="AI91" s="498"/>
      <c r="AJ91" s="498"/>
      <c r="AM91" s="499"/>
      <c r="AN91" s="499"/>
      <c r="AO91" s="499"/>
      <c r="AP91" s="499"/>
    </row>
    <row r="92" spans="1:42" ht="16.5" customHeight="1">
      <c r="A92" s="220"/>
      <c r="B92" s="220"/>
      <c r="C92" s="220"/>
      <c r="D92" s="220" t="s">
        <v>69</v>
      </c>
      <c r="S92" s="266"/>
      <c r="U92" s="291"/>
      <c r="V92" s="291"/>
      <c r="W92" s="291"/>
      <c r="X92" s="291"/>
      <c r="Y92" s="291"/>
      <c r="AB92" s="241"/>
      <c r="AC92" s="241"/>
      <c r="AD92" s="241"/>
      <c r="AE92" s="241"/>
      <c r="AH92" s="241"/>
      <c r="AI92" s="241"/>
      <c r="AJ92" s="440"/>
      <c r="AK92" s="241"/>
    </row>
    <row r="93" spans="1:42" ht="16.5" customHeight="1">
      <c r="A93" s="220"/>
      <c r="B93" s="220"/>
      <c r="C93" s="220"/>
      <c r="D93" s="220"/>
      <c r="S93" s="266"/>
      <c r="U93" s="291"/>
      <c r="V93" s="291"/>
      <c r="W93" s="291"/>
      <c r="X93" s="291"/>
      <c r="Y93" s="291"/>
      <c r="AB93" s="241"/>
      <c r="AC93" s="241"/>
      <c r="AD93" s="241"/>
      <c r="AE93" s="241"/>
      <c r="AH93" s="241"/>
      <c r="AI93" s="241"/>
      <c r="AJ93" s="440"/>
      <c r="AK93" s="241"/>
    </row>
    <row r="94" spans="1:42" ht="16.5" customHeight="1">
      <c r="E94" s="220" t="s">
        <v>70</v>
      </c>
      <c r="Q94" s="291"/>
      <c r="R94" s="291"/>
      <c r="S94" s="291"/>
      <c r="AI94" s="241"/>
      <c r="AL94" s="440" t="s">
        <v>71</v>
      </c>
    </row>
    <row r="95" spans="1:42" ht="16.5" customHeight="1">
      <c r="C95" s="393"/>
      <c r="D95" s="393"/>
      <c r="E95" s="756"/>
      <c r="F95" s="756"/>
      <c r="G95" s="756"/>
      <c r="H95" s="756"/>
      <c r="I95" s="756"/>
      <c r="J95" s="756"/>
      <c r="K95" s="757"/>
      <c r="L95" s="853" t="s">
        <v>72</v>
      </c>
      <c r="M95" s="854"/>
      <c r="N95" s="854"/>
      <c r="O95" s="854"/>
      <c r="P95" s="854"/>
      <c r="Q95" s="854"/>
      <c r="R95" s="854"/>
      <c r="S95" s="854"/>
      <c r="T95" s="854"/>
      <c r="U95" s="854"/>
      <c r="V95" s="854"/>
      <c r="W95" s="855"/>
      <c r="X95" s="853" t="s">
        <v>73</v>
      </c>
      <c r="Y95" s="854"/>
      <c r="Z95" s="854"/>
      <c r="AA95" s="854"/>
      <c r="AB95" s="854"/>
      <c r="AC95" s="854"/>
      <c r="AD95" s="854"/>
      <c r="AE95" s="854"/>
      <c r="AF95" s="854"/>
      <c r="AG95" s="854"/>
      <c r="AH95" s="854"/>
      <c r="AI95" s="854"/>
      <c r="AJ95" s="854"/>
      <c r="AK95" s="854"/>
      <c r="AL95" s="854"/>
    </row>
    <row r="96" spans="1:42" ht="16.5" customHeight="1">
      <c r="C96" s="393"/>
      <c r="D96" s="393"/>
      <c r="E96" s="758"/>
      <c r="F96" s="758"/>
      <c r="G96" s="756"/>
      <c r="H96" s="756"/>
      <c r="I96" s="756"/>
      <c r="J96" s="756"/>
      <c r="K96" s="757"/>
      <c r="L96" s="856" t="s">
        <v>74</v>
      </c>
      <c r="M96" s="857"/>
      <c r="N96" s="858"/>
      <c r="O96" s="859" t="s">
        <v>75</v>
      </c>
      <c r="P96" s="857"/>
      <c r="Q96" s="858"/>
      <c r="R96" s="860" t="s">
        <v>76</v>
      </c>
      <c r="S96" s="861"/>
      <c r="T96" s="862"/>
      <c r="U96" s="860" t="s">
        <v>77</v>
      </c>
      <c r="V96" s="861"/>
      <c r="W96" s="862"/>
      <c r="X96" s="863" t="s">
        <v>74</v>
      </c>
      <c r="Y96" s="861"/>
      <c r="Z96" s="862"/>
      <c r="AA96" s="860" t="s">
        <v>75</v>
      </c>
      <c r="AB96" s="861"/>
      <c r="AC96" s="862"/>
      <c r="AD96" s="860" t="s">
        <v>76</v>
      </c>
      <c r="AE96" s="861"/>
      <c r="AF96" s="862"/>
      <c r="AG96" s="860" t="s">
        <v>77</v>
      </c>
      <c r="AH96" s="861"/>
      <c r="AI96" s="861"/>
      <c r="AJ96" s="860" t="s">
        <v>78</v>
      </c>
      <c r="AK96" s="861"/>
      <c r="AL96" s="861"/>
    </row>
    <row r="97" spans="1:43" ht="16.5" customHeight="1">
      <c r="B97" s="491"/>
      <c r="C97" s="491"/>
      <c r="D97" s="491"/>
      <c r="E97" s="727" t="s">
        <v>79</v>
      </c>
      <c r="F97" s="728"/>
      <c r="G97" s="852" t="s">
        <v>80</v>
      </c>
      <c r="H97" s="837"/>
      <c r="I97" s="837"/>
      <c r="J97" s="837"/>
      <c r="K97" s="838"/>
      <c r="L97" s="824">
        <v>1250</v>
      </c>
      <c r="M97" s="822"/>
      <c r="N97" s="822"/>
      <c r="O97" s="822">
        <v>1250</v>
      </c>
      <c r="P97" s="822"/>
      <c r="Q97" s="822"/>
      <c r="R97" s="822">
        <v>1250</v>
      </c>
      <c r="S97" s="822"/>
      <c r="T97" s="822"/>
      <c r="U97" s="822">
        <v>1250</v>
      </c>
      <c r="V97" s="822"/>
      <c r="W97" s="849"/>
      <c r="X97" s="821">
        <v>1250</v>
      </c>
      <c r="Y97" s="822"/>
      <c r="Z97" s="822"/>
      <c r="AA97" s="822">
        <v>1250</v>
      </c>
      <c r="AB97" s="822"/>
      <c r="AC97" s="822"/>
      <c r="AD97" s="822">
        <v>1250</v>
      </c>
      <c r="AE97" s="822"/>
      <c r="AF97" s="822"/>
      <c r="AG97" s="822">
        <v>1250</v>
      </c>
      <c r="AH97" s="822"/>
      <c r="AI97" s="823"/>
      <c r="AJ97" s="941">
        <f t="shared" ref="AJ97:AJ110" si="0">SUM(X97:AI97)</f>
        <v>5000</v>
      </c>
      <c r="AK97" s="941"/>
      <c r="AL97" s="942"/>
    </row>
    <row r="98" spans="1:43" ht="16.5" customHeight="1">
      <c r="B98" s="491"/>
      <c r="C98" s="491"/>
      <c r="D98" s="491"/>
      <c r="E98" s="729"/>
      <c r="F98" s="730"/>
      <c r="G98" s="836" t="s">
        <v>81</v>
      </c>
      <c r="H98" s="836"/>
      <c r="I98" s="836"/>
      <c r="J98" s="836"/>
      <c r="K98" s="836"/>
      <c r="L98" s="818">
        <v>280</v>
      </c>
      <c r="M98" s="816"/>
      <c r="N98" s="816"/>
      <c r="O98" s="816">
        <v>90</v>
      </c>
      <c r="P98" s="816"/>
      <c r="Q98" s="816"/>
      <c r="R98" s="816">
        <v>90</v>
      </c>
      <c r="S98" s="816"/>
      <c r="T98" s="816"/>
      <c r="U98" s="816">
        <v>280</v>
      </c>
      <c r="V98" s="816"/>
      <c r="W98" s="848"/>
      <c r="X98" s="815">
        <v>280</v>
      </c>
      <c r="Y98" s="816"/>
      <c r="Z98" s="816"/>
      <c r="AA98" s="816">
        <v>90</v>
      </c>
      <c r="AB98" s="816"/>
      <c r="AC98" s="816"/>
      <c r="AD98" s="816">
        <v>90</v>
      </c>
      <c r="AE98" s="816"/>
      <c r="AF98" s="816"/>
      <c r="AG98" s="816">
        <v>280</v>
      </c>
      <c r="AH98" s="816"/>
      <c r="AI98" s="817"/>
      <c r="AJ98" s="921">
        <f t="shared" si="0"/>
        <v>740</v>
      </c>
      <c r="AK98" s="921"/>
      <c r="AL98" s="922"/>
    </row>
    <row r="99" spans="1:43" ht="16.5" customHeight="1">
      <c r="B99" s="491"/>
      <c r="C99" s="491"/>
      <c r="D99" s="491"/>
      <c r="E99" s="731"/>
      <c r="F99" s="732"/>
      <c r="G99" s="851" t="s">
        <v>82</v>
      </c>
      <c r="H99" s="829"/>
      <c r="I99" s="829"/>
      <c r="J99" s="829"/>
      <c r="K99" s="830"/>
      <c r="L99" s="831">
        <f>SUM(L97:N98)</f>
        <v>1530</v>
      </c>
      <c r="M99" s="833"/>
      <c r="N99" s="833"/>
      <c r="O99" s="833">
        <f>SUM(O97:Q98)</f>
        <v>1340</v>
      </c>
      <c r="P99" s="833"/>
      <c r="Q99" s="833"/>
      <c r="R99" s="833">
        <f>SUM(R97:T98)</f>
        <v>1340</v>
      </c>
      <c r="S99" s="833"/>
      <c r="T99" s="833"/>
      <c r="U99" s="833">
        <f>SUM(U97:W98)</f>
        <v>1530</v>
      </c>
      <c r="V99" s="833"/>
      <c r="W99" s="850"/>
      <c r="X99" s="832">
        <f>SUM(X97:Z98)</f>
        <v>1530</v>
      </c>
      <c r="Y99" s="833"/>
      <c r="Z99" s="833"/>
      <c r="AA99" s="833">
        <f>SUM(AA97:AC98)</f>
        <v>1340</v>
      </c>
      <c r="AB99" s="833"/>
      <c r="AC99" s="833"/>
      <c r="AD99" s="833">
        <f>SUM(AD97:AF98)</f>
        <v>1340</v>
      </c>
      <c r="AE99" s="833"/>
      <c r="AF99" s="833"/>
      <c r="AG99" s="833">
        <f>SUM(AG97:AI98)</f>
        <v>1530</v>
      </c>
      <c r="AH99" s="833"/>
      <c r="AI99" s="834"/>
      <c r="AJ99" s="929">
        <f t="shared" si="0"/>
        <v>5740</v>
      </c>
      <c r="AK99" s="929"/>
      <c r="AL99" s="930"/>
    </row>
    <row r="100" spans="1:43" ht="16.5" customHeight="1">
      <c r="B100" s="491"/>
      <c r="C100" s="491"/>
      <c r="D100" s="491"/>
      <c r="E100" s="727" t="s">
        <v>83</v>
      </c>
      <c r="F100" s="728"/>
      <c r="G100" s="837" t="s">
        <v>80</v>
      </c>
      <c r="H100" s="837"/>
      <c r="I100" s="837"/>
      <c r="J100" s="837"/>
      <c r="K100" s="838"/>
      <c r="L100" s="824">
        <v>150</v>
      </c>
      <c r="M100" s="822"/>
      <c r="N100" s="822"/>
      <c r="O100" s="822">
        <v>110</v>
      </c>
      <c r="P100" s="822"/>
      <c r="Q100" s="822"/>
      <c r="R100" s="822">
        <v>110</v>
      </c>
      <c r="S100" s="822"/>
      <c r="T100" s="822"/>
      <c r="U100" s="822">
        <v>150</v>
      </c>
      <c r="V100" s="822"/>
      <c r="W100" s="849"/>
      <c r="X100" s="821">
        <v>150</v>
      </c>
      <c r="Y100" s="822"/>
      <c r="Z100" s="822"/>
      <c r="AA100" s="822">
        <v>110</v>
      </c>
      <c r="AB100" s="822"/>
      <c r="AC100" s="822"/>
      <c r="AD100" s="822">
        <v>110</v>
      </c>
      <c r="AE100" s="822"/>
      <c r="AF100" s="822"/>
      <c r="AG100" s="822">
        <v>150</v>
      </c>
      <c r="AH100" s="822"/>
      <c r="AI100" s="823"/>
      <c r="AJ100" s="941">
        <f t="shared" si="0"/>
        <v>520</v>
      </c>
      <c r="AK100" s="941"/>
      <c r="AL100" s="942"/>
    </row>
    <row r="101" spans="1:43" ht="16.5" customHeight="1">
      <c r="B101" s="491"/>
      <c r="C101" s="491"/>
      <c r="D101" s="491"/>
      <c r="E101" s="729"/>
      <c r="F101" s="730"/>
      <c r="G101" s="835" t="s">
        <v>81</v>
      </c>
      <c r="H101" s="836"/>
      <c r="I101" s="836"/>
      <c r="J101" s="836"/>
      <c r="K101" s="836"/>
      <c r="L101" s="818">
        <v>60</v>
      </c>
      <c r="M101" s="816"/>
      <c r="N101" s="816"/>
      <c r="O101" s="816">
        <v>10</v>
      </c>
      <c r="P101" s="816"/>
      <c r="Q101" s="816"/>
      <c r="R101" s="816">
        <v>10</v>
      </c>
      <c r="S101" s="816"/>
      <c r="T101" s="816"/>
      <c r="U101" s="816">
        <v>60</v>
      </c>
      <c r="V101" s="816"/>
      <c r="W101" s="848"/>
      <c r="X101" s="815">
        <v>10</v>
      </c>
      <c r="Y101" s="816"/>
      <c r="Z101" s="816"/>
      <c r="AA101" s="816">
        <v>-10</v>
      </c>
      <c r="AB101" s="816"/>
      <c r="AC101" s="816"/>
      <c r="AD101" s="816">
        <v>-10</v>
      </c>
      <c r="AE101" s="816"/>
      <c r="AF101" s="816"/>
      <c r="AG101" s="816">
        <v>10</v>
      </c>
      <c r="AH101" s="816"/>
      <c r="AI101" s="817"/>
      <c r="AJ101" s="921">
        <f t="shared" si="0"/>
        <v>0</v>
      </c>
      <c r="AK101" s="921"/>
      <c r="AL101" s="922"/>
    </row>
    <row r="102" spans="1:43" ht="16.5" customHeight="1">
      <c r="B102" s="491"/>
      <c r="C102" s="491"/>
      <c r="D102" s="491"/>
      <c r="E102" s="731"/>
      <c r="F102" s="732"/>
      <c r="G102" s="829" t="s">
        <v>82</v>
      </c>
      <c r="H102" s="829"/>
      <c r="I102" s="829"/>
      <c r="J102" s="829"/>
      <c r="K102" s="830"/>
      <c r="L102" s="831">
        <f>SUM(L100:N101)</f>
        <v>210</v>
      </c>
      <c r="M102" s="833"/>
      <c r="N102" s="833"/>
      <c r="O102" s="833">
        <f>SUM(O100:Q101)</f>
        <v>120</v>
      </c>
      <c r="P102" s="833"/>
      <c r="Q102" s="833"/>
      <c r="R102" s="833">
        <f>SUM(R100:T101)</f>
        <v>120</v>
      </c>
      <c r="S102" s="833"/>
      <c r="T102" s="833"/>
      <c r="U102" s="833">
        <f>SUM(U100:W101)</f>
        <v>210</v>
      </c>
      <c r="V102" s="833"/>
      <c r="W102" s="850"/>
      <c r="X102" s="832">
        <f>SUM(X100:Z101)</f>
        <v>160</v>
      </c>
      <c r="Y102" s="833"/>
      <c r="Z102" s="833"/>
      <c r="AA102" s="833">
        <f>SUM(AA100:AC101)</f>
        <v>100</v>
      </c>
      <c r="AB102" s="833"/>
      <c r="AC102" s="833"/>
      <c r="AD102" s="833">
        <f>SUM(AD100:AF101)</f>
        <v>100</v>
      </c>
      <c r="AE102" s="833"/>
      <c r="AF102" s="833"/>
      <c r="AG102" s="833">
        <f>SUM(AG100:AI101)</f>
        <v>160</v>
      </c>
      <c r="AH102" s="833"/>
      <c r="AI102" s="834"/>
      <c r="AJ102" s="929">
        <f t="shared" si="0"/>
        <v>520</v>
      </c>
      <c r="AK102" s="929"/>
      <c r="AL102" s="930"/>
    </row>
    <row r="103" spans="1:43" ht="16.5" customHeight="1">
      <c r="E103" s="745" t="s">
        <v>84</v>
      </c>
      <c r="F103" s="746"/>
      <c r="G103" s="746"/>
      <c r="H103" s="819" t="s">
        <v>85</v>
      </c>
      <c r="I103" s="819"/>
      <c r="J103" s="819"/>
      <c r="K103" s="820"/>
      <c r="L103" s="821">
        <v>200</v>
      </c>
      <c r="M103" s="822"/>
      <c r="N103" s="822"/>
      <c r="O103" s="822">
        <v>30</v>
      </c>
      <c r="P103" s="822"/>
      <c r="Q103" s="822"/>
      <c r="R103" s="822">
        <v>30</v>
      </c>
      <c r="S103" s="822"/>
      <c r="T103" s="822"/>
      <c r="U103" s="822">
        <v>200</v>
      </c>
      <c r="V103" s="822"/>
      <c r="W103" s="849"/>
      <c r="X103" s="821">
        <v>200</v>
      </c>
      <c r="Y103" s="822"/>
      <c r="Z103" s="822"/>
      <c r="AA103" s="822">
        <v>30</v>
      </c>
      <c r="AB103" s="822"/>
      <c r="AC103" s="822"/>
      <c r="AD103" s="822">
        <v>30</v>
      </c>
      <c r="AE103" s="822"/>
      <c r="AF103" s="822"/>
      <c r="AG103" s="822">
        <v>200</v>
      </c>
      <c r="AH103" s="822"/>
      <c r="AI103" s="823"/>
      <c r="AJ103" s="941">
        <f t="shared" si="0"/>
        <v>460</v>
      </c>
      <c r="AK103" s="941"/>
      <c r="AL103" s="942"/>
    </row>
    <row r="104" spans="1:43" ht="16.5" customHeight="1">
      <c r="E104" s="742"/>
      <c r="F104" s="747"/>
      <c r="G104" s="747"/>
      <c r="H104" s="813" t="s">
        <v>86</v>
      </c>
      <c r="I104" s="813"/>
      <c r="J104" s="813"/>
      <c r="K104" s="814"/>
      <c r="L104" s="815">
        <v>320</v>
      </c>
      <c r="M104" s="816"/>
      <c r="N104" s="816"/>
      <c r="O104" s="816">
        <v>50</v>
      </c>
      <c r="P104" s="816"/>
      <c r="Q104" s="816"/>
      <c r="R104" s="816">
        <v>50</v>
      </c>
      <c r="S104" s="816"/>
      <c r="T104" s="816"/>
      <c r="U104" s="816">
        <v>320</v>
      </c>
      <c r="V104" s="816"/>
      <c r="W104" s="848"/>
      <c r="X104" s="815">
        <v>320</v>
      </c>
      <c r="Y104" s="816"/>
      <c r="Z104" s="816"/>
      <c r="AA104" s="816">
        <v>50</v>
      </c>
      <c r="AB104" s="816"/>
      <c r="AC104" s="816"/>
      <c r="AD104" s="816">
        <v>50</v>
      </c>
      <c r="AE104" s="816"/>
      <c r="AF104" s="816"/>
      <c r="AG104" s="816">
        <v>320</v>
      </c>
      <c r="AH104" s="816"/>
      <c r="AI104" s="817"/>
      <c r="AJ104" s="921">
        <f t="shared" si="0"/>
        <v>740</v>
      </c>
      <c r="AK104" s="921"/>
      <c r="AL104" s="922"/>
    </row>
    <row r="105" spans="1:43" ht="16.5" customHeight="1">
      <c r="E105" s="744"/>
      <c r="F105" s="748"/>
      <c r="G105" s="748"/>
      <c r="H105" s="803" t="s">
        <v>87</v>
      </c>
      <c r="I105" s="803"/>
      <c r="J105" s="803"/>
      <c r="K105" s="804"/>
      <c r="L105" s="805">
        <v>360</v>
      </c>
      <c r="M105" s="806"/>
      <c r="N105" s="806"/>
      <c r="O105" s="806">
        <v>50</v>
      </c>
      <c r="P105" s="806"/>
      <c r="Q105" s="806"/>
      <c r="R105" s="806">
        <v>50</v>
      </c>
      <c r="S105" s="806"/>
      <c r="T105" s="806"/>
      <c r="U105" s="806">
        <v>360</v>
      </c>
      <c r="V105" s="806"/>
      <c r="W105" s="847"/>
      <c r="X105" s="805">
        <v>360</v>
      </c>
      <c r="Y105" s="806"/>
      <c r="Z105" s="806"/>
      <c r="AA105" s="806">
        <v>50</v>
      </c>
      <c r="AB105" s="806"/>
      <c r="AC105" s="806"/>
      <c r="AD105" s="806">
        <v>50</v>
      </c>
      <c r="AE105" s="806"/>
      <c r="AF105" s="806"/>
      <c r="AG105" s="806">
        <v>360</v>
      </c>
      <c r="AH105" s="806"/>
      <c r="AI105" s="807"/>
      <c r="AJ105" s="929">
        <f t="shared" si="0"/>
        <v>820</v>
      </c>
      <c r="AK105" s="929"/>
      <c r="AL105" s="930"/>
    </row>
    <row r="106" spans="1:43" ht="16.5" customHeight="1">
      <c r="E106" s="739" t="s">
        <v>88</v>
      </c>
      <c r="F106" s="739"/>
      <c r="G106" s="739"/>
      <c r="H106" s="740"/>
      <c r="I106" s="739" t="s">
        <v>89</v>
      </c>
      <c r="J106" s="739"/>
      <c r="K106" s="798"/>
      <c r="L106" s="799">
        <v>0.47099999999999997</v>
      </c>
      <c r="M106" s="800"/>
      <c r="N106" s="800"/>
      <c r="O106" s="800">
        <v>0.373</v>
      </c>
      <c r="P106" s="800"/>
      <c r="Q106" s="800"/>
      <c r="R106" s="800">
        <v>0.17599999999999999</v>
      </c>
      <c r="S106" s="800"/>
      <c r="T106" s="800"/>
      <c r="U106" s="800">
        <v>-0.02</v>
      </c>
      <c r="V106" s="800"/>
      <c r="W106" s="846"/>
      <c r="X106" s="799">
        <v>0.47099999999999997</v>
      </c>
      <c r="Y106" s="800"/>
      <c r="Z106" s="800"/>
      <c r="AA106" s="800">
        <v>0.373</v>
      </c>
      <c r="AB106" s="800"/>
      <c r="AC106" s="800"/>
      <c r="AD106" s="800">
        <v>0.17599999999999999</v>
      </c>
      <c r="AE106" s="800"/>
      <c r="AF106" s="800"/>
      <c r="AG106" s="800">
        <v>-0.02</v>
      </c>
      <c r="AH106" s="800"/>
      <c r="AI106" s="801"/>
      <c r="AJ106" s="931">
        <f t="shared" si="0"/>
        <v>1</v>
      </c>
      <c r="AK106" s="931"/>
      <c r="AL106" s="932"/>
    </row>
    <row r="107" spans="1:43" ht="16.5" customHeight="1">
      <c r="A107" s="220"/>
      <c r="B107" s="220"/>
      <c r="C107" s="220"/>
      <c r="D107" s="220"/>
      <c r="E107" s="741"/>
      <c r="F107" s="741"/>
      <c r="G107" s="741"/>
      <c r="H107" s="742"/>
      <c r="I107" s="741" t="s">
        <v>90</v>
      </c>
      <c r="J107" s="741"/>
      <c r="K107" s="791"/>
      <c r="L107" s="792">
        <v>-0.02</v>
      </c>
      <c r="M107" s="793"/>
      <c r="N107" s="793"/>
      <c r="O107" s="793">
        <v>0.17599999999999999</v>
      </c>
      <c r="P107" s="793"/>
      <c r="Q107" s="793"/>
      <c r="R107" s="793">
        <v>0.373</v>
      </c>
      <c r="S107" s="793"/>
      <c r="T107" s="793"/>
      <c r="U107" s="793">
        <v>0.47099999999999997</v>
      </c>
      <c r="V107" s="793"/>
      <c r="W107" s="845"/>
      <c r="X107" s="792">
        <v>-0.02</v>
      </c>
      <c r="Y107" s="793"/>
      <c r="Z107" s="793"/>
      <c r="AA107" s="793">
        <v>0.17599999999999999</v>
      </c>
      <c r="AB107" s="793"/>
      <c r="AC107" s="793"/>
      <c r="AD107" s="793">
        <v>0.373</v>
      </c>
      <c r="AE107" s="793"/>
      <c r="AF107" s="793"/>
      <c r="AG107" s="793">
        <v>0.47099999999999997</v>
      </c>
      <c r="AH107" s="793"/>
      <c r="AI107" s="794"/>
      <c r="AJ107" s="933">
        <f t="shared" si="0"/>
        <v>1</v>
      </c>
      <c r="AK107" s="933"/>
      <c r="AL107" s="934"/>
    </row>
    <row r="108" spans="1:43" ht="16.5" customHeight="1">
      <c r="A108" s="220"/>
      <c r="B108" s="220"/>
      <c r="C108" s="220"/>
      <c r="D108" s="220"/>
      <c r="E108" s="743"/>
      <c r="F108" s="743"/>
      <c r="G108" s="743"/>
      <c r="H108" s="744"/>
      <c r="I108" s="743" t="s">
        <v>91</v>
      </c>
      <c r="J108" s="743"/>
      <c r="K108" s="786"/>
      <c r="L108" s="787">
        <f>SUM(L106:N107)</f>
        <v>0.45099999999999996</v>
      </c>
      <c r="M108" s="788"/>
      <c r="N108" s="788"/>
      <c r="O108" s="788">
        <f>SUM(O106:Q107)</f>
        <v>0.54899999999999993</v>
      </c>
      <c r="P108" s="788"/>
      <c r="Q108" s="788"/>
      <c r="R108" s="788">
        <f>SUM(R106:T107)</f>
        <v>0.54899999999999993</v>
      </c>
      <c r="S108" s="788"/>
      <c r="T108" s="788"/>
      <c r="U108" s="788">
        <f>SUM(U106:W107)</f>
        <v>0.45099999999999996</v>
      </c>
      <c r="V108" s="788"/>
      <c r="W108" s="844"/>
      <c r="X108" s="787">
        <f>SUM(X106:Z107)</f>
        <v>0.45099999999999996</v>
      </c>
      <c r="Y108" s="788"/>
      <c r="Z108" s="788"/>
      <c r="AA108" s="788">
        <f>SUM(AA106:AC107)</f>
        <v>0.54899999999999993</v>
      </c>
      <c r="AB108" s="788"/>
      <c r="AC108" s="788"/>
      <c r="AD108" s="788">
        <f>SUM(AD106:AF107)</f>
        <v>0.54899999999999993</v>
      </c>
      <c r="AE108" s="788"/>
      <c r="AF108" s="788"/>
      <c r="AG108" s="788">
        <f>SUM(AG106:AI107)</f>
        <v>0.45099999999999996</v>
      </c>
      <c r="AH108" s="788"/>
      <c r="AI108" s="789"/>
      <c r="AJ108" s="935">
        <f t="shared" si="0"/>
        <v>2</v>
      </c>
      <c r="AK108" s="935"/>
      <c r="AL108" s="936"/>
    </row>
    <row r="109" spans="1:43" ht="24.95" customHeight="1">
      <c r="A109" s="220"/>
      <c r="B109" s="220"/>
      <c r="C109" s="220"/>
      <c r="D109" s="220"/>
      <c r="E109" s="770" t="s">
        <v>92</v>
      </c>
      <c r="F109" s="771"/>
      <c r="G109" s="771"/>
      <c r="H109" s="771"/>
      <c r="I109" s="771"/>
      <c r="J109" s="771"/>
      <c r="K109" s="771"/>
      <c r="L109" s="777">
        <v>-120</v>
      </c>
      <c r="M109" s="777"/>
      <c r="N109" s="777"/>
      <c r="O109" s="778">
        <v>-50</v>
      </c>
      <c r="P109" s="778"/>
      <c r="Q109" s="778"/>
      <c r="R109" s="778">
        <v>50</v>
      </c>
      <c r="S109" s="778"/>
      <c r="T109" s="778"/>
      <c r="U109" s="778">
        <v>120</v>
      </c>
      <c r="V109" s="778"/>
      <c r="W109" s="778"/>
      <c r="X109" s="777">
        <v>-120</v>
      </c>
      <c r="Y109" s="777"/>
      <c r="Z109" s="777"/>
      <c r="AA109" s="778">
        <v>-50</v>
      </c>
      <c r="AB109" s="778"/>
      <c r="AC109" s="778"/>
      <c r="AD109" s="778">
        <v>50</v>
      </c>
      <c r="AE109" s="778"/>
      <c r="AF109" s="778"/>
      <c r="AG109" s="778">
        <v>120</v>
      </c>
      <c r="AH109" s="778"/>
      <c r="AI109" s="779"/>
      <c r="AJ109" s="937">
        <f t="shared" si="0"/>
        <v>0</v>
      </c>
      <c r="AK109" s="937"/>
      <c r="AL109" s="938"/>
    </row>
    <row r="110" spans="1:43" ht="24.95" customHeight="1">
      <c r="A110" s="220"/>
      <c r="B110" s="220"/>
      <c r="C110" s="220"/>
      <c r="D110" s="220"/>
      <c r="E110" s="770" t="s">
        <v>93</v>
      </c>
      <c r="F110" s="771"/>
      <c r="G110" s="771"/>
      <c r="H110" s="771"/>
      <c r="I110" s="771"/>
      <c r="J110" s="771"/>
      <c r="K110" s="771"/>
      <c r="L110" s="772">
        <v>-530</v>
      </c>
      <c r="M110" s="772"/>
      <c r="N110" s="772"/>
      <c r="O110" s="773">
        <v>-210</v>
      </c>
      <c r="P110" s="773"/>
      <c r="Q110" s="773"/>
      <c r="R110" s="773">
        <v>210</v>
      </c>
      <c r="S110" s="773"/>
      <c r="T110" s="773"/>
      <c r="U110" s="773">
        <v>530</v>
      </c>
      <c r="V110" s="773"/>
      <c r="W110" s="773"/>
      <c r="X110" s="772">
        <v>-530</v>
      </c>
      <c r="Y110" s="772"/>
      <c r="Z110" s="772"/>
      <c r="AA110" s="773">
        <v>-210</v>
      </c>
      <c r="AB110" s="773"/>
      <c r="AC110" s="773"/>
      <c r="AD110" s="773">
        <v>210</v>
      </c>
      <c r="AE110" s="773"/>
      <c r="AF110" s="773"/>
      <c r="AG110" s="773">
        <v>530</v>
      </c>
      <c r="AH110" s="773"/>
      <c r="AI110" s="774"/>
      <c r="AJ110" s="939">
        <f t="shared" si="0"/>
        <v>0</v>
      </c>
      <c r="AK110" s="939"/>
      <c r="AL110" s="940"/>
    </row>
    <row r="111" spans="1:43" ht="16.5" customHeight="1">
      <c r="E111" s="500"/>
      <c r="F111" s="500"/>
      <c r="G111" s="500"/>
      <c r="H111" s="500"/>
      <c r="I111" s="500"/>
      <c r="J111" s="500"/>
      <c r="K111" s="500"/>
      <c r="L111" s="252"/>
      <c r="M111" s="252"/>
      <c r="N111" s="252"/>
      <c r="O111" s="252"/>
      <c r="P111" s="252"/>
      <c r="Q111" s="252"/>
      <c r="R111" s="252"/>
      <c r="S111" s="252"/>
      <c r="T111" s="252"/>
      <c r="U111" s="252"/>
      <c r="V111" s="252"/>
      <c r="W111" s="252"/>
    </row>
    <row r="112" spans="1:43" ht="16.5" customHeight="1">
      <c r="E112" s="220" t="s">
        <v>94</v>
      </c>
      <c r="AC112" s="291"/>
      <c r="AD112" s="291"/>
      <c r="AE112" s="291"/>
      <c r="AJ112" s="440" t="s">
        <v>71</v>
      </c>
      <c r="AQ112" s="440"/>
    </row>
    <row r="113" spans="1:42" ht="16.5" customHeight="1">
      <c r="E113" s="759"/>
      <c r="F113" s="759"/>
      <c r="G113" s="759"/>
      <c r="H113" s="759"/>
      <c r="I113" s="759"/>
      <c r="J113" s="759"/>
      <c r="K113" s="760"/>
      <c r="L113" s="841" t="s">
        <v>95</v>
      </c>
      <c r="M113" s="842"/>
      <c r="N113" s="842"/>
      <c r="O113" s="842"/>
      <c r="P113" s="842"/>
      <c r="Q113" s="842"/>
      <c r="R113" s="842"/>
      <c r="S113" s="842"/>
      <c r="T113" s="842"/>
      <c r="U113" s="842"/>
      <c r="V113" s="842"/>
      <c r="W113" s="842"/>
      <c r="X113" s="842"/>
      <c r="Y113" s="842"/>
      <c r="Z113" s="843"/>
      <c r="AA113" s="841" t="s">
        <v>96</v>
      </c>
      <c r="AB113" s="842"/>
      <c r="AC113" s="842"/>
      <c r="AD113" s="842"/>
      <c r="AE113" s="842"/>
      <c r="AF113" s="842"/>
      <c r="AG113" s="842"/>
      <c r="AH113" s="842"/>
      <c r="AI113" s="842"/>
      <c r="AJ113" s="842"/>
    </row>
    <row r="114" spans="1:42" ht="16.5" customHeight="1">
      <c r="E114" s="761"/>
      <c r="F114" s="761"/>
      <c r="G114" s="761"/>
      <c r="H114" s="761"/>
      <c r="I114" s="761"/>
      <c r="J114" s="761"/>
      <c r="K114" s="762"/>
      <c r="L114" s="927" t="s">
        <v>74</v>
      </c>
      <c r="M114" s="840"/>
      <c r="N114" s="840"/>
      <c r="O114" s="840"/>
      <c r="P114" s="928"/>
      <c r="Q114" s="839" t="s">
        <v>75</v>
      </c>
      <c r="R114" s="840"/>
      <c r="S114" s="840"/>
      <c r="T114" s="840"/>
      <c r="U114" s="840"/>
      <c r="V114" s="839" t="s">
        <v>78</v>
      </c>
      <c r="W114" s="840"/>
      <c r="X114" s="840"/>
      <c r="Y114" s="840"/>
      <c r="Z114" s="840"/>
      <c r="AA114" s="927" t="s">
        <v>74</v>
      </c>
      <c r="AB114" s="840"/>
      <c r="AC114" s="840"/>
      <c r="AD114" s="840"/>
      <c r="AE114" s="928"/>
      <c r="AF114" s="839" t="s">
        <v>75</v>
      </c>
      <c r="AG114" s="840"/>
      <c r="AH114" s="840"/>
      <c r="AI114" s="840"/>
      <c r="AJ114" s="840"/>
    </row>
    <row r="115" spans="1:42" ht="16.5" customHeight="1">
      <c r="E115" s="727" t="s">
        <v>79</v>
      </c>
      <c r="F115" s="728"/>
      <c r="G115" s="837" t="s">
        <v>80</v>
      </c>
      <c r="H115" s="837"/>
      <c r="I115" s="837"/>
      <c r="J115" s="837"/>
      <c r="K115" s="838"/>
      <c r="L115" s="824">
        <v>730</v>
      </c>
      <c r="M115" s="821"/>
      <c r="N115" s="821"/>
      <c r="O115" s="822"/>
      <c r="P115" s="822"/>
      <c r="Q115" s="822">
        <v>730</v>
      </c>
      <c r="R115" s="822"/>
      <c r="S115" s="822"/>
      <c r="T115" s="822"/>
      <c r="U115" s="823"/>
      <c r="V115" s="825">
        <f>SUM(L115:U115)</f>
        <v>1460</v>
      </c>
      <c r="W115" s="825"/>
      <c r="X115" s="825"/>
      <c r="Y115" s="825"/>
      <c r="Z115" s="826"/>
      <c r="AA115" s="824">
        <v>730</v>
      </c>
      <c r="AB115" s="821"/>
      <c r="AC115" s="821"/>
      <c r="AD115" s="822"/>
      <c r="AE115" s="822"/>
      <c r="AF115" s="822">
        <v>730</v>
      </c>
      <c r="AG115" s="822"/>
      <c r="AH115" s="822"/>
      <c r="AI115" s="822"/>
      <c r="AJ115" s="823"/>
    </row>
    <row r="116" spans="1:42" ht="16.5" customHeight="1">
      <c r="E116" s="729"/>
      <c r="F116" s="730"/>
      <c r="G116" s="835" t="s">
        <v>81</v>
      </c>
      <c r="H116" s="836"/>
      <c r="I116" s="836"/>
      <c r="J116" s="836"/>
      <c r="K116" s="836"/>
      <c r="L116" s="818">
        <v>200</v>
      </c>
      <c r="M116" s="815"/>
      <c r="N116" s="815"/>
      <c r="O116" s="816"/>
      <c r="P116" s="816"/>
      <c r="Q116" s="816">
        <v>200</v>
      </c>
      <c r="R116" s="816"/>
      <c r="S116" s="816"/>
      <c r="T116" s="816"/>
      <c r="U116" s="817"/>
      <c r="V116" s="827">
        <f>SUM(L116:U116)</f>
        <v>400</v>
      </c>
      <c r="W116" s="827"/>
      <c r="X116" s="827"/>
      <c r="Y116" s="827"/>
      <c r="Z116" s="828"/>
      <c r="AA116" s="818">
        <v>200</v>
      </c>
      <c r="AB116" s="815"/>
      <c r="AC116" s="815"/>
      <c r="AD116" s="816"/>
      <c r="AE116" s="816"/>
      <c r="AF116" s="816">
        <v>200</v>
      </c>
      <c r="AG116" s="816"/>
      <c r="AH116" s="816"/>
      <c r="AI116" s="816"/>
      <c r="AJ116" s="817"/>
    </row>
    <row r="117" spans="1:42" ht="16.5" customHeight="1">
      <c r="E117" s="731"/>
      <c r="F117" s="732"/>
      <c r="G117" s="829" t="s">
        <v>82</v>
      </c>
      <c r="H117" s="829"/>
      <c r="I117" s="829"/>
      <c r="J117" s="829"/>
      <c r="K117" s="830"/>
      <c r="L117" s="831">
        <f>SUM(L115:P116)</f>
        <v>930</v>
      </c>
      <c r="M117" s="832"/>
      <c r="N117" s="832"/>
      <c r="O117" s="833"/>
      <c r="P117" s="833"/>
      <c r="Q117" s="833">
        <f>SUM(Q115:U116)</f>
        <v>930</v>
      </c>
      <c r="R117" s="833"/>
      <c r="S117" s="833"/>
      <c r="T117" s="833"/>
      <c r="U117" s="834"/>
      <c r="V117" s="833">
        <f>SUM(V115:Z116)</f>
        <v>1860</v>
      </c>
      <c r="W117" s="833"/>
      <c r="X117" s="833"/>
      <c r="Y117" s="833"/>
      <c r="Z117" s="834"/>
      <c r="AA117" s="831">
        <f>SUM(AA115:AE116)</f>
        <v>930</v>
      </c>
      <c r="AB117" s="832"/>
      <c r="AC117" s="832"/>
      <c r="AD117" s="833"/>
      <c r="AE117" s="833"/>
      <c r="AF117" s="833">
        <f>SUM(AF115:AJ116)</f>
        <v>930</v>
      </c>
      <c r="AG117" s="833"/>
      <c r="AH117" s="833"/>
      <c r="AI117" s="833"/>
      <c r="AJ117" s="834"/>
    </row>
    <row r="118" spans="1:42" ht="16.5" customHeight="1">
      <c r="E118" s="727" t="s">
        <v>83</v>
      </c>
      <c r="F118" s="728"/>
      <c r="G118" s="837" t="s">
        <v>80</v>
      </c>
      <c r="H118" s="837"/>
      <c r="I118" s="837"/>
      <c r="J118" s="837"/>
      <c r="K118" s="838"/>
      <c r="L118" s="824">
        <v>130</v>
      </c>
      <c r="M118" s="821"/>
      <c r="N118" s="821"/>
      <c r="O118" s="822"/>
      <c r="P118" s="822"/>
      <c r="Q118" s="822">
        <v>130</v>
      </c>
      <c r="R118" s="822"/>
      <c r="S118" s="822"/>
      <c r="T118" s="822"/>
      <c r="U118" s="823"/>
      <c r="V118" s="825">
        <f>SUM(L118:U118)</f>
        <v>260</v>
      </c>
      <c r="W118" s="825"/>
      <c r="X118" s="825"/>
      <c r="Y118" s="825"/>
      <c r="Z118" s="826"/>
      <c r="AA118" s="824">
        <v>130</v>
      </c>
      <c r="AB118" s="821"/>
      <c r="AC118" s="821"/>
      <c r="AD118" s="822"/>
      <c r="AE118" s="822"/>
      <c r="AF118" s="822">
        <v>130</v>
      </c>
      <c r="AG118" s="822"/>
      <c r="AH118" s="822"/>
      <c r="AI118" s="822"/>
      <c r="AJ118" s="823"/>
    </row>
    <row r="119" spans="1:42" ht="16.5" customHeight="1">
      <c r="E119" s="729"/>
      <c r="F119" s="730"/>
      <c r="G119" s="835" t="s">
        <v>81</v>
      </c>
      <c r="H119" s="836"/>
      <c r="I119" s="836"/>
      <c r="J119" s="836"/>
      <c r="K119" s="836"/>
      <c r="L119" s="818">
        <v>0</v>
      </c>
      <c r="M119" s="815"/>
      <c r="N119" s="815"/>
      <c r="O119" s="816"/>
      <c r="P119" s="816"/>
      <c r="Q119" s="816">
        <v>0</v>
      </c>
      <c r="R119" s="816"/>
      <c r="S119" s="816"/>
      <c r="T119" s="816"/>
      <c r="U119" s="817"/>
      <c r="V119" s="827">
        <f>SUM(L119:U119)</f>
        <v>0</v>
      </c>
      <c r="W119" s="827"/>
      <c r="X119" s="827"/>
      <c r="Y119" s="827"/>
      <c r="Z119" s="828"/>
      <c r="AA119" s="818">
        <v>0</v>
      </c>
      <c r="AB119" s="815"/>
      <c r="AC119" s="815"/>
      <c r="AD119" s="816"/>
      <c r="AE119" s="816"/>
      <c r="AF119" s="816">
        <v>0</v>
      </c>
      <c r="AG119" s="816"/>
      <c r="AH119" s="816"/>
      <c r="AI119" s="816"/>
      <c r="AJ119" s="817"/>
    </row>
    <row r="120" spans="1:42" ht="16.5" customHeight="1">
      <c r="E120" s="731"/>
      <c r="F120" s="732"/>
      <c r="G120" s="829" t="s">
        <v>82</v>
      </c>
      <c r="H120" s="829"/>
      <c r="I120" s="829"/>
      <c r="J120" s="829"/>
      <c r="K120" s="830"/>
      <c r="L120" s="831">
        <f>SUM(L118:P119)</f>
        <v>130</v>
      </c>
      <c r="M120" s="832"/>
      <c r="N120" s="832"/>
      <c r="O120" s="833"/>
      <c r="P120" s="833"/>
      <c r="Q120" s="833">
        <f>SUM(Q118:U119)</f>
        <v>130</v>
      </c>
      <c r="R120" s="833"/>
      <c r="S120" s="833"/>
      <c r="T120" s="833"/>
      <c r="U120" s="834"/>
      <c r="V120" s="833">
        <f>SUM(V118:Z119)</f>
        <v>260</v>
      </c>
      <c r="W120" s="833"/>
      <c r="X120" s="833"/>
      <c r="Y120" s="833"/>
      <c r="Z120" s="834"/>
      <c r="AA120" s="831">
        <f>SUM(AA118:AE119)</f>
        <v>130</v>
      </c>
      <c r="AB120" s="832"/>
      <c r="AC120" s="832"/>
      <c r="AD120" s="833"/>
      <c r="AE120" s="833"/>
      <c r="AF120" s="833">
        <f>SUM(AF118:AJ119)</f>
        <v>130</v>
      </c>
      <c r="AG120" s="833"/>
      <c r="AH120" s="833"/>
      <c r="AI120" s="833"/>
      <c r="AJ120" s="834"/>
    </row>
    <row r="121" spans="1:42" ht="16.5" customHeight="1">
      <c r="E121" s="733" t="s">
        <v>84</v>
      </c>
      <c r="F121" s="733"/>
      <c r="G121" s="734"/>
      <c r="H121" s="819" t="s">
        <v>85</v>
      </c>
      <c r="I121" s="819"/>
      <c r="J121" s="819"/>
      <c r="K121" s="820"/>
      <c r="L121" s="821">
        <v>125</v>
      </c>
      <c r="M121" s="821"/>
      <c r="N121" s="821"/>
      <c r="O121" s="822"/>
      <c r="P121" s="822"/>
      <c r="Q121" s="822">
        <v>125</v>
      </c>
      <c r="R121" s="822"/>
      <c r="S121" s="822"/>
      <c r="T121" s="822"/>
      <c r="U121" s="823"/>
      <c r="V121" s="825">
        <f t="shared" ref="V121:V128" si="1">SUM(L121:U121)</f>
        <v>250</v>
      </c>
      <c r="W121" s="825"/>
      <c r="X121" s="825"/>
      <c r="Y121" s="825"/>
      <c r="Z121" s="826"/>
      <c r="AA121" s="824">
        <v>125</v>
      </c>
      <c r="AB121" s="821"/>
      <c r="AC121" s="821"/>
      <c r="AD121" s="822"/>
      <c r="AE121" s="822"/>
      <c r="AF121" s="822">
        <v>125</v>
      </c>
      <c r="AG121" s="822"/>
      <c r="AH121" s="822"/>
      <c r="AI121" s="822"/>
      <c r="AJ121" s="823"/>
    </row>
    <row r="122" spans="1:42" ht="16.5" customHeight="1">
      <c r="E122" s="735"/>
      <c r="F122" s="735"/>
      <c r="G122" s="736"/>
      <c r="H122" s="813" t="s">
        <v>86</v>
      </c>
      <c r="I122" s="813"/>
      <c r="J122" s="813"/>
      <c r="K122" s="814"/>
      <c r="L122" s="815">
        <v>200</v>
      </c>
      <c r="M122" s="815"/>
      <c r="N122" s="815"/>
      <c r="O122" s="816"/>
      <c r="P122" s="816"/>
      <c r="Q122" s="816">
        <v>200</v>
      </c>
      <c r="R122" s="816"/>
      <c r="S122" s="816"/>
      <c r="T122" s="816"/>
      <c r="U122" s="817"/>
      <c r="V122" s="827">
        <f t="shared" si="1"/>
        <v>400</v>
      </c>
      <c r="W122" s="827"/>
      <c r="X122" s="827"/>
      <c r="Y122" s="827"/>
      <c r="Z122" s="828"/>
      <c r="AA122" s="818">
        <v>200</v>
      </c>
      <c r="AB122" s="815"/>
      <c r="AC122" s="815"/>
      <c r="AD122" s="816"/>
      <c r="AE122" s="816"/>
      <c r="AF122" s="816">
        <v>200</v>
      </c>
      <c r="AG122" s="816"/>
      <c r="AH122" s="816"/>
      <c r="AI122" s="816"/>
      <c r="AJ122" s="817"/>
    </row>
    <row r="123" spans="1:42" ht="16.5" customHeight="1">
      <c r="E123" s="737"/>
      <c r="F123" s="737"/>
      <c r="G123" s="738"/>
      <c r="H123" s="803" t="s">
        <v>87</v>
      </c>
      <c r="I123" s="803"/>
      <c r="J123" s="803"/>
      <c r="K123" s="804"/>
      <c r="L123" s="805">
        <v>225</v>
      </c>
      <c r="M123" s="805"/>
      <c r="N123" s="805"/>
      <c r="O123" s="806"/>
      <c r="P123" s="806"/>
      <c r="Q123" s="806">
        <v>225</v>
      </c>
      <c r="R123" s="806"/>
      <c r="S123" s="806"/>
      <c r="T123" s="806"/>
      <c r="U123" s="807"/>
      <c r="V123" s="809">
        <f t="shared" si="1"/>
        <v>450</v>
      </c>
      <c r="W123" s="809"/>
      <c r="X123" s="809"/>
      <c r="Y123" s="809"/>
      <c r="Z123" s="810"/>
      <c r="AA123" s="808">
        <v>225</v>
      </c>
      <c r="AB123" s="805"/>
      <c r="AC123" s="805"/>
      <c r="AD123" s="806"/>
      <c r="AE123" s="806"/>
      <c r="AF123" s="806">
        <v>225</v>
      </c>
      <c r="AG123" s="806"/>
      <c r="AH123" s="806"/>
      <c r="AI123" s="806"/>
      <c r="AJ123" s="807"/>
    </row>
    <row r="124" spans="1:42" ht="16.5" customHeight="1">
      <c r="E124" s="739" t="s">
        <v>88</v>
      </c>
      <c r="F124" s="739"/>
      <c r="G124" s="739"/>
      <c r="H124" s="740"/>
      <c r="I124" s="739" t="s">
        <v>89</v>
      </c>
      <c r="J124" s="739"/>
      <c r="K124" s="798"/>
      <c r="L124" s="799">
        <v>0.85699999999999998</v>
      </c>
      <c r="M124" s="799"/>
      <c r="N124" s="799"/>
      <c r="O124" s="800"/>
      <c r="P124" s="800"/>
      <c r="Q124" s="800">
        <v>0.14299999999999999</v>
      </c>
      <c r="R124" s="800"/>
      <c r="S124" s="800"/>
      <c r="T124" s="800"/>
      <c r="U124" s="801"/>
      <c r="V124" s="811">
        <f t="shared" si="1"/>
        <v>1</v>
      </c>
      <c r="W124" s="811"/>
      <c r="X124" s="811"/>
      <c r="Y124" s="811"/>
      <c r="Z124" s="812"/>
      <c r="AA124" s="802">
        <v>0.68600000000000005</v>
      </c>
      <c r="AB124" s="799"/>
      <c r="AC124" s="799"/>
      <c r="AD124" s="800"/>
      <c r="AE124" s="800"/>
      <c r="AF124" s="800">
        <v>0.54300000000000004</v>
      </c>
      <c r="AG124" s="800"/>
      <c r="AH124" s="800"/>
      <c r="AI124" s="800"/>
      <c r="AJ124" s="801"/>
    </row>
    <row r="125" spans="1:42" ht="16.5" customHeight="1">
      <c r="E125" s="741"/>
      <c r="F125" s="741"/>
      <c r="G125" s="741"/>
      <c r="H125" s="742"/>
      <c r="I125" s="741" t="s">
        <v>90</v>
      </c>
      <c r="J125" s="741"/>
      <c r="K125" s="791"/>
      <c r="L125" s="792">
        <v>0.14299999999999999</v>
      </c>
      <c r="M125" s="792"/>
      <c r="N125" s="792"/>
      <c r="O125" s="793"/>
      <c r="P125" s="793"/>
      <c r="Q125" s="793">
        <v>0.85699999999999998</v>
      </c>
      <c r="R125" s="793"/>
      <c r="S125" s="793"/>
      <c r="T125" s="793"/>
      <c r="U125" s="794"/>
      <c r="V125" s="796">
        <f t="shared" si="1"/>
        <v>1</v>
      </c>
      <c r="W125" s="796"/>
      <c r="X125" s="796"/>
      <c r="Y125" s="796"/>
      <c r="Z125" s="797"/>
      <c r="AA125" s="795">
        <v>-2.9000000000000001E-2</v>
      </c>
      <c r="AB125" s="792"/>
      <c r="AC125" s="792"/>
      <c r="AD125" s="793"/>
      <c r="AE125" s="793"/>
      <c r="AF125" s="793">
        <v>0.25700000000000001</v>
      </c>
      <c r="AG125" s="793"/>
      <c r="AH125" s="793"/>
      <c r="AI125" s="793"/>
      <c r="AJ125" s="794"/>
      <c r="AP125" s="440"/>
    </row>
    <row r="126" spans="1:42" ht="16.5" customHeight="1">
      <c r="A126" s="220"/>
      <c r="B126" s="220"/>
      <c r="C126" s="220"/>
      <c r="D126" s="220"/>
      <c r="E126" s="743"/>
      <c r="F126" s="743"/>
      <c r="G126" s="743"/>
      <c r="H126" s="744"/>
      <c r="I126" s="743" t="s">
        <v>91</v>
      </c>
      <c r="J126" s="743"/>
      <c r="K126" s="786"/>
      <c r="L126" s="787">
        <f>SUM(L124:P125)</f>
        <v>1</v>
      </c>
      <c r="M126" s="787"/>
      <c r="N126" s="787"/>
      <c r="O126" s="788"/>
      <c r="P126" s="788"/>
      <c r="Q126" s="788">
        <f>SUM(Q124:U125)</f>
        <v>1</v>
      </c>
      <c r="R126" s="788"/>
      <c r="S126" s="788"/>
      <c r="T126" s="788"/>
      <c r="U126" s="789"/>
      <c r="V126" s="788">
        <f t="shared" si="1"/>
        <v>2</v>
      </c>
      <c r="W126" s="788"/>
      <c r="X126" s="788"/>
      <c r="Y126" s="788"/>
      <c r="Z126" s="789"/>
      <c r="AA126" s="790">
        <f>SUM(AA124:AE125)</f>
        <v>0.65700000000000003</v>
      </c>
      <c r="AB126" s="787"/>
      <c r="AC126" s="787"/>
      <c r="AD126" s="788"/>
      <c r="AE126" s="788"/>
      <c r="AF126" s="788">
        <f>SUM(AF124:AJ125)</f>
        <v>0.8</v>
      </c>
      <c r="AG126" s="788"/>
      <c r="AH126" s="788"/>
      <c r="AI126" s="788"/>
      <c r="AJ126" s="789"/>
      <c r="AO126" s="241"/>
    </row>
    <row r="127" spans="1:42" ht="24.95" customHeight="1">
      <c r="A127" s="220"/>
      <c r="B127" s="220"/>
      <c r="C127" s="220"/>
      <c r="D127" s="220"/>
      <c r="E127" s="770" t="s">
        <v>92</v>
      </c>
      <c r="F127" s="771"/>
      <c r="G127" s="771"/>
      <c r="H127" s="771"/>
      <c r="I127" s="771"/>
      <c r="J127" s="771"/>
      <c r="K127" s="771"/>
      <c r="L127" s="777">
        <v>-100</v>
      </c>
      <c r="M127" s="777"/>
      <c r="N127" s="777"/>
      <c r="O127" s="777"/>
      <c r="P127" s="777"/>
      <c r="Q127" s="778">
        <v>100</v>
      </c>
      <c r="R127" s="778"/>
      <c r="S127" s="778"/>
      <c r="T127" s="778"/>
      <c r="U127" s="779"/>
      <c r="V127" s="782">
        <f t="shared" si="1"/>
        <v>0</v>
      </c>
      <c r="W127" s="782"/>
      <c r="X127" s="782"/>
      <c r="Y127" s="782"/>
      <c r="Z127" s="783"/>
      <c r="AA127" s="780">
        <v>-100</v>
      </c>
      <c r="AB127" s="781"/>
      <c r="AC127" s="777"/>
      <c r="AD127" s="777"/>
      <c r="AE127" s="777"/>
      <c r="AF127" s="778">
        <v>100</v>
      </c>
      <c r="AG127" s="778"/>
      <c r="AH127" s="778"/>
      <c r="AI127" s="778"/>
      <c r="AJ127" s="779"/>
      <c r="AO127" s="241"/>
    </row>
    <row r="128" spans="1:42" ht="24.95" customHeight="1">
      <c r="A128" s="220"/>
      <c r="B128" s="220"/>
      <c r="C128" s="220"/>
      <c r="D128" s="220"/>
      <c r="E128" s="770" t="s">
        <v>93</v>
      </c>
      <c r="F128" s="771"/>
      <c r="G128" s="771"/>
      <c r="H128" s="771"/>
      <c r="I128" s="771"/>
      <c r="J128" s="771"/>
      <c r="K128" s="771"/>
      <c r="L128" s="772">
        <v>-430</v>
      </c>
      <c r="M128" s="772"/>
      <c r="N128" s="772"/>
      <c r="O128" s="772"/>
      <c r="P128" s="772"/>
      <c r="Q128" s="773">
        <v>430</v>
      </c>
      <c r="R128" s="773"/>
      <c r="S128" s="773"/>
      <c r="T128" s="773"/>
      <c r="U128" s="774"/>
      <c r="V128" s="784">
        <f t="shared" si="1"/>
        <v>0</v>
      </c>
      <c r="W128" s="784"/>
      <c r="X128" s="784"/>
      <c r="Y128" s="784"/>
      <c r="Z128" s="785"/>
      <c r="AA128" s="775">
        <v>-430</v>
      </c>
      <c r="AB128" s="776"/>
      <c r="AC128" s="772"/>
      <c r="AD128" s="772"/>
      <c r="AE128" s="772"/>
      <c r="AF128" s="773">
        <v>430</v>
      </c>
      <c r="AG128" s="773"/>
      <c r="AH128" s="773"/>
      <c r="AI128" s="773"/>
      <c r="AJ128" s="774"/>
      <c r="AO128" s="241"/>
    </row>
    <row r="129" spans="5:47" ht="16.5" customHeight="1">
      <c r="E129" s="291"/>
      <c r="F129" s="291"/>
      <c r="G129" s="291"/>
      <c r="H129" s="291"/>
      <c r="I129" s="233"/>
      <c r="J129" s="233"/>
      <c r="K129" s="503"/>
      <c r="L129" s="503"/>
      <c r="M129" s="503"/>
      <c r="N129" s="503"/>
      <c r="O129" s="503"/>
      <c r="P129" s="503"/>
      <c r="Q129" s="503"/>
      <c r="R129" s="503"/>
      <c r="S129" s="503"/>
      <c r="T129" s="503"/>
      <c r="U129" s="503"/>
      <c r="V129" s="503"/>
      <c r="W129" s="503"/>
      <c r="X129" s="503"/>
      <c r="Y129" s="503"/>
      <c r="Z129" s="503"/>
      <c r="AA129" s="503"/>
      <c r="AB129" s="503"/>
      <c r="AC129" s="503"/>
      <c r="AD129" s="503"/>
      <c r="AE129" s="503"/>
      <c r="AF129" s="499" t="s">
        <v>97</v>
      </c>
      <c r="AG129" s="499"/>
      <c r="AH129" s="499"/>
      <c r="AI129" s="499"/>
      <c r="AJ129" s="499"/>
      <c r="AK129" s="499"/>
      <c r="AL129" s="499"/>
      <c r="AM129" s="499"/>
      <c r="AN129" s="499"/>
      <c r="AO129" s="499"/>
      <c r="AP129" s="499"/>
      <c r="AQ129" s="499"/>
      <c r="AR129" s="499"/>
      <c r="AS129" s="499"/>
      <c r="AT129" s="499"/>
      <c r="AU129" s="499"/>
    </row>
    <row r="141" spans="5:47" ht="16.5" customHeight="1">
      <c r="O141" s="219">
        <v>160</v>
      </c>
    </row>
    <row r="567" spans="5:30" ht="16.5" customHeight="1">
      <c r="E567" s="630"/>
      <c r="F567" s="330"/>
      <c r="G567" s="330"/>
      <c r="H567" s="330"/>
      <c r="I567" s="330"/>
      <c r="J567" s="330"/>
      <c r="K567" s="330"/>
      <c r="L567" s="330"/>
      <c r="M567" s="330"/>
      <c r="N567" s="330"/>
      <c r="O567" s="330"/>
      <c r="P567" s="330"/>
      <c r="Q567" s="330"/>
      <c r="R567" s="330"/>
      <c r="S567" s="330"/>
      <c r="T567" s="330"/>
      <c r="U567" s="330"/>
      <c r="V567" s="330"/>
      <c r="W567" s="330"/>
      <c r="X567" s="330"/>
      <c r="Y567" s="330"/>
      <c r="Z567" s="330"/>
      <c r="AA567" s="330"/>
      <c r="AB567" s="330"/>
      <c r="AC567" s="330"/>
      <c r="AD567" s="631"/>
    </row>
    <row r="587" spans="5:40" ht="16.5" customHeight="1">
      <c r="E587" s="630"/>
      <c r="F587" s="330"/>
      <c r="G587" s="330"/>
      <c r="H587" s="330"/>
      <c r="I587" s="330"/>
      <c r="J587" s="330"/>
      <c r="K587" s="330"/>
      <c r="L587" s="330"/>
      <c r="M587" s="330"/>
      <c r="N587" s="330"/>
      <c r="O587" s="330"/>
      <c r="P587" s="330"/>
      <c r="Q587" s="330"/>
      <c r="R587" s="330"/>
      <c r="S587" s="330"/>
      <c r="T587" s="330"/>
      <c r="U587" s="330"/>
      <c r="V587" s="330"/>
      <c r="W587" s="330"/>
      <c r="X587" s="330"/>
      <c r="Y587" s="330"/>
      <c r="Z587" s="330"/>
      <c r="AA587" s="330"/>
      <c r="AB587" s="330"/>
      <c r="AC587" s="330"/>
      <c r="AD587" s="330"/>
      <c r="AE587" s="330"/>
      <c r="AF587" s="330"/>
      <c r="AG587" s="330"/>
      <c r="AH587" s="330"/>
      <c r="AI587" s="330"/>
      <c r="AJ587" s="330"/>
      <c r="AK587" s="330"/>
      <c r="AL587" s="330"/>
      <c r="AM587" s="330"/>
      <c r="AN587" s="631"/>
    </row>
  </sheetData>
  <sheetProtection formatCells="0" insertHyperlinks="0" autoFilter="0"/>
  <mergeCells count="386">
    <mergeCell ref="AG96:AI96"/>
    <mergeCell ref="AG110:AI110"/>
    <mergeCell ref="AA113:AJ113"/>
    <mergeCell ref="L114:P114"/>
    <mergeCell ref="Q114:U114"/>
    <mergeCell ref="AA114:AE114"/>
    <mergeCell ref="AF114:AJ114"/>
    <mergeCell ref="AP54:AR54"/>
    <mergeCell ref="AO52:AQ52"/>
    <mergeCell ref="AJ105:AL105"/>
    <mergeCell ref="AJ106:AL106"/>
    <mergeCell ref="AJ107:AL107"/>
    <mergeCell ref="AJ108:AL108"/>
    <mergeCell ref="AJ109:AL109"/>
    <mergeCell ref="AJ110:AL110"/>
    <mergeCell ref="X95:AL95"/>
    <mergeCell ref="AJ96:AL96"/>
    <mergeCell ref="AJ97:AL97"/>
    <mergeCell ref="AJ98:AL98"/>
    <mergeCell ref="AJ99:AL99"/>
    <mergeCell ref="AJ100:AL100"/>
    <mergeCell ref="AJ101:AL101"/>
    <mergeCell ref="AJ102:AL102"/>
    <mergeCell ref="AJ103:AL103"/>
    <mergeCell ref="AJ104:AL104"/>
    <mergeCell ref="F27:P27"/>
    <mergeCell ref="Q27:T27"/>
    <mergeCell ref="U27:X27"/>
    <mergeCell ref="Y27:AB27"/>
    <mergeCell ref="AC27:AF27"/>
    <mergeCell ref="F28:L29"/>
    <mergeCell ref="M28:P28"/>
    <mergeCell ref="Q28:T28"/>
    <mergeCell ref="U28:X28"/>
    <mergeCell ref="Y28:AB28"/>
    <mergeCell ref="AC28:AF28"/>
    <mergeCell ref="M29:P29"/>
    <mergeCell ref="Q29:T29"/>
    <mergeCell ref="U29:X29"/>
    <mergeCell ref="Y29:AB29"/>
    <mergeCell ref="AC29:AF29"/>
    <mergeCell ref="M31:P31"/>
    <mergeCell ref="Q31:T31"/>
    <mergeCell ref="U31:X31"/>
    <mergeCell ref="F30:L32"/>
    <mergeCell ref="M30:P30"/>
    <mergeCell ref="Q30:T30"/>
    <mergeCell ref="U30:X30"/>
    <mergeCell ref="F25:P25"/>
    <mergeCell ref="Q25:T25"/>
    <mergeCell ref="U25:X25"/>
    <mergeCell ref="Y25:AB25"/>
    <mergeCell ref="AC25:AF25"/>
    <mergeCell ref="F26:P26"/>
    <mergeCell ref="Q26:T26"/>
    <mergeCell ref="U26:X26"/>
    <mergeCell ref="Y26:AB26"/>
    <mergeCell ref="AC26:AF26"/>
    <mergeCell ref="F2:Q2"/>
    <mergeCell ref="F3:I3"/>
    <mergeCell ref="J3:M3"/>
    <mergeCell ref="N3:Q3"/>
    <mergeCell ref="B4:E4"/>
    <mergeCell ref="F4:I4"/>
    <mergeCell ref="J4:M4"/>
    <mergeCell ref="N4:Q4"/>
    <mergeCell ref="B5:E5"/>
    <mergeCell ref="F5:I5"/>
    <mergeCell ref="J5:M5"/>
    <mergeCell ref="N5:Q5"/>
    <mergeCell ref="B2:E3"/>
    <mergeCell ref="B7:J7"/>
    <mergeCell ref="K7:M7"/>
    <mergeCell ref="N7:S7"/>
    <mergeCell ref="F8:J8"/>
    <mergeCell ref="K8:M8"/>
    <mergeCell ref="N8:S8"/>
    <mergeCell ref="F9:J9"/>
    <mergeCell ref="K9:M9"/>
    <mergeCell ref="N9:S9"/>
    <mergeCell ref="B8:E9"/>
    <mergeCell ref="F10:J10"/>
    <mergeCell ref="K10:M10"/>
    <mergeCell ref="N10:S10"/>
    <mergeCell ref="F11:J11"/>
    <mergeCell ref="K11:M11"/>
    <mergeCell ref="N11:S11"/>
    <mergeCell ref="B12:J12"/>
    <mergeCell ref="K12:M12"/>
    <mergeCell ref="N12:S12"/>
    <mergeCell ref="B10:E11"/>
    <mergeCell ref="F13:J13"/>
    <mergeCell ref="K13:M13"/>
    <mergeCell ref="N13:S13"/>
    <mergeCell ref="F14:J14"/>
    <mergeCell ref="K14:M14"/>
    <mergeCell ref="N14:S14"/>
    <mergeCell ref="F15:J15"/>
    <mergeCell ref="K15:M15"/>
    <mergeCell ref="N15:S15"/>
    <mergeCell ref="F33:L33"/>
    <mergeCell ref="M33:P33"/>
    <mergeCell ref="AC33:AF33"/>
    <mergeCell ref="F34:L34"/>
    <mergeCell ref="M34:P34"/>
    <mergeCell ref="AC34:AF34"/>
    <mergeCell ref="Y30:AB30"/>
    <mergeCell ref="AC30:AF30"/>
    <mergeCell ref="Y31:AB31"/>
    <mergeCell ref="AC31:AF31"/>
    <mergeCell ref="Y32:AB32"/>
    <mergeCell ref="Q33:T33"/>
    <mergeCell ref="M32:P32"/>
    <mergeCell ref="Q32:T32"/>
    <mergeCell ref="U32:X32"/>
    <mergeCell ref="Y33:AB33"/>
    <mergeCell ref="Q34:T34"/>
    <mergeCell ref="Y34:AB34"/>
    <mergeCell ref="U33:X33"/>
    <mergeCell ref="U34:X34"/>
    <mergeCell ref="AC32:AF32"/>
    <mergeCell ref="L95:W95"/>
    <mergeCell ref="L96:N96"/>
    <mergeCell ref="O96:Q96"/>
    <mergeCell ref="R96:T96"/>
    <mergeCell ref="U96:W96"/>
    <mergeCell ref="X96:Z96"/>
    <mergeCell ref="AA96:AC96"/>
    <mergeCell ref="AD96:AF96"/>
    <mergeCell ref="O65:Q65"/>
    <mergeCell ref="S65:U65"/>
    <mergeCell ref="W65:AA65"/>
    <mergeCell ref="N69:P69"/>
    <mergeCell ref="R69:U69"/>
    <mergeCell ref="W69:X69"/>
    <mergeCell ref="AC69:AF69"/>
    <mergeCell ref="N70:P70"/>
    <mergeCell ref="R70:U70"/>
    <mergeCell ref="W70:X70"/>
    <mergeCell ref="G97:K97"/>
    <mergeCell ref="L97:N97"/>
    <mergeCell ref="O97:Q97"/>
    <mergeCell ref="R97:T97"/>
    <mergeCell ref="U97:W97"/>
    <mergeCell ref="X97:Z97"/>
    <mergeCell ref="AA97:AC97"/>
    <mergeCell ref="AD97:AF97"/>
    <mergeCell ref="AG97:AI97"/>
    <mergeCell ref="G98:K98"/>
    <mergeCell ref="L98:N98"/>
    <mergeCell ref="O98:Q98"/>
    <mergeCell ref="R98:T98"/>
    <mergeCell ref="U98:W98"/>
    <mergeCell ref="X98:Z98"/>
    <mergeCell ref="AA98:AC98"/>
    <mergeCell ref="AD98:AF98"/>
    <mergeCell ref="AG98:AI98"/>
    <mergeCell ref="G99:K99"/>
    <mergeCell ref="L99:N99"/>
    <mergeCell ref="O99:Q99"/>
    <mergeCell ref="R99:T99"/>
    <mergeCell ref="U99:W99"/>
    <mergeCell ref="X99:Z99"/>
    <mergeCell ref="AA99:AC99"/>
    <mergeCell ref="AD99:AF99"/>
    <mergeCell ref="AG99:AI99"/>
    <mergeCell ref="G100:K100"/>
    <mergeCell ref="L100:N100"/>
    <mergeCell ref="O100:Q100"/>
    <mergeCell ref="R100:T100"/>
    <mergeCell ref="U100:W100"/>
    <mergeCell ref="X100:Z100"/>
    <mergeCell ref="AA100:AC100"/>
    <mergeCell ref="AD100:AF100"/>
    <mergeCell ref="AG100:AI100"/>
    <mergeCell ref="G101:K101"/>
    <mergeCell ref="L101:N101"/>
    <mergeCell ref="O101:Q101"/>
    <mergeCell ref="R101:T101"/>
    <mergeCell ref="U101:W101"/>
    <mergeCell ref="X101:Z101"/>
    <mergeCell ref="AA101:AC101"/>
    <mergeCell ref="AD101:AF101"/>
    <mergeCell ref="AG101:AI101"/>
    <mergeCell ref="G102:K102"/>
    <mergeCell ref="L102:N102"/>
    <mergeCell ref="O102:Q102"/>
    <mergeCell ref="R102:T102"/>
    <mergeCell ref="U102:W102"/>
    <mergeCell ref="X102:Z102"/>
    <mergeCell ref="AA102:AC102"/>
    <mergeCell ref="AD102:AF102"/>
    <mergeCell ref="AG102:AI102"/>
    <mergeCell ref="H103:K103"/>
    <mergeCell ref="L103:N103"/>
    <mergeCell ref="O103:Q103"/>
    <mergeCell ref="R103:T103"/>
    <mergeCell ref="U103:W103"/>
    <mergeCell ref="X103:Z103"/>
    <mergeCell ref="AA103:AC103"/>
    <mergeCell ref="AD103:AF103"/>
    <mergeCell ref="AG103:AI103"/>
    <mergeCell ref="H104:K104"/>
    <mergeCell ref="L104:N104"/>
    <mergeCell ref="O104:Q104"/>
    <mergeCell ref="R104:T104"/>
    <mergeCell ref="U104:W104"/>
    <mergeCell ref="X104:Z104"/>
    <mergeCell ref="AA104:AC104"/>
    <mergeCell ref="AD104:AF104"/>
    <mergeCell ref="AG104:AI104"/>
    <mergeCell ref="H105:K105"/>
    <mergeCell ref="L105:N105"/>
    <mergeCell ref="O105:Q105"/>
    <mergeCell ref="R105:T105"/>
    <mergeCell ref="U105:W105"/>
    <mergeCell ref="X105:Z105"/>
    <mergeCell ref="AA105:AC105"/>
    <mergeCell ref="AD105:AF105"/>
    <mergeCell ref="AG105:AI105"/>
    <mergeCell ref="I106:K106"/>
    <mergeCell ref="L106:N106"/>
    <mergeCell ref="O106:Q106"/>
    <mergeCell ref="R106:T106"/>
    <mergeCell ref="U106:W106"/>
    <mergeCell ref="X106:Z106"/>
    <mergeCell ref="AA106:AC106"/>
    <mergeCell ref="AD106:AF106"/>
    <mergeCell ref="AG106:AI106"/>
    <mergeCell ref="I107:K107"/>
    <mergeCell ref="L107:N107"/>
    <mergeCell ref="O107:Q107"/>
    <mergeCell ref="R107:T107"/>
    <mergeCell ref="U107:W107"/>
    <mergeCell ref="X107:Z107"/>
    <mergeCell ref="AA107:AC107"/>
    <mergeCell ref="AD107:AF107"/>
    <mergeCell ref="AG107:AI107"/>
    <mergeCell ref="I108:K108"/>
    <mergeCell ref="L108:N108"/>
    <mergeCell ref="O108:Q108"/>
    <mergeCell ref="R108:T108"/>
    <mergeCell ref="U108:W108"/>
    <mergeCell ref="X108:Z108"/>
    <mergeCell ref="AA108:AC108"/>
    <mergeCell ref="AD108:AF108"/>
    <mergeCell ref="AG108:AI108"/>
    <mergeCell ref="E109:K109"/>
    <mergeCell ref="L109:N109"/>
    <mergeCell ref="O109:Q109"/>
    <mergeCell ref="R109:T109"/>
    <mergeCell ref="U109:W109"/>
    <mergeCell ref="X109:Z109"/>
    <mergeCell ref="AA109:AC109"/>
    <mergeCell ref="AD109:AF109"/>
    <mergeCell ref="AG109:AI109"/>
    <mergeCell ref="E110:K110"/>
    <mergeCell ref="L110:N110"/>
    <mergeCell ref="O110:Q110"/>
    <mergeCell ref="R110:T110"/>
    <mergeCell ref="U110:W110"/>
    <mergeCell ref="X110:Z110"/>
    <mergeCell ref="AA110:AC110"/>
    <mergeCell ref="AD110:AF110"/>
    <mergeCell ref="G116:K116"/>
    <mergeCell ref="L116:P116"/>
    <mergeCell ref="Q116:U116"/>
    <mergeCell ref="AA116:AE116"/>
    <mergeCell ref="AF116:AJ116"/>
    <mergeCell ref="G115:K115"/>
    <mergeCell ref="L115:P115"/>
    <mergeCell ref="Q115:U115"/>
    <mergeCell ref="AA115:AE115"/>
    <mergeCell ref="AF115:AJ115"/>
    <mergeCell ref="V116:Z116"/>
    <mergeCell ref="E115:F117"/>
    <mergeCell ref="V114:Z114"/>
    <mergeCell ref="V115:Z115"/>
    <mergeCell ref="L113:Z113"/>
    <mergeCell ref="G118:K118"/>
    <mergeCell ref="L118:P118"/>
    <mergeCell ref="Q118:U118"/>
    <mergeCell ref="AA118:AE118"/>
    <mergeCell ref="AF118:AJ118"/>
    <mergeCell ref="G117:K117"/>
    <mergeCell ref="L117:P117"/>
    <mergeCell ref="Q117:U117"/>
    <mergeCell ref="AA117:AE117"/>
    <mergeCell ref="AF117:AJ117"/>
    <mergeCell ref="V117:Z117"/>
    <mergeCell ref="V118:Z118"/>
    <mergeCell ref="G120:K120"/>
    <mergeCell ref="L120:P120"/>
    <mergeCell ref="Q120:U120"/>
    <mergeCell ref="AA120:AE120"/>
    <mergeCell ref="AF120:AJ120"/>
    <mergeCell ref="G119:K119"/>
    <mergeCell ref="L119:P119"/>
    <mergeCell ref="Q119:U119"/>
    <mergeCell ref="AA119:AE119"/>
    <mergeCell ref="AF119:AJ119"/>
    <mergeCell ref="V119:Z119"/>
    <mergeCell ref="V120:Z120"/>
    <mergeCell ref="H122:K122"/>
    <mergeCell ref="L122:P122"/>
    <mergeCell ref="Q122:U122"/>
    <mergeCell ref="AA122:AE122"/>
    <mergeCell ref="AF122:AJ122"/>
    <mergeCell ref="H121:K121"/>
    <mergeCell ref="L121:P121"/>
    <mergeCell ref="Q121:U121"/>
    <mergeCell ref="AA121:AE121"/>
    <mergeCell ref="AF121:AJ121"/>
    <mergeCell ref="V121:Z121"/>
    <mergeCell ref="V122:Z122"/>
    <mergeCell ref="I124:K124"/>
    <mergeCell ref="L124:P124"/>
    <mergeCell ref="Q124:U124"/>
    <mergeCell ref="AA124:AE124"/>
    <mergeCell ref="AF124:AJ124"/>
    <mergeCell ref="H123:K123"/>
    <mergeCell ref="L123:P123"/>
    <mergeCell ref="Q123:U123"/>
    <mergeCell ref="AA123:AE123"/>
    <mergeCell ref="AF123:AJ123"/>
    <mergeCell ref="V123:Z123"/>
    <mergeCell ref="V124:Z124"/>
    <mergeCell ref="I126:K126"/>
    <mergeCell ref="L126:P126"/>
    <mergeCell ref="Q126:U126"/>
    <mergeCell ref="AA126:AE126"/>
    <mergeCell ref="AF126:AJ126"/>
    <mergeCell ref="I125:K125"/>
    <mergeCell ref="L125:P125"/>
    <mergeCell ref="Q125:U125"/>
    <mergeCell ref="AA125:AE125"/>
    <mergeCell ref="AF125:AJ125"/>
    <mergeCell ref="V125:Z125"/>
    <mergeCell ref="V126:Z126"/>
    <mergeCell ref="E128:K128"/>
    <mergeCell ref="L128:P128"/>
    <mergeCell ref="Q128:U128"/>
    <mergeCell ref="AA128:AE128"/>
    <mergeCell ref="AF128:AJ128"/>
    <mergeCell ref="E127:K127"/>
    <mergeCell ref="L127:P127"/>
    <mergeCell ref="Q127:U127"/>
    <mergeCell ref="AA127:AE127"/>
    <mergeCell ref="AF127:AJ127"/>
    <mergeCell ref="V127:Z127"/>
    <mergeCell ref="V128:Z128"/>
    <mergeCell ref="AC50:AF50"/>
    <mergeCell ref="G52:H52"/>
    <mergeCell ref="AC52:AF52"/>
    <mergeCell ref="G54:H54"/>
    <mergeCell ref="AC54:AF54"/>
    <mergeCell ref="G56:H56"/>
    <mergeCell ref="AC56:AF56"/>
    <mergeCell ref="O61:Q61"/>
    <mergeCell ref="S61:U61"/>
    <mergeCell ref="W61:AA61"/>
    <mergeCell ref="J56:AA57"/>
    <mergeCell ref="E118:F120"/>
    <mergeCell ref="E121:G123"/>
    <mergeCell ref="E124:H126"/>
    <mergeCell ref="E103:G105"/>
    <mergeCell ref="B13:E15"/>
    <mergeCell ref="J50:AA51"/>
    <mergeCell ref="J52:AA53"/>
    <mergeCell ref="J54:AA55"/>
    <mergeCell ref="E95:K96"/>
    <mergeCell ref="E106:H108"/>
    <mergeCell ref="E113:K114"/>
    <mergeCell ref="F40:AG48"/>
    <mergeCell ref="E97:F99"/>
    <mergeCell ref="E100:F102"/>
    <mergeCell ref="AC70:AF70"/>
    <mergeCell ref="Q78:S78"/>
    <mergeCell ref="AB78:AD78"/>
    <mergeCell ref="Q81:S81"/>
    <mergeCell ref="AB81:AD81"/>
    <mergeCell ref="Q86:S86"/>
    <mergeCell ref="AB86:AD86"/>
    <mergeCell ref="Q89:S89"/>
    <mergeCell ref="AB89:AD89"/>
    <mergeCell ref="G50:H50"/>
  </mergeCells>
  <phoneticPr fontId="90"/>
  <dataValidations disablePrompts="1" count="1">
    <dataValidation type="whole" operator="lessThanOrEqual" allowBlank="1" showInputMessage="1" showErrorMessage="1" sqref="S6:AA6" xr:uid="{00000000-0002-0000-0000-000000000000}">
      <formula1>4</formula1>
    </dataValidation>
  </dataValidations>
  <pageMargins left="0.7" right="0.7" top="0.75" bottom="0.75" header="0.3" footer="0.3"/>
  <pageSetup paperSize="9" orientation="portrait" blackAndWhite="1" horizontalDpi="300" verticalDpi="300" r:id="rId1"/>
  <headerFooter alignWithMargins="0"/>
  <rowBreaks count="2" manualBreakCount="2">
    <brk id="57" max="37" man="1"/>
    <brk id="90" max="37" man="1"/>
  </rowBreaks>
  <drawing r:id="rId2"/>
  <legacyDrawing r:id="rId3"/>
  <mc:AlternateContent xmlns:mc="http://schemas.openxmlformats.org/markup-compatibility/2006">
    <mc:Choice Requires="x14">
      <controls>
        <mc:AlternateContent xmlns:mc="http://schemas.openxmlformats.org/markup-compatibility/2006">
          <mc:Choice Requires="x14">
            <control shapeId="88517" r:id="rId4" name="Button 4549">
              <controlPr defaultSize="0" print="0" autoPict="0" macro="[0]!test_Click">
                <anchor moveWithCells="1" sizeWithCells="1">
                  <from>
                    <xdr:col>21</xdr:col>
                    <xdr:colOff>47625</xdr:colOff>
                    <xdr:row>5</xdr:row>
                    <xdr:rowOff>152400</xdr:rowOff>
                  </from>
                  <to>
                    <xdr:col>28</xdr:col>
                    <xdr:colOff>104775</xdr:colOff>
                    <xdr:row>8</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2:BA587"/>
  <sheetViews>
    <sheetView view="pageBreakPreview" topLeftCell="A299" zoomScale="85" zoomScaleNormal="100" zoomScaleSheetLayoutView="85" workbookViewId="0">
      <selection activeCell="P318" sqref="P318:U318"/>
    </sheetView>
  </sheetViews>
  <sheetFormatPr defaultColWidth="2.375" defaultRowHeight="15" customHeight="1"/>
  <cols>
    <col min="1" max="9" width="2.375" style="219"/>
    <col min="10" max="10" width="2.125" style="219" customWidth="1"/>
    <col min="11" max="16384" width="2.375" style="219"/>
  </cols>
  <sheetData>
    <row r="2" spans="1:36" s="217" customFormat="1" ht="16.5" customHeight="1">
      <c r="B2" s="220" t="s">
        <v>98</v>
      </c>
    </row>
    <row r="3" spans="1:36" ht="16.5" customHeight="1">
      <c r="A3" s="220"/>
    </row>
    <row r="4" spans="1:36" ht="15" customHeight="1">
      <c r="B4" s="220" t="s">
        <v>99</v>
      </c>
      <c r="J4" s="623">
        <v>18.850000000000001</v>
      </c>
    </row>
    <row r="5" spans="1:36" ht="15" customHeight="1">
      <c r="B5" s="220"/>
      <c r="F5" s="623"/>
      <c r="G5" s="623"/>
      <c r="H5" s="623"/>
      <c r="I5" s="623"/>
      <c r="J5" s="623"/>
      <c r="K5" s="623"/>
      <c r="L5" s="623"/>
      <c r="M5" s="623"/>
      <c r="N5" s="623"/>
    </row>
    <row r="6" spans="1:36" s="297" customFormat="1" ht="15.75" customHeight="1">
      <c r="C6" s="335" t="s">
        <v>100</v>
      </c>
    </row>
    <row r="7" spans="1:36" s="297" customFormat="1" ht="15.75" customHeight="1">
      <c r="A7" s="453"/>
    </row>
    <row r="8" spans="1:36" s="297" customFormat="1" ht="15.75" customHeight="1">
      <c r="A8" s="453"/>
      <c r="D8" s="454" t="s">
        <v>101</v>
      </c>
      <c r="G8" s="376"/>
      <c r="H8" s="376"/>
    </row>
    <row r="9" spans="1:36" s="297" customFormat="1" ht="7.5" customHeight="1">
      <c r="A9" s="453"/>
      <c r="B9" s="455"/>
      <c r="G9" s="376"/>
    </row>
    <row r="10" spans="1:36" s="297" customFormat="1" ht="15.75" customHeight="1">
      <c r="A10" s="453"/>
      <c r="E10" s="297">
        <v>1</v>
      </c>
      <c r="F10" s="297" t="s">
        <v>102</v>
      </c>
      <c r="J10" s="988">
        <v>10</v>
      </c>
      <c r="K10" s="988"/>
      <c r="L10" s="297" t="s">
        <v>15</v>
      </c>
      <c r="N10" s="297" t="s">
        <v>103</v>
      </c>
    </row>
    <row r="11" spans="1:36" s="297" customFormat="1" ht="7.5" customHeight="1">
      <c r="A11" s="453"/>
      <c r="B11" s="455"/>
      <c r="G11" s="376"/>
      <c r="H11" s="376"/>
    </row>
    <row r="12" spans="1:36" s="297" customFormat="1" ht="15.75" customHeight="1">
      <c r="A12" s="453"/>
      <c r="B12" s="453"/>
      <c r="C12" s="453"/>
      <c r="F12" s="456" t="s">
        <v>104</v>
      </c>
      <c r="G12" s="458" t="s">
        <v>51</v>
      </c>
      <c r="H12" s="985">
        <f>J10</f>
        <v>10</v>
      </c>
      <c r="I12" s="985"/>
      <c r="J12" s="462" t="s">
        <v>58</v>
      </c>
      <c r="K12" s="986">
        <f>反力!R69</f>
        <v>20</v>
      </c>
      <c r="L12" s="986"/>
      <c r="M12" s="986"/>
      <c r="N12" s="986"/>
      <c r="O12" s="462" t="s">
        <v>58</v>
      </c>
      <c r="P12" s="471">
        <v>2</v>
      </c>
      <c r="AE12" s="458" t="s">
        <v>51</v>
      </c>
      <c r="AF12" s="943">
        <f>ROUND(H12*K12*P12,2)</f>
        <v>400</v>
      </c>
      <c r="AG12" s="943"/>
      <c r="AH12" s="943"/>
      <c r="AI12" s="943"/>
      <c r="AJ12" s="297" t="s">
        <v>13</v>
      </c>
    </row>
    <row r="13" spans="1:36" s="297" customFormat="1" ht="7.5" customHeight="1">
      <c r="A13" s="453"/>
      <c r="B13" s="453"/>
      <c r="C13" s="453"/>
      <c r="D13" s="455"/>
      <c r="E13" s="455"/>
      <c r="J13" s="376"/>
      <c r="K13" s="463"/>
      <c r="L13" s="464"/>
      <c r="M13" s="464"/>
    </row>
    <row r="14" spans="1:36" s="297" customFormat="1" ht="15.75" customHeight="1">
      <c r="A14" s="453"/>
      <c r="B14" s="453"/>
      <c r="C14" s="453"/>
      <c r="F14" s="456" t="s">
        <v>105</v>
      </c>
      <c r="G14" s="458" t="s">
        <v>51</v>
      </c>
      <c r="H14" s="985">
        <f>H12</f>
        <v>10</v>
      </c>
      <c r="I14" s="985"/>
      <c r="J14" s="462" t="s">
        <v>58</v>
      </c>
      <c r="K14" s="986">
        <f>反力!R70</f>
        <v>10</v>
      </c>
      <c r="L14" s="986"/>
      <c r="M14" s="986"/>
      <c r="N14" s="986"/>
      <c r="O14" s="462" t="s">
        <v>58</v>
      </c>
      <c r="P14" s="471">
        <v>2</v>
      </c>
      <c r="AE14" s="458" t="s">
        <v>51</v>
      </c>
      <c r="AF14" s="943">
        <f>ROUND(H14*K14*P14,2)</f>
        <v>200</v>
      </c>
      <c r="AG14" s="943"/>
      <c r="AH14" s="943"/>
      <c r="AI14" s="943"/>
      <c r="AJ14" s="297" t="s">
        <v>13</v>
      </c>
    </row>
    <row r="15" spans="1:36" s="297" customFormat="1" ht="15.75" customHeight="1">
      <c r="A15" s="453"/>
      <c r="F15" s="457"/>
      <c r="G15" s="457"/>
      <c r="H15" s="457"/>
      <c r="I15" s="457"/>
      <c r="J15" s="457"/>
      <c r="K15" s="457"/>
      <c r="L15" s="457"/>
      <c r="M15" s="457"/>
      <c r="N15" s="457"/>
      <c r="O15" s="457"/>
      <c r="P15" s="457"/>
      <c r="Q15" s="457"/>
      <c r="R15" s="457"/>
      <c r="S15" s="457"/>
      <c r="T15" s="457"/>
      <c r="U15" s="457"/>
      <c r="V15" s="457"/>
      <c r="W15" s="457"/>
      <c r="X15" s="457"/>
      <c r="Y15" s="457"/>
      <c r="Z15" s="457"/>
      <c r="AA15" s="457"/>
      <c r="AB15" s="457"/>
      <c r="AC15" s="457"/>
      <c r="AD15" s="457"/>
    </row>
    <row r="16" spans="1:36" s="297" customFormat="1" ht="15.75" customHeight="1">
      <c r="A16" s="453"/>
      <c r="D16" s="454" t="s">
        <v>106</v>
      </c>
      <c r="G16" s="376"/>
      <c r="H16" s="376"/>
    </row>
    <row r="17" spans="1:36" s="297" customFormat="1" ht="7.5" customHeight="1">
      <c r="A17" s="453"/>
      <c r="B17" s="455"/>
      <c r="G17" s="376"/>
      <c r="H17" s="376"/>
    </row>
    <row r="18" spans="1:36" s="297" customFormat="1" ht="15.75" customHeight="1">
      <c r="A18" s="453"/>
      <c r="E18" s="297">
        <v>1</v>
      </c>
      <c r="F18" s="297" t="s">
        <v>102</v>
      </c>
      <c r="J18" s="988">
        <f>J10*0.8</f>
        <v>8</v>
      </c>
      <c r="K18" s="988"/>
      <c r="L18" s="297" t="s">
        <v>15</v>
      </c>
      <c r="N18" s="297" t="s">
        <v>103</v>
      </c>
    </row>
    <row r="19" spans="1:36" s="297" customFormat="1" ht="7.5" customHeight="1">
      <c r="A19" s="453"/>
      <c r="B19" s="455"/>
      <c r="G19" s="376"/>
      <c r="H19" s="376"/>
    </row>
    <row r="20" spans="1:36" s="297" customFormat="1" ht="15.75" customHeight="1">
      <c r="F20" s="456" t="s">
        <v>104</v>
      </c>
      <c r="G20" s="458" t="s">
        <v>51</v>
      </c>
      <c r="H20" s="985">
        <f>J18</f>
        <v>8</v>
      </c>
      <c r="I20" s="985"/>
      <c r="J20" s="462" t="s">
        <v>58</v>
      </c>
      <c r="K20" s="986">
        <f>K12</f>
        <v>20</v>
      </c>
      <c r="L20" s="986"/>
      <c r="M20" s="986"/>
      <c r="N20" s="462" t="s">
        <v>58</v>
      </c>
      <c r="O20" s="471">
        <v>2</v>
      </c>
      <c r="P20" s="466"/>
      <c r="AE20" s="458" t="s">
        <v>51</v>
      </c>
      <c r="AF20" s="943">
        <f>ROUND(H20*K20*O20,2)</f>
        <v>320</v>
      </c>
      <c r="AG20" s="943"/>
      <c r="AH20" s="943"/>
      <c r="AI20" s="943"/>
      <c r="AJ20" s="297" t="s">
        <v>13</v>
      </c>
    </row>
    <row r="21" spans="1:36" s="297" customFormat="1" ht="7.5" customHeight="1">
      <c r="E21" s="455"/>
      <c r="J21" s="376"/>
      <c r="K21" s="463"/>
      <c r="L21" s="464"/>
      <c r="M21" s="464"/>
    </row>
    <row r="22" spans="1:36" s="297" customFormat="1" ht="15.75" customHeight="1">
      <c r="F22" s="456" t="s">
        <v>105</v>
      </c>
      <c r="G22" s="458" t="s">
        <v>51</v>
      </c>
      <c r="H22" s="985">
        <f>H20</f>
        <v>8</v>
      </c>
      <c r="I22" s="985"/>
      <c r="J22" s="462" t="s">
        <v>58</v>
      </c>
      <c r="K22" s="986">
        <f>K14</f>
        <v>10</v>
      </c>
      <c r="L22" s="986"/>
      <c r="M22" s="986"/>
      <c r="N22" s="462" t="s">
        <v>58</v>
      </c>
      <c r="O22" s="471">
        <v>2</v>
      </c>
      <c r="P22" s="466"/>
      <c r="AE22" s="458" t="s">
        <v>51</v>
      </c>
      <c r="AF22" s="943">
        <f>ROUND(H22*K22*O22,2)</f>
        <v>160</v>
      </c>
      <c r="AG22" s="943"/>
      <c r="AH22" s="943"/>
      <c r="AI22" s="943"/>
      <c r="AJ22" s="297" t="s">
        <v>13</v>
      </c>
    </row>
    <row r="23" spans="1:36" s="297" customFormat="1" ht="15.75" customHeight="1">
      <c r="A23" s="453"/>
      <c r="C23" s="456"/>
      <c r="D23" s="458"/>
      <c r="E23" s="459"/>
      <c r="F23" s="459"/>
      <c r="G23" s="462"/>
      <c r="H23" s="465"/>
      <c r="I23" s="465"/>
      <c r="J23" s="465"/>
      <c r="M23" s="466"/>
      <c r="T23" s="458"/>
      <c r="U23" s="472"/>
      <c r="V23" s="472"/>
      <c r="W23" s="472"/>
      <c r="X23" s="472"/>
      <c r="Y23" s="472"/>
      <c r="Z23" s="472"/>
      <c r="AA23" s="472"/>
      <c r="AB23" s="472"/>
      <c r="AI23" s="462"/>
      <c r="AJ23" s="471"/>
    </row>
    <row r="24" spans="1:36" s="297" customFormat="1" ht="15.75" customHeight="1">
      <c r="A24" s="453"/>
      <c r="C24" s="456"/>
      <c r="D24" s="458"/>
      <c r="E24" s="459"/>
      <c r="F24" s="459"/>
      <c r="G24" s="462"/>
      <c r="H24" s="465"/>
      <c r="I24" s="465"/>
      <c r="J24" s="465"/>
      <c r="M24" s="466"/>
      <c r="T24" s="458"/>
      <c r="U24" s="472"/>
      <c r="V24" s="472"/>
      <c r="W24" s="472"/>
      <c r="X24" s="472"/>
      <c r="AE24" s="462"/>
      <c r="AF24" s="471"/>
    </row>
    <row r="25" spans="1:36" s="297" customFormat="1" ht="15.75" customHeight="1">
      <c r="C25" s="335" t="s">
        <v>107</v>
      </c>
    </row>
    <row r="26" spans="1:36" s="297" customFormat="1" ht="7.5" customHeight="1">
      <c r="A26" s="453"/>
      <c r="B26" s="455"/>
      <c r="G26" s="376"/>
      <c r="H26" s="376"/>
    </row>
    <row r="27" spans="1:36" s="297" customFormat="1" ht="15.75" customHeight="1">
      <c r="D27" s="297" t="s">
        <v>108</v>
      </c>
    </row>
    <row r="28" spans="1:36" s="297" customFormat="1" ht="7.5" customHeight="1">
      <c r="A28" s="453"/>
      <c r="B28" s="455"/>
      <c r="G28" s="376"/>
      <c r="H28" s="376"/>
    </row>
    <row r="29" spans="1:36" s="297" customFormat="1" ht="15.75" customHeight="1">
      <c r="C29" s="460"/>
      <c r="D29" s="460"/>
      <c r="F29" s="460"/>
      <c r="G29" s="460"/>
      <c r="H29" s="376" t="s">
        <v>109</v>
      </c>
      <c r="I29" s="467" t="s">
        <v>110</v>
      </c>
      <c r="J29" s="468"/>
      <c r="K29" s="468"/>
      <c r="L29" s="469"/>
      <c r="M29" s="470"/>
      <c r="N29" s="470"/>
      <c r="O29" s="469"/>
      <c r="P29" s="469"/>
      <c r="Q29" s="473"/>
      <c r="R29" s="469"/>
      <c r="S29" s="469"/>
    </row>
    <row r="30" spans="1:36" s="297" customFormat="1" ht="15.75" customHeight="1">
      <c r="C30" s="460"/>
      <c r="D30" s="460"/>
      <c r="F30" s="460"/>
      <c r="G30" s="460"/>
      <c r="H30" s="376" t="s">
        <v>111</v>
      </c>
      <c r="I30" s="467" t="s">
        <v>112</v>
      </c>
      <c r="J30" s="468"/>
      <c r="K30" s="468"/>
      <c r="L30" s="469"/>
      <c r="M30" s="470"/>
      <c r="N30" s="470"/>
      <c r="O30" s="469"/>
      <c r="P30" s="469"/>
      <c r="Q30" s="473"/>
      <c r="R30" s="469"/>
      <c r="S30" s="469"/>
    </row>
    <row r="31" spans="1:36" s="297" customFormat="1" ht="15.75" customHeight="1">
      <c r="A31" s="453"/>
      <c r="P31" s="472"/>
      <c r="Q31" s="472"/>
    </row>
    <row r="32" spans="1:36" s="297" customFormat="1" ht="15.75" customHeight="1">
      <c r="A32" s="453"/>
      <c r="D32" s="454" t="s">
        <v>113</v>
      </c>
      <c r="G32" s="376"/>
      <c r="H32" s="376"/>
    </row>
    <row r="33" spans="1:36" s="297" customFormat="1" ht="7.5" customHeight="1">
      <c r="A33" s="453"/>
      <c r="B33" s="453"/>
      <c r="C33" s="453"/>
      <c r="D33" s="453"/>
      <c r="E33" s="455"/>
    </row>
    <row r="34" spans="1:36" s="297" customFormat="1" ht="15.75" customHeight="1">
      <c r="F34" s="456" t="s">
        <v>104</v>
      </c>
      <c r="G34" s="458" t="s">
        <v>51</v>
      </c>
      <c r="H34" s="297" t="s">
        <v>114</v>
      </c>
      <c r="I34" s="983">
        <v>0.2</v>
      </c>
      <c r="J34" s="983"/>
      <c r="K34" s="983"/>
      <c r="L34" s="297" t="s">
        <v>115</v>
      </c>
      <c r="M34" s="983">
        <v>0.8</v>
      </c>
      <c r="N34" s="983"/>
      <c r="O34" s="983"/>
      <c r="P34" s="297" t="s">
        <v>52</v>
      </c>
      <c r="Q34" s="987">
        <f>反力!N7</f>
        <v>20</v>
      </c>
      <c r="R34" s="987"/>
      <c r="S34" s="987"/>
      <c r="T34" s="462" t="s">
        <v>58</v>
      </c>
      <c r="U34" s="983">
        <f>K12</f>
        <v>20</v>
      </c>
      <c r="V34" s="983"/>
      <c r="W34" s="983"/>
      <c r="X34" s="297" t="s">
        <v>116</v>
      </c>
      <c r="Y34" s="462" t="s">
        <v>58</v>
      </c>
      <c r="Z34" s="982">
        <f>反力!N10</f>
        <v>160</v>
      </c>
      <c r="AA34" s="982"/>
      <c r="AB34" s="982"/>
      <c r="AC34" s="982"/>
      <c r="AE34" s="458" t="s">
        <v>51</v>
      </c>
      <c r="AF34" s="943">
        <f>ROUND((I34+M34/Q34*U34)*Z34,2)</f>
        <v>160</v>
      </c>
      <c r="AG34" s="943"/>
      <c r="AH34" s="943"/>
      <c r="AI34" s="943"/>
      <c r="AJ34" s="297" t="s">
        <v>13</v>
      </c>
    </row>
    <row r="35" spans="1:36" s="297" customFormat="1" ht="7.5" customHeight="1">
      <c r="A35" s="453"/>
      <c r="B35" s="453"/>
      <c r="C35" s="453"/>
      <c r="D35" s="453"/>
      <c r="E35" s="455"/>
    </row>
    <row r="36" spans="1:36" s="297" customFormat="1" ht="15.75" customHeight="1">
      <c r="F36" s="456" t="s">
        <v>105</v>
      </c>
      <c r="G36" s="458" t="s">
        <v>51</v>
      </c>
      <c r="H36" s="297" t="s">
        <v>114</v>
      </c>
      <c r="I36" s="983">
        <v>0.2</v>
      </c>
      <c r="J36" s="983"/>
      <c r="K36" s="983"/>
      <c r="L36" s="297" t="s">
        <v>115</v>
      </c>
      <c r="M36" s="983">
        <v>0.8</v>
      </c>
      <c r="N36" s="983"/>
      <c r="O36" s="983"/>
      <c r="P36" s="297" t="s">
        <v>52</v>
      </c>
      <c r="Q36" s="983">
        <f>Q34</f>
        <v>20</v>
      </c>
      <c r="R36" s="983"/>
      <c r="S36" s="983"/>
      <c r="T36" s="462" t="s">
        <v>58</v>
      </c>
      <c r="U36" s="983">
        <f>K14</f>
        <v>10</v>
      </c>
      <c r="V36" s="983"/>
      <c r="W36" s="983"/>
      <c r="X36" s="297" t="s">
        <v>116</v>
      </c>
      <c r="Y36" s="462" t="s">
        <v>58</v>
      </c>
      <c r="Z36" s="982">
        <f>Z34</f>
        <v>160</v>
      </c>
      <c r="AA36" s="982"/>
      <c r="AB36" s="982"/>
      <c r="AC36" s="982"/>
      <c r="AE36" s="458" t="s">
        <v>51</v>
      </c>
      <c r="AF36" s="943">
        <f>ROUND((I36+M36/Q36*U36)*Z36,2)</f>
        <v>96</v>
      </c>
      <c r="AG36" s="943"/>
      <c r="AH36" s="943"/>
      <c r="AI36" s="943"/>
      <c r="AJ36" s="297" t="s">
        <v>13</v>
      </c>
    </row>
    <row r="37" spans="1:36" s="297" customFormat="1" ht="15.75" customHeight="1">
      <c r="A37" s="453"/>
      <c r="P37" s="472"/>
      <c r="Q37" s="472"/>
      <c r="U37" s="472"/>
    </row>
    <row r="38" spans="1:36" s="297" customFormat="1" ht="15.75" customHeight="1">
      <c r="A38" s="453"/>
      <c r="D38" s="454" t="s">
        <v>117</v>
      </c>
      <c r="G38" s="376"/>
      <c r="H38" s="376"/>
    </row>
    <row r="39" spans="1:36" s="297" customFormat="1" ht="7.5" customHeight="1">
      <c r="A39" s="453"/>
      <c r="B39" s="453"/>
      <c r="C39" s="453"/>
      <c r="D39" s="453"/>
      <c r="E39" s="455"/>
    </row>
    <row r="40" spans="1:36" s="297" customFormat="1" ht="15.75" customHeight="1">
      <c r="F40" s="456" t="s">
        <v>104</v>
      </c>
      <c r="G40" s="458" t="s">
        <v>51</v>
      </c>
      <c r="H40" s="297" t="s">
        <v>114</v>
      </c>
      <c r="I40" s="983">
        <v>0.19</v>
      </c>
      <c r="J40" s="983"/>
      <c r="K40" s="983"/>
      <c r="L40" s="297" t="s">
        <v>115</v>
      </c>
      <c r="M40" s="983">
        <v>0.76</v>
      </c>
      <c r="N40" s="983"/>
      <c r="O40" s="983"/>
      <c r="P40" s="297" t="s">
        <v>52</v>
      </c>
      <c r="Q40" s="983">
        <f>Q36</f>
        <v>20</v>
      </c>
      <c r="R40" s="983"/>
      <c r="S40" s="983"/>
      <c r="T40" s="462" t="s">
        <v>58</v>
      </c>
      <c r="U40" s="983">
        <f>U34</f>
        <v>20</v>
      </c>
      <c r="V40" s="983"/>
      <c r="W40" s="983"/>
      <c r="X40" s="297" t="s">
        <v>116</v>
      </c>
      <c r="Y40" s="462" t="s">
        <v>58</v>
      </c>
      <c r="Z40" s="982">
        <f>Z34</f>
        <v>160</v>
      </c>
      <c r="AA40" s="982"/>
      <c r="AB40" s="982"/>
      <c r="AC40" s="982"/>
      <c r="AE40" s="458" t="s">
        <v>51</v>
      </c>
      <c r="AF40" s="943">
        <f>ROUND((I40+M40/Q40*U40)*Z40,2)</f>
        <v>152</v>
      </c>
      <c r="AG40" s="943"/>
      <c r="AH40" s="943"/>
      <c r="AI40" s="943"/>
      <c r="AJ40" s="297" t="s">
        <v>13</v>
      </c>
    </row>
    <row r="41" spans="1:36" s="297" customFormat="1" ht="7.5" customHeight="1">
      <c r="A41" s="453"/>
      <c r="B41" s="453"/>
      <c r="C41" s="453"/>
      <c r="D41" s="453"/>
      <c r="E41" s="455"/>
    </row>
    <row r="42" spans="1:36" s="297" customFormat="1" ht="15.75" customHeight="1">
      <c r="F42" s="456" t="s">
        <v>105</v>
      </c>
      <c r="G42" s="458" t="s">
        <v>51</v>
      </c>
      <c r="H42" s="297" t="s">
        <v>114</v>
      </c>
      <c r="I42" s="983">
        <v>0.19</v>
      </c>
      <c r="J42" s="983"/>
      <c r="K42" s="983"/>
      <c r="L42" s="297" t="s">
        <v>115</v>
      </c>
      <c r="M42" s="983">
        <v>0.76</v>
      </c>
      <c r="N42" s="983"/>
      <c r="O42" s="983"/>
      <c r="P42" s="297" t="s">
        <v>52</v>
      </c>
      <c r="Q42" s="983">
        <f>Q40</f>
        <v>20</v>
      </c>
      <c r="R42" s="983"/>
      <c r="S42" s="983"/>
      <c r="T42" s="462" t="s">
        <v>58</v>
      </c>
      <c r="U42" s="983">
        <f>U36</f>
        <v>10</v>
      </c>
      <c r="V42" s="983"/>
      <c r="W42" s="983"/>
      <c r="X42" s="297" t="s">
        <v>116</v>
      </c>
      <c r="Y42" s="462" t="s">
        <v>58</v>
      </c>
      <c r="Z42" s="982">
        <f>Z36</f>
        <v>160</v>
      </c>
      <c r="AA42" s="982"/>
      <c r="AB42" s="982"/>
      <c r="AC42" s="982"/>
      <c r="AE42" s="458" t="s">
        <v>51</v>
      </c>
      <c r="AF42" s="943">
        <f>ROUND((I42+M42/Q42*U42)*Z42,2)</f>
        <v>91.2</v>
      </c>
      <c r="AG42" s="943"/>
      <c r="AH42" s="943"/>
      <c r="AI42" s="943"/>
      <c r="AJ42" s="297" t="s">
        <v>13</v>
      </c>
    </row>
    <row r="43" spans="1:36" s="297" customFormat="1" ht="15.75" customHeight="1">
      <c r="C43" s="461"/>
      <c r="D43" s="458"/>
    </row>
    <row r="44" spans="1:36" s="297" customFormat="1" ht="15.75" customHeight="1">
      <c r="D44" s="297" t="s">
        <v>118</v>
      </c>
    </row>
    <row r="45" spans="1:36" s="297" customFormat="1" ht="15.75" customHeight="1"/>
    <row r="46" spans="1:36" s="297" customFormat="1" ht="15.75" customHeight="1"/>
    <row r="47" spans="1:36" s="297" customFormat="1" ht="15.75" customHeight="1">
      <c r="C47" s="335" t="s">
        <v>119</v>
      </c>
    </row>
    <row r="48" spans="1:36" s="297" customFormat="1" ht="7.5" customHeight="1">
      <c r="A48" s="453"/>
      <c r="B48" s="453"/>
      <c r="C48" s="453"/>
    </row>
    <row r="49" spans="1:36" s="297" customFormat="1" ht="15.75" customHeight="1">
      <c r="C49" s="461"/>
      <c r="D49" s="266" t="s">
        <v>120</v>
      </c>
      <c r="E49" s="219" t="s">
        <v>51</v>
      </c>
      <c r="F49" s="297" t="s">
        <v>114</v>
      </c>
      <c r="G49" s="984" t="s">
        <v>121</v>
      </c>
      <c r="H49" s="984"/>
      <c r="I49" s="297" t="s">
        <v>115</v>
      </c>
      <c r="J49" s="984" t="s">
        <v>122</v>
      </c>
      <c r="K49" s="984"/>
      <c r="L49" s="297" t="s">
        <v>115</v>
      </c>
      <c r="M49" s="984" t="s">
        <v>123</v>
      </c>
      <c r="N49" s="984"/>
      <c r="O49" s="297" t="s">
        <v>116</v>
      </c>
      <c r="P49" s="297" t="s">
        <v>116</v>
      </c>
      <c r="Q49" s="219" t="s">
        <v>58</v>
      </c>
      <c r="R49" s="981" t="s">
        <v>124</v>
      </c>
      <c r="S49" s="981"/>
      <c r="T49" s="981"/>
    </row>
    <row r="50" spans="1:36" s="297" customFormat="1" ht="7.5" customHeight="1">
      <c r="A50" s="453"/>
      <c r="B50" s="453"/>
      <c r="C50" s="453"/>
      <c r="D50" s="453"/>
      <c r="E50" s="455"/>
    </row>
    <row r="51" spans="1:36" s="297" customFormat="1" ht="15.75" customHeight="1">
      <c r="C51" s="461"/>
      <c r="E51" s="219" t="s">
        <v>104</v>
      </c>
      <c r="F51" s="219"/>
      <c r="G51" s="219" t="s">
        <v>51</v>
      </c>
      <c r="H51" s="297" t="s">
        <v>114</v>
      </c>
      <c r="I51" s="981">
        <f>反力!Q26</f>
        <v>5740</v>
      </c>
      <c r="J51" s="981"/>
      <c r="K51" s="981"/>
      <c r="L51" s="981"/>
      <c r="M51" s="297" t="s">
        <v>115</v>
      </c>
      <c r="N51" s="981">
        <f>反力!U26</f>
        <v>5740</v>
      </c>
      <c r="O51" s="981"/>
      <c r="P51" s="981"/>
      <c r="Q51" s="981"/>
      <c r="R51" s="297" t="s">
        <v>115</v>
      </c>
      <c r="S51" s="981">
        <f>反力!Q27</f>
        <v>660</v>
      </c>
      <c r="T51" s="981"/>
      <c r="U51" s="981"/>
      <c r="V51" s="981"/>
      <c r="W51" s="297" t="s">
        <v>115</v>
      </c>
      <c r="X51" s="981">
        <f>反力!U27</f>
        <v>520</v>
      </c>
      <c r="Y51" s="981"/>
      <c r="Z51" s="981"/>
      <c r="AA51" s="981"/>
    </row>
    <row r="52" spans="1:36" s="297" customFormat="1" ht="15.75" customHeight="1">
      <c r="C52" s="461"/>
      <c r="E52" s="219"/>
      <c r="F52" s="219"/>
      <c r="G52" s="219"/>
      <c r="P52" s="297" t="s">
        <v>115</v>
      </c>
      <c r="Q52" s="981">
        <f>反力!Q30</f>
        <v>460</v>
      </c>
      <c r="R52" s="981"/>
      <c r="S52" s="981"/>
      <c r="T52" s="981"/>
      <c r="U52" s="297" t="s">
        <v>115</v>
      </c>
      <c r="V52" s="981">
        <f>反力!U30</f>
        <v>460</v>
      </c>
      <c r="W52" s="981"/>
      <c r="X52" s="981"/>
      <c r="Y52" s="981"/>
      <c r="Z52" s="297" t="s">
        <v>116</v>
      </c>
      <c r="AA52" s="219" t="s">
        <v>58</v>
      </c>
      <c r="AB52" s="981">
        <v>1</v>
      </c>
      <c r="AC52" s="981"/>
      <c r="AD52" s="981"/>
      <c r="AE52" s="219" t="s">
        <v>51</v>
      </c>
      <c r="AF52" s="982">
        <f>ROUND(SUM(I51,N51,S51,X51,Q52,V52)*AB52,2)</f>
        <v>13580</v>
      </c>
      <c r="AG52" s="982"/>
      <c r="AH52" s="982"/>
      <c r="AI52" s="982"/>
      <c r="AJ52" s="219" t="s">
        <v>13</v>
      </c>
    </row>
    <row r="53" spans="1:36" s="297" customFormat="1" ht="7.5" customHeight="1">
      <c r="A53" s="453"/>
      <c r="B53" s="453"/>
      <c r="C53" s="453"/>
      <c r="D53" s="453"/>
      <c r="E53" s="455"/>
    </row>
    <row r="54" spans="1:36" s="297" customFormat="1" ht="15.75" customHeight="1">
      <c r="C54" s="461"/>
      <c r="E54" s="219" t="s">
        <v>105</v>
      </c>
      <c r="F54" s="219"/>
      <c r="G54" s="219" t="s">
        <v>51</v>
      </c>
      <c r="H54" s="297" t="s">
        <v>114</v>
      </c>
      <c r="I54" s="981">
        <f>反力!Y26</f>
        <v>1860</v>
      </c>
      <c r="J54" s="981"/>
      <c r="K54" s="981"/>
      <c r="L54" s="981"/>
      <c r="M54" s="297" t="s">
        <v>115</v>
      </c>
      <c r="N54" s="981">
        <f>反力!AC26</f>
        <v>1860</v>
      </c>
      <c r="O54" s="981"/>
      <c r="P54" s="981"/>
      <c r="Q54" s="981"/>
      <c r="R54" s="297" t="s">
        <v>115</v>
      </c>
      <c r="S54" s="981">
        <f>反力!Y27</f>
        <v>260</v>
      </c>
      <c r="T54" s="981"/>
      <c r="U54" s="981"/>
      <c r="V54" s="981"/>
      <c r="W54" s="297" t="s">
        <v>115</v>
      </c>
      <c r="X54" s="981">
        <f>反力!AC27</f>
        <v>260</v>
      </c>
      <c r="Y54" s="981"/>
      <c r="Z54" s="981"/>
      <c r="AA54" s="981"/>
    </row>
    <row r="55" spans="1:36" s="297" customFormat="1" ht="15.75" customHeight="1">
      <c r="C55" s="461"/>
      <c r="E55" s="219"/>
      <c r="F55" s="219"/>
      <c r="G55" s="219"/>
      <c r="P55" s="297" t="s">
        <v>115</v>
      </c>
      <c r="Q55" s="981">
        <f>反力!Y30</f>
        <v>250</v>
      </c>
      <c r="R55" s="981"/>
      <c r="S55" s="981"/>
      <c r="T55" s="981"/>
      <c r="U55" s="297" t="s">
        <v>115</v>
      </c>
      <c r="V55" s="981">
        <f>反力!AC30</f>
        <v>250</v>
      </c>
      <c r="W55" s="981"/>
      <c r="X55" s="981"/>
      <c r="Y55" s="981"/>
      <c r="Z55" s="297" t="s">
        <v>116</v>
      </c>
      <c r="AA55" s="219" t="s">
        <v>58</v>
      </c>
      <c r="AB55" s="981">
        <v>1</v>
      </c>
      <c r="AC55" s="981"/>
      <c r="AD55" s="981"/>
      <c r="AE55" s="219" t="s">
        <v>51</v>
      </c>
      <c r="AF55" s="982">
        <f>ROUND(SUM(I54,N54,S54,X54,Q55,V55)*AB55,2)</f>
        <v>4740</v>
      </c>
      <c r="AG55" s="982"/>
      <c r="AH55" s="982"/>
      <c r="AI55" s="982"/>
      <c r="AJ55" s="219" t="s">
        <v>13</v>
      </c>
    </row>
    <row r="56" spans="1:36" s="297" customFormat="1" ht="15.75" customHeight="1">
      <c r="C56" s="461"/>
      <c r="E56" s="219"/>
      <c r="F56" s="219"/>
      <c r="G56" s="219"/>
      <c r="J56" s="234"/>
      <c r="K56" s="234"/>
      <c r="L56" s="234"/>
      <c r="M56" s="234"/>
      <c r="O56" s="234"/>
      <c r="P56" s="234"/>
      <c r="Q56" s="234"/>
      <c r="R56" s="234"/>
      <c r="T56" s="219"/>
      <c r="U56" s="234"/>
      <c r="V56" s="234"/>
      <c r="W56" s="234"/>
      <c r="Y56" s="290"/>
      <c r="Z56" s="290"/>
      <c r="AA56" s="290"/>
      <c r="AB56" s="290"/>
      <c r="AC56" s="219"/>
      <c r="AE56" s="219"/>
      <c r="AF56" s="290"/>
      <c r="AG56" s="290"/>
      <c r="AH56" s="290"/>
      <c r="AI56" s="290"/>
      <c r="AJ56" s="219"/>
    </row>
    <row r="57" spans="1:36" s="297" customFormat="1" ht="15.75" customHeight="1">
      <c r="C57" s="461"/>
      <c r="E57" s="219"/>
      <c r="F57" s="219"/>
      <c r="G57" s="219"/>
      <c r="M57" s="234"/>
      <c r="N57" s="234"/>
      <c r="O57" s="234"/>
      <c r="P57" s="234"/>
      <c r="Q57" s="219"/>
      <c r="R57" s="219"/>
      <c r="S57" s="234"/>
      <c r="T57" s="234"/>
      <c r="Y57" s="290"/>
      <c r="Z57" s="290"/>
      <c r="AA57" s="290"/>
      <c r="AB57" s="290"/>
      <c r="AC57" s="219"/>
    </row>
    <row r="58" spans="1:36" s="297" customFormat="1" ht="15.75" customHeight="1">
      <c r="C58" s="335" t="s">
        <v>125</v>
      </c>
    </row>
    <row r="59" spans="1:36" s="297" customFormat="1" ht="7.5" customHeight="1">
      <c r="A59" s="453"/>
      <c r="B59" s="455"/>
    </row>
    <row r="60" spans="1:36" s="297" customFormat="1" ht="15.75" customHeight="1">
      <c r="D60" s="297" t="s">
        <v>126</v>
      </c>
    </row>
    <row r="61" spans="1:36" s="297" customFormat="1" ht="7.5" customHeight="1">
      <c r="A61" s="453"/>
      <c r="B61" s="453"/>
      <c r="C61" s="453"/>
      <c r="D61" s="453"/>
      <c r="E61" s="455"/>
    </row>
    <row r="62" spans="1:36" s="297" customFormat="1" ht="15.75" customHeight="1">
      <c r="C62" s="461"/>
      <c r="E62" s="219" t="s">
        <v>104</v>
      </c>
      <c r="F62" s="219"/>
      <c r="G62" s="219" t="s">
        <v>51</v>
      </c>
      <c r="H62" s="297" t="s">
        <v>114</v>
      </c>
      <c r="I62" s="981">
        <f>反力!AC69</f>
        <v>320</v>
      </c>
      <c r="J62" s="981"/>
      <c r="K62" s="981"/>
      <c r="L62" s="981"/>
      <c r="M62" s="297" t="s">
        <v>115</v>
      </c>
      <c r="N62" s="981">
        <f>反力!AC69</f>
        <v>320</v>
      </c>
      <c r="O62" s="981"/>
      <c r="P62" s="981"/>
      <c r="Q62" s="981"/>
      <c r="R62" s="297" t="s">
        <v>116</v>
      </c>
      <c r="S62" s="219" t="s">
        <v>58</v>
      </c>
      <c r="T62" s="981">
        <v>0.2</v>
      </c>
      <c r="U62" s="981"/>
      <c r="V62" s="981"/>
      <c r="AE62" s="219" t="s">
        <v>51</v>
      </c>
      <c r="AF62" s="982">
        <f>ROUND(SUM(I62,N62)*T62,2)</f>
        <v>128</v>
      </c>
      <c r="AG62" s="982"/>
      <c r="AH62" s="982"/>
      <c r="AI62" s="982"/>
      <c r="AJ62" s="219" t="s">
        <v>13</v>
      </c>
    </row>
    <row r="63" spans="1:36" s="297" customFormat="1" ht="7.5" customHeight="1">
      <c r="A63" s="453"/>
      <c r="B63" s="453"/>
      <c r="C63" s="453"/>
      <c r="D63" s="453"/>
      <c r="E63" s="455"/>
    </row>
    <row r="64" spans="1:36" s="297" customFormat="1" ht="15.75" customHeight="1">
      <c r="C64" s="461"/>
      <c r="E64" s="219" t="s">
        <v>105</v>
      </c>
      <c r="F64" s="219"/>
      <c r="G64" s="219" t="s">
        <v>51</v>
      </c>
      <c r="H64" s="297" t="s">
        <v>114</v>
      </c>
      <c r="I64" s="981">
        <f>反力!AC70</f>
        <v>160</v>
      </c>
      <c r="J64" s="981"/>
      <c r="K64" s="981"/>
      <c r="L64" s="981"/>
      <c r="M64" s="297" t="s">
        <v>115</v>
      </c>
      <c r="N64" s="981">
        <f>反力!AC70</f>
        <v>160</v>
      </c>
      <c r="O64" s="981"/>
      <c r="P64" s="981"/>
      <c r="Q64" s="981"/>
      <c r="R64" s="297" t="s">
        <v>116</v>
      </c>
      <c r="S64" s="219" t="s">
        <v>58</v>
      </c>
      <c r="T64" s="981">
        <f>T62</f>
        <v>0.2</v>
      </c>
      <c r="U64" s="981"/>
      <c r="V64" s="981"/>
      <c r="AE64" s="219" t="s">
        <v>51</v>
      </c>
      <c r="AF64" s="982">
        <f>ROUND(SUM(I64,N64)*T64,2)</f>
        <v>64</v>
      </c>
      <c r="AG64" s="982"/>
      <c r="AH64" s="982"/>
      <c r="AI64" s="982"/>
      <c r="AJ64" s="219" t="s">
        <v>13</v>
      </c>
    </row>
    <row r="65" spans="1:32" s="297" customFormat="1" ht="15.75" customHeight="1">
      <c r="C65" s="461"/>
      <c r="E65" s="219"/>
      <c r="F65" s="219"/>
      <c r="G65" s="219"/>
      <c r="H65" s="234"/>
      <c r="M65" s="234"/>
      <c r="N65" s="234"/>
      <c r="O65" s="234"/>
      <c r="P65" s="219"/>
      <c r="Q65" s="219"/>
      <c r="AA65" s="219"/>
      <c r="AB65" s="290"/>
      <c r="AC65" s="290"/>
      <c r="AD65" s="290"/>
      <c r="AE65" s="290"/>
      <c r="AF65" s="219"/>
    </row>
    <row r="66" spans="1:32" ht="15" customHeight="1">
      <c r="B66" s="220" t="s">
        <v>127</v>
      </c>
    </row>
    <row r="67" spans="1:32" ht="15" customHeight="1">
      <c r="B67" s="220"/>
    </row>
    <row r="68" spans="1:32" s="297" customFormat="1" ht="15.75" customHeight="1">
      <c r="C68" s="335" t="s">
        <v>100</v>
      </c>
    </row>
    <row r="69" spans="1:32" s="297" customFormat="1" ht="15" customHeight="1"/>
    <row r="70" spans="1:32" s="297" customFormat="1" ht="15.75" customHeight="1">
      <c r="A70" s="453"/>
      <c r="D70" s="454" t="s">
        <v>128</v>
      </c>
      <c r="G70" s="376"/>
      <c r="H70" s="376"/>
    </row>
    <row r="71" spans="1:32" s="297" customFormat="1" ht="15" customHeight="1"/>
    <row r="72" spans="1:32" s="297" customFormat="1" ht="15" customHeight="1">
      <c r="E72" s="455" t="s">
        <v>129</v>
      </c>
      <c r="K72" s="297" t="s">
        <v>130</v>
      </c>
    </row>
    <row r="73" spans="1:32" s="297" customFormat="1" ht="15" customHeight="1"/>
    <row r="74" spans="1:32" s="297" customFormat="1" ht="15" customHeight="1">
      <c r="E74" s="297" t="s">
        <v>131</v>
      </c>
      <c r="F74" s="456" t="s">
        <v>132</v>
      </c>
      <c r="G74" s="458" t="s">
        <v>51</v>
      </c>
      <c r="H74" s="970">
        <f>AF20</f>
        <v>320</v>
      </c>
      <c r="I74" s="970"/>
      <c r="J74" s="970"/>
      <c r="K74" s="970"/>
      <c r="L74" s="297" t="s">
        <v>13</v>
      </c>
    </row>
    <row r="75" spans="1:32" s="297" customFormat="1" ht="15" customHeight="1"/>
    <row r="76" spans="1:32" s="297" customFormat="1" ht="15" customHeight="1">
      <c r="G76" s="297" t="s">
        <v>133</v>
      </c>
    </row>
    <row r="77" spans="1:32" s="297" customFormat="1" ht="15" customHeight="1">
      <c r="H77" s="461" t="s">
        <v>134</v>
      </c>
      <c r="I77" s="458" t="s">
        <v>51</v>
      </c>
      <c r="J77" s="297" t="s">
        <v>135</v>
      </c>
      <c r="P77" s="458" t="s">
        <v>51</v>
      </c>
      <c r="Q77" s="970">
        <f>反力!$U$26</f>
        <v>5740</v>
      </c>
      <c r="R77" s="970"/>
      <c r="S77" s="970"/>
      <c r="T77" s="970"/>
      <c r="U77" s="970"/>
      <c r="V77" s="297" t="s">
        <v>115</v>
      </c>
      <c r="W77" s="970">
        <f>反力!$U$27</f>
        <v>520</v>
      </c>
      <c r="X77" s="970"/>
      <c r="Y77" s="970"/>
      <c r="Z77" s="970"/>
      <c r="AA77" s="970"/>
      <c r="AB77" s="297" t="s">
        <v>115</v>
      </c>
      <c r="AC77" s="970">
        <f>反力!$U$30</f>
        <v>460</v>
      </c>
      <c r="AD77" s="970"/>
      <c r="AE77" s="970"/>
      <c r="AF77" s="970"/>
    </row>
    <row r="78" spans="1:32" s="297" customFormat="1" ht="15" customHeight="1">
      <c r="I78" s="458" t="s">
        <v>51</v>
      </c>
      <c r="J78" s="971">
        <f>Q77+W77+AC77</f>
        <v>6720</v>
      </c>
      <c r="K78" s="971"/>
      <c r="L78" s="971"/>
      <c r="M78" s="971"/>
      <c r="N78" s="971"/>
      <c r="O78" s="297" t="s">
        <v>13</v>
      </c>
    </row>
    <row r="79" spans="1:32" s="297" customFormat="1" ht="15" customHeight="1"/>
    <row r="80" spans="1:32" s="297" customFormat="1" ht="15" customHeight="1">
      <c r="G80" s="297" t="s">
        <v>136</v>
      </c>
    </row>
    <row r="81" spans="5:36" s="297" customFormat="1" ht="15" customHeight="1">
      <c r="H81" s="467" t="s">
        <v>137</v>
      </c>
      <c r="O81" s="458" t="s">
        <v>51</v>
      </c>
      <c r="P81" s="943">
        <f>H74</f>
        <v>320</v>
      </c>
      <c r="Q81" s="943"/>
      <c r="R81" s="943"/>
      <c r="S81" s="943"/>
      <c r="T81" s="297" t="s">
        <v>52</v>
      </c>
      <c r="U81" s="471">
        <v>2</v>
      </c>
      <c r="AE81" s="458" t="s">
        <v>51</v>
      </c>
      <c r="AF81" s="943">
        <f>P81/U81</f>
        <v>160</v>
      </c>
      <c r="AG81" s="943"/>
      <c r="AH81" s="943"/>
      <c r="AI81" s="943"/>
      <c r="AJ81" s="297" t="s">
        <v>13</v>
      </c>
    </row>
    <row r="82" spans="5:36" s="297" customFormat="1" ht="15" customHeight="1">
      <c r="H82" s="467" t="s">
        <v>138</v>
      </c>
      <c r="O82" s="458" t="s">
        <v>51</v>
      </c>
      <c r="P82" s="963">
        <v>0.1</v>
      </c>
      <c r="Q82" s="963"/>
      <c r="R82" s="477" t="s">
        <v>58</v>
      </c>
      <c r="S82" s="943">
        <f>J78</f>
        <v>6720</v>
      </c>
      <c r="T82" s="943"/>
      <c r="U82" s="943"/>
      <c r="V82" s="943"/>
      <c r="W82" s="943"/>
      <c r="AE82" s="458" t="s">
        <v>51</v>
      </c>
      <c r="AF82" s="943">
        <f>ROUND(P82*S82,2)</f>
        <v>672</v>
      </c>
      <c r="AG82" s="943"/>
      <c r="AH82" s="943"/>
      <c r="AI82" s="943"/>
      <c r="AJ82" s="297" t="s">
        <v>13</v>
      </c>
    </row>
    <row r="83" spans="5:36" s="297" customFormat="1" ht="15" customHeight="1">
      <c r="H83" s="467" t="s">
        <v>139</v>
      </c>
      <c r="O83" s="458" t="s">
        <v>51</v>
      </c>
      <c r="P83" s="972">
        <v>0.1</v>
      </c>
      <c r="Q83" s="972"/>
      <c r="R83" s="477" t="s">
        <v>58</v>
      </c>
      <c r="S83" s="943">
        <f>AF81</f>
        <v>160</v>
      </c>
      <c r="T83" s="943"/>
      <c r="U83" s="943"/>
      <c r="V83" s="943"/>
      <c r="W83" s="943"/>
      <c r="AE83" s="458" t="s">
        <v>51</v>
      </c>
      <c r="AF83" s="943">
        <f>ROUND(P83*S83,2)</f>
        <v>16</v>
      </c>
      <c r="AG83" s="943"/>
      <c r="AH83" s="943"/>
      <c r="AI83" s="943"/>
      <c r="AJ83" s="297" t="s">
        <v>13</v>
      </c>
    </row>
    <row r="84" spans="5:36" s="297" customFormat="1" ht="15" customHeight="1">
      <c r="H84" s="458"/>
      <c r="I84" s="472"/>
      <c r="J84" s="472"/>
      <c r="K84" s="472"/>
      <c r="L84" s="472"/>
    </row>
    <row r="85" spans="5:36" s="297" customFormat="1" ht="15" customHeight="1">
      <c r="E85" s="297" t="s">
        <v>131</v>
      </c>
      <c r="F85" s="297" t="s">
        <v>140</v>
      </c>
      <c r="G85" s="461" t="s">
        <v>141</v>
      </c>
      <c r="H85" s="458" t="s">
        <v>51</v>
      </c>
      <c r="I85" s="943">
        <f>MIN(AF81,MAX(AF82:AI83))</f>
        <v>160</v>
      </c>
      <c r="J85" s="943"/>
      <c r="K85" s="943"/>
      <c r="L85" s="943"/>
      <c r="M85" s="297" t="s">
        <v>13</v>
      </c>
    </row>
    <row r="86" spans="5:36" s="297" customFormat="1" ht="15" customHeight="1">
      <c r="G86" s="461"/>
      <c r="H86" s="458"/>
      <c r="I86" s="472"/>
      <c r="J86" s="472"/>
      <c r="K86" s="472"/>
      <c r="L86" s="472"/>
    </row>
    <row r="87" spans="5:36" s="297" customFormat="1" ht="15" customHeight="1"/>
    <row r="88" spans="5:36" s="297" customFormat="1" ht="15" customHeight="1">
      <c r="E88" s="297" t="s">
        <v>131</v>
      </c>
      <c r="F88" s="456" t="s">
        <v>142</v>
      </c>
      <c r="G88" s="458" t="s">
        <v>51</v>
      </c>
      <c r="H88" s="970">
        <f>AF22</f>
        <v>160</v>
      </c>
      <c r="I88" s="970"/>
      <c r="J88" s="970"/>
      <c r="K88" s="970"/>
      <c r="L88" s="297" t="s">
        <v>13</v>
      </c>
    </row>
    <row r="89" spans="5:36" s="297" customFormat="1" ht="15" customHeight="1"/>
    <row r="90" spans="5:36" s="297" customFormat="1" ht="15" customHeight="1">
      <c r="G90" s="297" t="s">
        <v>143</v>
      </c>
    </row>
    <row r="91" spans="5:36" s="297" customFormat="1" ht="15" customHeight="1">
      <c r="H91" s="461" t="s">
        <v>134</v>
      </c>
      <c r="I91" s="458" t="s">
        <v>51</v>
      </c>
      <c r="J91" s="297" t="s">
        <v>135</v>
      </c>
      <c r="P91" s="458" t="s">
        <v>51</v>
      </c>
      <c r="Q91" s="970">
        <f>反力!$AC$26</f>
        <v>1860</v>
      </c>
      <c r="R91" s="970"/>
      <c r="S91" s="970"/>
      <c r="T91" s="970"/>
      <c r="U91" s="970"/>
      <c r="V91" s="297" t="s">
        <v>115</v>
      </c>
      <c r="W91" s="970">
        <f>反力!$AC$27</f>
        <v>260</v>
      </c>
      <c r="X91" s="970"/>
      <c r="Y91" s="970"/>
      <c r="Z91" s="970"/>
      <c r="AA91" s="297" t="s">
        <v>115</v>
      </c>
      <c r="AB91" s="970">
        <f>反力!$AC$30</f>
        <v>250</v>
      </c>
      <c r="AC91" s="970"/>
      <c r="AD91" s="970"/>
      <c r="AE91" s="970"/>
    </row>
    <row r="92" spans="5:36" s="297" customFormat="1" ht="15" customHeight="1">
      <c r="I92" s="458" t="s">
        <v>51</v>
      </c>
      <c r="J92" s="971">
        <f>Q91+W91+AB91</f>
        <v>2370</v>
      </c>
      <c r="K92" s="971"/>
      <c r="L92" s="971"/>
      <c r="M92" s="971"/>
      <c r="N92" s="971"/>
      <c r="O92" s="297" t="s">
        <v>13</v>
      </c>
    </row>
    <row r="93" spans="5:36" s="297" customFormat="1" ht="15" customHeight="1"/>
    <row r="94" spans="5:36" s="297" customFormat="1" ht="15" customHeight="1">
      <c r="G94" s="297" t="s">
        <v>144</v>
      </c>
    </row>
    <row r="95" spans="5:36" s="297" customFormat="1" ht="15" customHeight="1">
      <c r="H95" s="467" t="s">
        <v>145</v>
      </c>
      <c r="O95" s="458" t="s">
        <v>51</v>
      </c>
      <c r="P95" s="943">
        <f>H88</f>
        <v>160</v>
      </c>
      <c r="Q95" s="943"/>
      <c r="R95" s="943"/>
      <c r="S95" s="943"/>
      <c r="T95" s="297" t="s">
        <v>146</v>
      </c>
      <c r="U95" s="962">
        <v>0.5</v>
      </c>
      <c r="V95" s="962"/>
      <c r="W95" s="477" t="s">
        <v>58</v>
      </c>
      <c r="X95" s="963">
        <v>0.1</v>
      </c>
      <c r="Y95" s="963"/>
      <c r="Z95" s="477" t="s">
        <v>58</v>
      </c>
      <c r="AA95" s="964">
        <f>J92</f>
        <v>2370</v>
      </c>
      <c r="AB95" s="964"/>
      <c r="AC95" s="964"/>
      <c r="AD95" s="964"/>
      <c r="AE95" s="458" t="s">
        <v>51</v>
      </c>
      <c r="AF95" s="943">
        <f>ROUND(P95-U95*X95*AA95,2)</f>
        <v>41.5</v>
      </c>
      <c r="AG95" s="943"/>
      <c r="AH95" s="943"/>
      <c r="AI95" s="943"/>
      <c r="AJ95" s="297" t="s">
        <v>13</v>
      </c>
    </row>
    <row r="96" spans="5:36" s="297" customFormat="1" ht="15" customHeight="1">
      <c r="H96" s="467" t="s">
        <v>137</v>
      </c>
      <c r="O96" s="458" t="s">
        <v>51</v>
      </c>
      <c r="P96" s="943">
        <f>P95</f>
        <v>160</v>
      </c>
      <c r="Q96" s="943"/>
      <c r="R96" s="943"/>
      <c r="S96" s="943"/>
      <c r="T96" s="297" t="s">
        <v>52</v>
      </c>
      <c r="U96" s="471">
        <v>2</v>
      </c>
      <c r="AE96" s="458" t="s">
        <v>51</v>
      </c>
      <c r="AF96" s="943">
        <f>P96/U96</f>
        <v>80</v>
      </c>
      <c r="AG96" s="943"/>
      <c r="AH96" s="943"/>
      <c r="AI96" s="943"/>
      <c r="AJ96" s="297" t="s">
        <v>13</v>
      </c>
    </row>
    <row r="97" spans="2:35" s="297" customFormat="1" ht="15" customHeight="1">
      <c r="H97" s="467"/>
      <c r="O97" s="458"/>
      <c r="P97" s="478"/>
      <c r="Q97" s="478"/>
      <c r="R97" s="477"/>
      <c r="S97" s="472"/>
      <c r="T97" s="472"/>
      <c r="U97" s="472"/>
      <c r="V97" s="472"/>
      <c r="W97" s="472"/>
      <c r="AE97" s="458"/>
      <c r="AF97" s="472"/>
      <c r="AG97" s="472"/>
      <c r="AH97" s="472"/>
      <c r="AI97" s="472"/>
    </row>
    <row r="98" spans="2:35" s="297" customFormat="1" ht="15" customHeight="1">
      <c r="E98" s="297" t="s">
        <v>131</v>
      </c>
      <c r="F98" s="297" t="s">
        <v>140</v>
      </c>
      <c r="G98" s="461" t="s">
        <v>141</v>
      </c>
      <c r="H98" s="458" t="s">
        <v>51</v>
      </c>
      <c r="I98" s="943">
        <f>MAX(AF95:AI96)</f>
        <v>80</v>
      </c>
      <c r="J98" s="943"/>
      <c r="K98" s="943"/>
      <c r="L98" s="943"/>
      <c r="M98" s="297" t="s">
        <v>13</v>
      </c>
    </row>
    <row r="99" spans="2:35" s="297" customFormat="1" ht="15" customHeight="1">
      <c r="G99" s="461"/>
      <c r="H99" s="458"/>
      <c r="I99" s="472"/>
      <c r="J99" s="472"/>
      <c r="K99" s="472"/>
      <c r="L99" s="472"/>
    </row>
    <row r="100" spans="2:35" s="527" customFormat="1" ht="15" customHeight="1">
      <c r="B100" s="220"/>
      <c r="C100" s="219"/>
      <c r="D100" s="219"/>
      <c r="E100" s="219"/>
      <c r="F100" s="219"/>
      <c r="G100" s="219"/>
      <c r="H100" s="219"/>
      <c r="I100" s="219"/>
      <c r="J100" s="219"/>
      <c r="K100" s="219"/>
      <c r="L100" s="219"/>
      <c r="M100" s="219"/>
      <c r="N100" s="219"/>
      <c r="O100" s="219"/>
      <c r="P100" s="219"/>
      <c r="Q100" s="219"/>
      <c r="R100" s="219"/>
      <c r="S100" s="219"/>
      <c r="T100" s="219"/>
      <c r="U100" s="219"/>
      <c r="V100" s="219"/>
      <c r="W100" s="219"/>
      <c r="X100" s="219"/>
      <c r="Y100" s="219"/>
      <c r="Z100" s="219"/>
      <c r="AA100" s="219"/>
      <c r="AB100" s="219"/>
      <c r="AC100" s="219"/>
      <c r="AD100" s="219"/>
      <c r="AE100" s="219"/>
      <c r="AF100" s="219"/>
      <c r="AG100" s="219"/>
      <c r="AH100" s="219"/>
      <c r="AI100" s="219"/>
    </row>
    <row r="101" spans="2:35" s="537" customFormat="1" ht="15" customHeight="1">
      <c r="B101" s="297"/>
      <c r="C101" s="297"/>
      <c r="D101" s="454" t="s">
        <v>147</v>
      </c>
      <c r="E101" s="297"/>
      <c r="F101" s="297"/>
      <c r="G101" s="297"/>
      <c r="H101" s="297"/>
      <c r="I101" s="297"/>
      <c r="J101" s="297"/>
      <c r="K101" s="297"/>
      <c r="L101" s="297"/>
      <c r="M101" s="297"/>
      <c r="N101" s="297"/>
      <c r="O101" s="297"/>
      <c r="P101" s="297"/>
      <c r="Q101" s="297"/>
      <c r="R101" s="297"/>
      <c r="S101" s="297"/>
      <c r="T101" s="297"/>
      <c r="U101" s="297"/>
      <c r="V101" s="297"/>
      <c r="W101" s="297"/>
      <c r="X101" s="297"/>
      <c r="Y101" s="297"/>
      <c r="Z101" s="297"/>
      <c r="AA101" s="297"/>
      <c r="AB101" s="297"/>
      <c r="AC101" s="297"/>
      <c r="AD101" s="297"/>
      <c r="AE101" s="297"/>
      <c r="AF101" s="297"/>
      <c r="AG101" s="297"/>
      <c r="AH101" s="297"/>
      <c r="AI101" s="297"/>
    </row>
    <row r="102" spans="2:35" s="537" customFormat="1" ht="15" customHeight="1">
      <c r="B102" s="297"/>
      <c r="C102" s="297"/>
      <c r="D102" s="297"/>
      <c r="E102" s="297"/>
      <c r="F102" s="297"/>
      <c r="G102" s="297"/>
      <c r="H102" s="297"/>
      <c r="I102" s="297"/>
      <c r="J102" s="297"/>
      <c r="K102" s="297"/>
      <c r="L102" s="297"/>
      <c r="M102" s="297"/>
      <c r="N102" s="297"/>
      <c r="O102" s="297"/>
      <c r="P102" s="297"/>
      <c r="Q102" s="297"/>
      <c r="R102" s="297"/>
      <c r="S102" s="297"/>
      <c r="T102" s="297"/>
      <c r="U102" s="297"/>
      <c r="V102" s="297"/>
      <c r="W102" s="297"/>
      <c r="X102" s="297"/>
      <c r="Y102" s="297"/>
      <c r="Z102" s="297"/>
      <c r="AA102" s="297"/>
      <c r="AB102" s="297"/>
      <c r="AC102" s="297"/>
      <c r="AD102" s="297"/>
      <c r="AE102" s="297"/>
      <c r="AF102" s="297"/>
      <c r="AG102" s="297"/>
      <c r="AH102" s="297"/>
      <c r="AI102" s="297"/>
    </row>
    <row r="103" spans="2:35" s="537" customFormat="1" ht="15" customHeight="1">
      <c r="B103" s="297"/>
      <c r="C103" s="297"/>
      <c r="D103" s="297"/>
      <c r="E103" s="455" t="s">
        <v>148</v>
      </c>
      <c r="F103" s="297"/>
      <c r="G103" s="297"/>
      <c r="H103" s="297"/>
      <c r="I103" s="297"/>
      <c r="J103" s="297"/>
      <c r="K103" s="297"/>
      <c r="L103" s="297" t="s">
        <v>149</v>
      </c>
      <c r="M103" s="297"/>
      <c r="N103" s="297"/>
      <c r="O103" s="297"/>
      <c r="P103" s="297"/>
      <c r="Q103" s="297"/>
      <c r="R103" s="297"/>
      <c r="S103" s="297"/>
      <c r="T103" s="297"/>
      <c r="U103" s="297"/>
      <c r="V103" s="297"/>
      <c r="W103" s="297"/>
      <c r="X103" s="297"/>
      <c r="Y103" s="297"/>
      <c r="Z103" s="297"/>
      <c r="AA103" s="297"/>
      <c r="AB103" s="297"/>
      <c r="AC103" s="297"/>
      <c r="AD103" s="297"/>
      <c r="AE103" s="297"/>
      <c r="AF103" s="297"/>
      <c r="AG103" s="297"/>
      <c r="AH103" s="297"/>
      <c r="AI103" s="297"/>
    </row>
    <row r="104" spans="2:35" s="537" customFormat="1" ht="15" customHeight="1">
      <c r="B104" s="297"/>
      <c r="C104" s="297"/>
      <c r="D104" s="297"/>
      <c r="E104" s="297"/>
      <c r="F104" s="297"/>
      <c r="G104" s="297"/>
      <c r="H104" s="297"/>
      <c r="I104" s="297"/>
      <c r="J104" s="297"/>
      <c r="K104" s="297"/>
      <c r="L104" s="297"/>
      <c r="M104" s="297"/>
      <c r="N104" s="297"/>
      <c r="O104" s="297"/>
      <c r="P104" s="297"/>
      <c r="Q104" s="297"/>
      <c r="R104" s="297"/>
      <c r="S104" s="297"/>
      <c r="T104" s="297"/>
      <c r="U104" s="297"/>
      <c r="V104" s="297"/>
      <c r="W104" s="297"/>
      <c r="X104" s="297"/>
      <c r="Y104" s="297"/>
      <c r="Z104" s="297"/>
      <c r="AA104" s="297"/>
      <c r="AB104" s="297"/>
      <c r="AC104" s="297"/>
      <c r="AD104" s="297"/>
      <c r="AE104" s="297"/>
      <c r="AF104" s="297"/>
      <c r="AG104" s="297"/>
      <c r="AH104" s="297"/>
      <c r="AI104" s="297"/>
    </row>
    <row r="105" spans="2:35" s="537" customFormat="1" ht="15" customHeight="1">
      <c r="B105" s="297"/>
      <c r="C105" s="297"/>
      <c r="D105" s="297"/>
      <c r="E105" s="297" t="s">
        <v>150</v>
      </c>
      <c r="F105" s="456" t="s">
        <v>151</v>
      </c>
      <c r="G105" s="458" t="s">
        <v>152</v>
      </c>
      <c r="H105" s="970">
        <f>AF12</f>
        <v>400</v>
      </c>
      <c r="I105" s="970"/>
      <c r="J105" s="970"/>
      <c r="K105" s="970"/>
      <c r="L105" s="297" t="s">
        <v>153</v>
      </c>
      <c r="M105" s="297"/>
      <c r="N105" s="297"/>
      <c r="O105" s="297"/>
      <c r="P105" s="297"/>
      <c r="Q105" s="297"/>
      <c r="R105" s="297"/>
      <c r="S105" s="297"/>
      <c r="T105" s="297"/>
      <c r="U105" s="297"/>
      <c r="V105" s="297"/>
      <c r="W105" s="297"/>
      <c r="X105" s="297"/>
      <c r="Y105" s="297"/>
      <c r="Z105" s="297"/>
      <c r="AA105" s="297"/>
      <c r="AB105" s="297"/>
      <c r="AC105" s="297"/>
      <c r="AD105" s="297"/>
      <c r="AE105" s="297"/>
      <c r="AF105" s="297"/>
      <c r="AG105" s="297"/>
      <c r="AH105" s="297"/>
      <c r="AI105" s="297"/>
    </row>
    <row r="106" spans="2:35" s="537" customFormat="1" ht="15" customHeight="1">
      <c r="B106" s="297"/>
      <c r="C106" s="297"/>
      <c r="D106" s="297"/>
      <c r="E106" s="297"/>
      <c r="F106" s="297"/>
      <c r="G106" s="297"/>
      <c r="H106" s="297"/>
      <c r="I106" s="297"/>
      <c r="J106" s="297"/>
      <c r="K106" s="297"/>
      <c r="L106" s="297"/>
      <c r="M106" s="297"/>
      <c r="N106" s="297"/>
      <c r="O106" s="297"/>
      <c r="P106" s="297"/>
      <c r="Q106" s="297"/>
      <c r="R106" s="297"/>
      <c r="S106" s="297"/>
      <c r="T106" s="297"/>
      <c r="U106" s="297"/>
      <c r="V106" s="297"/>
      <c r="W106" s="297"/>
      <c r="X106" s="297"/>
      <c r="Y106" s="297"/>
      <c r="Z106" s="297"/>
      <c r="AA106" s="297"/>
      <c r="AB106" s="297"/>
      <c r="AC106" s="297"/>
      <c r="AD106" s="297"/>
      <c r="AE106" s="297"/>
      <c r="AF106" s="297"/>
      <c r="AG106" s="297"/>
      <c r="AH106" s="297"/>
      <c r="AI106" s="297"/>
    </row>
    <row r="107" spans="2:35" s="537" customFormat="1" ht="15" customHeight="1">
      <c r="B107" s="297"/>
      <c r="C107" s="297"/>
      <c r="D107" s="297"/>
      <c r="E107" s="297"/>
      <c r="F107" s="297"/>
      <c r="G107" s="297" t="s">
        <v>133</v>
      </c>
      <c r="H107" s="297"/>
      <c r="I107" s="297"/>
      <c r="J107" s="297"/>
      <c r="K107" s="297"/>
      <c r="L107" s="297"/>
      <c r="M107" s="297"/>
      <c r="N107" s="297"/>
      <c r="O107" s="297"/>
      <c r="P107" s="297"/>
      <c r="Q107" s="297"/>
      <c r="R107" s="297"/>
      <c r="S107" s="297">
        <f>O105</f>
        <v>0</v>
      </c>
      <c r="T107" s="297"/>
      <c r="U107" s="297"/>
      <c r="V107" s="297"/>
      <c r="W107" s="297"/>
      <c r="X107" s="297"/>
      <c r="Y107" s="297"/>
      <c r="Z107" s="297"/>
      <c r="AA107" s="297"/>
      <c r="AB107" s="297"/>
      <c r="AC107" s="297"/>
      <c r="AD107" s="297"/>
      <c r="AE107" s="297"/>
      <c r="AF107" s="297"/>
      <c r="AG107" s="297"/>
      <c r="AH107" s="297"/>
      <c r="AI107" s="297"/>
    </row>
    <row r="108" spans="2:35" s="537" customFormat="1" ht="15" customHeight="1">
      <c r="B108" s="297"/>
      <c r="C108" s="297"/>
      <c r="D108" s="297"/>
      <c r="E108" s="297"/>
      <c r="F108" s="297"/>
      <c r="G108" s="297"/>
      <c r="H108" s="461" t="s">
        <v>154</v>
      </c>
      <c r="I108" s="458" t="s">
        <v>152</v>
      </c>
      <c r="J108" s="297" t="s">
        <v>155</v>
      </c>
      <c r="K108" s="297"/>
      <c r="L108" s="297"/>
      <c r="M108" s="297"/>
      <c r="N108" s="297"/>
      <c r="O108" s="297">
        <v>280</v>
      </c>
      <c r="P108" s="297"/>
      <c r="Q108" s="297"/>
      <c r="R108" s="297"/>
      <c r="S108" s="297"/>
      <c r="T108" s="297"/>
      <c r="U108" s="297"/>
      <c r="V108" s="219"/>
      <c r="W108" s="219"/>
      <c r="X108" s="219"/>
      <c r="Y108" s="219"/>
      <c r="Z108" s="297"/>
      <c r="AA108" s="297"/>
      <c r="AB108" s="297"/>
      <c r="AC108" s="297"/>
      <c r="AD108" s="297"/>
      <c r="AE108" s="297"/>
      <c r="AF108" s="297"/>
      <c r="AG108" s="297"/>
      <c r="AH108" s="297"/>
      <c r="AI108" s="297"/>
    </row>
    <row r="109" spans="2:35" s="537" customFormat="1" ht="15" customHeight="1">
      <c r="B109" s="297"/>
      <c r="C109" s="297"/>
      <c r="D109" s="297"/>
      <c r="E109" s="297"/>
      <c r="F109" s="297"/>
      <c r="G109" s="297"/>
      <c r="H109" s="297"/>
      <c r="I109" s="458" t="s">
        <v>152</v>
      </c>
      <c r="J109" s="970">
        <f>反力!$U$26</f>
        <v>5740</v>
      </c>
      <c r="K109" s="970"/>
      <c r="L109" s="970"/>
      <c r="M109" s="970"/>
      <c r="N109" s="970"/>
      <c r="O109" s="297" t="s">
        <v>156</v>
      </c>
      <c r="P109" s="970">
        <f>反力!$U$27</f>
        <v>520</v>
      </c>
      <c r="Q109" s="970"/>
      <c r="R109" s="970"/>
      <c r="S109" s="970"/>
      <c r="T109" s="970"/>
      <c r="U109" s="297"/>
      <c r="V109" s="297"/>
      <c r="W109" s="297"/>
      <c r="X109" s="297"/>
      <c r="Y109" s="297"/>
      <c r="Z109" s="297"/>
      <c r="AA109" s="297"/>
      <c r="AB109" s="297"/>
      <c r="AC109" s="297"/>
      <c r="AD109" s="297"/>
      <c r="AE109" s="297"/>
      <c r="AF109" s="297"/>
      <c r="AG109" s="297"/>
      <c r="AH109" s="297"/>
      <c r="AI109" s="297"/>
    </row>
    <row r="110" spans="2:35" s="537" customFormat="1" ht="15" customHeight="1">
      <c r="B110" s="297"/>
      <c r="C110" s="297"/>
      <c r="D110" s="297"/>
      <c r="E110" s="297"/>
      <c r="F110" s="297"/>
      <c r="G110" s="297"/>
      <c r="H110" s="297"/>
      <c r="I110" s="458"/>
      <c r="J110" s="297" t="s">
        <v>156</v>
      </c>
      <c r="K110" s="969">
        <f>反力!$AC$52</f>
        <v>272.46682739257813</v>
      </c>
      <c r="L110" s="969"/>
      <c r="M110" s="969"/>
      <c r="N110" s="969"/>
      <c r="O110" s="297" t="s">
        <v>157</v>
      </c>
      <c r="P110" s="479">
        <v>2</v>
      </c>
      <c r="Q110" s="297" t="s">
        <v>157</v>
      </c>
      <c r="R110" s="474" t="s">
        <v>158</v>
      </c>
      <c r="S110" s="479">
        <v>1</v>
      </c>
      <c r="T110" s="297" t="s">
        <v>156</v>
      </c>
      <c r="U110" s="974">
        <f>反力!$Q$89</f>
        <v>0.16700000000000001</v>
      </c>
      <c r="V110" s="974"/>
      <c r="W110" s="974"/>
      <c r="X110" s="480" t="s">
        <v>159</v>
      </c>
      <c r="Y110" s="297" t="s">
        <v>156</v>
      </c>
      <c r="Z110" s="970">
        <f>反力!$U$30</f>
        <v>460</v>
      </c>
      <c r="AA110" s="970"/>
      <c r="AB110" s="970"/>
      <c r="AC110" s="970"/>
      <c r="AD110" s="219"/>
      <c r="AE110" s="297"/>
      <c r="AF110" s="297"/>
      <c r="AG110" s="297"/>
      <c r="AH110" s="297"/>
      <c r="AI110" s="297"/>
    </row>
    <row r="111" spans="2:35" s="537" customFormat="1" ht="15" customHeight="1">
      <c r="B111" s="297"/>
      <c r="C111" s="297"/>
      <c r="D111" s="297"/>
      <c r="E111" s="297"/>
      <c r="F111" s="297"/>
      <c r="G111" s="297"/>
      <c r="H111" s="297"/>
      <c r="I111" s="458" t="s">
        <v>152</v>
      </c>
      <c r="J111" s="971">
        <f>J109+P109+K110*P110*(S110+U110)+Z110</f>
        <v>7355.9375751342777</v>
      </c>
      <c r="K111" s="971"/>
      <c r="L111" s="971"/>
      <c r="M111" s="971"/>
      <c r="N111" s="971"/>
      <c r="O111" s="297" t="s">
        <v>153</v>
      </c>
      <c r="P111" s="219"/>
      <c r="Q111" s="219"/>
      <c r="R111" s="219" t="s">
        <v>160</v>
      </c>
      <c r="S111" s="219"/>
      <c r="T111" s="219"/>
      <c r="U111" s="219"/>
      <c r="V111" s="219"/>
      <c r="W111" s="219"/>
      <c r="X111" s="219"/>
      <c r="Y111" s="219"/>
      <c r="Z111" s="219"/>
      <c r="AA111" s="219"/>
      <c r="AB111" s="219"/>
      <c r="AC111" s="219"/>
      <c r="AD111" s="458"/>
      <c r="AE111" s="539"/>
      <c r="AF111" s="539"/>
      <c r="AG111" s="297"/>
      <c r="AH111" s="297"/>
      <c r="AI111" s="297"/>
    </row>
    <row r="112" spans="2:35" s="537" customFormat="1" ht="15" customHeight="1">
      <c r="B112" s="297"/>
      <c r="C112" s="297"/>
      <c r="D112" s="297"/>
      <c r="E112" s="297"/>
      <c r="F112" s="297"/>
      <c r="G112" s="297"/>
      <c r="H112" s="297"/>
      <c r="I112" s="458"/>
      <c r="J112" s="539"/>
      <c r="K112" s="539"/>
      <c r="L112" s="539"/>
      <c r="M112" s="539"/>
      <c r="N112" s="539"/>
      <c r="O112" s="297"/>
      <c r="P112" s="474"/>
      <c r="Q112" s="479"/>
      <c r="R112" s="297"/>
      <c r="S112" s="697"/>
      <c r="T112" s="697"/>
      <c r="U112" s="697"/>
      <c r="V112" s="480"/>
      <c r="W112" s="297"/>
      <c r="X112" s="474"/>
      <c r="Y112" s="474"/>
      <c r="Z112" s="474"/>
      <c r="AA112" s="474"/>
      <c r="AB112" s="297"/>
      <c r="AC112" s="297"/>
      <c r="AD112" s="458"/>
      <c r="AE112" s="539"/>
      <c r="AF112" s="539"/>
      <c r="AG112" s="539"/>
      <c r="AH112" s="539"/>
      <c r="AI112" s="539"/>
    </row>
    <row r="113" spans="5:37" s="537" customFormat="1" ht="15" customHeight="1">
      <c r="E113" s="297"/>
      <c r="F113" s="297"/>
      <c r="G113" s="297" t="s">
        <v>136</v>
      </c>
      <c r="H113" s="297"/>
      <c r="I113" s="297"/>
      <c r="J113" s="297"/>
      <c r="K113" s="297"/>
      <c r="L113" s="297"/>
      <c r="M113" s="297"/>
      <c r="N113" s="297"/>
      <c r="O113" s="297"/>
      <c r="P113" s="297"/>
      <c r="Q113" s="297"/>
      <c r="R113" s="297"/>
      <c r="S113" s="297"/>
      <c r="T113" s="297"/>
      <c r="U113" s="297"/>
      <c r="V113" s="297"/>
      <c r="W113" s="297"/>
      <c r="X113" s="297"/>
      <c r="Y113" s="297"/>
      <c r="Z113" s="297"/>
      <c r="AA113" s="297"/>
      <c r="AB113" s="297"/>
      <c r="AC113" s="297"/>
      <c r="AD113" s="297"/>
      <c r="AE113" s="297"/>
      <c r="AF113" s="297"/>
      <c r="AG113" s="297"/>
      <c r="AH113" s="297"/>
      <c r="AI113" s="297"/>
      <c r="AJ113" s="297"/>
      <c r="AK113" s="297"/>
    </row>
    <row r="114" spans="5:37" s="537" customFormat="1" ht="15" customHeight="1">
      <c r="E114" s="297"/>
      <c r="F114" s="297"/>
      <c r="G114" s="297"/>
      <c r="H114" s="467" t="s">
        <v>161</v>
      </c>
      <c r="I114" s="297"/>
      <c r="J114" s="297"/>
      <c r="K114" s="297"/>
      <c r="L114" s="297"/>
      <c r="M114" s="297"/>
      <c r="N114" s="297"/>
      <c r="O114" s="458" t="s">
        <v>152</v>
      </c>
      <c r="P114" s="943">
        <f>H105</f>
        <v>400</v>
      </c>
      <c r="Q114" s="943"/>
      <c r="R114" s="943"/>
      <c r="S114" s="943"/>
      <c r="T114" s="297" t="s">
        <v>162</v>
      </c>
      <c r="U114" s="471">
        <v>2</v>
      </c>
      <c r="V114" s="297"/>
      <c r="W114" s="297"/>
      <c r="X114" s="297"/>
      <c r="Y114" s="297"/>
      <c r="Z114" s="297"/>
      <c r="AA114" s="297"/>
      <c r="AB114" s="297"/>
      <c r="AC114" s="297"/>
      <c r="AD114" s="297"/>
      <c r="AE114" s="458" t="s">
        <v>152</v>
      </c>
      <c r="AF114" s="943">
        <f>P114/U114</f>
        <v>200</v>
      </c>
      <c r="AG114" s="943"/>
      <c r="AH114" s="943"/>
      <c r="AI114" s="943"/>
      <c r="AJ114" s="297" t="s">
        <v>153</v>
      </c>
      <c r="AK114" s="297"/>
    </row>
    <row r="115" spans="5:37" s="537" customFormat="1" ht="15" customHeight="1">
      <c r="E115" s="297"/>
      <c r="F115" s="297"/>
      <c r="G115" s="297"/>
      <c r="H115" s="467" t="s">
        <v>163</v>
      </c>
      <c r="I115" s="297"/>
      <c r="J115" s="297"/>
      <c r="K115" s="297"/>
      <c r="L115" s="297"/>
      <c r="M115" s="297"/>
      <c r="N115" s="297"/>
      <c r="O115" s="458" t="s">
        <v>152</v>
      </c>
      <c r="P115" s="963">
        <v>0.1</v>
      </c>
      <c r="Q115" s="963"/>
      <c r="R115" s="477" t="s">
        <v>164</v>
      </c>
      <c r="S115" s="943">
        <f>J111</f>
        <v>7355.9375751342777</v>
      </c>
      <c r="T115" s="943"/>
      <c r="U115" s="943"/>
      <c r="V115" s="943"/>
      <c r="W115" s="943"/>
      <c r="X115" s="297"/>
      <c r="Y115" s="297"/>
      <c r="Z115" s="297"/>
      <c r="AA115" s="297"/>
      <c r="AB115" s="297"/>
      <c r="AC115" s="297"/>
      <c r="AD115" s="297"/>
      <c r="AE115" s="458" t="s">
        <v>152</v>
      </c>
      <c r="AF115" s="943">
        <f>ROUND(P115*S115,2)</f>
        <v>735.59</v>
      </c>
      <c r="AG115" s="943"/>
      <c r="AH115" s="943"/>
      <c r="AI115" s="943"/>
      <c r="AJ115" s="297" t="s">
        <v>153</v>
      </c>
      <c r="AK115" s="297"/>
    </row>
    <row r="116" spans="5:37" s="537" customFormat="1" ht="15" customHeight="1">
      <c r="E116" s="297"/>
      <c r="F116" s="297"/>
      <c r="G116" s="297"/>
      <c r="H116" s="467" t="s">
        <v>165</v>
      </c>
      <c r="I116" s="297"/>
      <c r="J116" s="297"/>
      <c r="K116" s="297"/>
      <c r="L116" s="297"/>
      <c r="M116" s="297"/>
      <c r="N116" s="297"/>
      <c r="O116" s="458" t="s">
        <v>152</v>
      </c>
      <c r="P116" s="972">
        <v>0.1</v>
      </c>
      <c r="Q116" s="972"/>
      <c r="R116" s="477" t="s">
        <v>164</v>
      </c>
      <c r="S116" s="943">
        <f>AF114</f>
        <v>200</v>
      </c>
      <c r="T116" s="943"/>
      <c r="U116" s="943"/>
      <c r="V116" s="943"/>
      <c r="W116" s="943"/>
      <c r="X116" s="297"/>
      <c r="Y116" s="297"/>
      <c r="Z116" s="297"/>
      <c r="AA116" s="297"/>
      <c r="AB116" s="297"/>
      <c r="AC116" s="297"/>
      <c r="AD116" s="297"/>
      <c r="AE116" s="458" t="s">
        <v>152</v>
      </c>
      <c r="AF116" s="943">
        <f>ROUND(P116*S116,2)</f>
        <v>20</v>
      </c>
      <c r="AG116" s="943"/>
      <c r="AH116" s="943"/>
      <c r="AI116" s="943"/>
      <c r="AJ116" s="297" t="s">
        <v>153</v>
      </c>
      <c r="AK116" s="297"/>
    </row>
    <row r="117" spans="5:37" s="537" customFormat="1" ht="15" customHeight="1">
      <c r="E117" s="297"/>
      <c r="F117" s="297"/>
      <c r="G117" s="297"/>
      <c r="H117" s="458"/>
      <c r="I117" s="472"/>
      <c r="J117" s="472"/>
      <c r="K117" s="472"/>
      <c r="L117" s="472"/>
      <c r="M117" s="297"/>
      <c r="N117" s="297"/>
      <c r="O117" s="297"/>
      <c r="P117" s="297"/>
      <c r="Q117" s="297"/>
      <c r="R117" s="297"/>
      <c r="S117" s="297"/>
      <c r="T117" s="460"/>
      <c r="U117" s="458"/>
      <c r="V117" s="472"/>
      <c r="W117" s="472"/>
      <c r="X117" s="472"/>
      <c r="Y117" s="472"/>
      <c r="Z117" s="297"/>
      <c r="AA117" s="297"/>
      <c r="AB117" s="297"/>
      <c r="AC117" s="297"/>
      <c r="AD117" s="297"/>
      <c r="AE117" s="297"/>
      <c r="AF117" s="297"/>
      <c r="AG117" s="297"/>
      <c r="AH117" s="297"/>
      <c r="AI117" s="297"/>
      <c r="AJ117" s="297"/>
      <c r="AK117" s="297"/>
    </row>
    <row r="118" spans="5:37" s="537" customFormat="1" ht="15" customHeight="1">
      <c r="E118" s="297" t="s">
        <v>150</v>
      </c>
      <c r="F118" s="297" t="s">
        <v>166</v>
      </c>
      <c r="G118" s="461" t="s">
        <v>167</v>
      </c>
      <c r="H118" s="458" t="s">
        <v>152</v>
      </c>
      <c r="I118" s="943">
        <f>MIN(AF114,MAX(AF115:AI116))</f>
        <v>200</v>
      </c>
      <c r="J118" s="943"/>
      <c r="K118" s="943"/>
      <c r="L118" s="943"/>
      <c r="M118" s="297" t="s">
        <v>153</v>
      </c>
      <c r="N118" s="297"/>
      <c r="O118" s="297"/>
      <c r="P118" s="297"/>
      <c r="Q118" s="297"/>
      <c r="R118" s="297"/>
      <c r="S118" s="297"/>
      <c r="T118" s="297"/>
      <c r="U118" s="297"/>
      <c r="V118" s="297"/>
      <c r="W118" s="297"/>
      <c r="X118" s="297"/>
      <c r="Y118" s="297"/>
      <c r="Z118" s="297"/>
      <c r="AA118" s="297"/>
      <c r="AB118" s="297"/>
      <c r="AC118" s="297"/>
      <c r="AD118" s="297"/>
      <c r="AE118" s="297"/>
      <c r="AF118" s="297"/>
      <c r="AG118" s="297"/>
      <c r="AH118" s="297"/>
      <c r="AI118" s="297"/>
      <c r="AJ118" s="297"/>
      <c r="AK118" s="297"/>
    </row>
    <row r="119" spans="5:37" s="537" customFormat="1" ht="15" customHeight="1">
      <c r="E119" s="297"/>
      <c r="F119" s="297"/>
      <c r="G119" s="461"/>
      <c r="H119" s="458"/>
      <c r="I119" s="472"/>
      <c r="J119" s="472"/>
      <c r="K119" s="472"/>
      <c r="L119" s="472"/>
      <c r="M119" s="297"/>
      <c r="N119" s="297"/>
      <c r="O119" s="297"/>
      <c r="P119" s="297"/>
      <c r="Q119" s="297"/>
      <c r="R119" s="297"/>
      <c r="S119" s="297"/>
      <c r="T119" s="297"/>
      <c r="U119" s="297"/>
      <c r="V119" s="297"/>
      <c r="W119" s="297"/>
      <c r="X119" s="297"/>
      <c r="Y119" s="297"/>
      <c r="Z119" s="297"/>
      <c r="AA119" s="297"/>
      <c r="AB119" s="297"/>
      <c r="AC119" s="297"/>
      <c r="AD119" s="297"/>
      <c r="AE119" s="297"/>
      <c r="AF119" s="297"/>
      <c r="AG119" s="297"/>
      <c r="AH119" s="297"/>
      <c r="AI119" s="297"/>
      <c r="AJ119" s="297"/>
      <c r="AK119" s="297"/>
    </row>
    <row r="120" spans="5:37" s="537" customFormat="1" ht="15" customHeight="1">
      <c r="E120" s="297"/>
      <c r="F120" s="297"/>
      <c r="G120" s="297"/>
      <c r="H120" s="297"/>
      <c r="I120" s="297"/>
      <c r="J120" s="297"/>
      <c r="K120" s="297"/>
      <c r="L120" s="297"/>
      <c r="M120" s="297"/>
      <c r="N120" s="297"/>
      <c r="O120" s="297"/>
      <c r="P120" s="297"/>
      <c r="Q120" s="297"/>
      <c r="R120" s="297"/>
      <c r="S120" s="297"/>
      <c r="T120" s="297"/>
      <c r="U120" s="297"/>
      <c r="V120" s="297"/>
      <c r="W120" s="297"/>
      <c r="X120" s="297"/>
      <c r="Y120" s="297"/>
      <c r="Z120" s="297"/>
      <c r="AA120" s="297"/>
      <c r="AB120" s="297"/>
      <c r="AC120" s="297"/>
      <c r="AD120" s="297"/>
      <c r="AE120" s="297"/>
      <c r="AF120" s="297"/>
      <c r="AG120" s="297"/>
      <c r="AH120" s="297"/>
      <c r="AI120" s="297"/>
      <c r="AJ120" s="297"/>
      <c r="AK120" s="297"/>
    </row>
    <row r="121" spans="5:37" s="537" customFormat="1" ht="15" customHeight="1">
      <c r="E121" s="297" t="s">
        <v>150</v>
      </c>
      <c r="F121" s="456" t="s">
        <v>168</v>
      </c>
      <c r="G121" s="458" t="s">
        <v>152</v>
      </c>
      <c r="H121" s="970">
        <f>AF14</f>
        <v>200</v>
      </c>
      <c r="I121" s="970"/>
      <c r="J121" s="970"/>
      <c r="K121" s="970"/>
      <c r="L121" s="297" t="s">
        <v>153</v>
      </c>
      <c r="M121" s="297"/>
      <c r="N121" s="297"/>
      <c r="O121" s="297"/>
      <c r="P121" s="297"/>
      <c r="Q121" s="297"/>
      <c r="R121" s="297"/>
      <c r="S121" s="297"/>
      <c r="T121" s="297"/>
      <c r="U121" s="297"/>
      <c r="V121" s="297"/>
      <c r="W121" s="297"/>
      <c r="X121" s="297"/>
      <c r="Y121" s="297"/>
      <c r="Z121" s="297"/>
      <c r="AA121" s="297"/>
      <c r="AB121" s="297"/>
      <c r="AC121" s="297"/>
      <c r="AD121" s="297"/>
      <c r="AE121" s="297"/>
      <c r="AF121" s="297"/>
      <c r="AG121" s="297"/>
      <c r="AH121" s="297"/>
      <c r="AI121" s="297"/>
      <c r="AJ121" s="297"/>
      <c r="AK121" s="297"/>
    </row>
    <row r="122" spans="5:37" s="537" customFormat="1" ht="15" customHeight="1">
      <c r="E122" s="297"/>
      <c r="F122" s="297"/>
      <c r="G122" s="297"/>
      <c r="H122" s="297"/>
      <c r="I122" s="297"/>
      <c r="J122" s="297"/>
      <c r="K122" s="297"/>
      <c r="L122" s="297"/>
      <c r="M122" s="297"/>
      <c r="N122" s="297"/>
      <c r="O122" s="297"/>
      <c r="P122" s="297"/>
      <c r="Q122" s="297"/>
      <c r="R122" s="297"/>
      <c r="S122" s="297"/>
      <c r="T122" s="297"/>
      <c r="U122" s="297"/>
      <c r="V122" s="297"/>
      <c r="W122" s="297"/>
      <c r="X122" s="297"/>
      <c r="Y122" s="297"/>
      <c r="Z122" s="297"/>
      <c r="AA122" s="297"/>
      <c r="AB122" s="297"/>
      <c r="AC122" s="297"/>
      <c r="AD122" s="297"/>
      <c r="AE122" s="297"/>
      <c r="AF122" s="297"/>
      <c r="AG122" s="297"/>
      <c r="AH122" s="297"/>
      <c r="AI122" s="297"/>
      <c r="AJ122" s="297"/>
      <c r="AK122" s="297"/>
    </row>
    <row r="123" spans="5:37" ht="15" customHeight="1">
      <c r="G123" s="297" t="s">
        <v>143</v>
      </c>
      <c r="H123" s="297"/>
      <c r="I123" s="297"/>
      <c r="J123" s="297"/>
      <c r="K123" s="297"/>
      <c r="L123" s="297"/>
      <c r="M123" s="297"/>
      <c r="N123" s="297"/>
      <c r="O123" s="297"/>
      <c r="P123" s="297"/>
      <c r="Q123" s="297"/>
      <c r="R123" s="297"/>
      <c r="S123" s="297"/>
      <c r="T123" s="297"/>
      <c r="U123" s="297"/>
      <c r="V123" s="297"/>
      <c r="W123" s="297"/>
      <c r="X123" s="297"/>
      <c r="Y123" s="297"/>
      <c r="Z123" s="297"/>
      <c r="AA123" s="297"/>
      <c r="AB123" s="297"/>
      <c r="AE123" s="297"/>
      <c r="AF123" s="297"/>
      <c r="AG123" s="297"/>
      <c r="AH123" s="297"/>
      <c r="AI123" s="297"/>
      <c r="AJ123" s="297"/>
      <c r="AK123" s="297"/>
    </row>
    <row r="124" spans="5:37" ht="15" customHeight="1">
      <c r="G124" s="297"/>
      <c r="H124" s="461" t="s">
        <v>154</v>
      </c>
      <c r="I124" s="458" t="s">
        <v>152</v>
      </c>
      <c r="J124" s="297" t="s">
        <v>155</v>
      </c>
      <c r="K124" s="297"/>
      <c r="L124" s="297"/>
      <c r="M124" s="297"/>
      <c r="N124" s="297"/>
      <c r="O124" s="297"/>
      <c r="P124" s="297"/>
      <c r="Q124" s="297"/>
      <c r="R124" s="297"/>
      <c r="S124" s="297"/>
      <c r="T124" s="297"/>
      <c r="U124" s="297"/>
      <c r="V124" s="297"/>
      <c r="W124" s="297"/>
      <c r="X124" s="297"/>
      <c r="Y124" s="297"/>
      <c r="Z124" s="297"/>
      <c r="AA124" s="474"/>
      <c r="AB124" s="474"/>
      <c r="AE124" s="297"/>
      <c r="AF124" s="297"/>
      <c r="AG124" s="297"/>
      <c r="AH124" s="297"/>
      <c r="AI124" s="297"/>
      <c r="AJ124" s="297"/>
      <c r="AK124" s="297"/>
    </row>
    <row r="125" spans="5:37" ht="15" customHeight="1">
      <c r="G125" s="297"/>
      <c r="H125" s="461"/>
      <c r="I125" s="458" t="s">
        <v>152</v>
      </c>
      <c r="J125" s="970">
        <f>反力!$AC$26</f>
        <v>1860</v>
      </c>
      <c r="K125" s="970"/>
      <c r="L125" s="970"/>
      <c r="M125" s="970"/>
      <c r="N125" s="970"/>
      <c r="O125" s="297" t="s">
        <v>156</v>
      </c>
      <c r="P125" s="970">
        <f>反力!$AC$27</f>
        <v>260</v>
      </c>
      <c r="Q125" s="970"/>
      <c r="R125" s="970"/>
      <c r="S125" s="970"/>
      <c r="T125" s="297"/>
      <c r="U125" s="297"/>
      <c r="V125" s="297"/>
      <c r="AJ125" s="297"/>
      <c r="AK125" s="297"/>
    </row>
    <row r="126" spans="5:37" ht="15" customHeight="1">
      <c r="G126" s="297"/>
      <c r="H126" s="297"/>
      <c r="I126" s="458"/>
      <c r="J126" s="297" t="s">
        <v>156</v>
      </c>
      <c r="K126" s="969">
        <f>反力!$AC$56</f>
        <v>25.08111572265625</v>
      </c>
      <c r="L126" s="969"/>
      <c r="M126" s="969"/>
      <c r="N126" s="969"/>
      <c r="O126" s="297" t="s">
        <v>157</v>
      </c>
      <c r="P126" s="479">
        <v>2</v>
      </c>
      <c r="Q126" s="297" t="s">
        <v>157</v>
      </c>
      <c r="R126" s="474" t="s">
        <v>158</v>
      </c>
      <c r="S126" s="479">
        <v>1</v>
      </c>
      <c r="T126" s="297" t="s">
        <v>156</v>
      </c>
      <c r="U126" s="974">
        <f>反力!AB89</f>
        <v>0.39100000000000001</v>
      </c>
      <c r="V126" s="974"/>
      <c r="W126" s="974"/>
      <c r="X126" s="480" t="s">
        <v>159</v>
      </c>
      <c r="Y126" s="297" t="s">
        <v>156</v>
      </c>
      <c r="Z126" s="970">
        <f>反力!$AC$30</f>
        <v>250</v>
      </c>
      <c r="AA126" s="970"/>
      <c r="AB126" s="970"/>
      <c r="AC126" s="970"/>
      <c r="AG126" s="297"/>
      <c r="AH126" s="297"/>
      <c r="AI126" s="297"/>
      <c r="AJ126" s="297"/>
      <c r="AK126" s="297"/>
    </row>
    <row r="127" spans="5:37" ht="15" customHeight="1">
      <c r="G127" s="297"/>
      <c r="H127" s="297"/>
      <c r="I127" s="458" t="s">
        <v>152</v>
      </c>
      <c r="J127" s="971">
        <f>J125+P125+K126*P126*(S126+U126)+Z126</f>
        <v>2439.7756639404297</v>
      </c>
      <c r="K127" s="971"/>
      <c r="L127" s="971"/>
      <c r="M127" s="971"/>
      <c r="N127" s="971"/>
      <c r="O127" s="297" t="s">
        <v>153</v>
      </c>
      <c r="P127" s="474"/>
      <c r="Q127" s="479"/>
      <c r="R127" s="297"/>
      <c r="S127" s="480"/>
      <c r="T127" s="297"/>
      <c r="U127" s="474"/>
      <c r="V127" s="474"/>
      <c r="W127" s="474"/>
      <c r="X127" s="474"/>
      <c r="Y127" s="297"/>
      <c r="Z127" s="297"/>
      <c r="AA127" s="458"/>
      <c r="AB127" s="539"/>
      <c r="AE127" s="539"/>
      <c r="AF127" s="539"/>
      <c r="AG127" s="539"/>
      <c r="AH127" s="539"/>
      <c r="AI127" s="539"/>
      <c r="AJ127" s="297"/>
      <c r="AK127" s="297"/>
    </row>
    <row r="128" spans="5:37" ht="15" customHeight="1">
      <c r="G128" s="297"/>
      <c r="H128" s="297"/>
      <c r="I128" s="297"/>
      <c r="J128" s="297"/>
      <c r="K128" s="297"/>
      <c r="L128" s="297"/>
      <c r="M128" s="297"/>
      <c r="N128" s="297"/>
      <c r="O128" s="297"/>
      <c r="P128" s="297"/>
      <c r="Q128" s="297"/>
      <c r="R128" s="297"/>
      <c r="S128" s="297"/>
      <c r="T128" s="297"/>
      <c r="U128" s="297"/>
      <c r="V128" s="297"/>
      <c r="W128" s="297"/>
      <c r="X128" s="297"/>
      <c r="Y128" s="297"/>
      <c r="Z128" s="297"/>
      <c r="AA128" s="297"/>
      <c r="AB128" s="297"/>
      <c r="AC128" s="297"/>
      <c r="AD128" s="297"/>
      <c r="AE128" s="297"/>
      <c r="AF128" s="297"/>
      <c r="AG128" s="297"/>
      <c r="AH128" s="297"/>
    </row>
    <row r="129" spans="2:37" ht="15" customHeight="1">
      <c r="G129" s="297" t="s">
        <v>144</v>
      </c>
      <c r="H129" s="297"/>
      <c r="I129" s="297"/>
      <c r="J129" s="297"/>
      <c r="K129" s="297"/>
      <c r="L129" s="297"/>
      <c r="M129" s="297"/>
      <c r="N129" s="297"/>
      <c r="O129" s="297"/>
      <c r="P129" s="297"/>
      <c r="Q129" s="297"/>
      <c r="R129" s="297"/>
      <c r="S129" s="297"/>
      <c r="T129" s="297"/>
      <c r="U129" s="297"/>
      <c r="V129" s="297"/>
      <c r="W129" s="297"/>
      <c r="X129" s="297"/>
      <c r="Y129" s="297"/>
      <c r="Z129" s="297"/>
      <c r="AA129" s="297"/>
      <c r="AB129" s="297"/>
      <c r="AC129" s="297"/>
      <c r="AD129" s="297"/>
      <c r="AE129" s="297"/>
      <c r="AF129" s="297"/>
      <c r="AG129" s="297"/>
      <c r="AH129" s="297"/>
      <c r="AI129" s="297"/>
      <c r="AJ129" s="297"/>
      <c r="AK129" s="297"/>
    </row>
    <row r="130" spans="2:37" ht="15" customHeight="1">
      <c r="G130" s="297"/>
      <c r="H130" s="467" t="s">
        <v>169</v>
      </c>
      <c r="I130" s="297"/>
      <c r="J130" s="297"/>
      <c r="K130" s="297"/>
      <c r="L130" s="297"/>
      <c r="M130" s="297"/>
      <c r="N130" s="297"/>
      <c r="O130" s="458" t="s">
        <v>152</v>
      </c>
      <c r="P130" s="943">
        <f>H121</f>
        <v>200</v>
      </c>
      <c r="Q130" s="943"/>
      <c r="R130" s="943"/>
      <c r="S130" s="943"/>
      <c r="T130" s="297" t="s">
        <v>170</v>
      </c>
      <c r="U130" s="962">
        <v>0.5</v>
      </c>
      <c r="V130" s="962"/>
      <c r="W130" s="477" t="s">
        <v>164</v>
      </c>
      <c r="X130" s="963">
        <v>0.1</v>
      </c>
      <c r="Y130" s="963"/>
      <c r="Z130" s="477" t="s">
        <v>164</v>
      </c>
      <c r="AA130" s="964">
        <f>J127</f>
        <v>2439.7756639404297</v>
      </c>
      <c r="AB130" s="964"/>
      <c r="AC130" s="964"/>
      <c r="AD130" s="964"/>
      <c r="AE130" s="458" t="s">
        <v>152</v>
      </c>
      <c r="AF130" s="943">
        <f>ROUND(P130-U130*X130*AA130,2)</f>
        <v>78.010000000000005</v>
      </c>
      <c r="AG130" s="943"/>
      <c r="AH130" s="943"/>
      <c r="AI130" s="943"/>
      <c r="AJ130" s="297" t="s">
        <v>153</v>
      </c>
      <c r="AK130" s="297"/>
    </row>
    <row r="131" spans="2:37" ht="15" customHeight="1">
      <c r="G131" s="297"/>
      <c r="H131" s="467" t="s">
        <v>161</v>
      </c>
      <c r="I131" s="297"/>
      <c r="J131" s="297"/>
      <c r="K131" s="297"/>
      <c r="L131" s="297"/>
      <c r="M131" s="297"/>
      <c r="N131" s="297"/>
      <c r="O131" s="458" t="s">
        <v>152</v>
      </c>
      <c r="P131" s="943">
        <f>H121</f>
        <v>200</v>
      </c>
      <c r="Q131" s="943"/>
      <c r="R131" s="943"/>
      <c r="S131" s="943"/>
      <c r="T131" s="297" t="s">
        <v>162</v>
      </c>
      <c r="U131" s="471">
        <v>2</v>
      </c>
      <c r="V131" s="297"/>
      <c r="W131" s="297"/>
      <c r="X131" s="297"/>
      <c r="Y131" s="297"/>
      <c r="Z131" s="297"/>
      <c r="AA131" s="297"/>
      <c r="AB131" s="297"/>
      <c r="AC131" s="297"/>
      <c r="AD131" s="297"/>
      <c r="AE131" s="458" t="s">
        <v>152</v>
      </c>
      <c r="AF131" s="943">
        <f>P131/U131</f>
        <v>100</v>
      </c>
      <c r="AG131" s="943"/>
      <c r="AH131" s="943"/>
      <c r="AI131" s="943"/>
      <c r="AJ131" s="297" t="s">
        <v>153</v>
      </c>
      <c r="AK131" s="297"/>
    </row>
    <row r="132" spans="2:37" s="537" customFormat="1" ht="15" customHeight="1">
      <c r="B132" s="297"/>
      <c r="C132" s="297"/>
      <c r="D132" s="297"/>
      <c r="E132" s="297"/>
      <c r="F132" s="297"/>
      <c r="G132" s="297"/>
      <c r="H132" s="458"/>
      <c r="I132" s="472"/>
      <c r="J132" s="472"/>
      <c r="K132" s="472"/>
      <c r="L132" s="472"/>
      <c r="M132" s="297"/>
      <c r="N132" s="297"/>
      <c r="O132" s="297"/>
      <c r="P132" s="297"/>
      <c r="Q132" s="297"/>
      <c r="R132" s="297"/>
      <c r="S132" s="297"/>
      <c r="T132" s="297"/>
      <c r="U132" s="297"/>
      <c r="V132" s="297"/>
      <c r="W132" s="472"/>
      <c r="X132" s="472"/>
      <c r="Y132" s="472"/>
      <c r="Z132" s="297"/>
      <c r="AA132" s="297"/>
      <c r="AB132" s="297"/>
      <c r="AC132" s="297"/>
      <c r="AD132" s="297"/>
      <c r="AE132" s="297"/>
      <c r="AF132" s="297"/>
      <c r="AG132" s="297"/>
      <c r="AH132" s="297"/>
      <c r="AI132" s="297"/>
      <c r="AJ132" s="297"/>
      <c r="AK132" s="297"/>
    </row>
    <row r="133" spans="2:37" s="537" customFormat="1" ht="15" customHeight="1">
      <c r="B133" s="297"/>
      <c r="C133" s="297"/>
      <c r="D133" s="297"/>
      <c r="E133" s="297" t="s">
        <v>150</v>
      </c>
      <c r="F133" s="297" t="s">
        <v>166</v>
      </c>
      <c r="G133" s="461" t="s">
        <v>167</v>
      </c>
      <c r="H133" s="458" t="s">
        <v>152</v>
      </c>
      <c r="I133" s="943">
        <f>MAX(AF130:AI131)</f>
        <v>100</v>
      </c>
      <c r="J133" s="943"/>
      <c r="K133" s="943"/>
      <c r="L133" s="943"/>
      <c r="M133" s="297" t="s">
        <v>153</v>
      </c>
      <c r="N133" s="297"/>
      <c r="O133" s="297"/>
      <c r="P133" s="297"/>
      <c r="Q133" s="297"/>
      <c r="R133" s="297"/>
      <c r="S133" s="297"/>
      <c r="T133" s="297"/>
      <c r="U133" s="297"/>
      <c r="V133" s="297"/>
      <c r="W133" s="297"/>
      <c r="X133" s="297"/>
      <c r="Y133" s="297"/>
      <c r="Z133" s="297"/>
      <c r="AA133" s="297"/>
      <c r="AB133" s="297"/>
      <c r="AC133" s="297"/>
      <c r="AD133" s="297"/>
      <c r="AE133" s="297"/>
      <c r="AF133" s="297"/>
      <c r="AG133" s="297"/>
      <c r="AH133" s="297"/>
      <c r="AI133" s="297"/>
      <c r="AJ133" s="297"/>
      <c r="AK133" s="297"/>
    </row>
    <row r="134" spans="2:37" s="527" customFormat="1" ht="15" customHeight="1">
      <c r="B134" s="220"/>
      <c r="C134" s="219"/>
      <c r="D134" s="219"/>
      <c r="E134" s="219"/>
      <c r="F134" s="219"/>
      <c r="G134" s="219"/>
      <c r="H134" s="219"/>
      <c r="I134" s="219"/>
      <c r="J134" s="219"/>
      <c r="K134" s="219"/>
      <c r="L134" s="219"/>
      <c r="M134" s="219"/>
      <c r="N134" s="219"/>
      <c r="O134" s="219"/>
      <c r="P134" s="219"/>
      <c r="Q134" s="219"/>
      <c r="R134" s="219"/>
      <c r="S134" s="219"/>
      <c r="T134" s="219"/>
      <c r="U134" s="219"/>
      <c r="V134" s="219"/>
      <c r="W134" s="219"/>
      <c r="X134" s="219"/>
      <c r="Y134" s="219"/>
      <c r="Z134" s="219"/>
      <c r="AA134" s="219"/>
      <c r="AB134" s="219"/>
      <c r="AC134" s="219"/>
      <c r="AD134" s="219"/>
      <c r="AE134" s="219"/>
      <c r="AF134" s="219"/>
      <c r="AG134" s="219"/>
      <c r="AH134" s="219"/>
      <c r="AI134" s="219"/>
      <c r="AJ134" s="219"/>
      <c r="AK134" s="219"/>
    </row>
    <row r="135" spans="2:37" s="297" customFormat="1" ht="15" customHeight="1">
      <c r="G135" s="461"/>
      <c r="H135" s="458"/>
      <c r="I135" s="472"/>
      <c r="J135" s="472"/>
      <c r="K135" s="472"/>
      <c r="L135" s="472"/>
    </row>
    <row r="136" spans="2:37" ht="15" customHeight="1">
      <c r="B136" s="220"/>
    </row>
    <row r="137" spans="2:37" ht="15" customHeight="1">
      <c r="B137" s="220"/>
    </row>
    <row r="138" spans="2:37" s="297" customFormat="1" ht="15.75" customHeight="1">
      <c r="C138" s="335" t="s">
        <v>171</v>
      </c>
    </row>
    <row r="139" spans="2:37" s="297" customFormat="1" ht="15" customHeight="1"/>
    <row r="140" spans="2:37" s="297" customFormat="1" ht="15" customHeight="1">
      <c r="D140" s="454" t="s">
        <v>172</v>
      </c>
    </row>
    <row r="141" spans="2:37" s="297" customFormat="1" ht="15" customHeight="1"/>
    <row r="142" spans="2:37" s="297" customFormat="1" ht="15" customHeight="1">
      <c r="E142" s="455" t="s">
        <v>173</v>
      </c>
      <c r="M142" s="297" t="s">
        <v>174</v>
      </c>
    </row>
    <row r="143" spans="2:37" ht="15" customHeight="1">
      <c r="B143" s="220"/>
    </row>
    <row r="144" spans="2:37" s="297" customFormat="1" ht="15" customHeight="1">
      <c r="E144" s="297" t="s">
        <v>131</v>
      </c>
      <c r="F144" s="456" t="s">
        <v>132</v>
      </c>
      <c r="G144" s="458" t="s">
        <v>51</v>
      </c>
      <c r="H144" s="966">
        <v>1</v>
      </c>
      <c r="I144" s="966"/>
      <c r="J144" s="475" t="s">
        <v>58</v>
      </c>
      <c r="K144" s="970">
        <f>AF12</f>
        <v>400</v>
      </c>
      <c r="L144" s="970"/>
      <c r="M144" s="970"/>
      <c r="N144" s="970"/>
      <c r="O144" s="297" t="s">
        <v>115</v>
      </c>
      <c r="P144" s="963">
        <v>1.23</v>
      </c>
      <c r="Q144" s="963"/>
      <c r="R144" s="475" t="s">
        <v>58</v>
      </c>
      <c r="S144" s="970">
        <f>MAX(AF34,AF40)</f>
        <v>160</v>
      </c>
      <c r="T144" s="970"/>
      <c r="U144" s="970"/>
      <c r="V144" s="970"/>
      <c r="W144" s="297" t="s">
        <v>40</v>
      </c>
      <c r="X144" s="970">
        <f>H144*K144+P144*S144</f>
        <v>596.79999999999995</v>
      </c>
      <c r="Y144" s="970"/>
      <c r="Z144" s="970"/>
      <c r="AA144" s="970"/>
      <c r="AB144" s="297" t="s">
        <v>13</v>
      </c>
    </row>
    <row r="145" spans="5:37" s="297" customFormat="1" ht="15" customHeight="1"/>
    <row r="146" spans="5:37" s="297" customFormat="1" ht="15" customHeight="1">
      <c r="G146" s="297" t="s">
        <v>133</v>
      </c>
    </row>
    <row r="147" spans="5:37" s="297" customFormat="1" ht="15" customHeight="1">
      <c r="H147" s="461" t="s">
        <v>134</v>
      </c>
      <c r="I147" s="458" t="s">
        <v>51</v>
      </c>
      <c r="J147" s="297" t="s">
        <v>175</v>
      </c>
    </row>
    <row r="148" spans="5:37" s="297" customFormat="1" ht="15" customHeight="1">
      <c r="I148" s="458" t="s">
        <v>51</v>
      </c>
      <c r="J148" s="966">
        <v>1.1000000000000001</v>
      </c>
      <c r="K148" s="966"/>
      <c r="L148" s="475" t="s">
        <v>58</v>
      </c>
      <c r="M148" s="969">
        <f>反力!$U$26</f>
        <v>5740</v>
      </c>
      <c r="N148" s="969"/>
      <c r="O148" s="969"/>
      <c r="P148" s="969"/>
      <c r="Q148" s="969"/>
      <c r="R148" s="297" t="s">
        <v>115</v>
      </c>
      <c r="S148" s="966">
        <v>1.2</v>
      </c>
      <c r="T148" s="966"/>
      <c r="U148" s="475" t="s">
        <v>58</v>
      </c>
      <c r="V148" s="969">
        <f>反力!$U$27</f>
        <v>520</v>
      </c>
      <c r="W148" s="969"/>
      <c r="X148" s="969"/>
      <c r="Y148" s="969"/>
      <c r="Z148" s="969"/>
    </row>
    <row r="149" spans="5:37" s="297" customFormat="1" ht="15" customHeight="1">
      <c r="L149" s="297" t="s">
        <v>115</v>
      </c>
      <c r="M149" s="973">
        <v>1.35</v>
      </c>
      <c r="N149" s="973"/>
      <c r="O149" s="297" t="s">
        <v>58</v>
      </c>
      <c r="P149" s="970">
        <f>反力!$AC$52</f>
        <v>272.46682739257813</v>
      </c>
      <c r="Q149" s="970"/>
      <c r="R149" s="970"/>
      <c r="S149" s="970"/>
      <c r="T149" s="297" t="s">
        <v>58</v>
      </c>
      <c r="U149" s="479">
        <v>2</v>
      </c>
      <c r="V149" s="297" t="s">
        <v>58</v>
      </c>
      <c r="W149" s="474" t="s">
        <v>114</v>
      </c>
      <c r="X149" s="479">
        <v>1</v>
      </c>
      <c r="Y149" s="297" t="s">
        <v>115</v>
      </c>
      <c r="Z149" s="974">
        <f>反力!$Q$81</f>
        <v>0.222</v>
      </c>
      <c r="AA149" s="974"/>
      <c r="AB149" s="974"/>
      <c r="AC149" s="480" t="s">
        <v>116</v>
      </c>
      <c r="AD149" s="297" t="s">
        <v>115</v>
      </c>
      <c r="AE149" s="966">
        <v>1</v>
      </c>
      <c r="AF149" s="966"/>
      <c r="AG149" s="475" t="s">
        <v>58</v>
      </c>
      <c r="AH149" s="970">
        <f>反力!$U$31</f>
        <v>740</v>
      </c>
      <c r="AI149" s="970"/>
      <c r="AJ149" s="970"/>
      <c r="AK149" s="970"/>
    </row>
    <row r="150" spans="5:37" s="297" customFormat="1" ht="15" customHeight="1">
      <c r="I150" s="458" t="s">
        <v>51</v>
      </c>
      <c r="J150" s="971">
        <f>J148*M148+S148*V148+M149*P149*U149*(X149+Z149)+AE149*AH149</f>
        <v>8576.9770502990723</v>
      </c>
      <c r="K150" s="971"/>
      <c r="L150" s="971"/>
      <c r="M150" s="971"/>
      <c r="N150" s="971"/>
      <c r="O150" s="297" t="s">
        <v>13</v>
      </c>
    </row>
    <row r="151" spans="5:37" s="297" customFormat="1" ht="15" customHeight="1">
      <c r="I151" s="458"/>
      <c r="J151" s="539"/>
      <c r="K151" s="539"/>
      <c r="L151" s="539"/>
      <c r="M151" s="539"/>
      <c r="N151" s="539"/>
    </row>
    <row r="152" spans="5:37" s="297" customFormat="1" ht="15" customHeight="1">
      <c r="G152" s="297" t="s">
        <v>136</v>
      </c>
    </row>
    <row r="153" spans="5:37" s="297" customFormat="1" ht="15" customHeight="1">
      <c r="H153" s="467" t="s">
        <v>137</v>
      </c>
      <c r="O153" s="458" t="s">
        <v>51</v>
      </c>
      <c r="P153" s="943">
        <f>X144</f>
        <v>596.79999999999995</v>
      </c>
      <c r="Q153" s="943"/>
      <c r="R153" s="943"/>
      <c r="S153" s="943"/>
      <c r="T153" s="297" t="s">
        <v>52</v>
      </c>
      <c r="U153" s="471">
        <v>2</v>
      </c>
      <c r="AE153" s="458" t="s">
        <v>51</v>
      </c>
      <c r="AF153" s="943">
        <f>P153/U153</f>
        <v>298.39999999999998</v>
      </c>
      <c r="AG153" s="943"/>
      <c r="AH153" s="943"/>
      <c r="AI153" s="943"/>
      <c r="AJ153" s="943"/>
      <c r="AK153" s="297" t="s">
        <v>13</v>
      </c>
    </row>
    <row r="154" spans="5:37" s="297" customFormat="1" ht="15" customHeight="1">
      <c r="H154" s="467" t="s">
        <v>138</v>
      </c>
      <c r="O154" s="458" t="s">
        <v>51</v>
      </c>
      <c r="P154" s="963">
        <v>0.1</v>
      </c>
      <c r="Q154" s="963"/>
      <c r="R154" s="477" t="s">
        <v>58</v>
      </c>
      <c r="S154" s="943">
        <f>J150</f>
        <v>8576.9770502990723</v>
      </c>
      <c r="T154" s="943"/>
      <c r="U154" s="943"/>
      <c r="V154" s="943"/>
      <c r="W154" s="943"/>
      <c r="AE154" s="458" t="s">
        <v>51</v>
      </c>
      <c r="AF154" s="943">
        <f>ROUND(P154*S154,2)</f>
        <v>857.7</v>
      </c>
      <c r="AG154" s="943"/>
      <c r="AH154" s="943"/>
      <c r="AI154" s="943"/>
      <c r="AJ154" s="943"/>
      <c r="AK154" s="297" t="s">
        <v>13</v>
      </c>
    </row>
    <row r="155" spans="5:37" s="297" customFormat="1" ht="15" customHeight="1">
      <c r="H155" s="467" t="s">
        <v>139</v>
      </c>
      <c r="O155" s="458" t="s">
        <v>51</v>
      </c>
      <c r="P155" s="972">
        <v>0.1</v>
      </c>
      <c r="Q155" s="972"/>
      <c r="R155" s="477" t="s">
        <v>58</v>
      </c>
      <c r="S155" s="943">
        <f>AF153</f>
        <v>298.39999999999998</v>
      </c>
      <c r="T155" s="943"/>
      <c r="U155" s="943"/>
      <c r="V155" s="943"/>
      <c r="W155" s="943"/>
      <c r="AE155" s="458" t="s">
        <v>51</v>
      </c>
      <c r="AF155" s="943">
        <f>ROUND(P155*S155,2)</f>
        <v>29.84</v>
      </c>
      <c r="AG155" s="943"/>
      <c r="AH155" s="943"/>
      <c r="AI155" s="943"/>
      <c r="AJ155" s="943"/>
      <c r="AK155" s="297" t="s">
        <v>13</v>
      </c>
    </row>
    <row r="156" spans="5:37" s="297" customFormat="1" ht="15" customHeight="1">
      <c r="H156" s="458"/>
      <c r="I156" s="472"/>
      <c r="J156" s="472"/>
      <c r="K156" s="472"/>
      <c r="L156" s="472"/>
      <c r="T156" s="460"/>
      <c r="U156" s="458"/>
      <c r="V156" s="472"/>
      <c r="W156" s="472"/>
      <c r="X156" s="472"/>
      <c r="Y156" s="472"/>
    </row>
    <row r="157" spans="5:37" s="297" customFormat="1" ht="15" customHeight="1">
      <c r="E157" s="297" t="s">
        <v>131</v>
      </c>
      <c r="F157" s="297" t="s">
        <v>140</v>
      </c>
      <c r="G157" s="461" t="s">
        <v>141</v>
      </c>
      <c r="H157" s="458" t="s">
        <v>51</v>
      </c>
      <c r="I157" s="943">
        <f>MIN(AF153,MAX(AF154:AJ155))</f>
        <v>298.39999999999998</v>
      </c>
      <c r="J157" s="943"/>
      <c r="K157" s="943"/>
      <c r="L157" s="943"/>
      <c r="M157" s="297" t="s">
        <v>13</v>
      </c>
    </row>
    <row r="158" spans="5:37" s="297" customFormat="1" ht="15" customHeight="1">
      <c r="G158" s="461"/>
      <c r="H158" s="458"/>
      <c r="I158" s="476"/>
      <c r="J158" s="476"/>
      <c r="K158" s="476"/>
      <c r="L158" s="476"/>
      <c r="M158" s="476"/>
    </row>
    <row r="159" spans="5:37" s="297" customFormat="1" ht="15" customHeight="1"/>
    <row r="160" spans="5:37" s="297" customFormat="1" ht="15" customHeight="1">
      <c r="E160" s="297" t="s">
        <v>131</v>
      </c>
      <c r="F160" s="456" t="s">
        <v>142</v>
      </c>
      <c r="G160" s="458" t="s">
        <v>51</v>
      </c>
      <c r="H160" s="966">
        <v>1</v>
      </c>
      <c r="I160" s="966"/>
      <c r="J160" s="475" t="s">
        <v>58</v>
      </c>
      <c r="K160" s="970">
        <f>AF14</f>
        <v>200</v>
      </c>
      <c r="L160" s="970"/>
      <c r="M160" s="970"/>
      <c r="N160" s="970"/>
      <c r="O160" s="297" t="s">
        <v>115</v>
      </c>
      <c r="P160" s="963">
        <v>1.23</v>
      </c>
      <c r="Q160" s="963"/>
      <c r="R160" s="475" t="s">
        <v>58</v>
      </c>
      <c r="S160" s="970">
        <f>MAX(AF36,AF42)</f>
        <v>96</v>
      </c>
      <c r="T160" s="970"/>
      <c r="U160" s="970"/>
      <c r="V160" s="970"/>
      <c r="W160" s="458" t="s">
        <v>51</v>
      </c>
      <c r="X160" s="970">
        <f>H160*K160+P160*S160</f>
        <v>318.08</v>
      </c>
      <c r="Y160" s="970"/>
      <c r="Z160" s="970"/>
      <c r="AA160" s="970"/>
      <c r="AB160" s="297" t="s">
        <v>13</v>
      </c>
    </row>
    <row r="161" spans="2:37" s="297" customFormat="1" ht="15" customHeight="1"/>
    <row r="162" spans="2:37" s="297" customFormat="1" ht="15" customHeight="1">
      <c r="G162" s="297" t="s">
        <v>143</v>
      </c>
    </row>
    <row r="163" spans="2:37" s="297" customFormat="1" ht="15" customHeight="1">
      <c r="H163" s="461" t="s">
        <v>134</v>
      </c>
      <c r="I163" s="458" t="s">
        <v>51</v>
      </c>
      <c r="J163" s="297" t="s">
        <v>175</v>
      </c>
    </row>
    <row r="164" spans="2:37" s="297" customFormat="1" ht="15" customHeight="1">
      <c r="I164" s="458" t="s">
        <v>51</v>
      </c>
      <c r="J164" s="966">
        <v>1.1000000000000001</v>
      </c>
      <c r="K164" s="966"/>
      <c r="L164" s="475" t="s">
        <v>58</v>
      </c>
      <c r="M164" s="969">
        <f>反力!$AC$26</f>
        <v>1860</v>
      </c>
      <c r="N164" s="969"/>
      <c r="O164" s="969"/>
      <c r="P164" s="969"/>
      <c r="Q164" s="969"/>
      <c r="R164" s="297" t="s">
        <v>115</v>
      </c>
      <c r="S164" s="966">
        <v>1.2</v>
      </c>
      <c r="T164" s="966"/>
      <c r="U164" s="475" t="s">
        <v>58</v>
      </c>
      <c r="V164" s="970">
        <f>反力!$AC$27</f>
        <v>260</v>
      </c>
      <c r="W164" s="970"/>
      <c r="X164" s="970"/>
      <c r="Y164" s="970"/>
    </row>
    <row r="165" spans="2:37" s="297" customFormat="1" ht="15" customHeight="1">
      <c r="L165" s="297" t="s">
        <v>115</v>
      </c>
      <c r="M165" s="973">
        <v>1.35</v>
      </c>
      <c r="N165" s="973"/>
      <c r="O165" s="297" t="s">
        <v>58</v>
      </c>
      <c r="P165" s="970">
        <f>反力!$AC$56</f>
        <v>25.08111572265625</v>
      </c>
      <c r="Q165" s="970"/>
      <c r="R165" s="970"/>
      <c r="S165" s="970"/>
      <c r="T165" s="297" t="s">
        <v>58</v>
      </c>
      <c r="U165" s="479">
        <v>2</v>
      </c>
      <c r="V165" s="297" t="s">
        <v>58</v>
      </c>
      <c r="W165" s="474" t="s">
        <v>114</v>
      </c>
      <c r="X165" s="479">
        <v>1</v>
      </c>
      <c r="Y165" s="297" t="s">
        <v>115</v>
      </c>
      <c r="Z165" s="974">
        <f>反力!AB81</f>
        <v>0.52100000000000002</v>
      </c>
      <c r="AA165" s="974"/>
      <c r="AB165" s="974"/>
      <c r="AC165" s="480" t="s">
        <v>116</v>
      </c>
      <c r="AD165" s="297" t="s">
        <v>115</v>
      </c>
      <c r="AE165" s="966">
        <v>1</v>
      </c>
      <c r="AF165" s="966"/>
      <c r="AG165" s="475" t="s">
        <v>58</v>
      </c>
      <c r="AH165" s="970">
        <f>反力!$AC$31</f>
        <v>400</v>
      </c>
      <c r="AI165" s="970"/>
      <c r="AJ165" s="970"/>
      <c r="AK165" s="970"/>
    </row>
    <row r="166" spans="2:37" s="297" customFormat="1" ht="15" customHeight="1">
      <c r="I166" s="458" t="s">
        <v>51</v>
      </c>
      <c r="J166" s="971">
        <f>J164*M164+S164*V164+M165*P165*U165*(X165+Z165)+AE165*AH165</f>
        <v>2861.0006179382326</v>
      </c>
      <c r="K166" s="971"/>
      <c r="L166" s="971"/>
      <c r="M166" s="971"/>
      <c r="N166" s="971"/>
      <c r="O166" s="297" t="s">
        <v>13</v>
      </c>
    </row>
    <row r="167" spans="2:37" s="297" customFormat="1" ht="15" customHeight="1"/>
    <row r="168" spans="2:37" s="297" customFormat="1" ht="15" customHeight="1">
      <c r="G168" s="297" t="s">
        <v>144</v>
      </c>
    </row>
    <row r="169" spans="2:37" s="297" customFormat="1" ht="15" customHeight="1">
      <c r="H169" s="467" t="s">
        <v>145</v>
      </c>
      <c r="O169" s="458" t="s">
        <v>51</v>
      </c>
      <c r="P169" s="943">
        <f>X160</f>
        <v>318.08</v>
      </c>
      <c r="Q169" s="943"/>
      <c r="R169" s="943"/>
      <c r="S169" s="943"/>
      <c r="T169" s="297" t="s">
        <v>146</v>
      </c>
      <c r="U169" s="962">
        <v>0.5</v>
      </c>
      <c r="V169" s="962"/>
      <c r="W169" s="477" t="s">
        <v>58</v>
      </c>
      <c r="X169" s="963">
        <v>0.1</v>
      </c>
      <c r="Y169" s="963"/>
      <c r="Z169" s="477" t="s">
        <v>58</v>
      </c>
      <c r="AA169" s="964">
        <f>J166</f>
        <v>2861.0006179382326</v>
      </c>
      <c r="AB169" s="964"/>
      <c r="AC169" s="964"/>
      <c r="AD169" s="964"/>
      <c r="AE169" s="458" t="s">
        <v>51</v>
      </c>
      <c r="AF169" s="943">
        <f>ROUND(P169-U169*X169*AA169,2)</f>
        <v>175.03</v>
      </c>
      <c r="AG169" s="943"/>
      <c r="AH169" s="943"/>
      <c r="AI169" s="943"/>
      <c r="AJ169" s="297" t="s">
        <v>13</v>
      </c>
    </row>
    <row r="170" spans="2:37" s="297" customFormat="1" ht="15" customHeight="1">
      <c r="H170" s="467" t="s">
        <v>137</v>
      </c>
      <c r="O170" s="458" t="s">
        <v>51</v>
      </c>
      <c r="P170" s="943">
        <f>X160</f>
        <v>318.08</v>
      </c>
      <c r="Q170" s="943"/>
      <c r="R170" s="943"/>
      <c r="S170" s="943"/>
      <c r="T170" s="297" t="s">
        <v>52</v>
      </c>
      <c r="U170" s="471">
        <v>2</v>
      </c>
      <c r="AE170" s="458" t="s">
        <v>51</v>
      </c>
      <c r="AF170" s="943">
        <f>P170/U170</f>
        <v>159.04</v>
      </c>
      <c r="AG170" s="943"/>
      <c r="AH170" s="943"/>
      <c r="AI170" s="943"/>
      <c r="AJ170" s="297" t="s">
        <v>13</v>
      </c>
    </row>
    <row r="171" spans="2:37" s="297" customFormat="1" ht="15" customHeight="1">
      <c r="H171" s="467"/>
      <c r="O171" s="458"/>
      <c r="P171" s="478"/>
      <c r="Q171" s="478"/>
      <c r="R171" s="477"/>
      <c r="S171" s="472"/>
      <c r="T171" s="472"/>
      <c r="U171" s="472"/>
      <c r="V171" s="472"/>
      <c r="W171" s="472"/>
      <c r="AE171" s="458"/>
      <c r="AF171" s="472"/>
      <c r="AG171" s="472"/>
      <c r="AH171" s="472"/>
      <c r="AI171" s="472"/>
    </row>
    <row r="172" spans="2:37" s="297" customFormat="1" ht="15" customHeight="1">
      <c r="E172" s="297" t="s">
        <v>131</v>
      </c>
      <c r="F172" s="297" t="s">
        <v>140</v>
      </c>
      <c r="G172" s="461" t="s">
        <v>141</v>
      </c>
      <c r="H172" s="458" t="s">
        <v>51</v>
      </c>
      <c r="I172" s="943">
        <f>MAX(AF169:AI170)</f>
        <v>175.03</v>
      </c>
      <c r="J172" s="943"/>
      <c r="K172" s="943"/>
      <c r="L172" s="943"/>
      <c r="M172" s="297" t="s">
        <v>13</v>
      </c>
    </row>
    <row r="173" spans="2:37" ht="15" customHeight="1">
      <c r="B173" s="220"/>
    </row>
    <row r="174" spans="2:37" ht="15" customHeight="1">
      <c r="B174" s="220"/>
    </row>
    <row r="175" spans="2:37" ht="15" customHeight="1">
      <c r="B175" s="220"/>
    </row>
    <row r="176" spans="2:37" s="297" customFormat="1" ht="15" customHeight="1">
      <c r="E176" s="455" t="s">
        <v>176</v>
      </c>
      <c r="M176" s="297" t="s">
        <v>177</v>
      </c>
    </row>
    <row r="177" spans="2:37" ht="15" customHeight="1">
      <c r="B177" s="220"/>
    </row>
    <row r="178" spans="2:37" s="297" customFormat="1" ht="15" customHeight="1">
      <c r="E178" s="297" t="s">
        <v>131</v>
      </c>
      <c r="F178" s="456" t="s">
        <v>132</v>
      </c>
      <c r="G178" s="458" t="s">
        <v>51</v>
      </c>
      <c r="H178" s="966">
        <v>1.1000000000000001</v>
      </c>
      <c r="I178" s="966"/>
      <c r="J178" s="475" t="s">
        <v>58</v>
      </c>
      <c r="K178" s="970">
        <f>AF12</f>
        <v>400</v>
      </c>
      <c r="L178" s="970"/>
      <c r="M178" s="970"/>
      <c r="N178" s="970"/>
      <c r="O178" s="297" t="s">
        <v>115</v>
      </c>
      <c r="P178" s="963">
        <v>1.23</v>
      </c>
      <c r="Q178" s="963"/>
      <c r="R178" s="475" t="s">
        <v>58</v>
      </c>
      <c r="S178" s="970">
        <f>MAX(AF34,AF40)</f>
        <v>160</v>
      </c>
      <c r="T178" s="970"/>
      <c r="U178" s="970"/>
      <c r="V178" s="970"/>
      <c r="W178" s="297" t="s">
        <v>40</v>
      </c>
      <c r="X178" s="970">
        <f>H178*K178+P178*S178</f>
        <v>636.80000000000007</v>
      </c>
      <c r="Y178" s="970"/>
      <c r="Z178" s="970"/>
      <c r="AA178" s="970"/>
      <c r="AB178" s="297" t="s">
        <v>13</v>
      </c>
    </row>
    <row r="179" spans="2:37" s="297" customFormat="1" ht="15" customHeight="1"/>
    <row r="180" spans="2:37" s="297" customFormat="1" ht="15" customHeight="1">
      <c r="G180" s="297" t="s">
        <v>133</v>
      </c>
    </row>
    <row r="181" spans="2:37" s="297" customFormat="1" ht="15" customHeight="1">
      <c r="H181" s="461" t="s">
        <v>134</v>
      </c>
      <c r="I181" s="458" t="s">
        <v>51</v>
      </c>
      <c r="J181" s="297" t="s">
        <v>178</v>
      </c>
    </row>
    <row r="182" spans="2:37" s="297" customFormat="1" ht="15" customHeight="1">
      <c r="I182" s="458" t="s">
        <v>51</v>
      </c>
      <c r="J182" s="966">
        <v>1.1000000000000001</v>
      </c>
      <c r="K182" s="966"/>
      <c r="L182" s="475" t="s">
        <v>58</v>
      </c>
      <c r="M182" s="969">
        <f>M148</f>
        <v>5740</v>
      </c>
      <c r="N182" s="969"/>
      <c r="O182" s="969"/>
      <c r="P182" s="969"/>
      <c r="Q182" s="969"/>
      <c r="R182" s="297" t="s">
        <v>115</v>
      </c>
      <c r="S182" s="966">
        <v>1.2</v>
      </c>
      <c r="T182" s="966"/>
      <c r="U182" s="475" t="s">
        <v>58</v>
      </c>
      <c r="V182" s="969">
        <f>V148</f>
        <v>520</v>
      </c>
      <c r="W182" s="969"/>
      <c r="X182" s="969"/>
      <c r="Y182" s="969"/>
      <c r="Z182" s="969"/>
    </row>
    <row r="183" spans="2:37" s="297" customFormat="1" ht="15" customHeight="1">
      <c r="L183" s="297" t="s">
        <v>115</v>
      </c>
      <c r="M183" s="973">
        <v>1.23</v>
      </c>
      <c r="N183" s="973"/>
      <c r="O183" s="297" t="s">
        <v>58</v>
      </c>
      <c r="P183" s="970">
        <f>P149</f>
        <v>272.46682739257813</v>
      </c>
      <c r="Q183" s="970"/>
      <c r="R183" s="970"/>
      <c r="S183" s="970"/>
      <c r="T183" s="297" t="s">
        <v>58</v>
      </c>
      <c r="U183" s="479">
        <v>2</v>
      </c>
      <c r="V183" s="297" t="s">
        <v>58</v>
      </c>
      <c r="W183" s="474" t="s">
        <v>114</v>
      </c>
      <c r="X183" s="479">
        <v>1</v>
      </c>
      <c r="Y183" s="297" t="s">
        <v>115</v>
      </c>
      <c r="Z183" s="974">
        <f>Z149</f>
        <v>0.222</v>
      </c>
      <c r="AA183" s="974"/>
      <c r="AB183" s="974"/>
      <c r="AC183" s="480" t="s">
        <v>116</v>
      </c>
      <c r="AD183" s="297" t="s">
        <v>115</v>
      </c>
      <c r="AE183" s="966">
        <v>1</v>
      </c>
      <c r="AF183" s="966"/>
      <c r="AG183" s="475" t="s">
        <v>58</v>
      </c>
      <c r="AH183" s="970">
        <f>AH149</f>
        <v>740</v>
      </c>
      <c r="AI183" s="970"/>
      <c r="AJ183" s="970"/>
      <c r="AK183" s="970"/>
    </row>
    <row r="184" spans="2:37" s="297" customFormat="1" ht="15" customHeight="1">
      <c r="I184" s="458" t="s">
        <v>51</v>
      </c>
      <c r="J184" s="971">
        <f>J182*M182+S182*V182+M183*P183*U183*(X183+Z183)+AE183*AH183</f>
        <v>8497.0679791613784</v>
      </c>
      <c r="K184" s="971"/>
      <c r="L184" s="971"/>
      <c r="M184" s="971"/>
      <c r="N184" s="971"/>
      <c r="O184" s="297" t="s">
        <v>13</v>
      </c>
      <c r="T184" s="472"/>
      <c r="U184" s="472"/>
      <c r="V184" s="472"/>
      <c r="W184" s="472"/>
    </row>
    <row r="185" spans="2:37" s="297" customFormat="1" ht="15" customHeight="1"/>
    <row r="186" spans="2:37" s="297" customFormat="1" ht="15" customHeight="1">
      <c r="G186" s="297" t="s">
        <v>136</v>
      </c>
    </row>
    <row r="187" spans="2:37" s="297" customFormat="1" ht="15" customHeight="1">
      <c r="H187" s="467" t="s">
        <v>137</v>
      </c>
      <c r="O187" s="458" t="s">
        <v>51</v>
      </c>
      <c r="P187" s="943">
        <f>X178</f>
        <v>636.80000000000007</v>
      </c>
      <c r="Q187" s="943"/>
      <c r="R187" s="943"/>
      <c r="S187" s="943"/>
      <c r="T187" s="297" t="s">
        <v>52</v>
      </c>
      <c r="U187" s="471">
        <v>2</v>
      </c>
      <c r="AE187" s="458" t="s">
        <v>51</v>
      </c>
      <c r="AF187" s="943">
        <f>P187/U187</f>
        <v>318.40000000000003</v>
      </c>
      <c r="AG187" s="943"/>
      <c r="AH187" s="943"/>
      <c r="AI187" s="943"/>
      <c r="AJ187" s="297" t="s">
        <v>13</v>
      </c>
    </row>
    <row r="188" spans="2:37" s="297" customFormat="1" ht="15" customHeight="1">
      <c r="H188" s="467" t="s">
        <v>138</v>
      </c>
      <c r="O188" s="458" t="s">
        <v>51</v>
      </c>
      <c r="P188" s="963">
        <v>0.1</v>
      </c>
      <c r="Q188" s="963"/>
      <c r="R188" s="477" t="s">
        <v>58</v>
      </c>
      <c r="S188" s="943">
        <f>J184</f>
        <v>8497.0679791613784</v>
      </c>
      <c r="T188" s="943"/>
      <c r="U188" s="943"/>
      <c r="V188" s="943"/>
      <c r="W188" s="943"/>
      <c r="AE188" s="458" t="s">
        <v>51</v>
      </c>
      <c r="AF188" s="943">
        <f>ROUND(P188*S188,2)</f>
        <v>849.71</v>
      </c>
      <c r="AG188" s="943"/>
      <c r="AH188" s="943"/>
      <c r="AI188" s="943"/>
      <c r="AJ188" s="297" t="s">
        <v>13</v>
      </c>
    </row>
    <row r="189" spans="2:37" s="297" customFormat="1" ht="15" customHeight="1">
      <c r="H189" s="467" t="s">
        <v>139</v>
      </c>
      <c r="O189" s="458" t="s">
        <v>51</v>
      </c>
      <c r="P189" s="972">
        <v>0.1</v>
      </c>
      <c r="Q189" s="972"/>
      <c r="R189" s="477" t="s">
        <v>58</v>
      </c>
      <c r="S189" s="943">
        <f>AF187</f>
        <v>318.40000000000003</v>
      </c>
      <c r="T189" s="943"/>
      <c r="U189" s="943"/>
      <c r="V189" s="943"/>
      <c r="W189" s="943"/>
      <c r="AE189" s="458" t="s">
        <v>51</v>
      </c>
      <c r="AF189" s="943">
        <f>ROUND(P189*S189,2)</f>
        <v>31.84</v>
      </c>
      <c r="AG189" s="943"/>
      <c r="AH189" s="943"/>
      <c r="AI189" s="943"/>
      <c r="AJ189" s="297" t="s">
        <v>13</v>
      </c>
    </row>
    <row r="190" spans="2:37" s="297" customFormat="1" ht="15" customHeight="1">
      <c r="H190" s="458"/>
      <c r="I190" s="472"/>
      <c r="J190" s="472"/>
      <c r="K190" s="472"/>
      <c r="L190" s="472"/>
      <c r="T190" s="460"/>
      <c r="U190" s="458"/>
      <c r="V190" s="472"/>
      <c r="W190" s="472"/>
      <c r="X190" s="472"/>
      <c r="Y190" s="472"/>
    </row>
    <row r="191" spans="2:37" s="297" customFormat="1" ht="15" customHeight="1">
      <c r="E191" s="297" t="s">
        <v>131</v>
      </c>
      <c r="F191" s="297" t="s">
        <v>140</v>
      </c>
      <c r="G191" s="461" t="s">
        <v>141</v>
      </c>
      <c r="H191" s="458" t="s">
        <v>51</v>
      </c>
      <c r="I191" s="943">
        <f>MIN(AF187,MAX(AF188:AJ189))</f>
        <v>318.40000000000003</v>
      </c>
      <c r="J191" s="943"/>
      <c r="K191" s="943"/>
      <c r="L191" s="943"/>
      <c r="M191" s="297" t="s">
        <v>13</v>
      </c>
    </row>
    <row r="192" spans="2:37" s="297" customFormat="1" ht="15" customHeight="1">
      <c r="G192" s="461"/>
      <c r="H192" s="458"/>
      <c r="I192" s="472"/>
      <c r="J192" s="472"/>
      <c r="K192" s="472"/>
      <c r="L192" s="472"/>
    </row>
    <row r="193" spans="2:37" s="297" customFormat="1" ht="15" customHeight="1"/>
    <row r="194" spans="2:37" s="297" customFormat="1" ht="15" customHeight="1">
      <c r="E194" s="297" t="s">
        <v>131</v>
      </c>
      <c r="F194" s="456" t="s">
        <v>142</v>
      </c>
      <c r="G194" s="458" t="s">
        <v>51</v>
      </c>
      <c r="H194" s="966">
        <v>1.1000000000000001</v>
      </c>
      <c r="I194" s="966"/>
      <c r="J194" s="475" t="s">
        <v>58</v>
      </c>
      <c r="K194" s="970">
        <f>AF14</f>
        <v>200</v>
      </c>
      <c r="L194" s="970"/>
      <c r="M194" s="970"/>
      <c r="N194" s="970"/>
      <c r="O194" s="297" t="s">
        <v>115</v>
      </c>
      <c r="P194" s="963">
        <v>1.23</v>
      </c>
      <c r="Q194" s="963"/>
      <c r="R194" s="475" t="s">
        <v>58</v>
      </c>
      <c r="S194" s="970">
        <f>MAX(AF36,AF42)</f>
        <v>96</v>
      </c>
      <c r="T194" s="970"/>
      <c r="U194" s="970"/>
      <c r="V194" s="970"/>
      <c r="W194" s="458" t="s">
        <v>51</v>
      </c>
      <c r="X194" s="970">
        <f>H194*K194+P194*S194</f>
        <v>338.08000000000004</v>
      </c>
      <c r="Y194" s="970"/>
      <c r="Z194" s="970"/>
      <c r="AA194" s="970"/>
      <c r="AB194" s="297" t="s">
        <v>13</v>
      </c>
    </row>
    <row r="195" spans="2:37" s="297" customFormat="1" ht="15" customHeight="1"/>
    <row r="196" spans="2:37" s="297" customFormat="1" ht="15" customHeight="1">
      <c r="G196" s="297" t="s">
        <v>143</v>
      </c>
    </row>
    <row r="197" spans="2:37" s="297" customFormat="1" ht="15" customHeight="1">
      <c r="H197" s="461" t="s">
        <v>134</v>
      </c>
      <c r="I197" s="458" t="s">
        <v>51</v>
      </c>
      <c r="J197" s="297" t="s">
        <v>179</v>
      </c>
    </row>
    <row r="198" spans="2:37" s="297" customFormat="1" ht="15" customHeight="1">
      <c r="I198" s="458" t="s">
        <v>51</v>
      </c>
      <c r="J198" s="966">
        <v>1.1000000000000001</v>
      </c>
      <c r="K198" s="966"/>
      <c r="L198" s="475" t="s">
        <v>58</v>
      </c>
      <c r="M198" s="969">
        <f>M164</f>
        <v>1860</v>
      </c>
      <c r="N198" s="969"/>
      <c r="O198" s="969"/>
      <c r="P198" s="969"/>
      <c r="Q198" s="969"/>
      <c r="R198" s="297" t="s">
        <v>115</v>
      </c>
      <c r="S198" s="966">
        <v>1.2</v>
      </c>
      <c r="T198" s="966"/>
      <c r="U198" s="475" t="s">
        <v>58</v>
      </c>
      <c r="V198" s="970">
        <f>V164</f>
        <v>260</v>
      </c>
      <c r="W198" s="970"/>
      <c r="X198" s="970"/>
      <c r="Y198" s="970"/>
    </row>
    <row r="199" spans="2:37" s="297" customFormat="1" ht="15" customHeight="1">
      <c r="L199" s="297" t="s">
        <v>115</v>
      </c>
      <c r="M199" s="973">
        <v>1.23</v>
      </c>
      <c r="N199" s="973"/>
      <c r="O199" s="297" t="s">
        <v>58</v>
      </c>
      <c r="P199" s="970">
        <f>P165</f>
        <v>25.08111572265625</v>
      </c>
      <c r="Q199" s="970"/>
      <c r="R199" s="970"/>
      <c r="S199" s="970"/>
      <c r="T199" s="297" t="s">
        <v>58</v>
      </c>
      <c r="U199" s="479">
        <v>2</v>
      </c>
      <c r="V199" s="297" t="s">
        <v>58</v>
      </c>
      <c r="W199" s="474" t="s">
        <v>114</v>
      </c>
      <c r="X199" s="479">
        <v>1</v>
      </c>
      <c r="Y199" s="297" t="s">
        <v>115</v>
      </c>
      <c r="Z199" s="974">
        <f>Z165</f>
        <v>0.52100000000000002</v>
      </c>
      <c r="AA199" s="974"/>
      <c r="AB199" s="974"/>
      <c r="AC199" s="480" t="s">
        <v>116</v>
      </c>
      <c r="AD199" s="297" t="s">
        <v>115</v>
      </c>
      <c r="AE199" s="966">
        <v>1</v>
      </c>
      <c r="AF199" s="966"/>
      <c r="AG199" s="475" t="s">
        <v>58</v>
      </c>
      <c r="AH199" s="970">
        <f>AH165</f>
        <v>400</v>
      </c>
      <c r="AI199" s="970"/>
      <c r="AJ199" s="970"/>
      <c r="AK199" s="970"/>
    </row>
    <row r="200" spans="2:37" s="297" customFormat="1" ht="15" customHeight="1">
      <c r="I200" s="458" t="s">
        <v>51</v>
      </c>
      <c r="J200" s="971">
        <f>J198*M198+S198*V198+M199*P199*U199*(X199+Z199)+AE199*AH199</f>
        <v>2851.8450074548341</v>
      </c>
      <c r="K200" s="971"/>
      <c r="L200" s="971"/>
      <c r="M200" s="971"/>
      <c r="N200" s="971"/>
      <c r="O200" s="297" t="s">
        <v>13</v>
      </c>
      <c r="T200" s="472"/>
      <c r="U200" s="472"/>
      <c r="V200" s="472"/>
    </row>
    <row r="201" spans="2:37" s="297" customFormat="1" ht="15" customHeight="1"/>
    <row r="202" spans="2:37" s="297" customFormat="1" ht="15" customHeight="1">
      <c r="G202" s="297" t="s">
        <v>144</v>
      </c>
    </row>
    <row r="203" spans="2:37" s="297" customFormat="1" ht="15" customHeight="1">
      <c r="H203" s="467" t="s">
        <v>145</v>
      </c>
      <c r="O203" s="458" t="s">
        <v>51</v>
      </c>
      <c r="P203" s="943">
        <f>X194</f>
        <v>338.08000000000004</v>
      </c>
      <c r="Q203" s="943"/>
      <c r="R203" s="943"/>
      <c r="S203" s="943"/>
      <c r="T203" s="297" t="s">
        <v>146</v>
      </c>
      <c r="U203" s="962">
        <v>0.5</v>
      </c>
      <c r="V203" s="962"/>
      <c r="W203" s="477" t="s">
        <v>58</v>
      </c>
      <c r="X203" s="963">
        <v>0.1</v>
      </c>
      <c r="Y203" s="963"/>
      <c r="Z203" s="477" t="s">
        <v>58</v>
      </c>
      <c r="AA203" s="964">
        <f>J200</f>
        <v>2851.8450074548341</v>
      </c>
      <c r="AB203" s="964"/>
      <c r="AC203" s="964"/>
      <c r="AD203" s="964"/>
      <c r="AE203" s="458" t="s">
        <v>51</v>
      </c>
      <c r="AF203" s="943">
        <f>ROUND(P203-U203*X203*AA203,2)</f>
        <v>195.49</v>
      </c>
      <c r="AG203" s="943"/>
      <c r="AH203" s="943"/>
      <c r="AI203" s="943"/>
      <c r="AJ203" s="297" t="s">
        <v>13</v>
      </c>
    </row>
    <row r="204" spans="2:37" s="297" customFormat="1" ht="15" customHeight="1">
      <c r="H204" s="467" t="s">
        <v>137</v>
      </c>
      <c r="O204" s="458" t="s">
        <v>51</v>
      </c>
      <c r="P204" s="943">
        <f>X194</f>
        <v>338.08000000000004</v>
      </c>
      <c r="Q204" s="943"/>
      <c r="R204" s="943"/>
      <c r="S204" s="943"/>
      <c r="T204" s="297" t="s">
        <v>52</v>
      </c>
      <c r="U204" s="471">
        <v>2</v>
      </c>
      <c r="AE204" s="458" t="s">
        <v>51</v>
      </c>
      <c r="AF204" s="943">
        <f>P204/U204</f>
        <v>169.04000000000002</v>
      </c>
      <c r="AG204" s="943"/>
      <c r="AH204" s="943"/>
      <c r="AI204" s="943"/>
      <c r="AJ204" s="297" t="s">
        <v>13</v>
      </c>
    </row>
    <row r="205" spans="2:37" s="297" customFormat="1" ht="15" customHeight="1"/>
    <row r="206" spans="2:37" s="297" customFormat="1" ht="15" customHeight="1">
      <c r="E206" s="297" t="s">
        <v>131</v>
      </c>
      <c r="F206" s="297" t="s">
        <v>140</v>
      </c>
      <c r="G206" s="461" t="s">
        <v>141</v>
      </c>
      <c r="H206" s="458" t="s">
        <v>51</v>
      </c>
      <c r="I206" s="943">
        <f>MAX(AF203:AI204)</f>
        <v>195.49</v>
      </c>
      <c r="J206" s="943"/>
      <c r="K206" s="943"/>
      <c r="L206" s="943"/>
      <c r="M206" s="297" t="s">
        <v>13</v>
      </c>
    </row>
    <row r="207" spans="2:37" ht="15" customHeight="1">
      <c r="B207" s="220"/>
    </row>
    <row r="208" spans="2:37" ht="15" customHeight="1">
      <c r="B208" s="220"/>
    </row>
    <row r="209" spans="2:37" s="297" customFormat="1" ht="15" customHeight="1">
      <c r="E209" s="455" t="s">
        <v>180</v>
      </c>
      <c r="M209" s="297" t="s">
        <v>181</v>
      </c>
    </row>
    <row r="210" spans="2:37" ht="15" customHeight="1">
      <c r="B210" s="220"/>
    </row>
    <row r="211" spans="2:37" s="297" customFormat="1" ht="15" customHeight="1">
      <c r="E211" s="297" t="s">
        <v>131</v>
      </c>
      <c r="F211" s="456" t="s">
        <v>132</v>
      </c>
      <c r="G211" s="458" t="s">
        <v>51</v>
      </c>
      <c r="H211" s="966">
        <v>1</v>
      </c>
      <c r="I211" s="966"/>
      <c r="J211" s="475" t="s">
        <v>58</v>
      </c>
      <c r="K211" s="970">
        <f>AF12</f>
        <v>400</v>
      </c>
      <c r="L211" s="970"/>
      <c r="M211" s="970"/>
      <c r="N211" s="970"/>
      <c r="O211" s="297" t="s">
        <v>115</v>
      </c>
      <c r="P211" s="963">
        <v>1.35</v>
      </c>
      <c r="Q211" s="963"/>
      <c r="R211" s="475" t="s">
        <v>58</v>
      </c>
      <c r="S211" s="970">
        <f>MAX(AF34,AF40)</f>
        <v>160</v>
      </c>
      <c r="T211" s="970"/>
      <c r="U211" s="970"/>
      <c r="V211" s="970"/>
      <c r="W211" s="297" t="s">
        <v>40</v>
      </c>
      <c r="X211" s="970">
        <f>H211*K211+P211*S211</f>
        <v>616</v>
      </c>
      <c r="Y211" s="970"/>
      <c r="Z211" s="970"/>
      <c r="AA211" s="970"/>
      <c r="AB211" s="297" t="s">
        <v>13</v>
      </c>
    </row>
    <row r="212" spans="2:37" s="297" customFormat="1" ht="15" customHeight="1"/>
    <row r="213" spans="2:37" s="297" customFormat="1" ht="15" customHeight="1">
      <c r="G213" s="297" t="s">
        <v>133</v>
      </c>
    </row>
    <row r="214" spans="2:37" s="297" customFormat="1" ht="15" customHeight="1">
      <c r="H214" s="461" t="s">
        <v>134</v>
      </c>
      <c r="I214" s="458" t="s">
        <v>51</v>
      </c>
      <c r="J214" s="297" t="s">
        <v>182</v>
      </c>
    </row>
    <row r="215" spans="2:37" s="297" customFormat="1" ht="15" customHeight="1">
      <c r="I215" s="458" t="s">
        <v>51</v>
      </c>
      <c r="J215" s="966">
        <v>1.1000000000000001</v>
      </c>
      <c r="K215" s="966"/>
      <c r="L215" s="475" t="s">
        <v>58</v>
      </c>
      <c r="M215" s="969">
        <f>M148</f>
        <v>5740</v>
      </c>
      <c r="N215" s="969"/>
      <c r="O215" s="969"/>
      <c r="P215" s="969"/>
      <c r="Q215" s="969"/>
      <c r="R215" s="297" t="s">
        <v>115</v>
      </c>
      <c r="S215" s="966">
        <v>1.2</v>
      </c>
      <c r="T215" s="966"/>
      <c r="U215" s="475" t="s">
        <v>58</v>
      </c>
      <c r="V215" s="969">
        <f>V148</f>
        <v>520</v>
      </c>
      <c r="W215" s="969"/>
      <c r="X215" s="969"/>
      <c r="Y215" s="969"/>
      <c r="Z215" s="969"/>
    </row>
    <row r="216" spans="2:37" s="297" customFormat="1" ht="15" customHeight="1">
      <c r="L216" s="297" t="s">
        <v>115</v>
      </c>
      <c r="M216" s="973">
        <v>1.23</v>
      </c>
      <c r="N216" s="973"/>
      <c r="O216" s="297" t="s">
        <v>58</v>
      </c>
      <c r="P216" s="970">
        <f>P149</f>
        <v>272.46682739257813</v>
      </c>
      <c r="Q216" s="970"/>
      <c r="R216" s="970"/>
      <c r="S216" s="970"/>
      <c r="T216" s="297" t="s">
        <v>58</v>
      </c>
      <c r="U216" s="479">
        <v>2</v>
      </c>
      <c r="V216" s="297" t="s">
        <v>58</v>
      </c>
      <c r="W216" s="474" t="s">
        <v>114</v>
      </c>
      <c r="X216" s="479">
        <v>1</v>
      </c>
      <c r="Y216" s="297" t="s">
        <v>115</v>
      </c>
      <c r="Z216" s="974">
        <f>Z149</f>
        <v>0.222</v>
      </c>
      <c r="AA216" s="974"/>
      <c r="AB216" s="974"/>
      <c r="AC216" s="480" t="s">
        <v>116</v>
      </c>
      <c r="AD216" s="297" t="s">
        <v>115</v>
      </c>
      <c r="AE216" s="966">
        <v>1</v>
      </c>
      <c r="AF216" s="966"/>
      <c r="AG216" s="475" t="s">
        <v>58</v>
      </c>
      <c r="AH216" s="970">
        <f>AH149</f>
        <v>740</v>
      </c>
      <c r="AI216" s="970"/>
      <c r="AJ216" s="970"/>
      <c r="AK216" s="970"/>
    </row>
    <row r="217" spans="2:37" s="297" customFormat="1" ht="15" customHeight="1">
      <c r="I217" s="458" t="s">
        <v>51</v>
      </c>
      <c r="J217" s="971">
        <f>J215*M215+S215*V215+M216*P216*U216*(X216+Z216)+AE216*AH216</f>
        <v>8497.0679791613784</v>
      </c>
      <c r="K217" s="971"/>
      <c r="L217" s="971"/>
      <c r="M217" s="971"/>
      <c r="N217" s="971"/>
      <c r="O217" s="297" t="s">
        <v>13</v>
      </c>
      <c r="T217" s="472"/>
    </row>
    <row r="218" spans="2:37" s="297" customFormat="1" ht="15" customHeight="1">
      <c r="I218" s="458"/>
      <c r="J218" s="539"/>
      <c r="K218" s="539"/>
      <c r="L218" s="539"/>
      <c r="M218" s="539"/>
      <c r="N218" s="539"/>
      <c r="T218" s="472"/>
    </row>
    <row r="219" spans="2:37" s="297" customFormat="1" ht="15" customHeight="1">
      <c r="G219" s="297" t="s">
        <v>136</v>
      </c>
    </row>
    <row r="220" spans="2:37" s="297" customFormat="1" ht="15" customHeight="1">
      <c r="H220" s="467" t="s">
        <v>137</v>
      </c>
      <c r="O220" s="458" t="s">
        <v>51</v>
      </c>
      <c r="P220" s="943">
        <f>X211</f>
        <v>616</v>
      </c>
      <c r="Q220" s="943"/>
      <c r="R220" s="943"/>
      <c r="S220" s="943"/>
      <c r="T220" s="297" t="s">
        <v>52</v>
      </c>
      <c r="U220" s="471">
        <v>2</v>
      </c>
      <c r="AE220" s="458" t="s">
        <v>51</v>
      </c>
      <c r="AF220" s="943">
        <f>P220/U220</f>
        <v>308</v>
      </c>
      <c r="AG220" s="943"/>
      <c r="AH220" s="943"/>
      <c r="AI220" s="943"/>
      <c r="AJ220" s="943"/>
      <c r="AK220" s="297" t="s">
        <v>13</v>
      </c>
    </row>
    <row r="221" spans="2:37" s="297" customFormat="1" ht="15" customHeight="1">
      <c r="H221" s="467" t="s">
        <v>138</v>
      </c>
      <c r="O221" s="458" t="s">
        <v>51</v>
      </c>
      <c r="P221" s="963">
        <v>0.1</v>
      </c>
      <c r="Q221" s="963"/>
      <c r="R221" s="477" t="s">
        <v>58</v>
      </c>
      <c r="S221" s="943">
        <f>J217</f>
        <v>8497.0679791613784</v>
      </c>
      <c r="T221" s="943"/>
      <c r="U221" s="943"/>
      <c r="V221" s="943"/>
      <c r="W221" s="943"/>
      <c r="AE221" s="458" t="s">
        <v>51</v>
      </c>
      <c r="AF221" s="943">
        <f>ROUND(P221*S221,2)</f>
        <v>849.71</v>
      </c>
      <c r="AG221" s="943"/>
      <c r="AH221" s="943"/>
      <c r="AI221" s="943"/>
      <c r="AJ221" s="943"/>
      <c r="AK221" s="297" t="s">
        <v>13</v>
      </c>
    </row>
    <row r="222" spans="2:37" s="297" customFormat="1" ht="15" customHeight="1">
      <c r="H222" s="467" t="s">
        <v>139</v>
      </c>
      <c r="O222" s="458" t="s">
        <v>51</v>
      </c>
      <c r="P222" s="972">
        <v>0.1</v>
      </c>
      <c r="Q222" s="972"/>
      <c r="R222" s="477" t="s">
        <v>58</v>
      </c>
      <c r="S222" s="943">
        <f>AF220</f>
        <v>308</v>
      </c>
      <c r="T222" s="943"/>
      <c r="U222" s="943"/>
      <c r="V222" s="943"/>
      <c r="W222" s="943"/>
      <c r="AE222" s="458" t="s">
        <v>51</v>
      </c>
      <c r="AF222" s="943">
        <f>ROUND(P222*S222,2)</f>
        <v>30.8</v>
      </c>
      <c r="AG222" s="943"/>
      <c r="AH222" s="943"/>
      <c r="AI222" s="943"/>
      <c r="AJ222" s="943"/>
      <c r="AK222" s="297" t="s">
        <v>13</v>
      </c>
    </row>
    <row r="223" spans="2:37" s="297" customFormat="1" ht="15" customHeight="1">
      <c r="H223" s="467"/>
      <c r="O223" s="458"/>
      <c r="P223" s="475"/>
      <c r="Q223" s="475"/>
      <c r="R223" s="477"/>
      <c r="S223" s="545"/>
      <c r="T223" s="545"/>
      <c r="U223" s="545"/>
      <c r="V223" s="545"/>
      <c r="W223" s="545"/>
      <c r="AE223" s="458"/>
      <c r="AF223" s="545"/>
      <c r="AG223" s="545"/>
      <c r="AH223" s="545"/>
      <c r="AI223" s="545"/>
    </row>
    <row r="224" spans="2:37" s="297" customFormat="1" ht="15" customHeight="1">
      <c r="E224" s="297" t="s">
        <v>131</v>
      </c>
      <c r="F224" s="297" t="s">
        <v>140</v>
      </c>
      <c r="G224" s="461" t="s">
        <v>141</v>
      </c>
      <c r="H224" s="458" t="s">
        <v>51</v>
      </c>
      <c r="I224" s="943">
        <f>MIN(AF220,MAX(AF221:AJ222))</f>
        <v>308</v>
      </c>
      <c r="J224" s="943"/>
      <c r="K224" s="943"/>
      <c r="L224" s="943"/>
      <c r="M224" s="297" t="s">
        <v>13</v>
      </c>
    </row>
    <row r="225" spans="5:37" s="297" customFormat="1" ht="15" customHeight="1">
      <c r="G225" s="461"/>
      <c r="H225" s="458"/>
      <c r="I225" s="472"/>
      <c r="J225" s="472"/>
      <c r="K225" s="472"/>
      <c r="L225" s="472"/>
    </row>
    <row r="226" spans="5:37" s="297" customFormat="1" ht="15" customHeight="1"/>
    <row r="227" spans="5:37" s="297" customFormat="1" ht="15" customHeight="1">
      <c r="E227" s="297" t="s">
        <v>131</v>
      </c>
      <c r="F227" s="456" t="s">
        <v>142</v>
      </c>
      <c r="G227" s="458" t="s">
        <v>51</v>
      </c>
      <c r="H227" s="966">
        <v>1</v>
      </c>
      <c r="I227" s="966"/>
      <c r="J227" s="475" t="s">
        <v>58</v>
      </c>
      <c r="K227" s="970">
        <f>AF14</f>
        <v>200</v>
      </c>
      <c r="L227" s="970"/>
      <c r="M227" s="970"/>
      <c r="N227" s="970"/>
      <c r="O227" s="297" t="s">
        <v>115</v>
      </c>
      <c r="P227" s="963">
        <v>1.35</v>
      </c>
      <c r="Q227" s="963"/>
      <c r="R227" s="475" t="s">
        <v>58</v>
      </c>
      <c r="S227" s="970">
        <f>MAX(AF36,AF42)</f>
        <v>96</v>
      </c>
      <c r="T227" s="970"/>
      <c r="U227" s="970"/>
      <c r="V227" s="970"/>
      <c r="W227" s="458" t="s">
        <v>51</v>
      </c>
      <c r="X227" s="970">
        <f>H227*K227+P227*S227</f>
        <v>329.6</v>
      </c>
      <c r="Y227" s="970"/>
      <c r="Z227" s="970"/>
      <c r="AA227" s="970"/>
      <c r="AB227" s="297" t="s">
        <v>13</v>
      </c>
    </row>
    <row r="228" spans="5:37" s="297" customFormat="1" ht="15" customHeight="1"/>
    <row r="229" spans="5:37" s="297" customFormat="1" ht="15" customHeight="1">
      <c r="G229" s="297" t="s">
        <v>143</v>
      </c>
    </row>
    <row r="230" spans="5:37" s="297" customFormat="1" ht="15" customHeight="1">
      <c r="H230" s="461" t="s">
        <v>134</v>
      </c>
      <c r="I230" s="458" t="s">
        <v>51</v>
      </c>
      <c r="J230" s="297" t="s">
        <v>182</v>
      </c>
    </row>
    <row r="231" spans="5:37" s="297" customFormat="1" ht="15" customHeight="1">
      <c r="I231" s="458" t="s">
        <v>51</v>
      </c>
      <c r="J231" s="966">
        <v>1.1000000000000001</v>
      </c>
      <c r="K231" s="966"/>
      <c r="L231" s="475" t="s">
        <v>58</v>
      </c>
      <c r="M231" s="969">
        <f>M164</f>
        <v>1860</v>
      </c>
      <c r="N231" s="969"/>
      <c r="O231" s="969"/>
      <c r="P231" s="969"/>
      <c r="Q231" s="969"/>
      <c r="R231" s="297" t="s">
        <v>115</v>
      </c>
      <c r="S231" s="966">
        <v>1.2</v>
      </c>
      <c r="T231" s="966"/>
      <c r="U231" s="475" t="s">
        <v>58</v>
      </c>
      <c r="V231" s="970">
        <f>V164</f>
        <v>260</v>
      </c>
      <c r="W231" s="970"/>
      <c r="X231" s="970"/>
      <c r="Y231" s="970"/>
    </row>
    <row r="232" spans="5:37" s="297" customFormat="1" ht="15" customHeight="1">
      <c r="L232" s="297" t="s">
        <v>115</v>
      </c>
      <c r="M232" s="973">
        <v>1.23</v>
      </c>
      <c r="N232" s="973"/>
      <c r="O232" s="297" t="s">
        <v>58</v>
      </c>
      <c r="P232" s="970">
        <f>P165</f>
        <v>25.08111572265625</v>
      </c>
      <c r="Q232" s="970"/>
      <c r="R232" s="970"/>
      <c r="S232" s="970"/>
      <c r="T232" s="297" t="s">
        <v>58</v>
      </c>
      <c r="U232" s="479">
        <v>2</v>
      </c>
      <c r="V232" s="297" t="s">
        <v>58</v>
      </c>
      <c r="W232" s="474" t="s">
        <v>114</v>
      </c>
      <c r="X232" s="479">
        <v>1</v>
      </c>
      <c r="Y232" s="297" t="s">
        <v>115</v>
      </c>
      <c r="Z232" s="974">
        <f>Z165</f>
        <v>0.52100000000000002</v>
      </c>
      <c r="AA232" s="974"/>
      <c r="AB232" s="974"/>
      <c r="AC232" s="480" t="s">
        <v>116</v>
      </c>
      <c r="AD232" s="297" t="s">
        <v>115</v>
      </c>
      <c r="AE232" s="966">
        <v>1</v>
      </c>
      <c r="AF232" s="966"/>
      <c r="AG232" s="475" t="s">
        <v>58</v>
      </c>
      <c r="AH232" s="970">
        <f>AH165</f>
        <v>400</v>
      </c>
      <c r="AI232" s="970"/>
      <c r="AJ232" s="970"/>
      <c r="AK232" s="970"/>
    </row>
    <row r="233" spans="5:37" s="297" customFormat="1" ht="15" customHeight="1">
      <c r="I233" s="458" t="s">
        <v>51</v>
      </c>
      <c r="J233" s="971">
        <f>J231*M231+S231*V231+M232*P232*U232*(X232+Z232)+AE232*AH232</f>
        <v>2851.8450074548341</v>
      </c>
      <c r="K233" s="971"/>
      <c r="L233" s="971"/>
      <c r="M233" s="971"/>
      <c r="N233" s="971"/>
      <c r="O233" s="297" t="s">
        <v>13</v>
      </c>
      <c r="T233" s="472"/>
      <c r="U233" s="472"/>
    </row>
    <row r="234" spans="5:37" s="297" customFormat="1" ht="15" customHeight="1">
      <c r="I234" s="458"/>
      <c r="J234" s="539"/>
      <c r="K234" s="539"/>
      <c r="L234" s="539"/>
      <c r="M234" s="539"/>
      <c r="N234" s="539"/>
      <c r="T234" s="472"/>
      <c r="U234" s="472"/>
      <c r="V234" s="472"/>
      <c r="W234" s="472"/>
    </row>
    <row r="235" spans="5:37" s="297" customFormat="1" ht="15" customHeight="1">
      <c r="G235" s="297" t="s">
        <v>144</v>
      </c>
    </row>
    <row r="236" spans="5:37" s="297" customFormat="1" ht="15" customHeight="1">
      <c r="H236" s="467" t="s">
        <v>145</v>
      </c>
      <c r="O236" s="458" t="s">
        <v>51</v>
      </c>
      <c r="P236" s="943">
        <f>X227</f>
        <v>329.6</v>
      </c>
      <c r="Q236" s="943"/>
      <c r="R236" s="943"/>
      <c r="S236" s="943"/>
      <c r="T236" s="297" t="s">
        <v>146</v>
      </c>
      <c r="U236" s="962">
        <v>0.5</v>
      </c>
      <c r="V236" s="962"/>
      <c r="W236" s="477" t="s">
        <v>58</v>
      </c>
      <c r="X236" s="963">
        <v>0.1</v>
      </c>
      <c r="Y236" s="963"/>
      <c r="Z236" s="477" t="s">
        <v>58</v>
      </c>
      <c r="AA236" s="964">
        <f>J233</f>
        <v>2851.8450074548341</v>
      </c>
      <c r="AB236" s="964"/>
      <c r="AC236" s="964"/>
      <c r="AD236" s="964"/>
      <c r="AE236" s="458" t="s">
        <v>51</v>
      </c>
      <c r="AF236" s="943">
        <f>ROUND(P236-U236*X236*AA236,2)</f>
        <v>187.01</v>
      </c>
      <c r="AG236" s="943"/>
      <c r="AH236" s="943"/>
      <c r="AI236" s="943"/>
      <c r="AJ236" s="297" t="s">
        <v>13</v>
      </c>
    </row>
    <row r="237" spans="5:37" s="297" customFormat="1" ht="15" customHeight="1">
      <c r="H237" s="467" t="s">
        <v>137</v>
      </c>
      <c r="O237" s="458" t="s">
        <v>51</v>
      </c>
      <c r="P237" s="943">
        <f>X227</f>
        <v>329.6</v>
      </c>
      <c r="Q237" s="943"/>
      <c r="R237" s="943"/>
      <c r="S237" s="943"/>
      <c r="T237" s="297" t="s">
        <v>52</v>
      </c>
      <c r="U237" s="471">
        <v>2</v>
      </c>
      <c r="AE237" s="458" t="s">
        <v>51</v>
      </c>
      <c r="AF237" s="943">
        <f>P237/U237</f>
        <v>164.8</v>
      </c>
      <c r="AG237" s="943"/>
      <c r="AH237" s="943"/>
      <c r="AI237" s="943"/>
      <c r="AJ237" s="297" t="s">
        <v>13</v>
      </c>
    </row>
    <row r="238" spans="5:37" s="297" customFormat="1" ht="15" customHeight="1">
      <c r="H238" s="467"/>
      <c r="O238" s="458"/>
      <c r="P238" s="478"/>
      <c r="Q238" s="478"/>
      <c r="R238" s="477"/>
      <c r="S238" s="472"/>
      <c r="T238" s="472"/>
      <c r="U238" s="472"/>
      <c r="V238" s="472"/>
      <c r="W238" s="472"/>
      <c r="AE238" s="458"/>
      <c r="AF238" s="472"/>
      <c r="AG238" s="472"/>
      <c r="AH238" s="472"/>
      <c r="AI238" s="472"/>
    </row>
    <row r="239" spans="5:37" s="297" customFormat="1" ht="15" customHeight="1">
      <c r="E239" s="297" t="s">
        <v>131</v>
      </c>
      <c r="F239" s="297" t="s">
        <v>140</v>
      </c>
      <c r="G239" s="461" t="s">
        <v>141</v>
      </c>
      <c r="H239" s="458" t="s">
        <v>51</v>
      </c>
      <c r="I239" s="943">
        <f>MAX(AF236:AI237)</f>
        <v>187.01</v>
      </c>
      <c r="J239" s="943"/>
      <c r="K239" s="943"/>
      <c r="L239" s="943"/>
      <c r="M239" s="297" t="s">
        <v>13</v>
      </c>
    </row>
    <row r="240" spans="5:37" s="297" customFormat="1" ht="15" customHeight="1">
      <c r="G240" s="461"/>
      <c r="H240" s="458"/>
      <c r="I240" s="472"/>
      <c r="J240" s="472"/>
      <c r="K240" s="472"/>
      <c r="L240" s="472"/>
    </row>
    <row r="242" spans="1:39" ht="15" customHeight="1">
      <c r="A242" s="297"/>
      <c r="B242" s="297"/>
      <c r="C242" s="297"/>
      <c r="D242" s="297"/>
      <c r="E242" s="455" t="s">
        <v>148</v>
      </c>
      <c r="F242" s="297"/>
      <c r="G242" s="297"/>
      <c r="H242" s="297"/>
      <c r="I242" s="297"/>
      <c r="J242" s="297"/>
      <c r="K242" s="297"/>
      <c r="L242" s="297"/>
      <c r="M242" s="297" t="s">
        <v>183</v>
      </c>
      <c r="N242" s="297"/>
      <c r="O242" s="297"/>
      <c r="P242" s="297"/>
      <c r="Q242" s="297"/>
      <c r="R242" s="297"/>
      <c r="S242" s="297"/>
      <c r="T242" s="297"/>
      <c r="U242" s="297"/>
      <c r="V242" s="297"/>
      <c r="W242" s="297"/>
      <c r="X242" s="297"/>
      <c r="Y242" s="297"/>
      <c r="Z242" s="297"/>
      <c r="AA242" s="297"/>
      <c r="AB242" s="297"/>
      <c r="AC242" s="297"/>
      <c r="AD242" s="297"/>
      <c r="AE242" s="297"/>
      <c r="AF242" s="297"/>
      <c r="AG242" s="297"/>
      <c r="AH242" s="297"/>
      <c r="AI242" s="297"/>
      <c r="AJ242" s="297"/>
      <c r="AK242" s="297"/>
      <c r="AL242" s="297"/>
    </row>
    <row r="243" spans="1:39" ht="15" customHeight="1">
      <c r="B243" s="220"/>
    </row>
    <row r="244" spans="1:39" ht="15" customHeight="1">
      <c r="A244" s="297"/>
      <c r="B244" s="297"/>
      <c r="C244" s="297"/>
      <c r="D244" s="297"/>
      <c r="E244" s="297" t="s">
        <v>150</v>
      </c>
      <c r="F244" s="456" t="s">
        <v>151</v>
      </c>
      <c r="G244" s="458" t="s">
        <v>152</v>
      </c>
      <c r="H244" s="966">
        <v>1</v>
      </c>
      <c r="I244" s="966"/>
      <c r="J244" s="475" t="s">
        <v>184</v>
      </c>
      <c r="K244" s="970">
        <f>AF12</f>
        <v>400</v>
      </c>
      <c r="L244" s="970"/>
      <c r="M244" s="970"/>
      <c r="N244" s="970"/>
      <c r="O244" s="458" t="s">
        <v>152</v>
      </c>
      <c r="P244" s="970">
        <f>H244*K244</f>
        <v>400</v>
      </c>
      <c r="Q244" s="970"/>
      <c r="R244" s="970"/>
      <c r="S244" s="970"/>
      <c r="T244" s="297" t="s">
        <v>153</v>
      </c>
      <c r="Z244" s="297"/>
      <c r="AA244" s="297"/>
      <c r="AB244" s="297"/>
      <c r="AC244" s="297"/>
      <c r="AD244" s="297"/>
      <c r="AE244" s="297"/>
    </row>
    <row r="245" spans="1:39" ht="15" customHeight="1">
      <c r="A245" s="297"/>
      <c r="B245" s="297"/>
      <c r="C245" s="297"/>
      <c r="D245" s="297"/>
      <c r="E245" s="297"/>
      <c r="F245" s="297"/>
      <c r="G245" s="297"/>
      <c r="H245" s="297"/>
      <c r="I245" s="297"/>
      <c r="J245" s="297"/>
      <c r="K245" s="297"/>
      <c r="L245" s="297"/>
      <c r="M245" s="297"/>
      <c r="N245" s="297"/>
      <c r="O245" s="297"/>
      <c r="P245" s="297"/>
      <c r="Q245" s="297"/>
      <c r="R245" s="297"/>
      <c r="S245" s="297"/>
      <c r="T245" s="297"/>
      <c r="U245" s="297"/>
      <c r="V245" s="297"/>
      <c r="W245" s="297"/>
      <c r="X245" s="297"/>
      <c r="Y245" s="297"/>
      <c r="Z245" s="297"/>
      <c r="AA245" s="297"/>
      <c r="AB245" s="297"/>
      <c r="AC245" s="297"/>
      <c r="AD245" s="297"/>
      <c r="AE245" s="297"/>
      <c r="AF245" s="297"/>
      <c r="AG245" s="297"/>
      <c r="AH245" s="297"/>
      <c r="AI245" s="297"/>
      <c r="AJ245" s="297"/>
      <c r="AK245" s="297"/>
      <c r="AL245" s="297"/>
    </row>
    <row r="246" spans="1:39" ht="15" customHeight="1">
      <c r="A246" s="297"/>
      <c r="B246" s="297"/>
      <c r="C246" s="297"/>
      <c r="D246" s="297"/>
      <c r="E246" s="297"/>
      <c r="F246" s="297"/>
      <c r="G246" s="297" t="s">
        <v>133</v>
      </c>
      <c r="H246" s="297"/>
      <c r="I246" s="297"/>
      <c r="J246" s="297"/>
      <c r="K246" s="297"/>
      <c r="L246" s="297"/>
      <c r="M246" s="297"/>
      <c r="N246" s="297"/>
      <c r="O246" s="297"/>
      <c r="P246" s="297"/>
      <c r="Q246" s="297"/>
      <c r="R246" s="297"/>
      <c r="S246" s="297"/>
      <c r="T246" s="297"/>
      <c r="U246" s="297"/>
      <c r="V246" s="297"/>
      <c r="W246" s="297"/>
      <c r="X246" s="297"/>
      <c r="Y246" s="297"/>
      <c r="Z246" s="297"/>
      <c r="AA246" s="297"/>
      <c r="AB246" s="297"/>
      <c r="AC246" s="297"/>
      <c r="AD246" s="297"/>
      <c r="AE246" s="297"/>
      <c r="AF246" s="297"/>
      <c r="AG246" s="297"/>
      <c r="AH246" s="297"/>
      <c r="AI246" s="297"/>
      <c r="AJ246" s="297"/>
      <c r="AK246" s="297"/>
      <c r="AL246" s="297"/>
      <c r="AM246" s="297"/>
    </row>
    <row r="247" spans="1:39" ht="15" customHeight="1">
      <c r="A247" s="297"/>
      <c r="B247" s="297"/>
      <c r="C247" s="297"/>
      <c r="D247" s="297"/>
      <c r="E247" s="297"/>
      <c r="F247" s="297"/>
      <c r="G247" s="297"/>
      <c r="H247" s="461" t="s">
        <v>154</v>
      </c>
      <c r="I247" s="458" t="s">
        <v>152</v>
      </c>
      <c r="J247" s="297" t="s">
        <v>185</v>
      </c>
      <c r="K247" s="297"/>
      <c r="L247" s="297"/>
      <c r="M247" s="297"/>
      <c r="N247" s="297"/>
      <c r="O247" s="297"/>
      <c r="P247" s="297"/>
      <c r="Q247" s="297"/>
      <c r="R247" s="297"/>
      <c r="S247" s="297"/>
      <c r="T247" s="297"/>
      <c r="U247" s="297"/>
      <c r="V247" s="297"/>
      <c r="W247" s="297"/>
      <c r="X247" s="297"/>
      <c r="Y247" s="297"/>
      <c r="Z247" s="297"/>
      <c r="AA247" s="297"/>
      <c r="AB247" s="297"/>
      <c r="AC247" s="297"/>
      <c r="AD247" s="297"/>
      <c r="AE247" s="297"/>
      <c r="AF247" s="297"/>
      <c r="AG247" s="297"/>
      <c r="AH247" s="297"/>
      <c r="AI247" s="297"/>
      <c r="AJ247" s="297"/>
      <c r="AK247" s="297"/>
      <c r="AL247" s="297"/>
      <c r="AM247" s="297"/>
    </row>
    <row r="248" spans="1:39" ht="15" customHeight="1">
      <c r="A248" s="297"/>
      <c r="B248" s="297"/>
      <c r="C248" s="297"/>
      <c r="D248" s="297"/>
      <c r="E248" s="297"/>
      <c r="F248" s="297"/>
      <c r="G248" s="297"/>
      <c r="H248" s="297"/>
      <c r="I248" s="458" t="s">
        <v>152</v>
      </c>
      <c r="J248" s="966">
        <v>1.1000000000000001</v>
      </c>
      <c r="K248" s="966"/>
      <c r="L248" s="475" t="s">
        <v>184</v>
      </c>
      <c r="M248" s="969">
        <f>M148</f>
        <v>5740</v>
      </c>
      <c r="N248" s="969"/>
      <c r="O248" s="969"/>
      <c r="P248" s="969"/>
      <c r="Q248" s="969"/>
      <c r="R248" s="297" t="s">
        <v>156</v>
      </c>
      <c r="S248" s="966">
        <v>1.2</v>
      </c>
      <c r="T248" s="966"/>
      <c r="U248" s="475" t="s">
        <v>184</v>
      </c>
      <c r="V248" s="969">
        <f>V148</f>
        <v>520</v>
      </c>
      <c r="W248" s="969"/>
      <c r="X248" s="969"/>
      <c r="Y248" s="969"/>
      <c r="Z248" s="969"/>
      <c r="AA248" s="297" t="s">
        <v>156</v>
      </c>
      <c r="AB248" s="966">
        <v>1</v>
      </c>
      <c r="AC248" s="966"/>
      <c r="AD248" s="475" t="s">
        <v>184</v>
      </c>
      <c r="AE248" s="970">
        <f>反力!$U$32</f>
        <v>820</v>
      </c>
      <c r="AF248" s="970"/>
      <c r="AG248" s="970"/>
      <c r="AH248" s="970"/>
      <c r="AI248" s="297"/>
      <c r="AJ248" s="297"/>
      <c r="AK248" s="297"/>
      <c r="AL248" s="297"/>
      <c r="AM248" s="297"/>
    </row>
    <row r="249" spans="1:39" ht="15" customHeight="1">
      <c r="A249" s="297"/>
      <c r="B249" s="297"/>
      <c r="C249" s="297"/>
      <c r="D249" s="297"/>
      <c r="E249" s="297"/>
      <c r="F249" s="297"/>
      <c r="G249" s="297"/>
      <c r="H249" s="297"/>
      <c r="I249" s="458" t="s">
        <v>152</v>
      </c>
      <c r="J249" s="971">
        <f>J248*M248+S248*V248+AB248*AE248</f>
        <v>7758.0000000000009</v>
      </c>
      <c r="K249" s="971"/>
      <c r="L249" s="971"/>
      <c r="M249" s="971"/>
      <c r="N249" s="971"/>
      <c r="O249" s="297" t="s">
        <v>153</v>
      </c>
      <c r="P249" s="297"/>
      <c r="Q249" s="297"/>
      <c r="R249" s="297"/>
      <c r="S249" s="297"/>
      <c r="T249" s="472"/>
      <c r="U249" s="472"/>
      <c r="V249" s="472"/>
      <c r="W249" s="472"/>
      <c r="X249" s="297"/>
      <c r="Y249" s="297"/>
      <c r="Z249" s="297"/>
      <c r="AA249" s="297"/>
      <c r="AB249" s="297"/>
      <c r="AC249" s="297"/>
      <c r="AD249" s="297"/>
      <c r="AE249" s="297"/>
      <c r="AF249" s="297"/>
      <c r="AG249" s="297"/>
      <c r="AH249" s="297"/>
      <c r="AI249" s="297"/>
      <c r="AJ249" s="297"/>
      <c r="AK249" s="297"/>
      <c r="AL249" s="297"/>
      <c r="AM249" s="297"/>
    </row>
    <row r="250" spans="1:39" ht="15" customHeight="1">
      <c r="A250" s="297"/>
      <c r="B250" s="297"/>
      <c r="C250" s="297"/>
      <c r="D250" s="297"/>
      <c r="E250" s="297"/>
      <c r="F250" s="297"/>
      <c r="G250" s="297"/>
      <c r="H250" s="297"/>
      <c r="I250" s="458"/>
      <c r="J250" s="539"/>
      <c r="K250" s="539"/>
      <c r="L250" s="539"/>
      <c r="M250" s="539"/>
      <c r="N250" s="539"/>
      <c r="O250" s="297"/>
      <c r="P250" s="297"/>
      <c r="Q250" s="297"/>
      <c r="R250" s="297"/>
      <c r="S250" s="297"/>
      <c r="T250" s="472"/>
      <c r="U250" s="472"/>
      <c r="V250" s="472"/>
      <c r="W250" s="472"/>
      <c r="X250" s="297"/>
      <c r="Y250" s="297"/>
      <c r="Z250" s="297"/>
      <c r="AA250" s="297"/>
      <c r="AB250" s="297"/>
      <c r="AC250" s="297"/>
      <c r="AD250" s="297"/>
      <c r="AE250" s="297"/>
      <c r="AF250" s="297"/>
      <c r="AG250" s="297"/>
      <c r="AH250" s="297"/>
      <c r="AI250" s="297"/>
      <c r="AJ250" s="297"/>
      <c r="AK250" s="297"/>
      <c r="AL250" s="297"/>
      <c r="AM250" s="297"/>
    </row>
    <row r="251" spans="1:39" ht="15" customHeight="1">
      <c r="A251" s="297"/>
      <c r="B251" s="297"/>
      <c r="C251" s="297"/>
      <c r="D251" s="297"/>
      <c r="E251" s="297"/>
      <c r="F251" s="297"/>
      <c r="G251" s="297" t="s">
        <v>136</v>
      </c>
      <c r="H251" s="297"/>
      <c r="I251" s="297"/>
      <c r="J251" s="297"/>
      <c r="K251" s="297"/>
      <c r="L251" s="297"/>
      <c r="M251" s="297"/>
      <c r="N251" s="297"/>
      <c r="O251" s="297"/>
      <c r="P251" s="297"/>
      <c r="Q251" s="297"/>
      <c r="R251" s="297"/>
      <c r="S251" s="297"/>
      <c r="T251" s="297"/>
      <c r="U251" s="297"/>
      <c r="V251" s="297"/>
      <c r="W251" s="297"/>
      <c r="X251" s="297"/>
      <c r="Y251" s="297"/>
      <c r="Z251" s="297"/>
      <c r="AA251" s="297"/>
      <c r="AB251" s="297"/>
      <c r="AC251" s="297"/>
      <c r="AD251" s="297"/>
      <c r="AE251" s="297"/>
      <c r="AF251" s="297"/>
      <c r="AG251" s="297"/>
      <c r="AH251" s="297"/>
      <c r="AI251" s="297"/>
      <c r="AJ251" s="297"/>
      <c r="AK251" s="297"/>
      <c r="AL251" s="297"/>
      <c r="AM251" s="297"/>
    </row>
    <row r="252" spans="1:39" s="297" customFormat="1" ht="15" customHeight="1">
      <c r="H252" s="467" t="s">
        <v>137</v>
      </c>
      <c r="O252" s="458" t="s">
        <v>51</v>
      </c>
      <c r="P252" s="943">
        <f>P244</f>
        <v>400</v>
      </c>
      <c r="Q252" s="943"/>
      <c r="R252" s="943"/>
      <c r="S252" s="943"/>
      <c r="T252" s="297" t="s">
        <v>52</v>
      </c>
      <c r="U252" s="471">
        <v>2</v>
      </c>
      <c r="AE252" s="458" t="s">
        <v>51</v>
      </c>
      <c r="AF252" s="943">
        <f>P252/U252</f>
        <v>200</v>
      </c>
      <c r="AG252" s="943"/>
      <c r="AH252" s="943"/>
      <c r="AI252" s="943"/>
      <c r="AJ252" s="943"/>
      <c r="AK252" s="297" t="s">
        <v>13</v>
      </c>
    </row>
    <row r="253" spans="1:39" s="297" customFormat="1" ht="15" customHeight="1">
      <c r="H253" s="467" t="s">
        <v>138</v>
      </c>
      <c r="O253" s="458" t="s">
        <v>51</v>
      </c>
      <c r="P253" s="963">
        <v>0.1</v>
      </c>
      <c r="Q253" s="963"/>
      <c r="R253" s="477" t="s">
        <v>58</v>
      </c>
      <c r="S253" s="943">
        <f>J249</f>
        <v>7758.0000000000009</v>
      </c>
      <c r="T253" s="943"/>
      <c r="U253" s="943"/>
      <c r="V253" s="943"/>
      <c r="W253" s="943"/>
      <c r="AE253" s="458" t="s">
        <v>51</v>
      </c>
      <c r="AF253" s="943">
        <f>ROUND(P253*S253,2)</f>
        <v>775.8</v>
      </c>
      <c r="AG253" s="943"/>
      <c r="AH253" s="943"/>
      <c r="AI253" s="943"/>
      <c r="AJ253" s="943"/>
      <c r="AK253" s="297" t="s">
        <v>13</v>
      </c>
    </row>
    <row r="254" spans="1:39" s="297" customFormat="1" ht="15" customHeight="1">
      <c r="H254" s="467" t="s">
        <v>139</v>
      </c>
      <c r="O254" s="458" t="s">
        <v>51</v>
      </c>
      <c r="P254" s="972">
        <v>0.1</v>
      </c>
      <c r="Q254" s="972"/>
      <c r="R254" s="477" t="s">
        <v>58</v>
      </c>
      <c r="S254" s="943">
        <f>AF252</f>
        <v>200</v>
      </c>
      <c r="T254" s="943"/>
      <c r="U254" s="943"/>
      <c r="V254" s="943"/>
      <c r="W254" s="943"/>
      <c r="AE254" s="458" t="s">
        <v>51</v>
      </c>
      <c r="AF254" s="943">
        <f>ROUND(P254*S254,2)</f>
        <v>20</v>
      </c>
      <c r="AG254" s="943"/>
      <c r="AH254" s="943"/>
      <c r="AI254" s="943"/>
      <c r="AJ254" s="943"/>
      <c r="AK254" s="297" t="s">
        <v>13</v>
      </c>
    </row>
    <row r="255" spans="1:39" s="297" customFormat="1" ht="15" customHeight="1">
      <c r="H255" s="458"/>
      <c r="I255" s="472"/>
      <c r="J255" s="472"/>
      <c r="K255" s="472"/>
      <c r="L255" s="472"/>
      <c r="T255" s="460"/>
      <c r="U255" s="458"/>
      <c r="V255" s="472"/>
      <c r="W255" s="472"/>
      <c r="X255" s="472"/>
      <c r="Y255" s="472"/>
    </row>
    <row r="256" spans="1:39" s="297" customFormat="1" ht="15" customHeight="1">
      <c r="E256" s="297" t="s">
        <v>131</v>
      </c>
      <c r="F256" s="297" t="s">
        <v>140</v>
      </c>
      <c r="G256" s="461" t="s">
        <v>141</v>
      </c>
      <c r="H256" s="458" t="s">
        <v>51</v>
      </c>
      <c r="I256" s="943">
        <f>MIN(AF252,MAX(AF253:AJ254))</f>
        <v>200</v>
      </c>
      <c r="J256" s="943"/>
      <c r="K256" s="943"/>
      <c r="L256" s="943"/>
      <c r="M256" s="297" t="s">
        <v>13</v>
      </c>
    </row>
    <row r="257" spans="1:39" ht="15" customHeight="1">
      <c r="A257" s="297"/>
      <c r="B257" s="297"/>
      <c r="C257" s="297"/>
      <c r="D257" s="297"/>
      <c r="E257" s="297"/>
      <c r="F257" s="297"/>
      <c r="G257" s="461"/>
      <c r="H257" s="458"/>
      <c r="I257" s="472"/>
      <c r="J257" s="472"/>
      <c r="K257" s="472"/>
      <c r="L257" s="472"/>
      <c r="M257" s="297"/>
      <c r="N257" s="297"/>
      <c r="O257" s="297"/>
      <c r="P257" s="297"/>
      <c r="Q257" s="297"/>
      <c r="R257" s="297"/>
      <c r="S257" s="297"/>
      <c r="T257" s="297"/>
      <c r="U257" s="297"/>
      <c r="V257" s="297"/>
      <c r="W257" s="297"/>
      <c r="X257" s="297"/>
      <c r="Y257" s="297"/>
      <c r="Z257" s="297"/>
      <c r="AA257" s="297"/>
      <c r="AB257" s="297"/>
      <c r="AC257" s="297"/>
      <c r="AD257" s="297"/>
      <c r="AE257" s="297"/>
      <c r="AF257" s="297"/>
      <c r="AG257" s="297"/>
      <c r="AH257" s="297"/>
      <c r="AI257" s="297"/>
      <c r="AJ257" s="297"/>
      <c r="AK257" s="297"/>
      <c r="AL257" s="297"/>
      <c r="AM257" s="297"/>
    </row>
    <row r="258" spans="1:39" ht="15" customHeight="1">
      <c r="A258" s="297"/>
      <c r="B258" s="297"/>
      <c r="C258" s="297"/>
      <c r="D258" s="297"/>
      <c r="E258" s="297"/>
      <c r="F258" s="297"/>
      <c r="G258" s="297"/>
      <c r="H258" s="297"/>
      <c r="I258" s="297"/>
      <c r="J258" s="297"/>
      <c r="K258" s="297"/>
      <c r="L258" s="297"/>
      <c r="M258" s="297"/>
      <c r="N258" s="297"/>
      <c r="O258" s="297"/>
      <c r="P258" s="297"/>
      <c r="Q258" s="297"/>
      <c r="R258" s="297"/>
      <c r="S258" s="297"/>
      <c r="T258" s="297"/>
      <c r="U258" s="297"/>
      <c r="V258" s="297"/>
      <c r="W258" s="297"/>
      <c r="X258" s="297"/>
      <c r="Y258" s="297"/>
      <c r="Z258" s="297"/>
      <c r="AA258" s="297"/>
      <c r="AB258" s="297"/>
      <c r="AC258" s="297"/>
      <c r="AD258" s="297"/>
      <c r="AE258" s="297"/>
      <c r="AF258" s="297"/>
      <c r="AG258" s="297"/>
      <c r="AH258" s="297"/>
      <c r="AI258" s="297"/>
      <c r="AJ258" s="297"/>
      <c r="AK258" s="297"/>
      <c r="AL258" s="297"/>
      <c r="AM258" s="297"/>
    </row>
    <row r="259" spans="1:39" ht="15" customHeight="1">
      <c r="A259" s="297"/>
      <c r="B259" s="297"/>
      <c r="C259" s="297"/>
      <c r="D259" s="297"/>
      <c r="E259" s="297" t="s">
        <v>150</v>
      </c>
      <c r="F259" s="456" t="s">
        <v>168</v>
      </c>
      <c r="G259" s="458" t="s">
        <v>152</v>
      </c>
      <c r="H259" s="966">
        <v>1</v>
      </c>
      <c r="I259" s="966"/>
      <c r="J259" s="475" t="s">
        <v>184</v>
      </c>
      <c r="K259" s="970">
        <f>線路水平!AF14</f>
        <v>200</v>
      </c>
      <c r="L259" s="970"/>
      <c r="M259" s="970"/>
      <c r="N259" s="970"/>
      <c r="O259" s="458" t="s">
        <v>152</v>
      </c>
      <c r="P259" s="970">
        <f>H259*K259</f>
        <v>200</v>
      </c>
      <c r="Q259" s="970"/>
      <c r="R259" s="970"/>
      <c r="S259" s="970"/>
      <c r="T259" s="297" t="s">
        <v>153</v>
      </c>
      <c r="U259" s="297"/>
      <c r="V259" s="297"/>
      <c r="W259" s="297"/>
      <c r="X259" s="297"/>
      <c r="Y259" s="297"/>
      <c r="Z259" s="297"/>
      <c r="AA259" s="297"/>
      <c r="AB259" s="297"/>
      <c r="AC259" s="297"/>
      <c r="AD259" s="297"/>
      <c r="AE259" s="297"/>
    </row>
    <row r="260" spans="1:39" ht="15" customHeight="1">
      <c r="A260" s="297"/>
      <c r="B260" s="297"/>
      <c r="C260" s="297"/>
      <c r="D260" s="297"/>
      <c r="E260" s="297"/>
      <c r="F260" s="297"/>
      <c r="G260" s="297"/>
      <c r="H260" s="297"/>
      <c r="I260" s="297"/>
      <c r="J260" s="297"/>
      <c r="K260" s="297"/>
      <c r="L260" s="297"/>
      <c r="M260" s="297"/>
      <c r="N260" s="297"/>
      <c r="O260" s="297"/>
      <c r="P260" s="297"/>
      <c r="Q260" s="297"/>
      <c r="R260" s="297"/>
      <c r="S260" s="297"/>
      <c r="T260" s="297"/>
      <c r="U260" s="297"/>
      <c r="V260" s="297"/>
      <c r="W260" s="297"/>
      <c r="X260" s="297"/>
      <c r="Y260" s="297"/>
      <c r="Z260" s="297"/>
      <c r="AA260" s="297"/>
      <c r="AB260" s="297"/>
      <c r="AC260" s="297"/>
      <c r="AD260" s="297"/>
      <c r="AE260" s="297"/>
      <c r="AF260" s="297"/>
      <c r="AG260" s="297"/>
      <c r="AH260" s="297"/>
      <c r="AI260" s="297"/>
      <c r="AJ260" s="297"/>
      <c r="AK260" s="297"/>
      <c r="AL260" s="297"/>
      <c r="AM260" s="297"/>
    </row>
    <row r="261" spans="1:39" ht="15" customHeight="1">
      <c r="A261" s="297"/>
      <c r="B261" s="297"/>
      <c r="C261" s="297"/>
      <c r="D261" s="297"/>
      <c r="E261" s="297"/>
      <c r="F261" s="297"/>
      <c r="G261" s="297" t="s">
        <v>143</v>
      </c>
      <c r="H261" s="297"/>
      <c r="I261" s="297"/>
      <c r="J261" s="297"/>
      <c r="K261" s="297"/>
      <c r="L261" s="297"/>
      <c r="M261" s="297"/>
      <c r="N261" s="297"/>
      <c r="O261" s="297"/>
      <c r="P261" s="297"/>
      <c r="Q261" s="297"/>
      <c r="R261" s="297"/>
      <c r="S261" s="297"/>
      <c r="T261" s="297"/>
      <c r="U261" s="297"/>
      <c r="V261" s="297"/>
      <c r="W261" s="297"/>
      <c r="X261" s="297"/>
      <c r="Y261" s="297"/>
      <c r="Z261" s="297"/>
      <c r="AA261" s="297"/>
      <c r="AB261" s="297"/>
      <c r="AC261" s="297"/>
      <c r="AD261" s="297"/>
      <c r="AE261" s="297"/>
      <c r="AF261" s="297"/>
      <c r="AG261" s="297"/>
      <c r="AH261" s="297"/>
      <c r="AI261" s="297"/>
      <c r="AJ261" s="297"/>
      <c r="AK261" s="297"/>
      <c r="AL261" s="297"/>
      <c r="AM261" s="297"/>
    </row>
    <row r="262" spans="1:39" ht="15" customHeight="1">
      <c r="A262" s="297"/>
      <c r="B262" s="297"/>
      <c r="C262" s="297"/>
      <c r="D262" s="297"/>
      <c r="E262" s="297"/>
      <c r="F262" s="297"/>
      <c r="G262" s="297"/>
      <c r="H262" s="461" t="s">
        <v>154</v>
      </c>
      <c r="I262" s="458" t="s">
        <v>152</v>
      </c>
      <c r="J262" s="297" t="s">
        <v>185</v>
      </c>
      <c r="K262" s="297"/>
      <c r="L262" s="297"/>
      <c r="M262" s="297"/>
      <c r="N262" s="297"/>
      <c r="O262" s="297"/>
      <c r="P262" s="297"/>
      <c r="Q262" s="297"/>
      <c r="R262" s="297"/>
      <c r="S262" s="297"/>
      <c r="T262" s="297"/>
      <c r="U262" s="297"/>
      <c r="V262" s="297"/>
      <c r="W262" s="297"/>
      <c r="X262" s="297"/>
      <c r="Y262" s="297"/>
      <c r="Z262" s="297"/>
      <c r="AA262" s="297"/>
      <c r="AB262" s="297"/>
      <c r="AC262" s="297"/>
      <c r="AD262" s="297"/>
      <c r="AE262" s="297"/>
      <c r="AF262" s="297"/>
      <c r="AG262" s="297"/>
      <c r="AH262" s="297"/>
      <c r="AI262" s="297"/>
      <c r="AJ262" s="297"/>
      <c r="AK262" s="297"/>
      <c r="AL262" s="297"/>
      <c r="AM262" s="297"/>
    </row>
    <row r="263" spans="1:39" ht="15" customHeight="1">
      <c r="A263" s="297"/>
      <c r="B263" s="297"/>
      <c r="C263" s="297"/>
      <c r="D263" s="297"/>
      <c r="E263" s="297"/>
      <c r="F263" s="297"/>
      <c r="G263" s="297"/>
      <c r="H263" s="297"/>
      <c r="I263" s="458" t="s">
        <v>152</v>
      </c>
      <c r="J263" s="966">
        <v>1.1000000000000001</v>
      </c>
      <c r="K263" s="966"/>
      <c r="L263" s="475" t="s">
        <v>184</v>
      </c>
      <c r="M263" s="969">
        <f>M164</f>
        <v>1860</v>
      </c>
      <c r="N263" s="969"/>
      <c r="O263" s="969"/>
      <c r="P263" s="969"/>
      <c r="Q263" s="969"/>
      <c r="R263" s="297" t="s">
        <v>156</v>
      </c>
      <c r="S263" s="966">
        <v>1.2</v>
      </c>
      <c r="T263" s="966"/>
      <c r="U263" s="475" t="s">
        <v>184</v>
      </c>
      <c r="V263" s="970">
        <f>V164</f>
        <v>260</v>
      </c>
      <c r="W263" s="970"/>
      <c r="X263" s="970"/>
      <c r="Y263" s="970"/>
      <c r="Z263" s="297" t="s">
        <v>156</v>
      </c>
      <c r="AA263" s="966">
        <v>1</v>
      </c>
      <c r="AB263" s="966"/>
      <c r="AC263" s="475" t="s">
        <v>184</v>
      </c>
      <c r="AD263" s="970">
        <f>反力!$AC$32</f>
        <v>450</v>
      </c>
      <c r="AE263" s="970"/>
      <c r="AF263" s="970"/>
      <c r="AG263" s="970"/>
      <c r="AH263" s="297"/>
      <c r="AI263" s="297"/>
      <c r="AJ263" s="297"/>
      <c r="AK263" s="297"/>
      <c r="AL263" s="297"/>
      <c r="AM263" s="297"/>
    </row>
    <row r="264" spans="1:39" ht="15" customHeight="1">
      <c r="A264" s="297"/>
      <c r="B264" s="297"/>
      <c r="C264" s="297"/>
      <c r="D264" s="297"/>
      <c r="E264" s="297"/>
      <c r="F264" s="297"/>
      <c r="G264" s="297"/>
      <c r="H264" s="297"/>
      <c r="I264" s="458" t="s">
        <v>152</v>
      </c>
      <c r="J264" s="971">
        <f>J263*M263+S263*V263+AA263*AD263</f>
        <v>2808</v>
      </c>
      <c r="K264" s="971"/>
      <c r="L264" s="971"/>
      <c r="M264" s="971"/>
      <c r="N264" s="971"/>
      <c r="O264" s="297" t="s">
        <v>153</v>
      </c>
      <c r="P264" s="297"/>
      <c r="Q264" s="297"/>
      <c r="R264" s="297"/>
      <c r="S264" s="297"/>
      <c r="T264" s="472"/>
      <c r="U264" s="472"/>
      <c r="V264" s="472"/>
      <c r="W264" s="472"/>
      <c r="X264" s="297"/>
      <c r="Y264" s="297"/>
      <c r="Z264" s="297"/>
      <c r="AA264" s="297"/>
      <c r="AB264" s="297"/>
      <c r="AC264" s="297"/>
      <c r="AD264" s="297"/>
      <c r="AE264" s="297"/>
      <c r="AF264" s="297"/>
      <c r="AG264" s="297"/>
      <c r="AH264" s="297"/>
      <c r="AI264" s="297"/>
      <c r="AJ264" s="297"/>
      <c r="AK264" s="297"/>
      <c r="AL264" s="297"/>
      <c r="AM264" s="297"/>
    </row>
    <row r="265" spans="1:39" ht="15" customHeight="1">
      <c r="A265" s="297"/>
      <c r="B265" s="297"/>
      <c r="C265" s="297"/>
      <c r="D265" s="297"/>
      <c r="E265" s="297"/>
      <c r="F265" s="297"/>
      <c r="G265" s="297"/>
      <c r="H265" s="297"/>
      <c r="I265" s="458"/>
      <c r="J265" s="539"/>
      <c r="K265" s="539"/>
      <c r="L265" s="539"/>
      <c r="M265" s="539"/>
      <c r="N265" s="539"/>
      <c r="O265" s="297"/>
      <c r="P265" s="297"/>
      <c r="Q265" s="297"/>
      <c r="R265" s="297"/>
      <c r="S265" s="297"/>
      <c r="T265" s="472"/>
      <c r="U265" s="472"/>
      <c r="V265" s="472"/>
      <c r="W265" s="472"/>
      <c r="X265" s="297"/>
      <c r="Y265" s="297"/>
      <c r="Z265" s="297"/>
      <c r="AA265" s="297"/>
      <c r="AB265" s="297"/>
      <c r="AC265" s="297"/>
      <c r="AD265" s="297"/>
      <c r="AE265" s="297"/>
      <c r="AF265" s="297"/>
      <c r="AG265" s="297"/>
      <c r="AH265" s="297"/>
      <c r="AI265" s="297"/>
      <c r="AJ265" s="297"/>
      <c r="AK265" s="297"/>
      <c r="AL265" s="297"/>
      <c r="AM265" s="297"/>
    </row>
    <row r="266" spans="1:39" ht="15" customHeight="1">
      <c r="A266" s="297"/>
      <c r="B266" s="297"/>
      <c r="C266" s="297"/>
      <c r="D266" s="297"/>
      <c r="E266" s="297"/>
      <c r="F266" s="297"/>
      <c r="G266" s="297" t="s">
        <v>144</v>
      </c>
      <c r="H266" s="297"/>
      <c r="I266" s="297"/>
      <c r="J266" s="297"/>
      <c r="K266" s="297"/>
      <c r="L266" s="297"/>
      <c r="M266" s="297"/>
      <c r="N266" s="297"/>
      <c r="O266" s="297"/>
      <c r="P266" s="297"/>
      <c r="Q266" s="297"/>
      <c r="R266" s="297"/>
      <c r="S266" s="297"/>
      <c r="T266" s="297"/>
      <c r="U266" s="297"/>
      <c r="V266" s="297"/>
      <c r="W266" s="297"/>
      <c r="X266" s="297"/>
      <c r="Y266" s="297"/>
      <c r="Z266" s="297"/>
      <c r="AA266" s="297"/>
      <c r="AB266" s="297"/>
      <c r="AC266" s="297"/>
      <c r="AD266" s="297"/>
      <c r="AE266" s="297"/>
      <c r="AF266" s="297"/>
      <c r="AG266" s="297"/>
      <c r="AH266" s="297"/>
      <c r="AI266" s="297"/>
      <c r="AJ266" s="297"/>
      <c r="AK266" s="297"/>
      <c r="AL266" s="297"/>
    </row>
    <row r="267" spans="1:39" s="297" customFormat="1" ht="15" customHeight="1">
      <c r="H267" s="467" t="s">
        <v>145</v>
      </c>
      <c r="O267" s="458" t="s">
        <v>51</v>
      </c>
      <c r="P267" s="943">
        <f>P259</f>
        <v>200</v>
      </c>
      <c r="Q267" s="943"/>
      <c r="R267" s="943"/>
      <c r="S267" s="943"/>
      <c r="T267" s="297" t="s">
        <v>146</v>
      </c>
      <c r="U267" s="962">
        <v>0.5</v>
      </c>
      <c r="V267" s="962"/>
      <c r="W267" s="477" t="s">
        <v>58</v>
      </c>
      <c r="X267" s="963">
        <v>0.1</v>
      </c>
      <c r="Y267" s="963"/>
      <c r="Z267" s="477" t="s">
        <v>58</v>
      </c>
      <c r="AA267" s="964">
        <f>J264</f>
        <v>2808</v>
      </c>
      <c r="AB267" s="964"/>
      <c r="AC267" s="964"/>
      <c r="AD267" s="964"/>
      <c r="AE267" s="458" t="s">
        <v>51</v>
      </c>
      <c r="AF267" s="943">
        <f>ROUND(P267-U267*X267*AA267,2)</f>
        <v>59.6</v>
      </c>
      <c r="AG267" s="943"/>
      <c r="AH267" s="943"/>
      <c r="AI267" s="943"/>
      <c r="AJ267" s="297" t="s">
        <v>13</v>
      </c>
    </row>
    <row r="268" spans="1:39" s="297" customFormat="1" ht="15" customHeight="1">
      <c r="H268" s="467" t="s">
        <v>137</v>
      </c>
      <c r="O268" s="458" t="s">
        <v>51</v>
      </c>
      <c r="P268" s="943">
        <f>P267</f>
        <v>200</v>
      </c>
      <c r="Q268" s="943"/>
      <c r="R268" s="943"/>
      <c r="S268" s="943"/>
      <c r="T268" s="297" t="s">
        <v>52</v>
      </c>
      <c r="U268" s="471">
        <v>2</v>
      </c>
      <c r="AE268" s="458" t="s">
        <v>51</v>
      </c>
      <c r="AF268" s="943">
        <f>P268/U268</f>
        <v>100</v>
      </c>
      <c r="AG268" s="943"/>
      <c r="AH268" s="943"/>
      <c r="AI268" s="943"/>
      <c r="AJ268" s="297" t="s">
        <v>13</v>
      </c>
    </row>
    <row r="269" spans="1:39" s="297" customFormat="1" ht="15" customHeight="1">
      <c r="H269" s="467"/>
      <c r="O269" s="458"/>
      <c r="P269" s="478"/>
      <c r="Q269" s="478"/>
      <c r="R269" s="477"/>
      <c r="S269" s="472"/>
      <c r="T269" s="472"/>
      <c r="U269" s="472"/>
      <c r="V269" s="472"/>
      <c r="W269" s="472"/>
      <c r="AE269" s="458"/>
      <c r="AF269" s="472"/>
      <c r="AG269" s="472"/>
      <c r="AH269" s="472"/>
      <c r="AI269" s="472"/>
    </row>
    <row r="270" spans="1:39" s="297" customFormat="1" ht="15" customHeight="1">
      <c r="E270" s="297" t="s">
        <v>131</v>
      </c>
      <c r="F270" s="297" t="s">
        <v>140</v>
      </c>
      <c r="G270" s="461" t="s">
        <v>141</v>
      </c>
      <c r="H270" s="458" t="s">
        <v>51</v>
      </c>
      <c r="I270" s="943">
        <f>MAX(AF267:AI268)</f>
        <v>100</v>
      </c>
      <c r="J270" s="943"/>
      <c r="K270" s="943"/>
      <c r="L270" s="943"/>
      <c r="M270" s="297" t="s">
        <v>13</v>
      </c>
    </row>
    <row r="271" spans="1:39" ht="15" customHeight="1">
      <c r="B271" s="220"/>
      <c r="AM271" s="297"/>
    </row>
    <row r="272" spans="1:39" ht="15" customHeight="1">
      <c r="B272" s="220"/>
      <c r="AM272" s="297"/>
    </row>
    <row r="273" spans="2:39" ht="15" customHeight="1">
      <c r="B273" s="220"/>
      <c r="D273" s="481" t="s">
        <v>186</v>
      </c>
      <c r="E273" s="297"/>
      <c r="F273" s="297"/>
      <c r="G273" s="297"/>
      <c r="H273" s="297"/>
      <c r="I273" s="297"/>
      <c r="J273" s="297"/>
      <c r="K273" s="297"/>
      <c r="L273" s="297"/>
      <c r="M273" s="297"/>
      <c r="AM273" s="297"/>
    </row>
    <row r="274" spans="2:39" ht="15" customHeight="1">
      <c r="B274" s="220"/>
      <c r="AM274" s="297"/>
    </row>
    <row r="275" spans="2:39" ht="15" customHeight="1">
      <c r="B275" s="220"/>
      <c r="E275" s="482" t="s">
        <v>187</v>
      </c>
      <c r="F275" s="297"/>
      <c r="G275" s="297"/>
      <c r="H275" s="297"/>
      <c r="I275" s="297"/>
      <c r="J275" s="297"/>
      <c r="K275" s="297"/>
      <c r="L275" s="297"/>
      <c r="M275" s="483" t="s">
        <v>188</v>
      </c>
      <c r="N275" s="297"/>
      <c r="O275" s="297"/>
      <c r="P275" s="297"/>
      <c r="Q275" s="297"/>
      <c r="R275" s="297"/>
      <c r="S275" s="297"/>
      <c r="T275" s="297"/>
      <c r="U275" s="297"/>
      <c r="V275" s="297"/>
      <c r="W275" s="297"/>
      <c r="X275" s="297"/>
      <c r="Y275" s="297"/>
      <c r="Z275" s="297"/>
      <c r="AA275" s="297"/>
      <c r="AB275" s="297"/>
      <c r="AC275" s="297"/>
      <c r="AD275" s="297"/>
      <c r="AE275" s="297"/>
      <c r="AF275" s="297"/>
      <c r="AG275" s="297"/>
      <c r="AH275" s="297"/>
      <c r="AI275" s="297"/>
      <c r="AJ275" s="297"/>
      <c r="AK275" s="297"/>
      <c r="AL275" s="297"/>
    </row>
    <row r="276" spans="2:39" ht="15" customHeight="1">
      <c r="B276" s="220"/>
    </row>
    <row r="277" spans="2:39" ht="15" customHeight="1">
      <c r="B277" s="220"/>
      <c r="E277" s="297" t="s">
        <v>131</v>
      </c>
      <c r="F277" s="456" t="s">
        <v>132</v>
      </c>
      <c r="G277" s="458" t="s">
        <v>51</v>
      </c>
      <c r="H277" s="966">
        <v>1</v>
      </c>
      <c r="I277" s="966"/>
      <c r="J277" s="475" t="s">
        <v>58</v>
      </c>
      <c r="K277" s="970">
        <f>AF12</f>
        <v>400</v>
      </c>
      <c r="L277" s="970"/>
      <c r="M277" s="970"/>
      <c r="N277" s="970"/>
      <c r="O277" s="297" t="s">
        <v>115</v>
      </c>
      <c r="P277" s="963">
        <v>1.23</v>
      </c>
      <c r="Q277" s="963"/>
      <c r="R277" s="475" t="s">
        <v>58</v>
      </c>
      <c r="S277" s="970">
        <f>MAX(AF34,AF40)</f>
        <v>160</v>
      </c>
      <c r="T277" s="970"/>
      <c r="U277" s="970"/>
      <c r="V277" s="970"/>
      <c r="W277" s="297" t="s">
        <v>40</v>
      </c>
      <c r="X277" s="970">
        <f>H277*K277+P277*S277</f>
        <v>596.79999999999995</v>
      </c>
      <c r="Y277" s="970"/>
      <c r="Z277" s="970"/>
      <c r="AA277" s="970"/>
      <c r="AB277" s="297" t="s">
        <v>13</v>
      </c>
      <c r="AC277" s="297"/>
      <c r="AD277" s="297"/>
      <c r="AE277" s="297"/>
      <c r="AF277" s="297"/>
      <c r="AG277" s="297"/>
      <c r="AH277" s="297"/>
      <c r="AI277" s="297"/>
      <c r="AJ277" s="297"/>
      <c r="AK277" s="297"/>
      <c r="AL277" s="297"/>
    </row>
    <row r="278" spans="2:39" ht="15" customHeight="1">
      <c r="B278" s="220"/>
      <c r="E278" s="297"/>
      <c r="F278" s="297"/>
      <c r="G278" s="297"/>
      <c r="H278" s="297"/>
      <c r="I278" s="297"/>
      <c r="J278" s="297"/>
      <c r="K278" s="297"/>
      <c r="L278" s="297"/>
      <c r="M278" s="297"/>
      <c r="N278" s="297"/>
      <c r="O278" s="297"/>
      <c r="P278" s="297"/>
      <c r="Q278" s="297"/>
      <c r="R278" s="297"/>
      <c r="S278" s="297"/>
      <c r="T278" s="297"/>
      <c r="U278" s="297"/>
      <c r="V278" s="297"/>
      <c r="W278" s="297"/>
      <c r="X278" s="297"/>
      <c r="Y278" s="297"/>
      <c r="Z278" s="297"/>
      <c r="AA278" s="297"/>
      <c r="AB278" s="297"/>
      <c r="AC278" s="297"/>
      <c r="AD278" s="297"/>
      <c r="AE278" s="297"/>
      <c r="AF278" s="297"/>
      <c r="AG278" s="297"/>
      <c r="AH278" s="297"/>
      <c r="AI278" s="297"/>
      <c r="AJ278" s="297"/>
      <c r="AK278" s="297"/>
      <c r="AL278" s="297"/>
    </row>
    <row r="279" spans="2:39" ht="15" customHeight="1">
      <c r="B279" s="220"/>
      <c r="E279" s="297"/>
      <c r="F279" s="297"/>
      <c r="G279" s="297" t="s">
        <v>133</v>
      </c>
      <c r="H279" s="297"/>
      <c r="I279" s="297"/>
      <c r="J279" s="297"/>
      <c r="K279" s="297"/>
      <c r="L279" s="297"/>
      <c r="M279" s="297"/>
      <c r="N279" s="297"/>
      <c r="O279" s="297"/>
      <c r="P279" s="297"/>
      <c r="Q279" s="297"/>
      <c r="R279" s="297"/>
      <c r="S279" s="297"/>
      <c r="T279" s="297"/>
      <c r="U279" s="297"/>
      <c r="V279" s="297"/>
      <c r="W279" s="297"/>
      <c r="X279" s="297"/>
      <c r="Y279" s="297"/>
      <c r="Z279" s="297"/>
      <c r="AA279" s="297"/>
      <c r="AB279" s="297"/>
      <c r="AC279" s="297"/>
      <c r="AD279" s="297"/>
      <c r="AE279" s="297"/>
      <c r="AF279" s="297"/>
      <c r="AG279" s="297"/>
      <c r="AH279" s="297"/>
      <c r="AI279" s="297"/>
      <c r="AJ279" s="297"/>
      <c r="AK279" s="297"/>
      <c r="AL279" s="297"/>
    </row>
    <row r="280" spans="2:39" ht="15" customHeight="1">
      <c r="B280" s="220"/>
      <c r="E280" s="297"/>
      <c r="F280" s="297"/>
      <c r="G280" s="297"/>
      <c r="H280" s="461" t="s">
        <v>134</v>
      </c>
      <c r="I280" s="458" t="s">
        <v>51</v>
      </c>
      <c r="J280" s="483" t="s">
        <v>189</v>
      </c>
      <c r="K280" s="297"/>
      <c r="L280" s="297"/>
      <c r="M280" s="297"/>
      <c r="N280" s="297"/>
      <c r="O280" s="297"/>
      <c r="P280" s="297"/>
      <c r="Q280" s="297"/>
      <c r="R280" s="297"/>
      <c r="S280" s="297"/>
      <c r="T280" s="297"/>
      <c r="U280" s="297"/>
      <c r="V280" s="297"/>
      <c r="W280" s="297"/>
      <c r="X280" s="297"/>
      <c r="Y280" s="297"/>
      <c r="Z280" s="297"/>
      <c r="AA280" s="297"/>
      <c r="AB280" s="297"/>
      <c r="AC280" s="297"/>
      <c r="AD280" s="297"/>
      <c r="AE280" s="297"/>
      <c r="AF280" s="297"/>
      <c r="AG280" s="297"/>
      <c r="AH280" s="297"/>
      <c r="AI280" s="297"/>
      <c r="AJ280" s="297"/>
      <c r="AK280" s="297"/>
      <c r="AL280" s="297"/>
    </row>
    <row r="281" spans="2:39" ht="15" customHeight="1">
      <c r="B281" s="220"/>
      <c r="E281" s="297"/>
      <c r="F281" s="297"/>
      <c r="G281" s="297"/>
      <c r="I281" s="219" t="s">
        <v>51</v>
      </c>
      <c r="J281" s="976">
        <v>1</v>
      </c>
      <c r="K281" s="976"/>
      <c r="L281" s="219" t="s">
        <v>58</v>
      </c>
      <c r="M281" s="977">
        <f>M148</f>
        <v>5740</v>
      </c>
      <c r="N281" s="977"/>
      <c r="O281" s="977"/>
      <c r="P281" s="977"/>
      <c r="Q281" s="977"/>
      <c r="R281" s="219" t="s">
        <v>115</v>
      </c>
      <c r="S281" s="976">
        <v>1</v>
      </c>
      <c r="T281" s="976"/>
      <c r="U281" s="219" t="s">
        <v>58</v>
      </c>
      <c r="V281" s="977">
        <f>V148</f>
        <v>520</v>
      </c>
      <c r="W281" s="977"/>
      <c r="X281" s="977"/>
      <c r="Y281" s="977"/>
      <c r="Z281" s="977"/>
    </row>
    <row r="282" spans="2:39" ht="15" customHeight="1">
      <c r="B282" s="220"/>
      <c r="E282" s="297"/>
      <c r="F282" s="297"/>
      <c r="G282" s="297"/>
      <c r="L282" s="219" t="s">
        <v>115</v>
      </c>
      <c r="M282" s="978">
        <v>1.23</v>
      </c>
      <c r="N282" s="978"/>
      <c r="O282" s="219" t="s">
        <v>58</v>
      </c>
      <c r="P282" s="979">
        <f>P149</f>
        <v>272.46682739257813</v>
      </c>
      <c r="Q282" s="979"/>
      <c r="R282" s="979"/>
      <c r="S282" s="979"/>
      <c r="T282" s="219" t="s">
        <v>58</v>
      </c>
      <c r="U282" s="485">
        <v>2</v>
      </c>
      <c r="V282" s="219" t="s">
        <v>58</v>
      </c>
      <c r="W282" s="484" t="s">
        <v>114</v>
      </c>
      <c r="X282" s="485">
        <v>1</v>
      </c>
      <c r="Y282" s="219" t="s">
        <v>115</v>
      </c>
      <c r="Z282" s="980">
        <f>Z149</f>
        <v>0.222</v>
      </c>
      <c r="AA282" s="980"/>
      <c r="AB282" s="980"/>
      <c r="AC282" s="486" t="s">
        <v>116</v>
      </c>
      <c r="AD282" s="219" t="s">
        <v>115</v>
      </c>
      <c r="AE282" s="976">
        <v>1</v>
      </c>
      <c r="AF282" s="976"/>
      <c r="AG282" s="219" t="s">
        <v>58</v>
      </c>
      <c r="AH282" s="979">
        <f>AH149</f>
        <v>740</v>
      </c>
      <c r="AI282" s="979"/>
      <c r="AJ282" s="979"/>
      <c r="AK282" s="979"/>
    </row>
    <row r="283" spans="2:39" ht="15" customHeight="1">
      <c r="B283" s="220"/>
      <c r="E283" s="297"/>
      <c r="F283" s="297"/>
      <c r="G283" s="297"/>
      <c r="I283" s="219" t="s">
        <v>51</v>
      </c>
      <c r="J283" s="975">
        <f>J281*M281+S281*V281+M282*P282*U282*(X282+Z282)+AE282*AH282</f>
        <v>7819.0679791613766</v>
      </c>
      <c r="K283" s="975"/>
      <c r="L283" s="975"/>
      <c r="M283" s="975"/>
      <c r="N283" s="975"/>
      <c r="O283" s="219" t="s">
        <v>13</v>
      </c>
    </row>
    <row r="284" spans="2:39" ht="15" customHeight="1">
      <c r="B284" s="220"/>
      <c r="E284" s="297"/>
      <c r="F284" s="297"/>
      <c r="G284" s="297"/>
      <c r="J284" s="544"/>
      <c r="K284" s="544"/>
      <c r="L284" s="544"/>
      <c r="M284" s="544"/>
      <c r="N284" s="544"/>
    </row>
    <row r="285" spans="2:39" s="297" customFormat="1" ht="15" customHeight="1">
      <c r="G285" s="297" t="s">
        <v>136</v>
      </c>
    </row>
    <row r="286" spans="2:39" s="297" customFormat="1" ht="15" customHeight="1">
      <c r="H286" s="467" t="s">
        <v>137</v>
      </c>
      <c r="O286" s="458" t="s">
        <v>51</v>
      </c>
      <c r="P286" s="943">
        <f>X277</f>
        <v>596.79999999999995</v>
      </c>
      <c r="Q286" s="943"/>
      <c r="R286" s="943"/>
      <c r="S286" s="943"/>
      <c r="T286" s="297" t="s">
        <v>52</v>
      </c>
      <c r="U286" s="471">
        <v>2</v>
      </c>
      <c r="AE286" s="458" t="s">
        <v>51</v>
      </c>
      <c r="AF286" s="943">
        <f>P286/U286</f>
        <v>298.39999999999998</v>
      </c>
      <c r="AG286" s="943"/>
      <c r="AH286" s="943"/>
      <c r="AI286" s="943"/>
      <c r="AJ286" s="943"/>
      <c r="AK286" s="297" t="s">
        <v>13</v>
      </c>
    </row>
    <row r="287" spans="2:39" s="297" customFormat="1" ht="15" customHeight="1">
      <c r="H287" s="467" t="s">
        <v>138</v>
      </c>
      <c r="O287" s="458" t="s">
        <v>51</v>
      </c>
      <c r="P287" s="963">
        <v>0.1</v>
      </c>
      <c r="Q287" s="963"/>
      <c r="R287" s="477" t="s">
        <v>58</v>
      </c>
      <c r="S287" s="943">
        <f>J283</f>
        <v>7819.0679791613766</v>
      </c>
      <c r="T287" s="943"/>
      <c r="U287" s="943"/>
      <c r="V287" s="943"/>
      <c r="W287" s="943"/>
      <c r="AE287" s="458" t="s">
        <v>51</v>
      </c>
      <c r="AF287" s="943">
        <f>ROUND(P287*S287,2)</f>
        <v>781.91</v>
      </c>
      <c r="AG287" s="943"/>
      <c r="AH287" s="943"/>
      <c r="AI287" s="943"/>
      <c r="AJ287" s="943"/>
      <c r="AK287" s="297" t="s">
        <v>13</v>
      </c>
    </row>
    <row r="288" spans="2:39" s="297" customFormat="1" ht="15" customHeight="1">
      <c r="H288" s="467" t="s">
        <v>139</v>
      </c>
      <c r="O288" s="458" t="s">
        <v>51</v>
      </c>
      <c r="P288" s="972">
        <v>0.1</v>
      </c>
      <c r="Q288" s="972"/>
      <c r="R288" s="477" t="s">
        <v>58</v>
      </c>
      <c r="S288" s="943">
        <f>AF286</f>
        <v>298.39999999999998</v>
      </c>
      <c r="T288" s="943"/>
      <c r="U288" s="943"/>
      <c r="V288" s="943"/>
      <c r="W288" s="943"/>
      <c r="AE288" s="458" t="s">
        <v>51</v>
      </c>
      <c r="AF288" s="943">
        <f>ROUND(P288*S288,2)</f>
        <v>29.84</v>
      </c>
      <c r="AG288" s="943"/>
      <c r="AH288" s="943"/>
      <c r="AI288" s="943"/>
      <c r="AJ288" s="943"/>
      <c r="AK288" s="297" t="s">
        <v>13</v>
      </c>
    </row>
    <row r="289" spans="1:38" s="297" customFormat="1" ht="15" customHeight="1">
      <c r="H289" s="458"/>
      <c r="I289" s="472"/>
      <c r="J289" s="472"/>
      <c r="K289" s="472"/>
      <c r="L289" s="472"/>
      <c r="T289" s="460"/>
      <c r="U289" s="458"/>
      <c r="V289" s="472"/>
      <c r="W289" s="472"/>
      <c r="X289" s="472"/>
      <c r="Y289" s="472"/>
    </row>
    <row r="290" spans="1:38" s="297" customFormat="1" ht="15" customHeight="1">
      <c r="E290" s="297" t="s">
        <v>131</v>
      </c>
      <c r="F290" s="297" t="s">
        <v>140</v>
      </c>
      <c r="G290" s="461" t="s">
        <v>141</v>
      </c>
      <c r="H290" s="458" t="s">
        <v>51</v>
      </c>
      <c r="I290" s="943">
        <f>MIN(AF286,MAX(AF287:AJ288))</f>
        <v>298.39999999999998</v>
      </c>
      <c r="J290" s="943"/>
      <c r="K290" s="943"/>
      <c r="L290" s="943"/>
      <c r="M290" s="297" t="s">
        <v>13</v>
      </c>
    </row>
    <row r="291" spans="1:38" ht="15" customHeight="1">
      <c r="B291" s="220"/>
      <c r="E291" s="297"/>
      <c r="F291" s="297"/>
      <c r="G291" s="461"/>
      <c r="H291" s="458"/>
      <c r="I291" s="472"/>
      <c r="J291" s="472"/>
      <c r="K291" s="472"/>
      <c r="L291" s="472"/>
      <c r="M291" s="297"/>
      <c r="N291" s="297"/>
      <c r="O291" s="297"/>
      <c r="P291" s="297"/>
      <c r="Q291" s="297"/>
      <c r="R291" s="297"/>
      <c r="S291" s="297"/>
      <c r="T291" s="297"/>
      <c r="U291" s="297"/>
      <c r="V291" s="297"/>
      <c r="W291" s="297"/>
      <c r="X291" s="297"/>
      <c r="Y291" s="297"/>
      <c r="Z291" s="297"/>
      <c r="AA291" s="297"/>
      <c r="AB291" s="297"/>
      <c r="AC291" s="297"/>
      <c r="AD291" s="297"/>
      <c r="AE291" s="297"/>
      <c r="AF291" s="297"/>
      <c r="AG291" s="297"/>
      <c r="AH291" s="297"/>
      <c r="AI291" s="297"/>
      <c r="AJ291" s="297"/>
      <c r="AK291" s="297"/>
      <c r="AL291" s="297"/>
    </row>
    <row r="292" spans="1:38" ht="15" customHeight="1">
      <c r="B292" s="220"/>
      <c r="E292" s="297"/>
      <c r="F292" s="297"/>
      <c r="G292" s="297"/>
      <c r="H292" s="297"/>
      <c r="I292" s="297"/>
      <c r="J292" s="297"/>
      <c r="K292" s="297"/>
      <c r="L292" s="297"/>
      <c r="M292" s="297"/>
      <c r="N292" s="297"/>
      <c r="O292" s="297"/>
      <c r="P292" s="297"/>
      <c r="Q292" s="297"/>
      <c r="R292" s="297"/>
      <c r="S292" s="297"/>
      <c r="T292" s="297"/>
      <c r="U292" s="297"/>
      <c r="V292" s="297"/>
      <c r="W292" s="297"/>
      <c r="X292" s="297"/>
      <c r="Y292" s="297"/>
      <c r="Z292" s="297"/>
      <c r="AA292" s="297"/>
      <c r="AB292" s="297"/>
      <c r="AC292" s="297"/>
      <c r="AD292" s="297"/>
      <c r="AE292" s="297"/>
      <c r="AF292" s="297"/>
      <c r="AG292" s="297"/>
      <c r="AH292" s="297"/>
      <c r="AI292" s="297"/>
      <c r="AJ292" s="297"/>
      <c r="AK292" s="297"/>
      <c r="AL292" s="297"/>
    </row>
    <row r="293" spans="1:38" s="297" customFormat="1" ht="15.75" customHeight="1">
      <c r="A293" s="219"/>
      <c r="B293" s="220"/>
      <c r="C293" s="219"/>
      <c r="D293" s="219"/>
      <c r="E293" s="297" t="s">
        <v>131</v>
      </c>
      <c r="F293" s="456" t="s">
        <v>142</v>
      </c>
      <c r="G293" s="458" t="s">
        <v>51</v>
      </c>
      <c r="H293" s="966">
        <v>1</v>
      </c>
      <c r="I293" s="966"/>
      <c r="J293" s="475" t="s">
        <v>58</v>
      </c>
      <c r="K293" s="970">
        <f>AF14</f>
        <v>200</v>
      </c>
      <c r="L293" s="970"/>
      <c r="M293" s="970"/>
      <c r="N293" s="970"/>
      <c r="O293" s="297" t="s">
        <v>115</v>
      </c>
      <c r="P293" s="966">
        <v>1</v>
      </c>
      <c r="Q293" s="966"/>
      <c r="R293" s="475" t="s">
        <v>58</v>
      </c>
      <c r="S293" s="970">
        <f>MAX(AF36,AF42)</f>
        <v>96</v>
      </c>
      <c r="T293" s="970"/>
      <c r="U293" s="970"/>
      <c r="V293" s="970"/>
      <c r="W293" s="458" t="s">
        <v>51</v>
      </c>
      <c r="X293" s="970">
        <f>H293*K293+P293*S293</f>
        <v>296</v>
      </c>
      <c r="Y293" s="970"/>
      <c r="Z293" s="970"/>
      <c r="AA293" s="970"/>
      <c r="AB293" s="297" t="s">
        <v>13</v>
      </c>
    </row>
    <row r="294" spans="1:38" s="297" customFormat="1" ht="15.75" customHeight="1">
      <c r="A294" s="219"/>
      <c r="B294" s="220"/>
      <c r="C294" s="219"/>
      <c r="D294" s="219"/>
    </row>
    <row r="295" spans="1:38" ht="15" customHeight="1">
      <c r="B295" s="220"/>
      <c r="E295" s="297"/>
      <c r="F295" s="297"/>
      <c r="G295" s="297" t="s">
        <v>143</v>
      </c>
      <c r="H295" s="297"/>
      <c r="I295" s="297"/>
      <c r="J295" s="297"/>
      <c r="K295" s="297"/>
      <c r="L295" s="297"/>
      <c r="M295" s="297"/>
      <c r="N295" s="297"/>
      <c r="O295" s="297"/>
      <c r="P295" s="297"/>
      <c r="Q295" s="297"/>
      <c r="R295" s="297"/>
      <c r="S295" s="297"/>
      <c r="T295" s="297"/>
      <c r="U295" s="297"/>
      <c r="V295" s="297"/>
      <c r="W295" s="297"/>
      <c r="X295" s="297"/>
      <c r="Y295" s="297"/>
      <c r="Z295" s="297"/>
      <c r="AA295" s="297"/>
      <c r="AB295" s="297"/>
      <c r="AC295" s="297"/>
      <c r="AD295" s="297"/>
      <c r="AE295" s="297"/>
      <c r="AF295" s="297"/>
      <c r="AG295" s="297"/>
      <c r="AH295" s="297"/>
      <c r="AI295" s="297"/>
      <c r="AJ295" s="297"/>
      <c r="AK295" s="297"/>
      <c r="AL295" s="297"/>
    </row>
    <row r="296" spans="1:38" s="297" customFormat="1" ht="15" customHeight="1">
      <c r="A296" s="219"/>
      <c r="B296" s="220"/>
      <c r="C296" s="219"/>
      <c r="D296" s="219"/>
      <c r="H296" s="461" t="s">
        <v>134</v>
      </c>
      <c r="I296" s="458" t="s">
        <v>51</v>
      </c>
      <c r="J296" s="483" t="s">
        <v>189</v>
      </c>
    </row>
    <row r="297" spans="1:38" s="297" customFormat="1" ht="15" customHeight="1">
      <c r="A297" s="219"/>
      <c r="B297" s="220"/>
      <c r="C297" s="219"/>
      <c r="D297" s="219"/>
      <c r="I297" s="458" t="s">
        <v>51</v>
      </c>
      <c r="J297" s="966">
        <v>1</v>
      </c>
      <c r="K297" s="966"/>
      <c r="L297" s="475" t="s">
        <v>58</v>
      </c>
      <c r="M297" s="969">
        <f>M164</f>
        <v>1860</v>
      </c>
      <c r="N297" s="969"/>
      <c r="O297" s="969"/>
      <c r="P297" s="969"/>
      <c r="Q297" s="969"/>
      <c r="R297" s="297" t="s">
        <v>115</v>
      </c>
      <c r="S297" s="966">
        <v>1</v>
      </c>
      <c r="T297" s="966"/>
      <c r="U297" s="475" t="s">
        <v>58</v>
      </c>
      <c r="V297" s="970">
        <f>V164</f>
        <v>260</v>
      </c>
      <c r="W297" s="970"/>
      <c r="X297" s="970"/>
      <c r="Y297" s="970"/>
    </row>
    <row r="298" spans="1:38" s="297" customFormat="1" ht="15" customHeight="1">
      <c r="A298" s="219"/>
      <c r="B298" s="220"/>
      <c r="C298" s="219"/>
      <c r="D298" s="219"/>
      <c r="L298" s="297" t="s">
        <v>115</v>
      </c>
      <c r="M298" s="973">
        <v>1.23</v>
      </c>
      <c r="N298" s="973"/>
      <c r="O298" s="297" t="s">
        <v>58</v>
      </c>
      <c r="P298" s="970">
        <f>P165</f>
        <v>25.08111572265625</v>
      </c>
      <c r="Q298" s="970"/>
      <c r="R298" s="970"/>
      <c r="S298" s="970"/>
      <c r="T298" s="219" t="s">
        <v>58</v>
      </c>
      <c r="U298" s="485">
        <v>2</v>
      </c>
      <c r="V298" s="297" t="s">
        <v>58</v>
      </c>
      <c r="W298" s="474" t="s">
        <v>114</v>
      </c>
      <c r="X298" s="479">
        <v>1</v>
      </c>
      <c r="Y298" s="297" t="s">
        <v>115</v>
      </c>
      <c r="Z298" s="974">
        <f>Z165</f>
        <v>0.52100000000000002</v>
      </c>
      <c r="AA298" s="974"/>
      <c r="AB298" s="974"/>
      <c r="AC298" s="480" t="s">
        <v>116</v>
      </c>
      <c r="AD298" s="297" t="s">
        <v>115</v>
      </c>
      <c r="AE298" s="966">
        <v>1</v>
      </c>
      <c r="AF298" s="966"/>
      <c r="AG298" s="475" t="s">
        <v>58</v>
      </c>
      <c r="AH298" s="970">
        <f>AH165</f>
        <v>400</v>
      </c>
      <c r="AI298" s="970"/>
      <c r="AJ298" s="970"/>
      <c r="AK298" s="970"/>
    </row>
    <row r="299" spans="1:38" s="297" customFormat="1" ht="15" customHeight="1">
      <c r="A299" s="219"/>
      <c r="B299" s="220"/>
      <c r="C299" s="219"/>
      <c r="D299" s="219"/>
      <c r="I299" s="458" t="s">
        <v>51</v>
      </c>
      <c r="J299" s="971">
        <f>J297*M297+S297*V297+M298*P298*U298*(X298+Z298)+AE298*AH298</f>
        <v>2613.8450074548341</v>
      </c>
      <c r="K299" s="971"/>
      <c r="L299" s="971"/>
      <c r="M299" s="971"/>
      <c r="N299" s="971"/>
      <c r="O299" s="297" t="s">
        <v>13</v>
      </c>
      <c r="T299" s="472"/>
      <c r="U299" s="472"/>
    </row>
    <row r="300" spans="1:38" s="297" customFormat="1" ht="15" customHeight="1">
      <c r="A300" s="219"/>
      <c r="B300" s="220"/>
      <c r="C300" s="219"/>
      <c r="D300" s="219"/>
      <c r="I300" s="458"/>
      <c r="J300" s="539"/>
      <c r="K300" s="539"/>
      <c r="L300" s="539"/>
      <c r="M300" s="539"/>
      <c r="N300" s="539"/>
      <c r="T300" s="472"/>
      <c r="U300" s="472"/>
      <c r="V300" s="472"/>
      <c r="W300" s="472"/>
    </row>
    <row r="301" spans="1:38" s="297" customFormat="1" ht="15" customHeight="1">
      <c r="G301" s="297" t="s">
        <v>144</v>
      </c>
    </row>
    <row r="302" spans="1:38" s="297" customFormat="1" ht="15" customHeight="1">
      <c r="H302" s="467" t="s">
        <v>145</v>
      </c>
      <c r="O302" s="458" t="s">
        <v>51</v>
      </c>
      <c r="P302" s="943">
        <f>X293</f>
        <v>296</v>
      </c>
      <c r="Q302" s="943"/>
      <c r="R302" s="943"/>
      <c r="S302" s="943"/>
      <c r="T302" s="297" t="s">
        <v>146</v>
      </c>
      <c r="U302" s="962">
        <v>0.5</v>
      </c>
      <c r="V302" s="962"/>
      <c r="W302" s="477" t="s">
        <v>58</v>
      </c>
      <c r="X302" s="963">
        <v>0.1</v>
      </c>
      <c r="Y302" s="963"/>
      <c r="Z302" s="477" t="s">
        <v>58</v>
      </c>
      <c r="AA302" s="964">
        <f>J299</f>
        <v>2613.8450074548341</v>
      </c>
      <c r="AB302" s="964"/>
      <c r="AC302" s="964"/>
      <c r="AD302" s="964"/>
      <c r="AE302" s="458" t="s">
        <v>51</v>
      </c>
      <c r="AF302" s="943">
        <f>ROUND(P302-U302*X302*AA302,2)</f>
        <v>165.31</v>
      </c>
      <c r="AG302" s="943"/>
      <c r="AH302" s="943"/>
      <c r="AI302" s="943"/>
      <c r="AJ302" s="297" t="s">
        <v>13</v>
      </c>
    </row>
    <row r="303" spans="1:38" s="297" customFormat="1" ht="15" customHeight="1">
      <c r="H303" s="467" t="s">
        <v>137</v>
      </c>
      <c r="O303" s="458" t="s">
        <v>51</v>
      </c>
      <c r="P303" s="943">
        <f>X293</f>
        <v>296</v>
      </c>
      <c r="Q303" s="943"/>
      <c r="R303" s="943"/>
      <c r="S303" s="943"/>
      <c r="T303" s="297" t="s">
        <v>52</v>
      </c>
      <c r="U303" s="471">
        <v>2</v>
      </c>
      <c r="AE303" s="458" t="s">
        <v>51</v>
      </c>
      <c r="AF303" s="943">
        <f>P303/U303</f>
        <v>148</v>
      </c>
      <c r="AG303" s="943"/>
      <c r="AH303" s="943"/>
      <c r="AI303" s="943"/>
      <c r="AJ303" s="297" t="s">
        <v>13</v>
      </c>
    </row>
    <row r="304" spans="1:38" s="297" customFormat="1" ht="15" customHeight="1">
      <c r="H304" s="467"/>
      <c r="O304" s="458"/>
      <c r="P304" s="478"/>
      <c r="Q304" s="478"/>
      <c r="R304" s="477"/>
      <c r="S304" s="472"/>
      <c r="T304" s="472"/>
      <c r="U304" s="472"/>
      <c r="V304" s="472"/>
      <c r="W304" s="472"/>
      <c r="AE304" s="458"/>
      <c r="AF304" s="472"/>
      <c r="AG304" s="472"/>
      <c r="AH304" s="472"/>
      <c r="AI304" s="472"/>
    </row>
    <row r="305" spans="1:38" s="297" customFormat="1" ht="15" customHeight="1">
      <c r="E305" s="297" t="s">
        <v>131</v>
      </c>
      <c r="F305" s="297" t="s">
        <v>140</v>
      </c>
      <c r="G305" s="461" t="s">
        <v>141</v>
      </c>
      <c r="H305" s="458" t="s">
        <v>51</v>
      </c>
      <c r="I305" s="943">
        <f>MAX(AF302:AI303)</f>
        <v>165.31</v>
      </c>
      <c r="J305" s="943"/>
      <c r="K305" s="943"/>
      <c r="L305" s="943"/>
      <c r="M305" s="297" t="s">
        <v>13</v>
      </c>
    </row>
    <row r="306" spans="1:38" s="297" customFormat="1" ht="15" customHeight="1">
      <c r="G306" s="461"/>
      <c r="H306" s="458"/>
      <c r="I306" s="472"/>
      <c r="J306" s="472"/>
      <c r="K306" s="472"/>
      <c r="L306" s="472"/>
    </row>
    <row r="307" spans="1:38" s="297" customFormat="1" ht="15" customHeight="1">
      <c r="A307" s="219"/>
      <c r="B307" s="220"/>
      <c r="C307" s="219"/>
      <c r="D307" s="219"/>
      <c r="E307" s="219"/>
      <c r="F307" s="219"/>
      <c r="G307" s="219"/>
      <c r="H307" s="219"/>
      <c r="I307" s="219"/>
      <c r="J307" s="219"/>
      <c r="K307" s="219"/>
      <c r="L307" s="219"/>
      <c r="M307" s="219"/>
      <c r="N307" s="219"/>
      <c r="O307" s="219"/>
      <c r="P307" s="219"/>
      <c r="Q307" s="219"/>
      <c r="R307" s="219"/>
      <c r="S307" s="219"/>
      <c r="T307" s="219"/>
      <c r="U307" s="219"/>
      <c r="V307" s="219"/>
      <c r="W307" s="219"/>
      <c r="X307" s="219"/>
      <c r="Y307" s="219"/>
      <c r="Z307" s="219"/>
      <c r="AA307" s="219"/>
      <c r="AB307" s="219"/>
      <c r="AC307" s="219"/>
      <c r="AD307" s="219"/>
      <c r="AE307" s="219"/>
      <c r="AF307" s="219"/>
      <c r="AG307" s="219"/>
      <c r="AH307" s="219"/>
      <c r="AI307" s="219"/>
      <c r="AJ307" s="219"/>
      <c r="AK307" s="219"/>
      <c r="AL307" s="219"/>
    </row>
    <row r="308" spans="1:38" s="297" customFormat="1" ht="15" customHeight="1">
      <c r="E308" s="455" t="s">
        <v>148</v>
      </c>
      <c r="M308" s="297" t="s">
        <v>190</v>
      </c>
    </row>
    <row r="309" spans="1:38" s="297" customFormat="1" ht="15" customHeight="1">
      <c r="A309" s="219"/>
      <c r="B309" s="220"/>
      <c r="C309" s="219"/>
      <c r="D309" s="219"/>
      <c r="E309" s="219"/>
      <c r="F309" s="219"/>
      <c r="G309" s="219"/>
      <c r="H309" s="219"/>
      <c r="I309" s="219"/>
      <c r="J309" s="219"/>
      <c r="K309" s="219"/>
      <c r="L309" s="219"/>
      <c r="M309" s="219"/>
      <c r="N309" s="219"/>
      <c r="O309" s="219"/>
      <c r="P309" s="219"/>
      <c r="Q309" s="219"/>
      <c r="R309" s="219"/>
      <c r="S309" s="219"/>
      <c r="T309" s="219"/>
      <c r="U309" s="219"/>
      <c r="V309" s="219"/>
      <c r="W309" s="219"/>
      <c r="X309" s="219"/>
      <c r="Y309" s="219"/>
      <c r="Z309" s="219"/>
      <c r="AA309" s="219"/>
      <c r="AB309" s="219"/>
      <c r="AC309" s="219"/>
      <c r="AD309" s="219"/>
      <c r="AE309" s="219"/>
      <c r="AF309" s="219"/>
      <c r="AG309" s="219"/>
      <c r="AH309" s="219"/>
      <c r="AI309" s="219"/>
      <c r="AJ309" s="219"/>
      <c r="AK309" s="219"/>
      <c r="AL309" s="219"/>
    </row>
    <row r="310" spans="1:38" s="297" customFormat="1" ht="15" customHeight="1">
      <c r="E310" s="297" t="s">
        <v>150</v>
      </c>
      <c r="F310" s="456" t="s">
        <v>151</v>
      </c>
      <c r="G310" s="458" t="s">
        <v>152</v>
      </c>
      <c r="H310" s="966">
        <v>1</v>
      </c>
      <c r="I310" s="966"/>
      <c r="J310" s="475" t="s">
        <v>184</v>
      </c>
      <c r="K310" s="970">
        <f>K277</f>
        <v>400</v>
      </c>
      <c r="L310" s="970"/>
      <c r="M310" s="970"/>
      <c r="N310" s="970"/>
      <c r="O310" s="297" t="s">
        <v>191</v>
      </c>
      <c r="P310" s="970">
        <f>H310*K310</f>
        <v>400</v>
      </c>
      <c r="Q310" s="970"/>
      <c r="R310" s="970"/>
      <c r="S310" s="970"/>
      <c r="T310" s="297" t="s">
        <v>153</v>
      </c>
      <c r="U310" s="219"/>
      <c r="V310" s="219"/>
      <c r="W310" s="219"/>
      <c r="X310" s="219"/>
      <c r="Y310" s="219"/>
    </row>
    <row r="311" spans="1:38" s="297" customFormat="1" ht="15.75" customHeight="1"/>
    <row r="312" spans="1:38" s="297" customFormat="1" ht="15.75" customHeight="1">
      <c r="G312" s="297" t="s">
        <v>133</v>
      </c>
    </row>
    <row r="313" spans="1:38" s="297" customFormat="1" ht="15" customHeight="1">
      <c r="H313" s="461" t="s">
        <v>154</v>
      </c>
      <c r="I313" s="458" t="s">
        <v>152</v>
      </c>
      <c r="J313" s="297" t="s">
        <v>192</v>
      </c>
    </row>
    <row r="314" spans="1:38" s="297" customFormat="1" ht="15" customHeight="1">
      <c r="I314" s="458" t="s">
        <v>152</v>
      </c>
      <c r="J314" s="966">
        <v>1</v>
      </c>
      <c r="K314" s="966"/>
      <c r="L314" s="475" t="s">
        <v>184</v>
      </c>
      <c r="M314" s="969">
        <f>M248</f>
        <v>5740</v>
      </c>
      <c r="N314" s="969"/>
      <c r="O314" s="969"/>
      <c r="P314" s="969"/>
      <c r="Q314" s="969"/>
      <c r="R314" s="297" t="s">
        <v>156</v>
      </c>
      <c r="S314" s="966">
        <v>1</v>
      </c>
      <c r="T314" s="966"/>
      <c r="U314" s="475" t="s">
        <v>184</v>
      </c>
      <c r="V314" s="969">
        <f>V248</f>
        <v>520</v>
      </c>
      <c r="W314" s="969"/>
      <c r="X314" s="969"/>
      <c r="Y314" s="969"/>
      <c r="Z314" s="969"/>
      <c r="AA314" s="297" t="s">
        <v>156</v>
      </c>
      <c r="AB314" s="966">
        <v>1</v>
      </c>
      <c r="AC314" s="966"/>
      <c r="AD314" s="475" t="s">
        <v>184</v>
      </c>
      <c r="AE314" s="970">
        <f>AE248</f>
        <v>820</v>
      </c>
      <c r="AF314" s="970"/>
      <c r="AG314" s="970"/>
      <c r="AH314" s="970"/>
    </row>
    <row r="315" spans="1:38" s="297" customFormat="1" ht="15" customHeight="1">
      <c r="I315" s="458" t="s">
        <v>152</v>
      </c>
      <c r="J315" s="971">
        <f>J314*M314+S314*V314+AB314*AE314</f>
        <v>7080</v>
      </c>
      <c r="K315" s="971"/>
      <c r="L315" s="971"/>
      <c r="M315" s="971"/>
      <c r="N315" s="971"/>
      <c r="O315" s="297" t="s">
        <v>153</v>
      </c>
      <c r="T315" s="472"/>
      <c r="U315" s="472"/>
      <c r="V315" s="472"/>
      <c r="W315" s="472"/>
    </row>
    <row r="316" spans="1:38" s="297" customFormat="1" ht="15" customHeight="1">
      <c r="I316" s="458"/>
      <c r="J316" s="539"/>
      <c r="K316" s="539"/>
      <c r="L316" s="539"/>
      <c r="M316" s="539"/>
      <c r="N316" s="539"/>
      <c r="T316" s="472"/>
      <c r="U316" s="472"/>
      <c r="V316" s="472"/>
      <c r="W316" s="472"/>
    </row>
    <row r="317" spans="1:38" ht="15" customHeight="1">
      <c r="A317" s="297"/>
      <c r="B317" s="297"/>
      <c r="C317" s="297"/>
      <c r="D317" s="297"/>
      <c r="E317" s="297"/>
      <c r="F317" s="297"/>
      <c r="G317" s="297" t="s">
        <v>136</v>
      </c>
      <c r="H317" s="297"/>
      <c r="I317" s="297"/>
      <c r="J317" s="297"/>
      <c r="K317" s="297"/>
      <c r="L317" s="297"/>
      <c r="M317" s="297"/>
      <c r="N317" s="297"/>
      <c r="O317" s="297"/>
      <c r="P317" s="297"/>
      <c r="Q317" s="297"/>
      <c r="R317" s="297"/>
      <c r="S317" s="297"/>
      <c r="T317" s="297"/>
      <c r="U317" s="297"/>
      <c r="V317" s="297"/>
      <c r="W317" s="297"/>
      <c r="X317" s="297"/>
      <c r="Y317" s="297"/>
      <c r="Z317" s="297"/>
      <c r="AA317" s="297"/>
      <c r="AB317" s="297"/>
      <c r="AC317" s="297"/>
      <c r="AD317" s="297"/>
      <c r="AE317" s="297"/>
      <c r="AF317" s="297"/>
      <c r="AG317" s="297"/>
      <c r="AH317" s="297"/>
      <c r="AI317" s="297"/>
      <c r="AJ317" s="297"/>
      <c r="AK317" s="297"/>
      <c r="AL317" s="297"/>
    </row>
    <row r="318" spans="1:38" s="297" customFormat="1" ht="15" customHeight="1">
      <c r="H318" s="467" t="s">
        <v>137</v>
      </c>
      <c r="O318" s="458" t="s">
        <v>51</v>
      </c>
      <c r="P318" s="943">
        <f>P310</f>
        <v>400</v>
      </c>
      <c r="Q318" s="943"/>
      <c r="R318" s="943"/>
      <c r="S318" s="943"/>
      <c r="T318" s="297" t="s">
        <v>52</v>
      </c>
      <c r="U318" s="471">
        <v>2</v>
      </c>
      <c r="AE318" s="458" t="s">
        <v>51</v>
      </c>
      <c r="AF318" s="943">
        <f>P318/U318</f>
        <v>200</v>
      </c>
      <c r="AG318" s="943"/>
      <c r="AH318" s="943"/>
      <c r="AI318" s="943"/>
      <c r="AJ318" s="943"/>
      <c r="AK318" s="297" t="s">
        <v>13</v>
      </c>
    </row>
    <row r="319" spans="1:38" s="297" customFormat="1" ht="15" customHeight="1">
      <c r="H319" s="467" t="s">
        <v>138</v>
      </c>
      <c r="O319" s="458" t="s">
        <v>51</v>
      </c>
      <c r="P319" s="963">
        <v>0.1</v>
      </c>
      <c r="Q319" s="963"/>
      <c r="R319" s="477" t="s">
        <v>58</v>
      </c>
      <c r="S319" s="943">
        <f>J315</f>
        <v>7080</v>
      </c>
      <c r="T319" s="943"/>
      <c r="U319" s="943"/>
      <c r="V319" s="943"/>
      <c r="W319" s="943"/>
      <c r="AE319" s="458" t="s">
        <v>51</v>
      </c>
      <c r="AF319" s="943">
        <f>ROUND(P319*S319,2)</f>
        <v>708</v>
      </c>
      <c r="AG319" s="943"/>
      <c r="AH319" s="943"/>
      <c r="AI319" s="943"/>
      <c r="AJ319" s="943"/>
      <c r="AK319" s="297" t="s">
        <v>13</v>
      </c>
    </row>
    <row r="320" spans="1:38" s="297" customFormat="1" ht="15" customHeight="1">
      <c r="H320" s="467" t="s">
        <v>139</v>
      </c>
      <c r="O320" s="458" t="s">
        <v>51</v>
      </c>
      <c r="P320" s="972">
        <v>0.1</v>
      </c>
      <c r="Q320" s="972"/>
      <c r="R320" s="477" t="s">
        <v>58</v>
      </c>
      <c r="S320" s="943">
        <f>AF318</f>
        <v>200</v>
      </c>
      <c r="T320" s="943"/>
      <c r="U320" s="943"/>
      <c r="V320" s="943"/>
      <c r="W320" s="943"/>
      <c r="AE320" s="458" t="s">
        <v>51</v>
      </c>
      <c r="AF320" s="943">
        <f>ROUND(P320*S320,2)</f>
        <v>20</v>
      </c>
      <c r="AG320" s="943"/>
      <c r="AH320" s="943"/>
      <c r="AI320" s="943"/>
      <c r="AJ320" s="943"/>
      <c r="AK320" s="297" t="s">
        <v>13</v>
      </c>
    </row>
    <row r="321" spans="1:38" s="297" customFormat="1" ht="15" customHeight="1">
      <c r="H321" s="458"/>
      <c r="I321" s="472"/>
      <c r="J321" s="472"/>
      <c r="K321" s="472"/>
      <c r="L321" s="472"/>
      <c r="T321" s="460"/>
      <c r="U321" s="458"/>
      <c r="V321" s="472"/>
      <c r="W321" s="472"/>
      <c r="X321" s="472"/>
      <c r="Y321" s="472"/>
    </row>
    <row r="322" spans="1:38" s="297" customFormat="1" ht="15" customHeight="1">
      <c r="E322" s="297" t="s">
        <v>131</v>
      </c>
      <c r="F322" s="297" t="s">
        <v>140</v>
      </c>
      <c r="G322" s="461" t="s">
        <v>141</v>
      </c>
      <c r="H322" s="458" t="s">
        <v>51</v>
      </c>
      <c r="I322" s="943">
        <f>MIN(AF318,MAX(AF319:AJ320))</f>
        <v>200</v>
      </c>
      <c r="J322" s="943"/>
      <c r="K322" s="943"/>
      <c r="L322" s="943"/>
      <c r="M322" s="297" t="s">
        <v>13</v>
      </c>
    </row>
    <row r="323" spans="1:38" s="297" customFormat="1" ht="15.75" customHeight="1">
      <c r="G323" s="461"/>
      <c r="H323" s="458"/>
      <c r="I323" s="472"/>
      <c r="J323" s="472"/>
      <c r="K323" s="472"/>
      <c r="L323" s="472"/>
    </row>
    <row r="324" spans="1:38" s="297" customFormat="1" ht="15.75" customHeight="1"/>
    <row r="325" spans="1:38" ht="15" customHeight="1">
      <c r="A325" s="297"/>
      <c r="B325" s="297"/>
      <c r="C325" s="297"/>
      <c r="D325" s="297"/>
      <c r="E325" s="297" t="s">
        <v>150</v>
      </c>
      <c r="F325" s="456" t="s">
        <v>168</v>
      </c>
      <c r="G325" s="458" t="s">
        <v>152</v>
      </c>
      <c r="H325" s="966">
        <v>1</v>
      </c>
      <c r="I325" s="966"/>
      <c r="J325" s="475" t="s">
        <v>184</v>
      </c>
      <c r="K325" s="970">
        <f>K293</f>
        <v>200</v>
      </c>
      <c r="L325" s="970"/>
      <c r="M325" s="970"/>
      <c r="N325" s="970"/>
      <c r="O325" s="458" t="s">
        <v>152</v>
      </c>
      <c r="P325" s="970">
        <f>H325*K325</f>
        <v>200</v>
      </c>
      <c r="Q325" s="970"/>
      <c r="R325" s="970"/>
      <c r="S325" s="970"/>
      <c r="T325" s="297" t="s">
        <v>153</v>
      </c>
      <c r="U325" s="297"/>
      <c r="V325" s="297"/>
      <c r="W325" s="297"/>
      <c r="X325" s="297"/>
      <c r="Y325" s="297"/>
      <c r="Z325" s="297"/>
      <c r="AA325" s="297"/>
      <c r="AB325" s="297"/>
      <c r="AC325" s="297"/>
      <c r="AD325" s="297"/>
    </row>
    <row r="326" spans="1:38" ht="15" customHeight="1">
      <c r="A326" s="297"/>
      <c r="B326" s="297"/>
      <c r="C326" s="297"/>
      <c r="D326" s="297"/>
      <c r="E326" s="297"/>
      <c r="F326" s="297"/>
      <c r="G326" s="297"/>
      <c r="H326" s="297"/>
      <c r="I326" s="297"/>
      <c r="J326" s="297"/>
      <c r="K326" s="297"/>
      <c r="L326" s="297"/>
      <c r="M326" s="297"/>
      <c r="N326" s="297"/>
      <c r="O326" s="297"/>
      <c r="P326" s="297"/>
      <c r="Q326" s="297"/>
      <c r="R326" s="297"/>
      <c r="S326" s="297"/>
      <c r="T326" s="297"/>
      <c r="U326" s="297"/>
      <c r="V326" s="297"/>
      <c r="W326" s="297"/>
      <c r="X326" s="297"/>
      <c r="Y326" s="297"/>
      <c r="Z326" s="297"/>
      <c r="AA326" s="297"/>
      <c r="AB326" s="297"/>
      <c r="AC326" s="297"/>
      <c r="AD326" s="297"/>
      <c r="AE326" s="297"/>
      <c r="AF326" s="297"/>
      <c r="AG326" s="297"/>
      <c r="AH326" s="297"/>
      <c r="AI326" s="297"/>
      <c r="AJ326" s="297"/>
      <c r="AK326" s="297"/>
      <c r="AL326" s="297"/>
    </row>
    <row r="327" spans="1:38" ht="15" customHeight="1">
      <c r="A327" s="297"/>
      <c r="B327" s="297"/>
      <c r="C327" s="297"/>
      <c r="D327" s="297"/>
      <c r="E327" s="297"/>
      <c r="F327" s="297"/>
      <c r="G327" s="297" t="s">
        <v>143</v>
      </c>
      <c r="H327" s="297"/>
      <c r="I327" s="297"/>
      <c r="J327" s="297"/>
      <c r="K327" s="297"/>
      <c r="L327" s="297"/>
      <c r="M327" s="297"/>
      <c r="N327" s="297"/>
      <c r="O327" s="297"/>
      <c r="P327" s="297"/>
      <c r="Q327" s="297"/>
      <c r="R327" s="297"/>
      <c r="S327" s="297"/>
      <c r="T327" s="297"/>
      <c r="U327" s="297"/>
      <c r="V327" s="297"/>
      <c r="W327" s="297"/>
      <c r="X327" s="297"/>
      <c r="Y327" s="297"/>
      <c r="Z327" s="297"/>
      <c r="AA327" s="297"/>
      <c r="AB327" s="297"/>
      <c r="AC327" s="297"/>
      <c r="AD327" s="297"/>
      <c r="AE327" s="297"/>
      <c r="AF327" s="297"/>
      <c r="AG327" s="297"/>
      <c r="AH327" s="297"/>
      <c r="AI327" s="297"/>
      <c r="AJ327" s="297"/>
      <c r="AK327" s="297"/>
      <c r="AL327" s="297"/>
    </row>
    <row r="328" spans="1:38" ht="15" customHeight="1">
      <c r="A328" s="297"/>
      <c r="B328" s="297"/>
      <c r="C328" s="297"/>
      <c r="D328" s="297"/>
      <c r="E328" s="297"/>
      <c r="F328" s="297"/>
      <c r="G328" s="297"/>
      <c r="H328" s="461" t="s">
        <v>154</v>
      </c>
      <c r="I328" s="458" t="s">
        <v>152</v>
      </c>
      <c r="J328" s="297" t="s">
        <v>192</v>
      </c>
      <c r="K328" s="297"/>
      <c r="L328" s="297"/>
      <c r="M328" s="297"/>
      <c r="N328" s="297"/>
      <c r="O328" s="297"/>
      <c r="P328" s="297"/>
      <c r="Q328" s="297"/>
      <c r="R328" s="297"/>
      <c r="S328" s="297"/>
      <c r="T328" s="297"/>
      <c r="U328" s="297"/>
      <c r="V328" s="297"/>
      <c r="W328" s="297"/>
      <c r="X328" s="297"/>
      <c r="Y328" s="297"/>
      <c r="Z328" s="297"/>
      <c r="AA328" s="297"/>
      <c r="AB328" s="297"/>
      <c r="AC328" s="297"/>
      <c r="AD328" s="297"/>
      <c r="AE328" s="297"/>
      <c r="AF328" s="297"/>
      <c r="AG328" s="297"/>
      <c r="AH328" s="297"/>
      <c r="AI328" s="297"/>
      <c r="AJ328" s="297"/>
      <c r="AK328" s="297"/>
      <c r="AL328" s="297"/>
    </row>
    <row r="329" spans="1:38" ht="15" customHeight="1">
      <c r="A329" s="297"/>
      <c r="B329" s="297"/>
      <c r="C329" s="297"/>
      <c r="D329" s="297"/>
      <c r="E329" s="297"/>
      <c r="F329" s="297"/>
      <c r="G329" s="297"/>
      <c r="H329" s="297"/>
      <c r="I329" s="458" t="s">
        <v>152</v>
      </c>
      <c r="J329" s="966">
        <v>1</v>
      </c>
      <c r="K329" s="966"/>
      <c r="L329" s="475" t="s">
        <v>184</v>
      </c>
      <c r="M329" s="969">
        <f>M263</f>
        <v>1860</v>
      </c>
      <c r="N329" s="969"/>
      <c r="O329" s="969"/>
      <c r="P329" s="969"/>
      <c r="Q329" s="969"/>
      <c r="R329" s="297" t="s">
        <v>156</v>
      </c>
      <c r="S329" s="966">
        <v>1</v>
      </c>
      <c r="T329" s="966"/>
      <c r="U329" s="475" t="s">
        <v>184</v>
      </c>
      <c r="V329" s="970">
        <f>V263</f>
        <v>260</v>
      </c>
      <c r="W329" s="970"/>
      <c r="X329" s="970"/>
      <c r="Y329" s="970"/>
      <c r="Z329" s="297" t="s">
        <v>156</v>
      </c>
      <c r="AA329" s="966">
        <v>1</v>
      </c>
      <c r="AB329" s="966"/>
      <c r="AC329" s="475" t="s">
        <v>184</v>
      </c>
      <c r="AD329" s="970">
        <f>AD263</f>
        <v>450</v>
      </c>
      <c r="AE329" s="970"/>
      <c r="AF329" s="970"/>
      <c r="AG329" s="970"/>
      <c r="AH329" s="297"/>
      <c r="AI329" s="297"/>
      <c r="AJ329" s="297"/>
      <c r="AK329" s="297"/>
      <c r="AL329" s="297"/>
    </row>
    <row r="330" spans="1:38" ht="15" customHeight="1">
      <c r="A330" s="297"/>
      <c r="B330" s="297"/>
      <c r="C330" s="297"/>
      <c r="D330" s="297"/>
      <c r="E330" s="297"/>
      <c r="F330" s="297"/>
      <c r="G330" s="297"/>
      <c r="H330" s="297"/>
      <c r="I330" s="458" t="s">
        <v>152</v>
      </c>
      <c r="J330" s="971">
        <f>J329*M329+S329*V329+AA329*AD329</f>
        <v>2570</v>
      </c>
      <c r="K330" s="971"/>
      <c r="L330" s="971"/>
      <c r="M330" s="971"/>
      <c r="N330" s="971"/>
      <c r="O330" s="297" t="s">
        <v>153</v>
      </c>
      <c r="P330" s="297"/>
      <c r="Q330" s="297"/>
      <c r="R330" s="297"/>
      <c r="S330" s="297"/>
      <c r="T330" s="472"/>
      <c r="U330" s="472"/>
      <c r="V330" s="472"/>
      <c r="W330" s="472"/>
      <c r="X330" s="297"/>
      <c r="Y330" s="297"/>
      <c r="Z330" s="297"/>
      <c r="AA330" s="297"/>
      <c r="AB330" s="297"/>
      <c r="AC330" s="297"/>
      <c r="AD330" s="297"/>
      <c r="AE330" s="297"/>
      <c r="AF330" s="297"/>
      <c r="AG330" s="297"/>
      <c r="AH330" s="297"/>
      <c r="AI330" s="297"/>
      <c r="AJ330" s="297"/>
      <c r="AK330" s="297"/>
      <c r="AL330" s="297"/>
    </row>
    <row r="331" spans="1:38" ht="15" customHeight="1">
      <c r="A331" s="297"/>
      <c r="B331" s="297"/>
      <c r="C331" s="297"/>
      <c r="D331" s="297"/>
      <c r="E331" s="297"/>
      <c r="F331" s="297"/>
      <c r="G331" s="297"/>
      <c r="H331" s="297"/>
      <c r="I331" s="458"/>
      <c r="J331" s="539"/>
      <c r="K331" s="539"/>
      <c r="L331" s="539"/>
      <c r="M331" s="539"/>
      <c r="N331" s="539"/>
      <c r="O331" s="297"/>
      <c r="P331" s="297"/>
      <c r="Q331" s="297"/>
      <c r="R331" s="297"/>
      <c r="S331" s="297"/>
      <c r="T331" s="472"/>
      <c r="U331" s="472"/>
      <c r="V331" s="472"/>
      <c r="W331" s="472"/>
      <c r="X331" s="297"/>
      <c r="Y331" s="297"/>
      <c r="Z331" s="297"/>
      <c r="AA331" s="297"/>
      <c r="AB331" s="297"/>
      <c r="AC331" s="297"/>
      <c r="AD331" s="297"/>
      <c r="AE331" s="297"/>
      <c r="AF331" s="297"/>
      <c r="AG331" s="297"/>
      <c r="AH331" s="297"/>
      <c r="AI331" s="297"/>
      <c r="AJ331" s="297"/>
      <c r="AK331" s="297"/>
      <c r="AL331" s="297"/>
    </row>
    <row r="332" spans="1:38" ht="15" customHeight="1">
      <c r="A332" s="297"/>
      <c r="B332" s="297"/>
      <c r="C332" s="297"/>
      <c r="D332" s="297"/>
      <c r="E332" s="297"/>
      <c r="F332" s="297"/>
      <c r="G332" s="297" t="s">
        <v>144</v>
      </c>
      <c r="H332" s="297"/>
      <c r="I332" s="297"/>
      <c r="J332" s="297"/>
      <c r="K332" s="297"/>
      <c r="L332" s="297"/>
      <c r="M332" s="297"/>
      <c r="N332" s="297"/>
      <c r="O332" s="297"/>
      <c r="P332" s="297"/>
      <c r="Q332" s="297"/>
      <c r="R332" s="297"/>
      <c r="S332" s="297"/>
      <c r="T332" s="297"/>
      <c r="U332" s="297"/>
      <c r="V332" s="297"/>
      <c r="W332" s="297"/>
      <c r="X332" s="297"/>
      <c r="Y332" s="297"/>
      <c r="Z332" s="297"/>
      <c r="AA332" s="297"/>
      <c r="AB332" s="297"/>
      <c r="AC332" s="297"/>
      <c r="AD332" s="297"/>
      <c r="AE332" s="297"/>
      <c r="AF332" s="297"/>
      <c r="AG332" s="297"/>
      <c r="AH332" s="297"/>
      <c r="AI332" s="297"/>
      <c r="AJ332" s="297"/>
      <c r="AK332" s="297"/>
      <c r="AL332" s="297"/>
    </row>
    <row r="333" spans="1:38" s="297" customFormat="1" ht="15" customHeight="1">
      <c r="H333" s="467" t="s">
        <v>145</v>
      </c>
      <c r="O333" s="458" t="s">
        <v>51</v>
      </c>
      <c r="P333" s="943">
        <f>P325</f>
        <v>200</v>
      </c>
      <c r="Q333" s="943"/>
      <c r="R333" s="943"/>
      <c r="S333" s="943"/>
      <c r="T333" s="297" t="s">
        <v>146</v>
      </c>
      <c r="U333" s="962">
        <v>0.5</v>
      </c>
      <c r="V333" s="962"/>
      <c r="W333" s="477" t="s">
        <v>58</v>
      </c>
      <c r="X333" s="963">
        <v>0.1</v>
      </c>
      <c r="Y333" s="963"/>
      <c r="Z333" s="477" t="s">
        <v>58</v>
      </c>
      <c r="AA333" s="964">
        <f>J330</f>
        <v>2570</v>
      </c>
      <c r="AB333" s="964"/>
      <c r="AC333" s="964"/>
      <c r="AD333" s="964"/>
      <c r="AE333" s="458" t="s">
        <v>51</v>
      </c>
      <c r="AF333" s="943">
        <f>ROUND(P333-U333*X333*AA333,2)</f>
        <v>71.5</v>
      </c>
      <c r="AG333" s="943"/>
      <c r="AH333" s="943"/>
      <c r="AI333" s="943"/>
      <c r="AJ333" s="297" t="s">
        <v>13</v>
      </c>
    </row>
    <row r="334" spans="1:38" s="297" customFormat="1" ht="15" customHeight="1">
      <c r="H334" s="467" t="s">
        <v>137</v>
      </c>
      <c r="O334" s="458" t="s">
        <v>51</v>
      </c>
      <c r="P334" s="943">
        <f>P333</f>
        <v>200</v>
      </c>
      <c r="Q334" s="943"/>
      <c r="R334" s="943"/>
      <c r="S334" s="943"/>
      <c r="T334" s="297" t="s">
        <v>52</v>
      </c>
      <c r="U334" s="471">
        <v>2</v>
      </c>
      <c r="AE334" s="458" t="s">
        <v>51</v>
      </c>
      <c r="AF334" s="943">
        <f>P334/U334</f>
        <v>100</v>
      </c>
      <c r="AG334" s="943"/>
      <c r="AH334" s="943"/>
      <c r="AI334" s="943"/>
      <c r="AJ334" s="297" t="s">
        <v>13</v>
      </c>
    </row>
    <row r="335" spans="1:38" s="297" customFormat="1" ht="15" customHeight="1">
      <c r="H335" s="467"/>
      <c r="O335" s="458"/>
      <c r="P335" s="478"/>
      <c r="Q335" s="478"/>
      <c r="R335" s="477"/>
      <c r="S335" s="472"/>
      <c r="T335" s="472"/>
      <c r="U335" s="472"/>
      <c r="V335" s="472"/>
      <c r="W335" s="472"/>
      <c r="AE335" s="458"/>
      <c r="AF335" s="472"/>
      <c r="AG335" s="472"/>
      <c r="AH335" s="472"/>
      <c r="AI335" s="472"/>
    </row>
    <row r="336" spans="1:38" s="297" customFormat="1" ht="15" customHeight="1">
      <c r="E336" s="297" t="s">
        <v>131</v>
      </c>
      <c r="F336" s="297" t="s">
        <v>140</v>
      </c>
      <c r="G336" s="461" t="s">
        <v>141</v>
      </c>
      <c r="H336" s="458" t="s">
        <v>51</v>
      </c>
      <c r="I336" s="943">
        <f>MAX(AF333:AI334)</f>
        <v>100</v>
      </c>
      <c r="J336" s="943"/>
      <c r="K336" s="943"/>
      <c r="L336" s="943"/>
      <c r="M336" s="297" t="s">
        <v>13</v>
      </c>
    </row>
    <row r="337" spans="1:45" ht="15" customHeight="1">
      <c r="B337" s="220"/>
    </row>
    <row r="338" spans="1:45" ht="15" customHeight="1">
      <c r="B338" s="220"/>
    </row>
    <row r="339" spans="1:45" ht="15" customHeight="1">
      <c r="A339" s="297"/>
      <c r="B339" s="297"/>
      <c r="D339" s="297"/>
      <c r="E339" s="297"/>
      <c r="F339" s="297"/>
      <c r="G339" s="297"/>
      <c r="H339" s="297"/>
      <c r="I339" s="297"/>
      <c r="J339" s="297"/>
      <c r="K339" s="297"/>
      <c r="L339" s="297"/>
      <c r="M339" s="297"/>
      <c r="N339" s="297"/>
      <c r="O339" s="297"/>
      <c r="P339" s="297"/>
      <c r="Q339" s="297"/>
      <c r="R339" s="297"/>
      <c r="S339" s="297"/>
      <c r="T339" s="297"/>
      <c r="U339" s="297"/>
      <c r="V339" s="297"/>
      <c r="W339" s="297"/>
      <c r="X339" s="297"/>
      <c r="Y339" s="297"/>
      <c r="Z339" s="297"/>
      <c r="AA339" s="297"/>
      <c r="AB339" s="297"/>
      <c r="AC339" s="297"/>
      <c r="AD339" s="297"/>
      <c r="AE339" s="297"/>
      <c r="AF339" s="297"/>
      <c r="AG339" s="297"/>
      <c r="AH339" s="297"/>
      <c r="AI339" s="297"/>
      <c r="AJ339" s="297"/>
      <c r="AK339" s="297"/>
      <c r="AL339" s="297"/>
    </row>
    <row r="340" spans="1:45" ht="15" customHeight="1">
      <c r="A340" s="297"/>
      <c r="B340" s="297"/>
      <c r="C340" s="335" t="s">
        <v>193</v>
      </c>
      <c r="D340" s="297"/>
      <c r="E340" s="297"/>
      <c r="F340" s="297"/>
      <c r="G340" s="297"/>
      <c r="H340" s="297"/>
      <c r="I340" s="297"/>
      <c r="J340" s="297"/>
      <c r="K340" s="297"/>
      <c r="L340" s="297"/>
      <c r="M340" s="297"/>
      <c r="N340" s="297"/>
      <c r="O340" s="297"/>
      <c r="P340" s="297"/>
      <c r="Q340" s="297"/>
      <c r="R340" s="297"/>
      <c r="S340" s="297"/>
      <c r="T340" s="297"/>
      <c r="U340" s="297"/>
      <c r="V340" s="297"/>
      <c r="W340" s="297"/>
      <c r="X340" s="297"/>
      <c r="Y340" s="297"/>
      <c r="Z340" s="297"/>
      <c r="AA340" s="297"/>
      <c r="AB340" s="297"/>
      <c r="AC340" s="297"/>
      <c r="AD340" s="297"/>
      <c r="AE340" s="297"/>
      <c r="AF340" s="297"/>
      <c r="AG340" s="297"/>
      <c r="AH340" s="297"/>
      <c r="AI340" s="297"/>
      <c r="AJ340" s="297"/>
      <c r="AK340" s="297"/>
      <c r="AL340" s="297"/>
    </row>
    <row r="341" spans="1:45" ht="15" customHeight="1">
      <c r="B341" s="220"/>
      <c r="AM341" s="487"/>
      <c r="AO341" s="487"/>
      <c r="AS341" s="487"/>
    </row>
    <row r="342" spans="1:45" ht="15" customHeight="1">
      <c r="A342" s="297"/>
      <c r="B342" s="297"/>
      <c r="C342" s="297"/>
      <c r="D342" s="297"/>
      <c r="E342" s="297" t="s">
        <v>131</v>
      </c>
      <c r="F342" s="456" t="s">
        <v>132</v>
      </c>
      <c r="G342" s="458" t="s">
        <v>51</v>
      </c>
      <c r="H342" s="969">
        <f>AF52</f>
        <v>13580</v>
      </c>
      <c r="I342" s="969"/>
      <c r="J342" s="969"/>
      <c r="K342" s="969"/>
      <c r="L342" s="969"/>
      <c r="M342" s="297" t="s">
        <v>13</v>
      </c>
      <c r="N342" s="480"/>
      <c r="O342" s="480"/>
      <c r="P342" s="480"/>
      <c r="Q342" s="458"/>
      <c r="R342" s="965"/>
      <c r="S342" s="965"/>
      <c r="T342" s="965"/>
      <c r="U342" s="965"/>
      <c r="V342" s="965"/>
      <c r="X342" s="297"/>
      <c r="Y342" s="297"/>
      <c r="Z342" s="297"/>
      <c r="AA342" s="297"/>
      <c r="AB342" s="297"/>
      <c r="AC342" s="297"/>
      <c r="AD342" s="297"/>
      <c r="AE342" s="297"/>
      <c r="AF342" s="297"/>
      <c r="AG342" s="297"/>
      <c r="AH342" s="297"/>
      <c r="AI342" s="297"/>
      <c r="AJ342" s="297"/>
      <c r="AK342" s="297"/>
      <c r="AL342" s="297"/>
    </row>
    <row r="343" spans="1:45" ht="15" customHeight="1">
      <c r="A343" s="297"/>
      <c r="B343" s="297"/>
      <c r="C343" s="297"/>
      <c r="D343" s="297"/>
      <c r="E343" s="297"/>
      <c r="F343" s="297"/>
      <c r="G343" s="297"/>
      <c r="H343" s="297"/>
      <c r="I343" s="297"/>
      <c r="J343" s="297"/>
      <c r="K343" s="297"/>
      <c r="L343" s="297"/>
      <c r="M343" s="297"/>
      <c r="N343" s="297"/>
      <c r="O343" s="297"/>
      <c r="P343" s="297"/>
      <c r="Q343" s="297"/>
      <c r="R343" s="297"/>
      <c r="S343" s="297"/>
      <c r="T343" s="297"/>
      <c r="U343" s="297"/>
      <c r="V343" s="297"/>
      <c r="W343" s="297"/>
      <c r="X343" s="297"/>
      <c r="Y343" s="297"/>
      <c r="Z343" s="297"/>
      <c r="AA343" s="297"/>
      <c r="AB343" s="297"/>
      <c r="AC343" s="297"/>
      <c r="AD343" s="297"/>
      <c r="AE343" s="297"/>
      <c r="AF343" s="297"/>
      <c r="AG343" s="297"/>
      <c r="AH343" s="297"/>
      <c r="AI343" s="297"/>
      <c r="AJ343" s="297"/>
      <c r="AK343" s="297"/>
      <c r="AL343" s="297"/>
    </row>
    <row r="344" spans="1:45" ht="15" customHeight="1">
      <c r="A344" s="297"/>
      <c r="B344" s="297"/>
      <c r="C344" s="297"/>
      <c r="D344" s="297"/>
      <c r="E344" s="297"/>
      <c r="F344" s="297"/>
      <c r="G344" s="297" t="s">
        <v>136</v>
      </c>
      <c r="H344" s="297"/>
      <c r="I344" s="297"/>
      <c r="J344" s="297"/>
      <c r="K344" s="297"/>
      <c r="L344" s="297"/>
      <c r="M344" s="297"/>
      <c r="N344" s="297"/>
      <c r="O344" s="297"/>
      <c r="P344" s="297"/>
      <c r="R344" s="297"/>
      <c r="S344" s="297"/>
      <c r="T344" s="297"/>
      <c r="U344" s="297"/>
      <c r="V344" s="297"/>
      <c r="W344" s="297"/>
      <c r="X344" s="297"/>
      <c r="Y344" s="297"/>
      <c r="Z344" s="297"/>
      <c r="AA344" s="297"/>
      <c r="AB344" s="297"/>
      <c r="AC344" s="297"/>
      <c r="AD344" s="297"/>
      <c r="AE344" s="297"/>
      <c r="AF344" s="297"/>
      <c r="AG344" s="297"/>
      <c r="AH344" s="297"/>
      <c r="AI344" s="297"/>
      <c r="AJ344" s="297"/>
      <c r="AK344" s="297"/>
      <c r="AL344" s="297"/>
    </row>
    <row r="345" spans="1:45" ht="15" customHeight="1">
      <c r="A345" s="297"/>
      <c r="B345" s="297"/>
      <c r="C345" s="297"/>
      <c r="D345" s="297"/>
      <c r="E345" s="297"/>
      <c r="F345" s="297"/>
      <c r="G345" s="297"/>
      <c r="H345" s="467" t="s">
        <v>137</v>
      </c>
      <c r="K345" s="458" t="s">
        <v>51</v>
      </c>
      <c r="L345" s="943">
        <f>H342</f>
        <v>13580</v>
      </c>
      <c r="M345" s="943"/>
      <c r="N345" s="943"/>
      <c r="O345" s="943"/>
      <c r="P345" s="943"/>
      <c r="Q345" s="297" t="s">
        <v>52</v>
      </c>
      <c r="R345" s="471">
        <v>2</v>
      </c>
      <c r="S345" s="297"/>
      <c r="T345" s="297"/>
      <c r="U345" s="458" t="s">
        <v>51</v>
      </c>
      <c r="V345" s="943">
        <f>L345/R345</f>
        <v>6790</v>
      </c>
      <c r="W345" s="943"/>
      <c r="X345" s="943"/>
      <c r="Y345" s="943"/>
      <c r="Z345" s="943"/>
      <c r="AA345" s="297" t="s">
        <v>13</v>
      </c>
      <c r="AB345" s="297"/>
      <c r="AC345" s="297"/>
      <c r="AD345" s="297"/>
      <c r="AE345" s="297"/>
      <c r="AF345" s="297"/>
      <c r="AG345" s="297"/>
      <c r="AH345" s="297"/>
      <c r="AI345" s="297"/>
      <c r="AJ345" s="297"/>
      <c r="AK345" s="297"/>
      <c r="AL345" s="297"/>
    </row>
    <row r="346" spans="1:45" ht="15" customHeight="1">
      <c r="A346" s="297"/>
      <c r="B346" s="297"/>
      <c r="C346" s="297"/>
      <c r="D346" s="297"/>
      <c r="E346" s="297"/>
      <c r="F346" s="297"/>
      <c r="G346" s="297"/>
      <c r="H346" s="458"/>
      <c r="I346" s="472"/>
      <c r="J346" s="472"/>
      <c r="K346" s="472"/>
      <c r="L346" s="297"/>
      <c r="M346" s="297"/>
      <c r="N346" s="297"/>
      <c r="O346" s="297"/>
      <c r="P346" s="297"/>
      <c r="Q346" s="297"/>
      <c r="R346" s="297"/>
      <c r="S346" s="297"/>
      <c r="AC346" s="297"/>
      <c r="AD346" s="297"/>
      <c r="AE346" s="297"/>
      <c r="AF346" s="297"/>
      <c r="AG346" s="297"/>
      <c r="AH346" s="297"/>
      <c r="AI346" s="297"/>
      <c r="AJ346" s="297"/>
      <c r="AK346" s="297"/>
      <c r="AL346" s="297"/>
    </row>
    <row r="347" spans="1:45" ht="15" customHeight="1">
      <c r="A347" s="297"/>
      <c r="B347" s="297"/>
      <c r="C347" s="297"/>
      <c r="D347" s="297"/>
      <c r="E347" s="297" t="s">
        <v>131</v>
      </c>
      <c r="F347" s="297" t="s">
        <v>140</v>
      </c>
      <c r="G347" s="461" t="s">
        <v>141</v>
      </c>
      <c r="H347" s="458" t="s">
        <v>51</v>
      </c>
      <c r="I347" s="943">
        <f>V345</f>
        <v>6790</v>
      </c>
      <c r="J347" s="943"/>
      <c r="K347" s="943"/>
      <c r="L347" s="943"/>
      <c r="M347" s="943"/>
      <c r="N347" s="297" t="s">
        <v>13</v>
      </c>
      <c r="O347" s="297"/>
      <c r="P347" s="297"/>
      <c r="Q347" s="297"/>
      <c r="R347" s="297"/>
      <c r="S347" s="297"/>
      <c r="T347" s="297"/>
      <c r="U347" s="297"/>
      <c r="V347" s="297"/>
      <c r="W347" s="297"/>
      <c r="X347" s="297"/>
      <c r="Y347" s="297"/>
      <c r="Z347" s="297"/>
      <c r="AA347" s="297"/>
      <c r="AB347" s="297"/>
      <c r="AC347" s="297"/>
      <c r="AD347" s="297"/>
      <c r="AE347" s="297"/>
      <c r="AF347" s="297"/>
      <c r="AG347" s="297"/>
      <c r="AH347" s="297"/>
      <c r="AI347" s="297"/>
      <c r="AJ347" s="297"/>
      <c r="AK347" s="297"/>
      <c r="AL347" s="297"/>
    </row>
    <row r="348" spans="1:45" ht="15" customHeight="1">
      <c r="A348" s="297"/>
      <c r="B348" s="297"/>
      <c r="C348" s="297"/>
      <c r="D348" s="297"/>
      <c r="E348" s="297"/>
      <c r="F348" s="297"/>
      <c r="G348" s="297"/>
      <c r="H348" s="297"/>
      <c r="I348" s="297"/>
      <c r="J348" s="297"/>
      <c r="K348" s="297"/>
      <c r="L348" s="297"/>
      <c r="M348" s="297"/>
      <c r="N348" s="297"/>
      <c r="O348" s="297"/>
      <c r="P348" s="297"/>
      <c r="Q348" s="297"/>
      <c r="R348" s="297"/>
      <c r="S348" s="297"/>
      <c r="T348" s="297"/>
      <c r="U348" s="297"/>
      <c r="V348" s="297"/>
      <c r="W348" s="297"/>
      <c r="X348" s="297"/>
      <c r="Y348" s="297"/>
      <c r="Z348" s="297"/>
      <c r="AA348" s="297"/>
      <c r="AB348" s="297"/>
      <c r="AC348" s="297"/>
      <c r="AD348" s="297"/>
      <c r="AE348" s="297"/>
      <c r="AF348" s="297"/>
      <c r="AG348" s="297"/>
      <c r="AH348" s="297"/>
      <c r="AI348" s="297"/>
      <c r="AJ348" s="297"/>
      <c r="AK348" s="297"/>
      <c r="AL348" s="297"/>
    </row>
    <row r="349" spans="1:45" ht="15" customHeight="1">
      <c r="A349" s="297"/>
      <c r="B349" s="297"/>
      <c r="C349" s="297"/>
      <c r="D349" s="297"/>
      <c r="E349" s="297" t="s">
        <v>131</v>
      </c>
      <c r="F349" s="456" t="s">
        <v>142</v>
      </c>
      <c r="G349" s="458" t="s">
        <v>51</v>
      </c>
      <c r="H349" s="965">
        <f>AF55</f>
        <v>4740</v>
      </c>
      <c r="I349" s="965"/>
      <c r="J349" s="965"/>
      <c r="K349" s="965"/>
      <c r="L349" s="965"/>
      <c r="M349" s="297" t="s">
        <v>13</v>
      </c>
      <c r="N349" s="297"/>
      <c r="O349" s="297"/>
      <c r="P349" s="297"/>
      <c r="Q349" s="297"/>
      <c r="R349" s="297"/>
      <c r="S349" s="297"/>
      <c r="T349" s="297"/>
      <c r="U349" s="297"/>
      <c r="V349" s="297"/>
      <c r="W349" s="297"/>
      <c r="X349" s="297"/>
      <c r="Y349" s="297"/>
      <c r="Z349" s="297"/>
      <c r="AA349" s="297"/>
      <c r="AB349" s="297"/>
      <c r="AC349" s="297"/>
      <c r="AD349" s="297"/>
      <c r="AE349" s="297"/>
      <c r="AF349" s="297"/>
      <c r="AG349" s="297"/>
      <c r="AH349" s="297"/>
      <c r="AI349" s="297"/>
      <c r="AJ349" s="297"/>
      <c r="AK349" s="297"/>
      <c r="AL349" s="297"/>
    </row>
    <row r="350" spans="1:45" ht="15" customHeight="1">
      <c r="A350" s="297"/>
      <c r="B350" s="297"/>
      <c r="C350" s="297"/>
      <c r="D350" s="297"/>
      <c r="E350" s="297"/>
      <c r="F350" s="297"/>
      <c r="G350" s="297"/>
      <c r="H350" s="297"/>
      <c r="I350" s="297"/>
      <c r="J350" s="297"/>
      <c r="K350" s="297"/>
      <c r="L350" s="297"/>
      <c r="M350" s="297"/>
      <c r="N350" s="297"/>
      <c r="O350" s="297"/>
      <c r="P350" s="297"/>
      <c r="Q350" s="297"/>
      <c r="R350" s="297"/>
      <c r="S350" s="297"/>
      <c r="T350" s="297"/>
      <c r="U350" s="297"/>
      <c r="V350" s="297"/>
      <c r="W350" s="297"/>
      <c r="X350" s="297"/>
      <c r="Y350" s="297"/>
      <c r="Z350" s="297"/>
      <c r="AA350" s="297"/>
      <c r="AB350" s="297"/>
      <c r="AC350" s="297"/>
      <c r="AD350" s="297"/>
      <c r="AE350" s="297"/>
      <c r="AF350" s="297"/>
      <c r="AG350" s="297"/>
      <c r="AH350" s="297"/>
      <c r="AI350" s="297"/>
      <c r="AJ350" s="297"/>
      <c r="AK350" s="297"/>
      <c r="AL350" s="297"/>
    </row>
    <row r="351" spans="1:45" ht="15" customHeight="1">
      <c r="A351" s="297"/>
      <c r="B351" s="297"/>
      <c r="C351" s="297"/>
      <c r="D351" s="297"/>
      <c r="E351" s="297"/>
      <c r="F351" s="297"/>
      <c r="G351" s="297" t="s">
        <v>144</v>
      </c>
      <c r="H351" s="297"/>
      <c r="I351" s="297"/>
      <c r="J351" s="297"/>
      <c r="K351" s="297"/>
      <c r="L351" s="297"/>
      <c r="M351" s="297"/>
      <c r="N351" s="297"/>
      <c r="O351" s="297"/>
      <c r="P351" s="297"/>
      <c r="AG351" s="297"/>
      <c r="AH351" s="297"/>
      <c r="AI351" s="297"/>
      <c r="AJ351" s="297"/>
      <c r="AK351" s="297"/>
      <c r="AL351" s="297"/>
    </row>
    <row r="352" spans="1:45" ht="15" customHeight="1">
      <c r="A352" s="297"/>
      <c r="B352" s="297"/>
      <c r="C352" s="297"/>
      <c r="D352" s="297"/>
      <c r="E352" s="297"/>
      <c r="F352" s="297"/>
      <c r="G352" s="297"/>
      <c r="H352" s="467" t="s">
        <v>194</v>
      </c>
      <c r="I352" s="458" t="s">
        <v>51</v>
      </c>
      <c r="J352" s="943">
        <f>H349</f>
        <v>4740</v>
      </c>
      <c r="K352" s="943"/>
      <c r="L352" s="943"/>
      <c r="M352" s="943"/>
      <c r="N352" s="943"/>
      <c r="O352" s="297" t="s">
        <v>13</v>
      </c>
      <c r="AG352" s="297"/>
      <c r="AH352" s="297"/>
      <c r="AI352" s="297"/>
      <c r="AJ352" s="297"/>
      <c r="AK352" s="297"/>
      <c r="AL352" s="297"/>
    </row>
    <row r="353" spans="1:53" ht="15" customHeight="1">
      <c r="A353" s="297"/>
      <c r="B353" s="297"/>
      <c r="C353" s="297"/>
      <c r="D353" s="297"/>
      <c r="E353" s="297"/>
      <c r="F353" s="297"/>
      <c r="G353" s="297"/>
      <c r="H353" s="458"/>
      <c r="I353" s="472"/>
      <c r="J353" s="472"/>
      <c r="K353" s="472"/>
      <c r="L353" s="472"/>
      <c r="M353" s="297"/>
      <c r="N353" s="297"/>
      <c r="O353" s="297"/>
      <c r="P353" s="297"/>
      <c r="Q353" s="297"/>
      <c r="R353" s="297"/>
      <c r="S353" s="297"/>
      <c r="T353" s="460"/>
      <c r="U353" s="458"/>
      <c r="V353" s="472"/>
      <c r="W353" s="472"/>
      <c r="X353" s="472"/>
      <c r="Y353" s="472"/>
      <c r="Z353" s="297"/>
      <c r="AA353" s="297"/>
      <c r="AB353" s="297"/>
      <c r="AC353" s="297"/>
      <c r="AD353" s="297"/>
      <c r="AE353" s="297"/>
      <c r="AF353" s="297"/>
      <c r="AG353" s="297"/>
      <c r="AH353" s="297"/>
      <c r="AI353" s="297"/>
      <c r="AJ353" s="297"/>
      <c r="AK353" s="297"/>
      <c r="AL353" s="297"/>
    </row>
    <row r="354" spans="1:53" ht="15" customHeight="1">
      <c r="A354" s="297"/>
      <c r="B354" s="297"/>
      <c r="C354" s="297"/>
      <c r="D354" s="297"/>
      <c r="E354" s="297" t="s">
        <v>131</v>
      </c>
      <c r="F354" s="297" t="s">
        <v>140</v>
      </c>
      <c r="G354" s="461" t="s">
        <v>141</v>
      </c>
      <c r="H354" s="458" t="s">
        <v>51</v>
      </c>
      <c r="I354" s="943">
        <f>J352</f>
        <v>4740</v>
      </c>
      <c r="J354" s="943"/>
      <c r="K354" s="943"/>
      <c r="L354" s="943"/>
      <c r="M354" s="943"/>
      <c r="N354" s="297" t="s">
        <v>13</v>
      </c>
      <c r="O354" s="297"/>
      <c r="U354" s="297"/>
      <c r="V354" s="297"/>
      <c r="W354" s="297"/>
      <c r="X354" s="297"/>
      <c r="Y354" s="297"/>
      <c r="Z354" s="297"/>
      <c r="AA354" s="297"/>
      <c r="AB354" s="297"/>
      <c r="AC354" s="297"/>
      <c r="AD354" s="297"/>
      <c r="AE354" s="297"/>
      <c r="AF354" s="297"/>
      <c r="AG354" s="297"/>
      <c r="AH354" s="297"/>
      <c r="AI354" s="297"/>
      <c r="AJ354" s="297"/>
      <c r="AK354" s="297"/>
      <c r="AL354" s="297"/>
    </row>
    <row r="355" spans="1:53" ht="15" customHeight="1">
      <c r="A355" s="297"/>
      <c r="B355" s="297"/>
      <c r="C355" s="297"/>
      <c r="D355" s="297"/>
      <c r="E355" s="297"/>
      <c r="F355" s="297"/>
      <c r="Q355" s="297"/>
      <c r="R355" s="297"/>
      <c r="S355" s="297"/>
      <c r="T355" s="297"/>
      <c r="U355" s="297"/>
      <c r="V355" s="297"/>
      <c r="W355" s="297"/>
      <c r="X355" s="297"/>
      <c r="Y355" s="297"/>
      <c r="Z355" s="297"/>
      <c r="AA355" s="297"/>
      <c r="AB355" s="297"/>
      <c r="AC355" s="297"/>
      <c r="AD355" s="297"/>
      <c r="AE355" s="297"/>
      <c r="AF355" s="297"/>
      <c r="AG355" s="297"/>
      <c r="AH355" s="297"/>
      <c r="AI355" s="297"/>
      <c r="AJ355" s="297"/>
      <c r="AK355" s="297"/>
      <c r="AL355" s="297"/>
    </row>
    <row r="356" spans="1:53" ht="15" customHeight="1">
      <c r="A356" s="297"/>
      <c r="B356" s="297"/>
      <c r="C356" s="335" t="s">
        <v>125</v>
      </c>
      <c r="D356" s="297"/>
      <c r="E356" s="297"/>
      <c r="F356" s="297"/>
      <c r="G356" s="297"/>
      <c r="H356" s="297"/>
      <c r="I356" s="297"/>
      <c r="J356" s="297"/>
      <c r="K356" s="297"/>
      <c r="L356" s="297"/>
      <c r="M356" s="297"/>
      <c r="N356" s="297"/>
      <c r="O356" s="297"/>
      <c r="P356" s="297"/>
      <c r="Q356" s="297"/>
      <c r="R356" s="297"/>
      <c r="S356" s="297"/>
      <c r="T356" s="297"/>
      <c r="U356" s="297"/>
      <c r="V356" s="297"/>
      <c r="W356" s="297"/>
      <c r="X356" s="297"/>
      <c r="Y356" s="297"/>
      <c r="Z356" s="297"/>
      <c r="AA356" s="297"/>
      <c r="AB356" s="297"/>
      <c r="AC356" s="297"/>
      <c r="AD356" s="297"/>
      <c r="AE356" s="297"/>
      <c r="AF356" s="297"/>
      <c r="AG356" s="297"/>
      <c r="AH356" s="297"/>
      <c r="AI356" s="297"/>
      <c r="AJ356" s="297"/>
      <c r="AK356" s="297"/>
      <c r="AL356" s="297"/>
    </row>
    <row r="357" spans="1:53" ht="15" customHeight="1">
      <c r="B357" s="220"/>
    </row>
    <row r="358" spans="1:53" ht="15" customHeight="1">
      <c r="A358" s="297"/>
      <c r="B358" s="297"/>
      <c r="C358" s="297"/>
      <c r="D358" s="297"/>
      <c r="E358" s="297" t="s">
        <v>131</v>
      </c>
      <c r="F358" s="456" t="s">
        <v>132</v>
      </c>
      <c r="G358" s="458" t="s">
        <v>51</v>
      </c>
      <c r="H358" s="970">
        <f>AF62</f>
        <v>128</v>
      </c>
      <c r="I358" s="970"/>
      <c r="J358" s="970"/>
      <c r="K358" s="970"/>
      <c r="L358" s="297" t="s">
        <v>13</v>
      </c>
      <c r="M358" s="297"/>
      <c r="N358" s="297"/>
      <c r="O358" s="297"/>
      <c r="AG358" s="297"/>
      <c r="AH358" s="297"/>
      <c r="AI358" s="297"/>
      <c r="AJ358" s="297"/>
      <c r="AK358" s="297"/>
      <c r="AL358" s="297"/>
    </row>
    <row r="359" spans="1:53" ht="15" customHeight="1">
      <c r="A359" s="297"/>
      <c r="B359" s="297"/>
      <c r="C359" s="297"/>
      <c r="D359" s="297"/>
      <c r="E359" s="297"/>
      <c r="F359" s="297"/>
      <c r="G359" s="297"/>
      <c r="H359" s="297"/>
      <c r="I359" s="297"/>
      <c r="J359" s="297"/>
      <c r="K359" s="297"/>
      <c r="L359" s="297"/>
      <c r="M359" s="297"/>
      <c r="N359" s="297"/>
      <c r="O359" s="297"/>
      <c r="AG359" s="297"/>
      <c r="AH359" s="297"/>
      <c r="AZ359" s="297"/>
      <c r="BA359" s="297"/>
    </row>
    <row r="360" spans="1:53" ht="15" customHeight="1">
      <c r="A360" s="297"/>
      <c r="B360" s="297"/>
      <c r="C360" s="297"/>
      <c r="D360" s="297"/>
      <c r="E360" s="297"/>
      <c r="F360" s="297"/>
      <c r="G360" s="297" t="s">
        <v>136</v>
      </c>
      <c r="H360" s="297"/>
      <c r="I360" s="297"/>
      <c r="J360" s="297"/>
      <c r="K360" s="297"/>
      <c r="L360" s="297"/>
      <c r="M360" s="297"/>
      <c r="N360" s="297"/>
      <c r="O360" s="297"/>
      <c r="P360" s="297"/>
      <c r="Q360" s="297"/>
      <c r="R360" s="297"/>
      <c r="S360" s="297"/>
      <c r="T360" s="297"/>
      <c r="U360" s="297"/>
      <c r="V360" s="297"/>
      <c r="W360" s="297"/>
      <c r="AH360" s="297"/>
      <c r="AZ360" s="297"/>
      <c r="BA360" s="297"/>
    </row>
    <row r="361" spans="1:53" ht="15" customHeight="1">
      <c r="A361" s="297"/>
      <c r="B361" s="297"/>
      <c r="C361" s="297"/>
      <c r="D361" s="297"/>
      <c r="E361" s="297"/>
      <c r="F361" s="297"/>
      <c r="G361" s="297"/>
      <c r="H361" s="467" t="s">
        <v>137</v>
      </c>
      <c r="I361" s="297"/>
      <c r="J361" s="297"/>
      <c r="K361" s="458" t="s">
        <v>51</v>
      </c>
      <c r="L361" s="943">
        <f>H358</f>
        <v>128</v>
      </c>
      <c r="M361" s="943"/>
      <c r="N361" s="943"/>
      <c r="O361" s="943"/>
      <c r="P361" s="297" t="s">
        <v>52</v>
      </c>
      <c r="Q361" s="471">
        <v>2</v>
      </c>
      <c r="R361" s="458" t="s">
        <v>51</v>
      </c>
      <c r="S361" s="943">
        <f>L361/Q361</f>
        <v>64</v>
      </c>
      <c r="T361" s="943"/>
      <c r="U361" s="943"/>
      <c r="V361" s="943"/>
      <c r="W361" s="297" t="s">
        <v>13</v>
      </c>
      <c r="AH361" s="297"/>
      <c r="AZ361" s="472"/>
      <c r="BA361" s="472"/>
    </row>
    <row r="362" spans="1:53" ht="15" customHeight="1">
      <c r="A362" s="297"/>
      <c r="B362" s="297"/>
      <c r="C362" s="297"/>
      <c r="D362" s="297"/>
      <c r="E362" s="297"/>
      <c r="F362" s="297"/>
      <c r="G362" s="297"/>
      <c r="H362" s="458"/>
      <c r="I362" s="472"/>
      <c r="J362" s="472"/>
      <c r="K362" s="472"/>
      <c r="L362" s="472"/>
      <c r="M362" s="297"/>
      <c r="N362" s="297"/>
      <c r="Z362" s="297"/>
      <c r="AA362" s="297"/>
      <c r="AB362" s="297"/>
      <c r="AC362" s="297"/>
      <c r="AD362" s="297"/>
      <c r="AE362" s="297"/>
      <c r="AF362" s="297"/>
      <c r="AG362" s="297"/>
      <c r="AH362" s="297"/>
      <c r="AZ362" s="297"/>
      <c r="BA362" s="297"/>
    </row>
    <row r="363" spans="1:53" ht="15" customHeight="1">
      <c r="A363" s="297"/>
      <c r="B363" s="297"/>
      <c r="C363" s="297"/>
      <c r="D363" s="297"/>
      <c r="E363" s="297" t="s">
        <v>131</v>
      </c>
      <c r="F363" s="297" t="s">
        <v>140</v>
      </c>
      <c r="G363" s="461" t="s">
        <v>141</v>
      </c>
      <c r="H363" s="458" t="s">
        <v>51</v>
      </c>
      <c r="I363" s="943">
        <f>S361</f>
        <v>64</v>
      </c>
      <c r="J363" s="943"/>
      <c r="K363" s="943"/>
      <c r="L363" s="943"/>
      <c r="M363" s="297" t="s">
        <v>13</v>
      </c>
      <c r="N363" s="297"/>
      <c r="Z363" s="297"/>
      <c r="AA363" s="297"/>
      <c r="AB363" s="297"/>
      <c r="AC363" s="297"/>
      <c r="AD363" s="297"/>
      <c r="AE363" s="297"/>
      <c r="AF363" s="297"/>
      <c r="AG363" s="297"/>
      <c r="AH363" s="297"/>
      <c r="AI363" s="297"/>
      <c r="AJ363" s="297"/>
      <c r="AK363" s="297"/>
      <c r="AL363" s="297"/>
    </row>
    <row r="364" spans="1:53" ht="15" customHeight="1">
      <c r="A364" s="297"/>
      <c r="B364" s="297"/>
      <c r="C364" s="297"/>
      <c r="D364" s="297"/>
      <c r="E364" s="297"/>
      <c r="F364" s="297"/>
      <c r="G364" s="297"/>
      <c r="H364" s="297"/>
      <c r="I364" s="297"/>
      <c r="J364" s="297"/>
      <c r="K364" s="297"/>
      <c r="L364" s="297"/>
      <c r="M364" s="297"/>
      <c r="N364" s="297"/>
      <c r="O364" s="297"/>
      <c r="P364" s="297"/>
      <c r="Q364" s="297"/>
      <c r="R364" s="297"/>
      <c r="S364" s="297"/>
      <c r="T364" s="297"/>
      <c r="U364" s="297"/>
      <c r="V364" s="297"/>
      <c r="W364" s="297"/>
      <c r="X364" s="297"/>
      <c r="Y364" s="297"/>
      <c r="Z364" s="297"/>
      <c r="AA364" s="297"/>
      <c r="AB364" s="297"/>
      <c r="AC364" s="297"/>
      <c r="AD364" s="297"/>
      <c r="AE364" s="297"/>
      <c r="AF364" s="297"/>
      <c r="AG364" s="297"/>
      <c r="AH364" s="297"/>
      <c r="AI364" s="297"/>
      <c r="AJ364" s="297"/>
      <c r="AK364" s="297"/>
      <c r="AL364" s="297"/>
    </row>
    <row r="365" spans="1:53" ht="15" customHeight="1">
      <c r="A365" s="297"/>
      <c r="B365" s="297"/>
      <c r="C365" s="297"/>
      <c r="D365" s="297"/>
      <c r="E365" s="297" t="s">
        <v>131</v>
      </c>
      <c r="F365" s="456" t="s">
        <v>142</v>
      </c>
      <c r="G365" s="458" t="s">
        <v>51</v>
      </c>
      <c r="H365" s="965">
        <f>AF64</f>
        <v>64</v>
      </c>
      <c r="I365" s="965"/>
      <c r="J365" s="965"/>
      <c r="K365" s="965"/>
      <c r="L365" s="297" t="s">
        <v>13</v>
      </c>
      <c r="M365" s="297"/>
      <c r="N365" s="297"/>
      <c r="O365" s="297"/>
      <c r="P365" s="297"/>
      <c r="Q365" s="297"/>
      <c r="R365" s="297"/>
      <c r="S365" s="297"/>
      <c r="T365" s="297"/>
      <c r="U365" s="297"/>
      <c r="V365" s="297"/>
      <c r="W365" s="297"/>
      <c r="X365" s="297"/>
      <c r="Y365" s="297"/>
      <c r="Z365" s="297"/>
      <c r="AA365" s="297"/>
      <c r="AB365" s="297"/>
      <c r="AC365" s="297"/>
      <c r="AD365" s="297"/>
      <c r="AE365" s="297"/>
      <c r="AF365" s="297"/>
      <c r="AG365" s="297"/>
      <c r="AH365" s="297"/>
      <c r="AI365" s="297"/>
      <c r="AJ365" s="297"/>
      <c r="AK365" s="297"/>
      <c r="AL365" s="297"/>
    </row>
    <row r="366" spans="1:53" ht="15" customHeight="1">
      <c r="A366" s="297"/>
      <c r="B366" s="297"/>
      <c r="C366" s="297"/>
      <c r="D366" s="297"/>
      <c r="E366" s="297"/>
      <c r="F366" s="297"/>
      <c r="G366" s="297"/>
      <c r="H366" s="297"/>
      <c r="I366" s="297"/>
      <c r="J366" s="297"/>
      <c r="K366" s="297"/>
      <c r="L366" s="297"/>
      <c r="M366" s="297"/>
      <c r="N366" s="297"/>
      <c r="O366" s="297"/>
      <c r="P366" s="297"/>
      <c r="Q366" s="297"/>
      <c r="R366" s="297"/>
      <c r="S366" s="297"/>
      <c r="T366" s="297"/>
      <c r="U366" s="297"/>
      <c r="V366" s="297"/>
      <c r="W366" s="297"/>
      <c r="X366" s="297"/>
      <c r="Y366" s="297"/>
      <c r="Z366" s="297"/>
      <c r="AA366" s="297"/>
      <c r="AB366" s="297"/>
      <c r="AC366" s="297"/>
      <c r="AD366" s="297"/>
      <c r="AE366" s="297"/>
      <c r="AF366" s="297"/>
      <c r="AG366" s="297"/>
      <c r="AH366" s="297"/>
      <c r="AI366" s="297"/>
      <c r="AJ366" s="297"/>
      <c r="AK366" s="297"/>
      <c r="AL366" s="297"/>
    </row>
    <row r="367" spans="1:53" ht="15" customHeight="1">
      <c r="A367" s="297"/>
      <c r="B367" s="297"/>
      <c r="C367" s="297"/>
      <c r="D367" s="297"/>
      <c r="E367" s="297"/>
      <c r="F367" s="297"/>
      <c r="G367" s="297" t="s">
        <v>144</v>
      </c>
      <c r="H367" s="297"/>
      <c r="I367" s="297"/>
      <c r="J367" s="297"/>
      <c r="K367" s="297"/>
      <c r="L367" s="297"/>
      <c r="M367" s="297"/>
      <c r="N367" s="297"/>
      <c r="Y367" s="297"/>
      <c r="Z367" s="297"/>
      <c r="AA367" s="297"/>
      <c r="AB367" s="297"/>
      <c r="AC367" s="297"/>
      <c r="AD367" s="297"/>
      <c r="AE367" s="297"/>
      <c r="AF367" s="297"/>
      <c r="AG367" s="297"/>
      <c r="AH367" s="297"/>
      <c r="AI367" s="297"/>
      <c r="AJ367" s="297"/>
      <c r="AK367" s="297"/>
      <c r="AL367" s="297"/>
    </row>
    <row r="368" spans="1:53" ht="15" customHeight="1">
      <c r="A368" s="297"/>
      <c r="B368" s="297"/>
      <c r="C368" s="297"/>
      <c r="D368" s="297"/>
      <c r="E368" s="297"/>
      <c r="F368" s="297"/>
      <c r="G368" s="297"/>
      <c r="H368" s="467" t="s">
        <v>194</v>
      </c>
      <c r="I368" s="458" t="s">
        <v>51</v>
      </c>
      <c r="J368" s="943">
        <f>H365</f>
        <v>64</v>
      </c>
      <c r="K368" s="943"/>
      <c r="L368" s="943"/>
      <c r="M368" s="943"/>
      <c r="N368" s="297" t="s">
        <v>13</v>
      </c>
      <c r="Y368" s="297"/>
      <c r="Z368" s="297"/>
      <c r="AA368" s="297"/>
      <c r="AB368" s="297"/>
      <c r="AC368" s="297"/>
      <c r="AD368" s="297"/>
      <c r="AE368" s="297"/>
      <c r="AF368" s="297"/>
      <c r="AG368" s="297"/>
      <c r="AH368" s="297"/>
      <c r="AI368" s="297"/>
      <c r="AJ368" s="297"/>
      <c r="AK368" s="297"/>
      <c r="AL368" s="297"/>
    </row>
    <row r="369" spans="1:38" ht="15" customHeight="1">
      <c r="A369" s="297"/>
      <c r="B369" s="297"/>
      <c r="C369" s="297"/>
      <c r="D369" s="297"/>
      <c r="E369" s="297"/>
      <c r="F369" s="297"/>
      <c r="G369" s="297"/>
      <c r="H369" s="458"/>
      <c r="I369" s="472"/>
      <c r="J369" s="472"/>
      <c r="K369" s="472"/>
      <c r="L369" s="472"/>
      <c r="M369" s="297"/>
      <c r="N369" s="297"/>
      <c r="O369" s="297"/>
      <c r="P369" s="297"/>
      <c r="Q369" s="297"/>
      <c r="R369" s="297"/>
      <c r="S369" s="297"/>
      <c r="T369" s="460"/>
      <c r="U369" s="458"/>
      <c r="V369" s="472"/>
      <c r="W369" s="472"/>
      <c r="X369" s="472"/>
      <c r="Y369" s="472"/>
      <c r="Z369" s="297"/>
      <c r="AA369" s="297"/>
      <c r="AB369" s="297"/>
      <c r="AC369" s="297"/>
      <c r="AD369" s="297"/>
      <c r="AE369" s="297"/>
      <c r="AF369" s="297"/>
      <c r="AG369" s="297"/>
      <c r="AH369" s="297"/>
      <c r="AI369" s="297"/>
      <c r="AJ369" s="297"/>
      <c r="AK369" s="297"/>
      <c r="AL369" s="297"/>
    </row>
    <row r="370" spans="1:38" ht="15" customHeight="1">
      <c r="A370" s="297"/>
      <c r="B370" s="297"/>
      <c r="C370" s="297"/>
      <c r="D370" s="297"/>
      <c r="E370" s="297" t="s">
        <v>131</v>
      </c>
      <c r="F370" s="297" t="s">
        <v>140</v>
      </c>
      <c r="G370" s="461" t="s">
        <v>141</v>
      </c>
      <c r="H370" s="458" t="s">
        <v>51</v>
      </c>
      <c r="I370" s="943">
        <f>J368</f>
        <v>64</v>
      </c>
      <c r="J370" s="943"/>
      <c r="K370" s="943"/>
      <c r="L370" s="943"/>
      <c r="M370" s="297" t="s">
        <v>13</v>
      </c>
      <c r="N370" s="297"/>
      <c r="O370" s="297"/>
      <c r="P370" s="297"/>
      <c r="Q370" s="297"/>
      <c r="R370" s="297"/>
      <c r="S370" s="297"/>
      <c r="T370" s="297"/>
      <c r="U370" s="297"/>
      <c r="V370" s="297"/>
      <c r="W370" s="297"/>
      <c r="X370" s="297"/>
      <c r="Y370" s="297"/>
      <c r="Z370" s="297"/>
      <c r="AA370" s="297"/>
      <c r="AB370" s="297"/>
      <c r="AC370" s="297"/>
      <c r="AD370" s="297"/>
      <c r="AE370" s="297"/>
      <c r="AF370" s="297"/>
      <c r="AG370" s="297"/>
      <c r="AH370" s="297"/>
      <c r="AI370" s="297"/>
      <c r="AJ370" s="297"/>
      <c r="AK370" s="297"/>
      <c r="AL370" s="297"/>
    </row>
    <row r="371" spans="1:38" ht="15" customHeight="1">
      <c r="A371" s="297"/>
      <c r="B371" s="297"/>
      <c r="C371" s="297"/>
      <c r="D371" s="297"/>
      <c r="E371" s="297"/>
      <c r="F371" s="297"/>
      <c r="G371" s="297"/>
      <c r="H371" s="297"/>
      <c r="I371" s="297"/>
      <c r="J371" s="297"/>
      <c r="K371" s="297"/>
      <c r="L371" s="297"/>
      <c r="M371" s="297"/>
      <c r="N371" s="297"/>
      <c r="O371" s="297"/>
      <c r="P371" s="297"/>
      <c r="Q371" s="297"/>
      <c r="R371" s="297"/>
      <c r="S371" s="297"/>
      <c r="T371" s="297"/>
      <c r="U371" s="297"/>
      <c r="V371" s="297"/>
      <c r="W371" s="297"/>
      <c r="X371" s="297"/>
      <c r="Y371" s="297"/>
      <c r="Z371" s="297"/>
      <c r="AA371" s="297"/>
      <c r="AB371" s="297"/>
      <c r="AC371" s="297"/>
      <c r="AD371" s="297"/>
      <c r="AE371" s="297"/>
      <c r="AF371" s="297"/>
      <c r="AG371" s="297"/>
      <c r="AH371" s="297"/>
      <c r="AI371" s="297"/>
      <c r="AJ371" s="297"/>
      <c r="AK371" s="297"/>
      <c r="AL371" s="297"/>
    </row>
    <row r="372" spans="1:38" ht="15" customHeight="1">
      <c r="A372" s="297"/>
      <c r="B372" s="297"/>
      <c r="C372" s="335" t="s">
        <v>195</v>
      </c>
      <c r="D372" s="297"/>
      <c r="E372" s="297"/>
      <c r="F372" s="297"/>
      <c r="G372" s="297"/>
      <c r="H372" s="297"/>
      <c r="I372" s="297"/>
      <c r="J372" s="297"/>
      <c r="K372" s="297"/>
      <c r="L372" s="297"/>
      <c r="M372" s="297"/>
      <c r="N372" s="297"/>
      <c r="O372" s="297"/>
      <c r="P372" s="297"/>
      <c r="Q372" s="297"/>
      <c r="R372" s="297"/>
      <c r="S372" s="297"/>
      <c r="T372" s="297"/>
      <c r="U372" s="297"/>
      <c r="V372" s="297"/>
      <c r="W372" s="297"/>
      <c r="X372" s="297"/>
      <c r="Y372" s="297"/>
      <c r="Z372" s="297"/>
      <c r="AA372" s="297"/>
      <c r="AB372" s="297"/>
      <c r="AC372" s="297"/>
      <c r="AD372" s="297"/>
      <c r="AE372" s="297"/>
      <c r="AF372" s="297"/>
      <c r="AG372" s="297"/>
      <c r="AH372" s="297"/>
      <c r="AI372" s="297"/>
      <c r="AJ372" s="297"/>
      <c r="AK372" s="297"/>
      <c r="AL372" s="297"/>
    </row>
    <row r="373" spans="1:38" ht="15" customHeight="1">
      <c r="A373" s="297"/>
      <c r="B373" s="297"/>
      <c r="C373" s="335"/>
      <c r="D373" s="297"/>
      <c r="E373" s="297"/>
      <c r="F373" s="297"/>
      <c r="G373" s="297"/>
      <c r="H373" s="297"/>
      <c r="I373" s="297"/>
      <c r="J373" s="297"/>
      <c r="K373" s="297"/>
      <c r="L373" s="297"/>
      <c r="M373" s="297"/>
      <c r="N373" s="297"/>
      <c r="O373" s="297"/>
      <c r="P373" s="297"/>
      <c r="Q373" s="297"/>
      <c r="R373" s="297"/>
      <c r="S373" s="297"/>
      <c r="T373" s="297"/>
      <c r="U373" s="297"/>
      <c r="V373" s="297"/>
      <c r="W373" s="297"/>
      <c r="X373" s="297"/>
      <c r="Y373" s="297"/>
      <c r="Z373" s="297"/>
      <c r="AA373" s="297"/>
      <c r="AB373" s="297"/>
      <c r="AC373" s="297"/>
      <c r="AD373" s="297"/>
      <c r="AE373" s="297"/>
      <c r="AF373" s="297"/>
      <c r="AG373" s="297"/>
      <c r="AH373" s="297"/>
      <c r="AI373" s="297"/>
      <c r="AJ373" s="297"/>
      <c r="AK373" s="297"/>
      <c r="AL373" s="297"/>
    </row>
    <row r="374" spans="1:38" ht="15" customHeight="1">
      <c r="A374" s="297"/>
      <c r="B374" s="297"/>
      <c r="C374" s="297"/>
      <c r="D374" s="958" t="s">
        <v>196</v>
      </c>
      <c r="E374" s="959"/>
      <c r="F374" s="959"/>
      <c r="G374" s="959"/>
      <c r="H374" s="959"/>
      <c r="I374" s="959"/>
      <c r="J374" s="959"/>
      <c r="K374" s="959"/>
      <c r="L374" s="959"/>
      <c r="M374" s="959"/>
      <c r="N374" s="959"/>
      <c r="O374" s="959"/>
      <c r="P374" s="959"/>
      <c r="Q374" s="959"/>
      <c r="R374" s="959"/>
      <c r="S374" s="959" t="s">
        <v>197</v>
      </c>
      <c r="T374" s="959"/>
      <c r="U374" s="959"/>
      <c r="V374" s="959"/>
      <c r="W374" s="959"/>
      <c r="X374" s="959" t="s">
        <v>198</v>
      </c>
      <c r="Y374" s="959"/>
      <c r="Z374" s="959"/>
      <c r="AA374" s="959"/>
      <c r="AB374" s="959"/>
      <c r="AC374" s="959" t="s">
        <v>199</v>
      </c>
      <c r="AD374" s="959"/>
      <c r="AE374" s="959"/>
      <c r="AF374" s="959"/>
      <c r="AG374" s="967"/>
      <c r="AH374" s="297"/>
      <c r="AI374" s="297"/>
      <c r="AJ374" s="297"/>
      <c r="AK374" s="297"/>
      <c r="AL374" s="297"/>
    </row>
    <row r="375" spans="1:38" ht="15" customHeight="1">
      <c r="A375" s="297"/>
      <c r="B375" s="297"/>
      <c r="C375" s="297"/>
      <c r="D375" s="960"/>
      <c r="E375" s="961"/>
      <c r="F375" s="961"/>
      <c r="G375" s="961"/>
      <c r="H375" s="961"/>
      <c r="I375" s="961"/>
      <c r="J375" s="961"/>
      <c r="K375" s="961"/>
      <c r="L375" s="961"/>
      <c r="M375" s="961"/>
      <c r="N375" s="961"/>
      <c r="O375" s="961"/>
      <c r="P375" s="961"/>
      <c r="Q375" s="961"/>
      <c r="R375" s="961"/>
      <c r="S375" s="961"/>
      <c r="T375" s="961"/>
      <c r="U375" s="961"/>
      <c r="V375" s="961"/>
      <c r="W375" s="961"/>
      <c r="X375" s="961"/>
      <c r="Y375" s="961"/>
      <c r="Z375" s="961"/>
      <c r="AA375" s="961"/>
      <c r="AB375" s="961"/>
      <c r="AC375" s="961"/>
      <c r="AD375" s="961"/>
      <c r="AE375" s="961"/>
      <c r="AF375" s="961"/>
      <c r="AG375" s="968"/>
      <c r="AH375" s="297"/>
      <c r="AI375" s="297"/>
      <c r="AJ375" s="297"/>
      <c r="AK375" s="297"/>
      <c r="AL375" s="297"/>
    </row>
    <row r="376" spans="1:38" ht="21.95" customHeight="1">
      <c r="A376" s="297"/>
      <c r="B376" s="297"/>
      <c r="C376" s="297"/>
      <c r="D376" s="944" t="s">
        <v>200</v>
      </c>
      <c r="E376" s="945"/>
      <c r="F376" s="948" t="s">
        <v>201</v>
      </c>
      <c r="G376" s="948"/>
      <c r="H376" s="948"/>
      <c r="I376" s="948"/>
      <c r="J376" s="948"/>
      <c r="K376" s="948"/>
      <c r="L376" s="948"/>
      <c r="M376" s="948"/>
      <c r="N376" s="948"/>
      <c r="O376" s="948"/>
      <c r="P376" s="948"/>
      <c r="Q376" s="948"/>
      <c r="R376" s="948"/>
      <c r="S376" s="949">
        <f>I85</f>
        <v>160</v>
      </c>
      <c r="T376" s="949"/>
      <c r="U376" s="949"/>
      <c r="V376" s="949"/>
      <c r="W376" s="949"/>
      <c r="X376" s="949">
        <f>I98</f>
        <v>80</v>
      </c>
      <c r="Y376" s="949"/>
      <c r="Z376" s="949"/>
      <c r="AA376" s="949"/>
      <c r="AB376" s="949"/>
      <c r="AC376" s="949">
        <f t="shared" ref="AC376:AC385" si="0">X376+S376</f>
        <v>240</v>
      </c>
      <c r="AD376" s="949"/>
      <c r="AE376" s="949"/>
      <c r="AF376" s="949"/>
      <c r="AG376" s="950"/>
      <c r="AH376" s="297"/>
      <c r="AI376" s="297"/>
      <c r="AJ376" s="297"/>
      <c r="AK376" s="297"/>
      <c r="AL376" s="297"/>
    </row>
    <row r="377" spans="1:38" ht="21.95" customHeight="1">
      <c r="A377" s="297"/>
      <c r="B377" s="297"/>
      <c r="C377" s="297"/>
      <c r="D377" s="944"/>
      <c r="E377" s="945"/>
      <c r="F377" s="948" t="s">
        <v>202</v>
      </c>
      <c r="G377" s="948"/>
      <c r="H377" s="948"/>
      <c r="I377" s="948"/>
      <c r="J377" s="948"/>
      <c r="K377" s="948"/>
      <c r="L377" s="948"/>
      <c r="M377" s="948"/>
      <c r="N377" s="948"/>
      <c r="O377" s="948"/>
      <c r="P377" s="948"/>
      <c r="Q377" s="948"/>
      <c r="R377" s="948"/>
      <c r="S377" s="949">
        <f>I118</f>
        <v>200</v>
      </c>
      <c r="T377" s="949"/>
      <c r="U377" s="949"/>
      <c r="V377" s="949"/>
      <c r="W377" s="949"/>
      <c r="X377" s="949">
        <f>I133</f>
        <v>100</v>
      </c>
      <c r="Y377" s="949"/>
      <c r="Z377" s="949"/>
      <c r="AA377" s="949"/>
      <c r="AB377" s="949"/>
      <c r="AC377" s="949">
        <f t="shared" si="0"/>
        <v>300</v>
      </c>
      <c r="AD377" s="949"/>
      <c r="AE377" s="949"/>
      <c r="AF377" s="949"/>
      <c r="AG377" s="950"/>
      <c r="AH377" s="297"/>
      <c r="AI377" s="297"/>
      <c r="AJ377" s="297"/>
      <c r="AK377" s="297"/>
      <c r="AL377" s="297"/>
    </row>
    <row r="378" spans="1:38" ht="21.95" customHeight="1">
      <c r="A378" s="297"/>
      <c r="B378" s="297"/>
      <c r="C378" s="297"/>
      <c r="D378" s="944" t="s">
        <v>203</v>
      </c>
      <c r="E378" s="945"/>
      <c r="F378" s="948" t="s">
        <v>204</v>
      </c>
      <c r="G378" s="948"/>
      <c r="H378" s="948"/>
      <c r="I378" s="948"/>
      <c r="J378" s="948"/>
      <c r="K378" s="948"/>
      <c r="L378" s="948"/>
      <c r="M378" s="948"/>
      <c r="N378" s="948"/>
      <c r="O378" s="948"/>
      <c r="P378" s="948"/>
      <c r="Q378" s="948"/>
      <c r="R378" s="948"/>
      <c r="S378" s="949">
        <f>I157</f>
        <v>298.39999999999998</v>
      </c>
      <c r="T378" s="949"/>
      <c r="U378" s="949"/>
      <c r="V378" s="949"/>
      <c r="W378" s="949"/>
      <c r="X378" s="949">
        <f>I172</f>
        <v>175.03</v>
      </c>
      <c r="Y378" s="949"/>
      <c r="Z378" s="949"/>
      <c r="AA378" s="949"/>
      <c r="AB378" s="949"/>
      <c r="AC378" s="949">
        <f t="shared" si="0"/>
        <v>473.42999999999995</v>
      </c>
      <c r="AD378" s="949"/>
      <c r="AE378" s="949"/>
      <c r="AF378" s="949"/>
      <c r="AG378" s="950"/>
      <c r="AH378" s="297"/>
      <c r="AI378" s="297"/>
      <c r="AJ378" s="297"/>
      <c r="AK378" s="297"/>
      <c r="AL378" s="297"/>
    </row>
    <row r="379" spans="1:38" ht="21.95" customHeight="1">
      <c r="A379" s="297"/>
      <c r="B379" s="297"/>
      <c r="C379" s="297"/>
      <c r="D379" s="944"/>
      <c r="E379" s="945"/>
      <c r="F379" s="948" t="s">
        <v>205</v>
      </c>
      <c r="G379" s="948"/>
      <c r="H379" s="948"/>
      <c r="I379" s="948"/>
      <c r="J379" s="948"/>
      <c r="K379" s="948"/>
      <c r="L379" s="948"/>
      <c r="M379" s="948"/>
      <c r="N379" s="948"/>
      <c r="O379" s="948"/>
      <c r="P379" s="948"/>
      <c r="Q379" s="948"/>
      <c r="R379" s="948"/>
      <c r="S379" s="949">
        <f>I191</f>
        <v>318.40000000000003</v>
      </c>
      <c r="T379" s="949"/>
      <c r="U379" s="949"/>
      <c r="V379" s="949"/>
      <c r="W379" s="949"/>
      <c r="X379" s="949">
        <f>I206</f>
        <v>195.49</v>
      </c>
      <c r="Y379" s="949"/>
      <c r="Z379" s="949"/>
      <c r="AA379" s="949"/>
      <c r="AB379" s="949"/>
      <c r="AC379" s="949">
        <f t="shared" si="0"/>
        <v>513.8900000000001</v>
      </c>
      <c r="AD379" s="949"/>
      <c r="AE379" s="949"/>
      <c r="AF379" s="949"/>
      <c r="AG379" s="950"/>
      <c r="AH379" s="297"/>
      <c r="AI379" s="297"/>
      <c r="AJ379" s="297"/>
      <c r="AK379" s="297"/>
      <c r="AL379" s="297"/>
    </row>
    <row r="380" spans="1:38" ht="21.95" customHeight="1">
      <c r="A380" s="297"/>
      <c r="B380" s="297"/>
      <c r="C380" s="297"/>
      <c r="D380" s="944"/>
      <c r="E380" s="945"/>
      <c r="F380" s="948" t="s">
        <v>206</v>
      </c>
      <c r="G380" s="948"/>
      <c r="H380" s="948"/>
      <c r="I380" s="948"/>
      <c r="J380" s="948"/>
      <c r="K380" s="948"/>
      <c r="L380" s="948"/>
      <c r="M380" s="948"/>
      <c r="N380" s="948"/>
      <c r="O380" s="948"/>
      <c r="P380" s="948"/>
      <c r="Q380" s="948"/>
      <c r="R380" s="948"/>
      <c r="S380" s="949">
        <f>I224</f>
        <v>308</v>
      </c>
      <c r="T380" s="949"/>
      <c r="U380" s="949"/>
      <c r="V380" s="949"/>
      <c r="W380" s="949"/>
      <c r="X380" s="949">
        <f>I239</f>
        <v>187.01</v>
      </c>
      <c r="Y380" s="949"/>
      <c r="Z380" s="949"/>
      <c r="AA380" s="949"/>
      <c r="AB380" s="949"/>
      <c r="AC380" s="949">
        <f t="shared" si="0"/>
        <v>495.01</v>
      </c>
      <c r="AD380" s="949"/>
      <c r="AE380" s="949"/>
      <c r="AF380" s="949"/>
      <c r="AG380" s="950"/>
      <c r="AH380" s="297"/>
      <c r="AI380" s="297"/>
      <c r="AJ380" s="297"/>
      <c r="AK380" s="297"/>
      <c r="AL380" s="297"/>
    </row>
    <row r="381" spans="1:38" ht="21.95" customHeight="1">
      <c r="A381" s="297"/>
      <c r="B381" s="297"/>
      <c r="C381" s="297"/>
      <c r="D381" s="944"/>
      <c r="E381" s="945"/>
      <c r="F381" s="948" t="s">
        <v>207</v>
      </c>
      <c r="G381" s="948"/>
      <c r="H381" s="948"/>
      <c r="I381" s="948"/>
      <c r="J381" s="948"/>
      <c r="K381" s="948"/>
      <c r="L381" s="948"/>
      <c r="M381" s="948"/>
      <c r="N381" s="948"/>
      <c r="O381" s="948"/>
      <c r="P381" s="948"/>
      <c r="Q381" s="948"/>
      <c r="R381" s="948"/>
      <c r="S381" s="949">
        <f>I256</f>
        <v>200</v>
      </c>
      <c r="T381" s="949"/>
      <c r="U381" s="949"/>
      <c r="V381" s="949"/>
      <c r="W381" s="949"/>
      <c r="X381" s="949">
        <f>I270</f>
        <v>100</v>
      </c>
      <c r="Y381" s="949"/>
      <c r="Z381" s="949"/>
      <c r="AA381" s="949"/>
      <c r="AB381" s="949"/>
      <c r="AC381" s="949">
        <f t="shared" si="0"/>
        <v>300</v>
      </c>
      <c r="AD381" s="949"/>
      <c r="AE381" s="949"/>
      <c r="AF381" s="949"/>
      <c r="AG381" s="950"/>
      <c r="AH381" s="297"/>
      <c r="AI381" s="297"/>
      <c r="AJ381" s="297"/>
      <c r="AK381" s="297"/>
      <c r="AL381" s="297"/>
    </row>
    <row r="382" spans="1:38" ht="21.95" customHeight="1">
      <c r="A382" s="297"/>
      <c r="B382" s="297"/>
      <c r="C382" s="297"/>
      <c r="D382" s="954" t="s">
        <v>208</v>
      </c>
      <c r="E382" s="955"/>
      <c r="F382" s="948" t="s">
        <v>204</v>
      </c>
      <c r="G382" s="948"/>
      <c r="H382" s="948"/>
      <c r="I382" s="948"/>
      <c r="J382" s="948"/>
      <c r="K382" s="948"/>
      <c r="L382" s="948"/>
      <c r="M382" s="948"/>
      <c r="N382" s="948"/>
      <c r="O382" s="948"/>
      <c r="P382" s="948"/>
      <c r="Q382" s="948"/>
      <c r="R382" s="948"/>
      <c r="S382" s="949">
        <f>I290</f>
        <v>298.39999999999998</v>
      </c>
      <c r="T382" s="949"/>
      <c r="U382" s="949"/>
      <c r="V382" s="949"/>
      <c r="W382" s="949"/>
      <c r="X382" s="949">
        <f>I305</f>
        <v>165.31</v>
      </c>
      <c r="Y382" s="949"/>
      <c r="Z382" s="949"/>
      <c r="AA382" s="949"/>
      <c r="AB382" s="949"/>
      <c r="AC382" s="949">
        <f t="shared" si="0"/>
        <v>463.71</v>
      </c>
      <c r="AD382" s="949"/>
      <c r="AE382" s="949"/>
      <c r="AF382" s="949"/>
      <c r="AG382" s="950"/>
      <c r="AH382" s="297"/>
      <c r="AI382" s="297"/>
      <c r="AJ382" s="297"/>
      <c r="AK382" s="297"/>
      <c r="AL382" s="297"/>
    </row>
    <row r="383" spans="1:38" ht="21.95" customHeight="1">
      <c r="A383" s="297"/>
      <c r="B383" s="297"/>
      <c r="C383" s="297"/>
      <c r="D383" s="956"/>
      <c r="E383" s="957"/>
      <c r="F383" s="948" t="s">
        <v>207</v>
      </c>
      <c r="G383" s="948"/>
      <c r="H383" s="948"/>
      <c r="I383" s="948"/>
      <c r="J383" s="948"/>
      <c r="K383" s="948"/>
      <c r="L383" s="948"/>
      <c r="M383" s="948"/>
      <c r="N383" s="948"/>
      <c r="O383" s="948"/>
      <c r="P383" s="948"/>
      <c r="Q383" s="948"/>
      <c r="R383" s="948"/>
      <c r="S383" s="949">
        <f>I322</f>
        <v>200</v>
      </c>
      <c r="T383" s="949"/>
      <c r="U383" s="949"/>
      <c r="V383" s="949"/>
      <c r="W383" s="949"/>
      <c r="X383" s="949">
        <f>I336</f>
        <v>100</v>
      </c>
      <c r="Y383" s="949"/>
      <c r="Z383" s="949"/>
      <c r="AA383" s="949"/>
      <c r="AB383" s="949"/>
      <c r="AC383" s="949">
        <f t="shared" si="0"/>
        <v>300</v>
      </c>
      <c r="AD383" s="949"/>
      <c r="AE383" s="949"/>
      <c r="AF383" s="949"/>
      <c r="AG383" s="950"/>
      <c r="AH383" s="297"/>
      <c r="AI383" s="297"/>
      <c r="AJ383" s="297"/>
      <c r="AK383" s="297"/>
      <c r="AL383" s="297"/>
    </row>
    <row r="384" spans="1:38" ht="21.95" customHeight="1">
      <c r="A384" s="297"/>
      <c r="B384" s="297"/>
      <c r="C384" s="297"/>
      <c r="D384" s="944" t="s">
        <v>209</v>
      </c>
      <c r="E384" s="945"/>
      <c r="F384" s="948" t="s">
        <v>210</v>
      </c>
      <c r="G384" s="948"/>
      <c r="H384" s="948"/>
      <c r="I384" s="948"/>
      <c r="J384" s="948"/>
      <c r="K384" s="948"/>
      <c r="L384" s="948"/>
      <c r="M384" s="948"/>
      <c r="N384" s="948"/>
      <c r="O384" s="948"/>
      <c r="P384" s="948"/>
      <c r="Q384" s="948"/>
      <c r="R384" s="948"/>
      <c r="S384" s="949">
        <f>I347</f>
        <v>6790</v>
      </c>
      <c r="T384" s="949"/>
      <c r="U384" s="949"/>
      <c r="V384" s="949"/>
      <c r="W384" s="949"/>
      <c r="X384" s="949">
        <f>I354</f>
        <v>4740</v>
      </c>
      <c r="Y384" s="949"/>
      <c r="Z384" s="949"/>
      <c r="AA384" s="949"/>
      <c r="AB384" s="949"/>
      <c r="AC384" s="949">
        <f t="shared" si="0"/>
        <v>11530</v>
      </c>
      <c r="AD384" s="949"/>
      <c r="AE384" s="949"/>
      <c r="AF384" s="949"/>
      <c r="AG384" s="950"/>
      <c r="AH384" s="297"/>
      <c r="AI384" s="297"/>
      <c r="AJ384" s="297"/>
      <c r="AK384" s="297"/>
      <c r="AL384" s="297"/>
    </row>
    <row r="385" spans="1:38" ht="21.95" customHeight="1">
      <c r="A385" s="297"/>
      <c r="B385" s="297"/>
      <c r="C385" s="297"/>
      <c r="D385" s="946"/>
      <c r="E385" s="947"/>
      <c r="F385" s="951" t="s">
        <v>211</v>
      </c>
      <c r="G385" s="951"/>
      <c r="H385" s="951"/>
      <c r="I385" s="951"/>
      <c r="J385" s="951"/>
      <c r="K385" s="951"/>
      <c r="L385" s="951"/>
      <c r="M385" s="951"/>
      <c r="N385" s="951"/>
      <c r="O385" s="951"/>
      <c r="P385" s="951"/>
      <c r="Q385" s="951"/>
      <c r="R385" s="951"/>
      <c r="S385" s="952">
        <f>I363</f>
        <v>64</v>
      </c>
      <c r="T385" s="952"/>
      <c r="U385" s="952"/>
      <c r="V385" s="952"/>
      <c r="W385" s="952"/>
      <c r="X385" s="952">
        <f>I370</f>
        <v>64</v>
      </c>
      <c r="Y385" s="952"/>
      <c r="Z385" s="952"/>
      <c r="AA385" s="952"/>
      <c r="AB385" s="952"/>
      <c r="AC385" s="952">
        <f t="shared" si="0"/>
        <v>128</v>
      </c>
      <c r="AD385" s="952"/>
      <c r="AE385" s="952"/>
      <c r="AF385" s="952"/>
      <c r="AG385" s="953"/>
      <c r="AH385" s="297"/>
      <c r="AI385" s="297"/>
      <c r="AJ385" s="297"/>
      <c r="AK385" s="297"/>
      <c r="AL385" s="297"/>
    </row>
    <row r="386" spans="1:38" ht="15" customHeight="1">
      <c r="A386" s="297"/>
      <c r="B386" s="297"/>
      <c r="C386" s="297"/>
      <c r="D386" s="297"/>
      <c r="E386" s="297"/>
      <c r="F386" s="297"/>
      <c r="G386" s="297"/>
      <c r="H386" s="297"/>
      <c r="I386" s="297"/>
      <c r="J386" s="297"/>
      <c r="K386" s="297"/>
      <c r="L386" s="297"/>
      <c r="M386" s="297"/>
      <c r="N386" s="297"/>
      <c r="O386" s="297"/>
      <c r="P386" s="297"/>
      <c r="Q386" s="297"/>
      <c r="R386" s="297"/>
      <c r="S386" s="297"/>
      <c r="T386" s="297"/>
      <c r="U386" s="297"/>
      <c r="V386" s="297"/>
      <c r="W386" s="297"/>
      <c r="X386" s="297"/>
      <c r="Y386" s="297"/>
      <c r="Z386" s="297"/>
      <c r="AA386" s="297"/>
      <c r="AB386" s="297"/>
      <c r="AC386" s="297"/>
      <c r="AD386" s="297"/>
      <c r="AE386" s="297"/>
      <c r="AF386" s="297"/>
      <c r="AG386" s="297"/>
      <c r="AH386" s="297"/>
      <c r="AI386" s="297"/>
      <c r="AJ386" s="297"/>
      <c r="AK386" s="297"/>
      <c r="AL386" s="297"/>
    </row>
    <row r="401" spans="5:37" ht="15" customHeight="1">
      <c r="S401" s="487"/>
      <c r="U401" s="487"/>
      <c r="W401" s="487"/>
    </row>
    <row r="402" spans="5:37" ht="15" customHeight="1">
      <c r="AK402" s="487"/>
    </row>
    <row r="409" spans="5:37" ht="15" customHeight="1">
      <c r="E409" s="487"/>
    </row>
    <row r="567" spans="5:30" ht="15" customHeight="1">
      <c r="E567" s="630"/>
      <c r="F567" s="330"/>
      <c r="G567" s="330"/>
      <c r="H567" s="330"/>
      <c r="I567" s="330"/>
      <c r="J567" s="330"/>
      <c r="K567" s="330"/>
      <c r="L567" s="330"/>
      <c r="M567" s="330"/>
      <c r="N567" s="330"/>
      <c r="O567" s="330"/>
      <c r="P567" s="330"/>
      <c r="Q567" s="330"/>
      <c r="R567" s="330"/>
      <c r="S567" s="330"/>
      <c r="T567" s="330"/>
      <c r="U567" s="330"/>
      <c r="V567" s="330"/>
      <c r="W567" s="330"/>
      <c r="X567" s="330"/>
      <c r="Y567" s="330"/>
      <c r="Z567" s="330"/>
      <c r="AA567" s="330"/>
      <c r="AB567" s="330"/>
      <c r="AC567" s="330"/>
      <c r="AD567" s="631"/>
    </row>
    <row r="587" spans="5:40" ht="15" customHeight="1">
      <c r="E587" s="630"/>
      <c r="F587" s="330"/>
      <c r="G587" s="330"/>
      <c r="H587" s="330"/>
      <c r="I587" s="330"/>
      <c r="J587" s="330"/>
      <c r="K587" s="330"/>
      <c r="L587" s="330"/>
      <c r="M587" s="330"/>
      <c r="N587" s="330"/>
      <c r="O587" s="330"/>
      <c r="P587" s="330"/>
      <c r="Q587" s="330"/>
      <c r="R587" s="330"/>
      <c r="S587" s="330"/>
      <c r="T587" s="330"/>
      <c r="U587" s="330"/>
      <c r="V587" s="330"/>
      <c r="W587" s="330"/>
      <c r="X587" s="330"/>
      <c r="Y587" s="330"/>
      <c r="Z587" s="330"/>
      <c r="AA587" s="330"/>
      <c r="AB587" s="330"/>
      <c r="AC587" s="330"/>
      <c r="AD587" s="330"/>
      <c r="AE587" s="330"/>
      <c r="AF587" s="330"/>
      <c r="AG587" s="330"/>
      <c r="AH587" s="330"/>
      <c r="AI587" s="330"/>
      <c r="AJ587" s="330"/>
      <c r="AK587" s="330"/>
      <c r="AL587" s="330"/>
      <c r="AM587" s="330"/>
      <c r="AN587" s="631"/>
    </row>
  </sheetData>
  <sheetProtection formatCells="0" insertHyperlinks="0" autoFilter="0"/>
  <mergeCells count="449">
    <mergeCell ref="J10:K10"/>
    <mergeCell ref="H12:I12"/>
    <mergeCell ref="K12:N12"/>
    <mergeCell ref="AF12:AI12"/>
    <mergeCell ref="H14:I14"/>
    <mergeCell ref="K14:N14"/>
    <mergeCell ref="AF14:AI14"/>
    <mergeCell ref="J18:K18"/>
    <mergeCell ref="H20:I20"/>
    <mergeCell ref="K20:M20"/>
    <mergeCell ref="AF20:AI20"/>
    <mergeCell ref="H22:I22"/>
    <mergeCell ref="K22:M22"/>
    <mergeCell ref="AF22:AI22"/>
    <mergeCell ref="I34:K34"/>
    <mergeCell ref="M34:O34"/>
    <mergeCell ref="Q34:S34"/>
    <mergeCell ref="U34:W34"/>
    <mergeCell ref="Z34:AC34"/>
    <mergeCell ref="AF34:AI34"/>
    <mergeCell ref="I36:K36"/>
    <mergeCell ref="M36:O36"/>
    <mergeCell ref="Q36:S36"/>
    <mergeCell ref="U36:W36"/>
    <mergeCell ref="Z36:AC36"/>
    <mergeCell ref="AF36:AI36"/>
    <mergeCell ref="I40:K40"/>
    <mergeCell ref="M40:O40"/>
    <mergeCell ref="Q40:S40"/>
    <mergeCell ref="U40:W40"/>
    <mergeCell ref="Z40:AC40"/>
    <mergeCell ref="AF40:AI40"/>
    <mergeCell ref="I42:K42"/>
    <mergeCell ref="M42:O42"/>
    <mergeCell ref="Q42:S42"/>
    <mergeCell ref="U42:W42"/>
    <mergeCell ref="Z42:AC42"/>
    <mergeCell ref="AF42:AI42"/>
    <mergeCell ref="G49:H49"/>
    <mergeCell ref="J49:K49"/>
    <mergeCell ref="M49:N49"/>
    <mergeCell ref="R49:T49"/>
    <mergeCell ref="I51:L51"/>
    <mergeCell ref="N51:Q51"/>
    <mergeCell ref="S51:V51"/>
    <mergeCell ref="X51:AA51"/>
    <mergeCell ref="Q52:T52"/>
    <mergeCell ref="V52:Y52"/>
    <mergeCell ref="AB52:AD52"/>
    <mergeCell ref="AF52:AI52"/>
    <mergeCell ref="I54:L54"/>
    <mergeCell ref="N54:Q54"/>
    <mergeCell ref="S54:V54"/>
    <mergeCell ref="X54:AA54"/>
    <mergeCell ref="Q55:T55"/>
    <mergeCell ref="V55:Y55"/>
    <mergeCell ref="AB55:AD55"/>
    <mergeCell ref="AF55:AI55"/>
    <mergeCell ref="I62:L62"/>
    <mergeCell ref="N62:Q62"/>
    <mergeCell ref="T62:V62"/>
    <mergeCell ref="AF62:AI62"/>
    <mergeCell ref="I64:L64"/>
    <mergeCell ref="N64:Q64"/>
    <mergeCell ref="T64:V64"/>
    <mergeCell ref="AF64:AI64"/>
    <mergeCell ref="H74:K74"/>
    <mergeCell ref="Q77:U77"/>
    <mergeCell ref="W77:AA77"/>
    <mergeCell ref="AC77:AF77"/>
    <mergeCell ref="J78:N78"/>
    <mergeCell ref="P81:S81"/>
    <mergeCell ref="AF81:AI81"/>
    <mergeCell ref="P82:Q82"/>
    <mergeCell ref="S82:W82"/>
    <mergeCell ref="AF82:AI82"/>
    <mergeCell ref="AF114:AI114"/>
    <mergeCell ref="P115:Q115"/>
    <mergeCell ref="H121:K121"/>
    <mergeCell ref="J125:N125"/>
    <mergeCell ref="P125:S125"/>
    <mergeCell ref="AF130:AI130"/>
    <mergeCell ref="P131:S131"/>
    <mergeCell ref="P83:Q83"/>
    <mergeCell ref="S83:W83"/>
    <mergeCell ref="AF83:AI83"/>
    <mergeCell ref="I98:L98"/>
    <mergeCell ref="H88:K88"/>
    <mergeCell ref="Q91:U91"/>
    <mergeCell ref="W91:Z91"/>
    <mergeCell ref="AB91:AE91"/>
    <mergeCell ref="J92:N92"/>
    <mergeCell ref="P95:S95"/>
    <mergeCell ref="U95:V95"/>
    <mergeCell ref="X95:Y95"/>
    <mergeCell ref="AA95:AD95"/>
    <mergeCell ref="AF95:AI95"/>
    <mergeCell ref="P96:S96"/>
    <mergeCell ref="AF96:AI96"/>
    <mergeCell ref="I85:L85"/>
    <mergeCell ref="H105:K105"/>
    <mergeCell ref="J109:N109"/>
    <mergeCell ref="P109:T109"/>
    <mergeCell ref="K110:N110"/>
    <mergeCell ref="U110:W110"/>
    <mergeCell ref="U126:W126"/>
    <mergeCell ref="Z126:AC126"/>
    <mergeCell ref="J127:N127"/>
    <mergeCell ref="P130:S130"/>
    <mergeCell ref="U130:V130"/>
    <mergeCell ref="X130:Y130"/>
    <mergeCell ref="AA130:AD130"/>
    <mergeCell ref="Z110:AC110"/>
    <mergeCell ref="J111:N111"/>
    <mergeCell ref="P114:S114"/>
    <mergeCell ref="S115:W115"/>
    <mergeCell ref="AF115:AI115"/>
    <mergeCell ref="P116:Q116"/>
    <mergeCell ref="S116:W116"/>
    <mergeCell ref="AF116:AI116"/>
    <mergeCell ref="I133:L133"/>
    <mergeCell ref="H144:I144"/>
    <mergeCell ref="K144:N144"/>
    <mergeCell ref="P144:Q144"/>
    <mergeCell ref="S144:V144"/>
    <mergeCell ref="X144:AA144"/>
    <mergeCell ref="AF131:AI131"/>
    <mergeCell ref="I118:L118"/>
    <mergeCell ref="K126:N126"/>
    <mergeCell ref="M149:N149"/>
    <mergeCell ref="P149:S149"/>
    <mergeCell ref="Z149:AB149"/>
    <mergeCell ref="AE149:AF149"/>
    <mergeCell ref="AH149:AK149"/>
    <mergeCell ref="J148:K148"/>
    <mergeCell ref="M148:Q148"/>
    <mergeCell ref="S148:T148"/>
    <mergeCell ref="V148:Z148"/>
    <mergeCell ref="J150:N150"/>
    <mergeCell ref="P153:S153"/>
    <mergeCell ref="AF153:AJ153"/>
    <mergeCell ref="P154:Q154"/>
    <mergeCell ref="S154:W154"/>
    <mergeCell ref="AF154:AJ154"/>
    <mergeCell ref="P169:S169"/>
    <mergeCell ref="U169:V169"/>
    <mergeCell ref="X169:Y169"/>
    <mergeCell ref="AA169:AD169"/>
    <mergeCell ref="AF169:AI169"/>
    <mergeCell ref="I157:L157"/>
    <mergeCell ref="P155:Q155"/>
    <mergeCell ref="S155:W155"/>
    <mergeCell ref="AF155:AJ155"/>
    <mergeCell ref="AE165:AF165"/>
    <mergeCell ref="AH165:AK165"/>
    <mergeCell ref="I172:L172"/>
    <mergeCell ref="H160:I160"/>
    <mergeCell ref="K160:N160"/>
    <mergeCell ref="P160:Q160"/>
    <mergeCell ref="S160:V160"/>
    <mergeCell ref="X160:AA160"/>
    <mergeCell ref="J164:K164"/>
    <mergeCell ref="M164:Q164"/>
    <mergeCell ref="S164:T164"/>
    <mergeCell ref="V164:Y164"/>
    <mergeCell ref="M165:N165"/>
    <mergeCell ref="P165:S165"/>
    <mergeCell ref="Z165:AB165"/>
    <mergeCell ref="J166:N166"/>
    <mergeCell ref="P170:S170"/>
    <mergeCell ref="AF170:AI170"/>
    <mergeCell ref="P204:S204"/>
    <mergeCell ref="AF204:AI204"/>
    <mergeCell ref="I191:L191"/>
    <mergeCell ref="H178:I178"/>
    <mergeCell ref="K178:N178"/>
    <mergeCell ref="P178:Q178"/>
    <mergeCell ref="S178:V178"/>
    <mergeCell ref="X178:AA178"/>
    <mergeCell ref="J182:K182"/>
    <mergeCell ref="M182:Q182"/>
    <mergeCell ref="S182:T182"/>
    <mergeCell ref="V182:Z182"/>
    <mergeCell ref="M183:N183"/>
    <mergeCell ref="P183:S183"/>
    <mergeCell ref="Z183:AB183"/>
    <mergeCell ref="AE183:AF183"/>
    <mergeCell ref="AH183:AK183"/>
    <mergeCell ref="J184:N184"/>
    <mergeCell ref="P187:S187"/>
    <mergeCell ref="AF187:AI187"/>
    <mergeCell ref="P188:Q188"/>
    <mergeCell ref="S188:W188"/>
    <mergeCell ref="AF188:AI188"/>
    <mergeCell ref="P189:Q189"/>
    <mergeCell ref="S189:W189"/>
    <mergeCell ref="AF189:AI189"/>
    <mergeCell ref="I206:L206"/>
    <mergeCell ref="H194:I194"/>
    <mergeCell ref="K194:N194"/>
    <mergeCell ref="P194:Q194"/>
    <mergeCell ref="S194:V194"/>
    <mergeCell ref="X194:AA194"/>
    <mergeCell ref="J198:K198"/>
    <mergeCell ref="M198:Q198"/>
    <mergeCell ref="S198:T198"/>
    <mergeCell ref="V198:Y198"/>
    <mergeCell ref="M199:N199"/>
    <mergeCell ref="P199:S199"/>
    <mergeCell ref="Z199:AB199"/>
    <mergeCell ref="AE199:AF199"/>
    <mergeCell ref="AH199:AK199"/>
    <mergeCell ref="J200:N200"/>
    <mergeCell ref="P203:S203"/>
    <mergeCell ref="U203:V203"/>
    <mergeCell ref="X203:Y203"/>
    <mergeCell ref="AA203:AD203"/>
    <mergeCell ref="AF203:AI203"/>
    <mergeCell ref="M216:N216"/>
    <mergeCell ref="P216:S216"/>
    <mergeCell ref="Z216:AB216"/>
    <mergeCell ref="AE216:AF216"/>
    <mergeCell ref="AH216:AK216"/>
    <mergeCell ref="J217:N217"/>
    <mergeCell ref="I224:L224"/>
    <mergeCell ref="H227:I227"/>
    <mergeCell ref="K227:N227"/>
    <mergeCell ref="P227:Q227"/>
    <mergeCell ref="S227:V227"/>
    <mergeCell ref="H211:I211"/>
    <mergeCell ref="K211:N211"/>
    <mergeCell ref="P211:Q211"/>
    <mergeCell ref="S211:V211"/>
    <mergeCell ref="X211:AA211"/>
    <mergeCell ref="J215:K215"/>
    <mergeCell ref="M215:Q215"/>
    <mergeCell ref="S215:T215"/>
    <mergeCell ref="V215:Z215"/>
    <mergeCell ref="AB248:AC248"/>
    <mergeCell ref="AE248:AH248"/>
    <mergeCell ref="P222:Q222"/>
    <mergeCell ref="S222:W222"/>
    <mergeCell ref="AH232:AK232"/>
    <mergeCell ref="AF236:AI236"/>
    <mergeCell ref="P237:S237"/>
    <mergeCell ref="AF237:AI237"/>
    <mergeCell ref="AF222:AJ222"/>
    <mergeCell ref="P232:S232"/>
    <mergeCell ref="Z232:AB232"/>
    <mergeCell ref="AE232:AF232"/>
    <mergeCell ref="P236:S236"/>
    <mergeCell ref="U236:V236"/>
    <mergeCell ref="X236:Y236"/>
    <mergeCell ref="AA236:AD236"/>
    <mergeCell ref="J233:N233"/>
    <mergeCell ref="X227:AA227"/>
    <mergeCell ref="AF220:AJ220"/>
    <mergeCell ref="AF221:AJ221"/>
    <mergeCell ref="P220:S220"/>
    <mergeCell ref="P221:Q221"/>
    <mergeCell ref="S221:W221"/>
    <mergeCell ref="J231:K231"/>
    <mergeCell ref="M231:Q231"/>
    <mergeCell ref="S231:T231"/>
    <mergeCell ref="V231:Y231"/>
    <mergeCell ref="M282:N282"/>
    <mergeCell ref="P282:S282"/>
    <mergeCell ref="AA263:AB263"/>
    <mergeCell ref="AD263:AG263"/>
    <mergeCell ref="U267:V267"/>
    <mergeCell ref="X267:Y267"/>
    <mergeCell ref="AE282:AF282"/>
    <mergeCell ref="AF252:AJ252"/>
    <mergeCell ref="AF253:AJ253"/>
    <mergeCell ref="AF254:AJ254"/>
    <mergeCell ref="P259:S259"/>
    <mergeCell ref="AH282:AK282"/>
    <mergeCell ref="X277:AA277"/>
    <mergeCell ref="AA267:AD267"/>
    <mergeCell ref="AF267:AI267"/>
    <mergeCell ref="P268:S268"/>
    <mergeCell ref="AF268:AI268"/>
    <mergeCell ref="P277:Q277"/>
    <mergeCell ref="S277:V277"/>
    <mergeCell ref="S281:T281"/>
    <mergeCell ref="V281:Z281"/>
    <mergeCell ref="Z282:AB282"/>
    <mergeCell ref="I270:L270"/>
    <mergeCell ref="H259:I259"/>
    <mergeCell ref="K259:N259"/>
    <mergeCell ref="H277:I277"/>
    <mergeCell ref="K277:N277"/>
    <mergeCell ref="M232:N232"/>
    <mergeCell ref="J281:K281"/>
    <mergeCell ref="M281:Q281"/>
    <mergeCell ref="I239:L239"/>
    <mergeCell ref="H244:I244"/>
    <mergeCell ref="K244:N244"/>
    <mergeCell ref="P244:S244"/>
    <mergeCell ref="J248:K248"/>
    <mergeCell ref="M248:Q248"/>
    <mergeCell ref="S248:T248"/>
    <mergeCell ref="J264:N264"/>
    <mergeCell ref="P267:S267"/>
    <mergeCell ref="J249:N249"/>
    <mergeCell ref="P252:S252"/>
    <mergeCell ref="P253:Q253"/>
    <mergeCell ref="S253:W253"/>
    <mergeCell ref="P254:Q254"/>
    <mergeCell ref="S254:W254"/>
    <mergeCell ref="I256:L256"/>
    <mergeCell ref="J263:K263"/>
    <mergeCell ref="M263:Q263"/>
    <mergeCell ref="S263:T263"/>
    <mergeCell ref="V263:Y263"/>
    <mergeCell ref="V248:Z248"/>
    <mergeCell ref="AB314:AC314"/>
    <mergeCell ref="AE298:AF298"/>
    <mergeCell ref="I290:L290"/>
    <mergeCell ref="X293:AA293"/>
    <mergeCell ref="H293:I293"/>
    <mergeCell ref="K293:N293"/>
    <mergeCell ref="P293:Q293"/>
    <mergeCell ref="S293:V293"/>
    <mergeCell ref="J283:N283"/>
    <mergeCell ref="P302:S302"/>
    <mergeCell ref="U302:V302"/>
    <mergeCell ref="X302:Y302"/>
    <mergeCell ref="AA302:AD302"/>
    <mergeCell ref="P303:S303"/>
    <mergeCell ref="P286:S286"/>
    <mergeCell ref="P287:Q287"/>
    <mergeCell ref="S287:W287"/>
    <mergeCell ref="M297:Q297"/>
    <mergeCell ref="S297:T297"/>
    <mergeCell ref="V297:Y297"/>
    <mergeCell ref="P288:Q288"/>
    <mergeCell ref="S288:W288"/>
    <mergeCell ref="J297:K297"/>
    <mergeCell ref="H325:I325"/>
    <mergeCell ref="K325:N325"/>
    <mergeCell ref="I322:L322"/>
    <mergeCell ref="S319:W319"/>
    <mergeCell ref="P319:Q319"/>
    <mergeCell ref="J315:N315"/>
    <mergeCell ref="AH298:AK298"/>
    <mergeCell ref="P325:S325"/>
    <mergeCell ref="AE314:AH314"/>
    <mergeCell ref="P318:S318"/>
    <mergeCell ref="J314:K314"/>
    <mergeCell ref="M314:Q314"/>
    <mergeCell ref="S314:T314"/>
    <mergeCell ref="V314:Z314"/>
    <mergeCell ref="P320:Q320"/>
    <mergeCell ref="S320:W320"/>
    <mergeCell ref="M298:N298"/>
    <mergeCell ref="P298:S298"/>
    <mergeCell ref="Z298:AB298"/>
    <mergeCell ref="J299:N299"/>
    <mergeCell ref="I305:L305"/>
    <mergeCell ref="H310:I310"/>
    <mergeCell ref="K310:N310"/>
    <mergeCell ref="P310:S310"/>
    <mergeCell ref="AA329:AB329"/>
    <mergeCell ref="X374:AB375"/>
    <mergeCell ref="AC374:AG375"/>
    <mergeCell ref="I354:M354"/>
    <mergeCell ref="H349:L349"/>
    <mergeCell ref="J352:N352"/>
    <mergeCell ref="I347:M347"/>
    <mergeCell ref="H342:L342"/>
    <mergeCell ref="R342:V342"/>
    <mergeCell ref="H358:K358"/>
    <mergeCell ref="L361:O361"/>
    <mergeCell ref="J329:K329"/>
    <mergeCell ref="M329:Q329"/>
    <mergeCell ref="S329:T329"/>
    <mergeCell ref="V329:Y329"/>
    <mergeCell ref="L345:P345"/>
    <mergeCell ref="V345:Z345"/>
    <mergeCell ref="AD329:AG329"/>
    <mergeCell ref="J330:N330"/>
    <mergeCell ref="P333:S333"/>
    <mergeCell ref="I336:L336"/>
    <mergeCell ref="AC376:AG376"/>
    <mergeCell ref="F377:R377"/>
    <mergeCell ref="X377:AB377"/>
    <mergeCell ref="S377:W377"/>
    <mergeCell ref="AC377:AG377"/>
    <mergeCell ref="U333:V333"/>
    <mergeCell ref="X333:Y333"/>
    <mergeCell ref="AA333:AD333"/>
    <mergeCell ref="AF333:AI333"/>
    <mergeCell ref="P334:S334"/>
    <mergeCell ref="AF334:AI334"/>
    <mergeCell ref="S361:V361"/>
    <mergeCell ref="I370:L370"/>
    <mergeCell ref="H365:K365"/>
    <mergeCell ref="J368:M368"/>
    <mergeCell ref="I363:L363"/>
    <mergeCell ref="D378:E381"/>
    <mergeCell ref="F378:R378"/>
    <mergeCell ref="F381:R381"/>
    <mergeCell ref="D374:R375"/>
    <mergeCell ref="S374:W375"/>
    <mergeCell ref="D376:E377"/>
    <mergeCell ref="F376:R376"/>
    <mergeCell ref="X378:AB378"/>
    <mergeCell ref="S378:W378"/>
    <mergeCell ref="X381:AB381"/>
    <mergeCell ref="S381:W381"/>
    <mergeCell ref="X376:AB376"/>
    <mergeCell ref="S376:W376"/>
    <mergeCell ref="X383:AB383"/>
    <mergeCell ref="S383:W383"/>
    <mergeCell ref="AC383:AG383"/>
    <mergeCell ref="AC378:AG378"/>
    <mergeCell ref="F379:R379"/>
    <mergeCell ref="X379:AB379"/>
    <mergeCell ref="S379:W379"/>
    <mergeCell ref="AC379:AG379"/>
    <mergeCell ref="F380:R380"/>
    <mergeCell ref="X380:AB380"/>
    <mergeCell ref="S380:W380"/>
    <mergeCell ref="AC380:AG380"/>
    <mergeCell ref="AF286:AJ286"/>
    <mergeCell ref="AF287:AJ287"/>
    <mergeCell ref="AF288:AJ288"/>
    <mergeCell ref="AF318:AJ318"/>
    <mergeCell ref="AF319:AJ319"/>
    <mergeCell ref="AF320:AJ320"/>
    <mergeCell ref="AF302:AI302"/>
    <mergeCell ref="AF303:AI303"/>
    <mergeCell ref="D384:E385"/>
    <mergeCell ref="F384:R384"/>
    <mergeCell ref="X384:AB384"/>
    <mergeCell ref="S384:W384"/>
    <mergeCell ref="AC384:AG384"/>
    <mergeCell ref="F385:R385"/>
    <mergeCell ref="X385:AB385"/>
    <mergeCell ref="S385:W385"/>
    <mergeCell ref="AC385:AG385"/>
    <mergeCell ref="AC381:AG381"/>
    <mergeCell ref="D382:E383"/>
    <mergeCell ref="F382:R382"/>
    <mergeCell ref="X382:AB382"/>
    <mergeCell ref="S382:W382"/>
    <mergeCell ref="AC382:AG382"/>
    <mergeCell ref="F383:R383"/>
  </mergeCells>
  <phoneticPr fontId="90"/>
  <pageMargins left="0.78740157480314965" right="0.70866141732283472" top="0.98425196850393704" bottom="0.74803149606299213" header="0.31496062992125984" footer="0.31496062992125984"/>
  <pageSetup paperSize="9" orientation="portrait" blackAndWhite="1" r:id="rId1"/>
  <rowBreaks count="9" manualBreakCount="9">
    <brk id="56" max="16383" man="1"/>
    <brk id="99" max="36" man="1"/>
    <brk id="136" max="16383" man="1"/>
    <brk id="174" max="16383" man="1"/>
    <brk id="207" max="16383" man="1"/>
    <brk id="240" max="36" man="1"/>
    <brk id="271" max="36" man="1"/>
    <brk id="306" max="36" man="1"/>
    <brk id="338" max="36" man="1"/>
  </rowBreaks>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2:CB580"/>
  <sheetViews>
    <sheetView view="pageBreakPreview" topLeftCell="A144" zoomScale="85" zoomScaleNormal="120" zoomScaleSheetLayoutView="85" workbookViewId="0">
      <selection activeCell="F83" sqref="F83"/>
    </sheetView>
  </sheetViews>
  <sheetFormatPr defaultColWidth="2.125" defaultRowHeight="15" customHeight="1" outlineLevelRow="1"/>
  <cols>
    <col min="1" max="16" width="2.125" style="219"/>
    <col min="17" max="17" width="2.125" style="219" customWidth="1"/>
    <col min="18" max="18" width="2.125" style="219"/>
    <col min="19" max="19" width="2.375" style="219" customWidth="1"/>
    <col min="20" max="22" width="2.125" style="219"/>
    <col min="23" max="23" width="2.25" style="219"/>
    <col min="24" max="26" width="2.125" style="219"/>
    <col min="27" max="27" width="2.375" style="219" customWidth="1"/>
    <col min="28" max="28" width="2.125" style="219" customWidth="1"/>
    <col min="29" max="31" width="2.125" style="219"/>
    <col min="32" max="36" width="2.125" style="219" customWidth="1"/>
    <col min="37" max="16384" width="2.125" style="219"/>
  </cols>
  <sheetData>
    <row r="2" spans="1:39" ht="16.5" customHeight="1">
      <c r="A2" s="220"/>
      <c r="B2" s="220"/>
      <c r="D2" s="220" t="s">
        <v>212</v>
      </c>
      <c r="R2" s="266"/>
      <c r="T2" s="291"/>
      <c r="U2" s="291"/>
      <c r="V2" s="291"/>
      <c r="W2" s="291"/>
      <c r="X2" s="291"/>
      <c r="AA2" s="241"/>
      <c r="AB2" s="241"/>
      <c r="AC2" s="241"/>
      <c r="AD2" s="241"/>
      <c r="AG2" s="241"/>
      <c r="AH2" s="241"/>
    </row>
    <row r="3" spans="1:39" ht="16.5" hidden="1" customHeight="1" outlineLevel="1">
      <c r="A3" s="220"/>
      <c r="B3" s="220"/>
      <c r="C3" s="220"/>
      <c r="E3" s="297"/>
    </row>
    <row r="4" spans="1:39" ht="15" hidden="1" customHeight="1" outlineLevel="1">
      <c r="E4" s="220" t="s">
        <v>213</v>
      </c>
      <c r="J4" s="219">
        <v>18.850000000000001</v>
      </c>
    </row>
    <row r="5" spans="1:39" ht="7.5" hidden="1" customHeight="1" outlineLevel="1">
      <c r="F5" s="219">
        <v>0.375</v>
      </c>
      <c r="J5" s="219">
        <v>9.25</v>
      </c>
      <c r="N5" s="219">
        <v>0.375</v>
      </c>
    </row>
    <row r="6" spans="1:39" ht="15" hidden="1" customHeight="1" outlineLevel="1">
      <c r="G6" s="219" t="s">
        <v>214</v>
      </c>
    </row>
    <row r="7" spans="1:39" ht="15" hidden="1" customHeight="1" outlineLevel="1"/>
    <row r="8" spans="1:39" s="216" customFormat="1" ht="15" hidden="1" customHeight="1" outlineLevel="1">
      <c r="I8" s="990" t="s">
        <v>215</v>
      </c>
      <c r="J8" s="991"/>
      <c r="K8" s="996" t="s">
        <v>51</v>
      </c>
      <c r="L8" s="992" t="s">
        <v>216</v>
      </c>
      <c r="M8" s="992"/>
      <c r="N8" s="992"/>
      <c r="O8" s="992"/>
      <c r="P8" s="996" t="s">
        <v>51</v>
      </c>
      <c r="R8" s="438"/>
      <c r="S8" s="1018">
        <v>320</v>
      </c>
      <c r="T8" s="1018"/>
      <c r="U8" s="439">
        <v>2</v>
      </c>
      <c r="V8" s="438"/>
      <c r="W8" s="438"/>
      <c r="X8" s="996" t="s">
        <v>51</v>
      </c>
      <c r="Y8" s="992">
        <f>ROUND(S8^2/(R9*U9),3)</f>
        <v>0</v>
      </c>
      <c r="Z8" s="992"/>
      <c r="AA8" s="992"/>
    </row>
    <row r="9" spans="1:39" s="216" customFormat="1" ht="15" hidden="1" customHeight="1" outlineLevel="1">
      <c r="I9" s="990"/>
      <c r="J9" s="991"/>
      <c r="K9" s="996"/>
      <c r="L9" s="992" t="s">
        <v>217</v>
      </c>
      <c r="M9" s="992"/>
      <c r="N9" s="992"/>
      <c r="O9" s="992"/>
      <c r="P9" s="996"/>
      <c r="R9" s="992">
        <v>127</v>
      </c>
      <c r="S9" s="992"/>
      <c r="T9" s="216" t="s">
        <v>58</v>
      </c>
      <c r="U9" s="1019">
        <v>10000000</v>
      </c>
      <c r="V9" s="1019"/>
      <c r="W9" s="1019"/>
      <c r="X9" s="996"/>
      <c r="Y9" s="992"/>
      <c r="Z9" s="992"/>
      <c r="AA9" s="992"/>
    </row>
    <row r="10" spans="1:39" ht="15" hidden="1" customHeight="1" outlineLevel="1"/>
    <row r="11" spans="1:39" ht="15" hidden="1" customHeight="1" outlineLevel="1"/>
    <row r="12" spans="1:39" ht="16.5" hidden="1" customHeight="1" outlineLevel="1">
      <c r="F12" s="219" t="s">
        <v>218</v>
      </c>
      <c r="M12" s="217"/>
      <c r="N12" s="217"/>
      <c r="O12" s="217"/>
      <c r="P12" s="217"/>
      <c r="Q12" s="217"/>
      <c r="R12" s="217"/>
      <c r="S12" s="217"/>
      <c r="T12" s="217"/>
      <c r="U12" s="217"/>
      <c r="V12" s="217"/>
      <c r="W12" s="217"/>
      <c r="X12" s="217"/>
      <c r="Y12" s="217"/>
      <c r="Z12" s="217"/>
      <c r="AA12" s="217"/>
      <c r="AB12" s="217"/>
      <c r="AC12" s="217"/>
      <c r="AD12" s="217"/>
      <c r="AE12" s="217"/>
      <c r="AF12" s="217"/>
    </row>
    <row r="13" spans="1:39" s="217" customFormat="1" ht="8.25" hidden="1" customHeight="1" outlineLevel="1">
      <c r="F13" s="251"/>
      <c r="G13" s="251"/>
      <c r="H13" s="251"/>
      <c r="I13" s="251"/>
      <c r="J13" s="251"/>
      <c r="K13" s="251"/>
      <c r="L13" s="251"/>
      <c r="AH13" s="251"/>
      <c r="AI13" s="251"/>
      <c r="AJ13" s="251"/>
      <c r="AK13" s="251"/>
      <c r="AL13" s="251"/>
      <c r="AM13" s="251"/>
    </row>
    <row r="14" spans="1:39" ht="16.5" hidden="1" customHeight="1" outlineLevel="1">
      <c r="G14" s="219" t="s">
        <v>219</v>
      </c>
      <c r="L14" s="989" t="s">
        <v>220</v>
      </c>
      <c r="M14" s="989"/>
      <c r="N14" s="219" t="s">
        <v>51</v>
      </c>
      <c r="O14" s="981">
        <f>反力!AC52</f>
        <v>272.46682739257813</v>
      </c>
      <c r="P14" s="981"/>
      <c r="Q14" s="981"/>
      <c r="R14" s="981"/>
      <c r="S14" s="223" t="s">
        <v>221</v>
      </c>
      <c r="T14" s="763">
        <f>Y8</f>
        <v>0</v>
      </c>
      <c r="U14" s="763"/>
      <c r="V14" s="763"/>
      <c r="AF14" s="219" t="s">
        <v>51</v>
      </c>
      <c r="AG14" s="764">
        <f>ROUND(O14*T14,2)</f>
        <v>0</v>
      </c>
      <c r="AH14" s="764"/>
      <c r="AI14" s="764"/>
      <c r="AJ14" s="764"/>
      <c r="AK14" s="764"/>
      <c r="AL14" s="219" t="s">
        <v>13</v>
      </c>
    </row>
    <row r="15" spans="1:39" ht="16.5" hidden="1" customHeight="1" outlineLevel="1">
      <c r="G15" s="219" t="s">
        <v>222</v>
      </c>
      <c r="L15" s="989" t="s">
        <v>223</v>
      </c>
      <c r="M15" s="989"/>
      <c r="N15" s="219" t="s">
        <v>51</v>
      </c>
      <c r="O15" s="995">
        <v>0.15</v>
      </c>
      <c r="P15" s="995"/>
      <c r="Q15" s="995"/>
      <c r="R15" s="234" t="s">
        <v>115</v>
      </c>
      <c r="S15" s="995">
        <v>2.6</v>
      </c>
      <c r="T15" s="995"/>
      <c r="U15" s="995"/>
      <c r="V15" s="234" t="s">
        <v>115</v>
      </c>
      <c r="W15" s="1020">
        <v>1.1000000000000001</v>
      </c>
      <c r="X15" s="1020"/>
      <c r="Y15" s="1020"/>
      <c r="Z15" s="234" t="s">
        <v>115</v>
      </c>
      <c r="AA15" s="1020">
        <v>1.5</v>
      </c>
      <c r="AB15" s="1020"/>
      <c r="AC15" s="1020"/>
      <c r="AF15" s="219" t="s">
        <v>51</v>
      </c>
      <c r="AG15" s="994">
        <f>O15+S15+W15+AA15</f>
        <v>5.35</v>
      </c>
      <c r="AH15" s="994"/>
      <c r="AI15" s="994"/>
      <c r="AJ15" s="994"/>
      <c r="AK15" s="994"/>
      <c r="AL15" s="219" t="s">
        <v>7</v>
      </c>
    </row>
    <row r="16" spans="1:39" ht="16.5" hidden="1" customHeight="1" outlineLevel="1">
      <c r="G16" s="219" t="s">
        <v>224</v>
      </c>
      <c r="L16" s="989" t="s">
        <v>225</v>
      </c>
      <c r="M16" s="989"/>
      <c r="N16" s="219" t="s">
        <v>51</v>
      </c>
      <c r="O16" s="982">
        <f>AG14</f>
        <v>0</v>
      </c>
      <c r="P16" s="982"/>
      <c r="Q16" s="982"/>
      <c r="R16" s="982"/>
      <c r="S16" s="223" t="s">
        <v>221</v>
      </c>
      <c r="T16" s="994">
        <f>AG15</f>
        <v>5.35</v>
      </c>
      <c r="U16" s="994"/>
      <c r="V16" s="994"/>
      <c r="W16" s="994"/>
      <c r="AF16" s="219" t="s">
        <v>51</v>
      </c>
      <c r="AG16" s="764">
        <f>ROUND(O16*T16,2)</f>
        <v>0</v>
      </c>
      <c r="AH16" s="764"/>
      <c r="AI16" s="764"/>
      <c r="AJ16" s="764"/>
      <c r="AK16" s="764"/>
      <c r="AL16" s="219" t="s">
        <v>226</v>
      </c>
    </row>
    <row r="17" spans="6:45" ht="7.5" hidden="1" customHeight="1" outlineLevel="1"/>
    <row r="18" spans="6:45" ht="16.5" hidden="1" customHeight="1" outlineLevel="1">
      <c r="G18" s="219" t="s">
        <v>227</v>
      </c>
    </row>
    <row r="19" spans="6:45" ht="16.5" hidden="1" customHeight="1" outlineLevel="1">
      <c r="P19" s="266" t="s">
        <v>228</v>
      </c>
      <c r="Q19" s="981">
        <f>AG16</f>
        <v>0</v>
      </c>
      <c r="R19" s="981"/>
      <c r="S19" s="981"/>
      <c r="T19" s="981"/>
      <c r="U19" s="223" t="s">
        <v>221</v>
      </c>
      <c r="V19" s="981" t="e">
        <f>#REF!</f>
        <v>#REF!</v>
      </c>
      <c r="W19" s="981"/>
      <c r="X19" s="981"/>
      <c r="Y19" s="981"/>
      <c r="Z19" s="219" t="s">
        <v>229</v>
      </c>
      <c r="AA19" s="1016" t="e">
        <f>#REF!</f>
        <v>#REF!</v>
      </c>
      <c r="AB19" s="1016"/>
      <c r="AC19" s="1016"/>
      <c r="AD19" s="1016"/>
      <c r="AF19" s="219" t="s">
        <v>51</v>
      </c>
      <c r="AG19" s="223" t="s">
        <v>230</v>
      </c>
      <c r="AH19" s="764" t="e">
        <f>ROUND(Q19*V19/AA19,2)</f>
        <v>#REF!</v>
      </c>
      <c r="AI19" s="764"/>
      <c r="AJ19" s="764"/>
      <c r="AK19" s="764"/>
      <c r="AL19" s="219" t="s">
        <v>13</v>
      </c>
    </row>
    <row r="20" spans="6:45" ht="7.5" hidden="1" customHeight="1" outlineLevel="1"/>
    <row r="21" spans="6:45" ht="16.5" hidden="1" customHeight="1" outlineLevel="1">
      <c r="P21" s="266" t="s">
        <v>231</v>
      </c>
      <c r="Q21" s="981">
        <f>Q19</f>
        <v>0</v>
      </c>
      <c r="R21" s="981"/>
      <c r="S21" s="981"/>
      <c r="T21" s="981"/>
      <c r="U21" s="223" t="s">
        <v>221</v>
      </c>
      <c r="V21" s="981" t="e">
        <f>#REF!</f>
        <v>#REF!</v>
      </c>
      <c r="W21" s="981"/>
      <c r="X21" s="981"/>
      <c r="Y21" s="981"/>
      <c r="Z21" s="219" t="s">
        <v>229</v>
      </c>
      <c r="AA21" s="1016" t="e">
        <f>AA19</f>
        <v>#REF!</v>
      </c>
      <c r="AB21" s="1016"/>
      <c r="AC21" s="1016"/>
      <c r="AD21" s="1016"/>
      <c r="AF21" s="219" t="s">
        <v>51</v>
      </c>
      <c r="AG21" s="223" t="s">
        <v>230</v>
      </c>
      <c r="AH21" s="764" t="e">
        <f>ROUND(Q21*V21/AA21,2)</f>
        <v>#REF!</v>
      </c>
      <c r="AI21" s="764"/>
      <c r="AJ21" s="764"/>
      <c r="AK21" s="764"/>
      <c r="AL21" s="219" t="s">
        <v>13</v>
      </c>
    </row>
    <row r="22" spans="6:45" ht="7.5" hidden="1" customHeight="1" outlineLevel="1"/>
    <row r="23" spans="6:45" ht="16.5" hidden="1" customHeight="1" outlineLevel="1">
      <c r="P23" s="266"/>
      <c r="Q23" s="981"/>
      <c r="R23" s="981"/>
      <c r="S23" s="981"/>
      <c r="T23" s="981"/>
      <c r="U23" s="223"/>
      <c r="V23" s="981"/>
      <c r="W23" s="989"/>
      <c r="X23" s="989"/>
      <c r="Y23" s="989"/>
      <c r="AA23" s="1016"/>
      <c r="AB23" s="1016"/>
      <c r="AC23" s="1016"/>
      <c r="AD23" s="1016"/>
      <c r="AG23" s="223"/>
      <c r="AH23" s="764"/>
      <c r="AI23" s="764"/>
      <c r="AJ23" s="764"/>
      <c r="AK23" s="764"/>
      <c r="AO23"/>
      <c r="AP23"/>
      <c r="AQ23"/>
      <c r="AR23"/>
      <c r="AS23"/>
    </row>
    <row r="24" spans="6:45" ht="15" hidden="1" customHeight="1" outlineLevel="1">
      <c r="AO24"/>
      <c r="AP24"/>
      <c r="AQ24"/>
      <c r="AR24"/>
      <c r="AS24"/>
    </row>
    <row r="25" spans="6:45" ht="15" hidden="1" customHeight="1" outlineLevel="1">
      <c r="AO25"/>
      <c r="AP25"/>
      <c r="AQ25"/>
      <c r="AR25"/>
      <c r="AS25"/>
    </row>
    <row r="26" spans="6:45" ht="16.5" hidden="1" customHeight="1" outlineLevel="1">
      <c r="F26" s="219" t="s">
        <v>232</v>
      </c>
      <c r="AO26"/>
      <c r="AP26"/>
      <c r="AQ26"/>
      <c r="AR26"/>
      <c r="AS26"/>
    </row>
    <row r="27" spans="6:45" s="217" customFormat="1" ht="8.25" hidden="1" customHeight="1" outlineLevel="1">
      <c r="F27" s="251"/>
      <c r="G27" s="251"/>
      <c r="H27" s="251"/>
      <c r="I27" s="251"/>
      <c r="J27" s="251"/>
      <c r="K27" s="251"/>
      <c r="AH27" s="251"/>
      <c r="AI27" s="251"/>
      <c r="AJ27" s="251"/>
      <c r="AK27" s="251"/>
      <c r="AL27" s="251"/>
      <c r="AM27" s="251"/>
      <c r="AN27" s="219"/>
      <c r="AO27"/>
      <c r="AP27"/>
      <c r="AQ27"/>
      <c r="AR27"/>
      <c r="AS27"/>
    </row>
    <row r="28" spans="6:45" ht="16.5" hidden="1" customHeight="1" outlineLevel="1">
      <c r="G28" s="219" t="s">
        <v>219</v>
      </c>
      <c r="H28" s="249"/>
      <c r="I28" s="249"/>
      <c r="J28" s="249"/>
      <c r="K28" s="249"/>
      <c r="L28" s="992" t="s">
        <v>233</v>
      </c>
      <c r="M28" s="992"/>
      <c r="N28" s="249" t="s">
        <v>51</v>
      </c>
      <c r="O28" s="1008">
        <f>反力!AC54</f>
        <v>294.91888427734375</v>
      </c>
      <c r="P28" s="1008"/>
      <c r="Q28" s="1008"/>
      <c r="R28" s="1008"/>
      <c r="S28" s="249" t="s">
        <v>221</v>
      </c>
      <c r="T28" s="1017">
        <f>Y8</f>
        <v>0</v>
      </c>
      <c r="U28" s="1017"/>
      <c r="V28" s="1017"/>
      <c r="W28" s="249"/>
      <c r="X28" s="249"/>
      <c r="Y28" s="249"/>
      <c r="Z28" s="249"/>
      <c r="AA28" s="249"/>
      <c r="AB28" s="249"/>
      <c r="AC28" s="249"/>
      <c r="AD28" s="249"/>
      <c r="AE28" s="249"/>
      <c r="AF28" s="249" t="s">
        <v>51</v>
      </c>
      <c r="AG28" s="1007">
        <f>ROUND(O28*T28,2)</f>
        <v>0</v>
      </c>
      <c r="AH28" s="1007"/>
      <c r="AI28" s="1007"/>
      <c r="AJ28" s="1007"/>
      <c r="AK28" s="1007"/>
      <c r="AL28" s="249" t="s">
        <v>13</v>
      </c>
      <c r="AO28"/>
      <c r="AP28"/>
      <c r="AQ28"/>
      <c r="AR28"/>
      <c r="AS28"/>
    </row>
    <row r="29" spans="6:45" ht="16.5" hidden="1" customHeight="1" outlineLevel="1">
      <c r="G29" s="219" t="s">
        <v>222</v>
      </c>
      <c r="H29" s="249"/>
      <c r="I29" s="249"/>
      <c r="J29" s="249"/>
      <c r="K29" s="249"/>
      <c r="L29" s="992" t="s">
        <v>223</v>
      </c>
      <c r="M29" s="992"/>
      <c r="N29" s="249" t="s">
        <v>51</v>
      </c>
      <c r="O29" s="1021">
        <v>0.1</v>
      </c>
      <c r="P29" s="1021"/>
      <c r="Q29" s="1021"/>
      <c r="R29" s="304" t="s">
        <v>115</v>
      </c>
      <c r="S29" s="1021">
        <v>2.65</v>
      </c>
      <c r="T29" s="1021"/>
      <c r="U29" s="1021"/>
      <c r="V29" s="304" t="s">
        <v>115</v>
      </c>
      <c r="W29" s="1022">
        <v>1.1000000000000001</v>
      </c>
      <c r="X29" s="1022"/>
      <c r="Y29" s="1022"/>
      <c r="Z29" s="304" t="s">
        <v>115</v>
      </c>
      <c r="AA29" s="1022">
        <v>1.5</v>
      </c>
      <c r="AB29" s="1022"/>
      <c r="AC29" s="1022"/>
      <c r="AD29" s="249"/>
      <c r="AE29" s="249"/>
      <c r="AF29" s="249" t="s">
        <v>51</v>
      </c>
      <c r="AG29" s="1006">
        <f>O29+S29+W29+AA29</f>
        <v>5.35</v>
      </c>
      <c r="AH29" s="1006"/>
      <c r="AI29" s="1006"/>
      <c r="AJ29" s="1006"/>
      <c r="AK29" s="1006"/>
      <c r="AL29" s="249" t="s">
        <v>7</v>
      </c>
      <c r="AO29"/>
      <c r="AP29"/>
      <c r="AQ29"/>
      <c r="AR29"/>
      <c r="AS29"/>
    </row>
    <row r="30" spans="6:45" ht="16.5" hidden="1" customHeight="1" outlineLevel="1">
      <c r="G30" s="219" t="s">
        <v>224</v>
      </c>
      <c r="H30" s="249"/>
      <c r="I30" s="249"/>
      <c r="J30" s="249"/>
      <c r="K30" s="249"/>
      <c r="L30" s="992" t="s">
        <v>225</v>
      </c>
      <c r="M30" s="992"/>
      <c r="N30" s="249" t="s">
        <v>51</v>
      </c>
      <c r="O30" s="1008">
        <f>AG28</f>
        <v>0</v>
      </c>
      <c r="P30" s="1008"/>
      <c r="Q30" s="1008"/>
      <c r="R30" s="1008"/>
      <c r="S30" s="249" t="s">
        <v>221</v>
      </c>
      <c r="T30" s="1009">
        <f>AG29</f>
        <v>5.35</v>
      </c>
      <c r="U30" s="1009"/>
      <c r="V30" s="1009"/>
      <c r="W30" s="1009"/>
      <c r="X30" s="249"/>
      <c r="Y30" s="249"/>
      <c r="Z30" s="249"/>
      <c r="AA30" s="249"/>
      <c r="AB30" s="249"/>
      <c r="AC30" s="249"/>
      <c r="AD30" s="249"/>
      <c r="AE30" s="249"/>
      <c r="AF30" s="249" t="s">
        <v>51</v>
      </c>
      <c r="AG30" s="1007">
        <f>ROUND(O30*T30,2)</f>
        <v>0</v>
      </c>
      <c r="AH30" s="1007"/>
      <c r="AI30" s="1007"/>
      <c r="AJ30" s="1007"/>
      <c r="AK30" s="1007"/>
      <c r="AL30" s="249" t="s">
        <v>226</v>
      </c>
      <c r="AR30"/>
      <c r="AS30"/>
    </row>
    <row r="31" spans="6:45" ht="7.5" hidden="1" customHeight="1" outlineLevel="1">
      <c r="H31" s="249"/>
      <c r="I31" s="249"/>
      <c r="J31" s="249"/>
      <c r="K31" s="249"/>
      <c r="L31" s="249"/>
      <c r="M31" s="249"/>
      <c r="N31" s="249"/>
      <c r="O31" s="249"/>
      <c r="P31" s="249"/>
      <c r="Q31" s="249"/>
      <c r="R31" s="249"/>
      <c r="S31" s="249"/>
      <c r="T31" s="249"/>
      <c r="U31" s="249"/>
      <c r="V31" s="249"/>
      <c r="W31" s="249"/>
      <c r="X31" s="249"/>
      <c r="Y31" s="249"/>
      <c r="Z31" s="249"/>
      <c r="AA31" s="249"/>
      <c r="AB31" s="249"/>
      <c r="AC31" s="249"/>
      <c r="AD31" s="249"/>
      <c r="AE31" s="249"/>
      <c r="AF31" s="249"/>
      <c r="AG31" s="437"/>
      <c r="AH31" s="437"/>
      <c r="AI31" s="437"/>
      <c r="AJ31" s="437"/>
      <c r="AK31" s="437"/>
      <c r="AL31" s="249"/>
      <c r="AR31"/>
      <c r="AS31"/>
    </row>
    <row r="32" spans="6:45" ht="16.5" hidden="1" customHeight="1" outlineLevel="1">
      <c r="G32" s="219" t="s">
        <v>227</v>
      </c>
      <c r="H32" s="249"/>
      <c r="I32" s="249"/>
      <c r="J32" s="249"/>
      <c r="K32" s="249"/>
      <c r="L32" s="249"/>
      <c r="M32" s="249"/>
      <c r="N32" s="249"/>
      <c r="O32" s="249"/>
      <c r="P32" s="249"/>
      <c r="Q32" s="249"/>
      <c r="R32" s="249"/>
      <c r="S32" s="249"/>
      <c r="T32" s="249"/>
      <c r="U32" s="249"/>
      <c r="V32" s="249"/>
      <c r="W32" s="249"/>
      <c r="X32" s="249"/>
      <c r="Y32" s="249"/>
      <c r="Z32" s="249"/>
      <c r="AA32" s="249"/>
      <c r="AB32" s="249"/>
      <c r="AC32" s="249"/>
      <c r="AD32" s="249"/>
      <c r="AE32" s="249"/>
      <c r="AF32" s="249"/>
      <c r="AG32" s="437"/>
      <c r="AH32" s="437"/>
      <c r="AI32" s="437"/>
      <c r="AJ32" s="437"/>
      <c r="AK32" s="437"/>
      <c r="AL32" s="249"/>
      <c r="AR32"/>
      <c r="AS32"/>
    </row>
    <row r="33" spans="1:38" ht="16.5" hidden="1" customHeight="1" outlineLevel="1">
      <c r="H33" s="249"/>
      <c r="I33" s="249"/>
      <c r="J33" s="249"/>
      <c r="K33" s="249"/>
      <c r="L33" s="249"/>
      <c r="M33" s="249"/>
      <c r="N33" s="249"/>
      <c r="O33" s="249"/>
      <c r="P33" s="437" t="s">
        <v>234</v>
      </c>
      <c r="Q33" s="1008">
        <f>AG30</f>
        <v>0</v>
      </c>
      <c r="R33" s="1008"/>
      <c r="S33" s="1008"/>
      <c r="T33" s="1008"/>
      <c r="U33" s="249" t="s">
        <v>221</v>
      </c>
      <c r="V33" s="1008" t="e">
        <f>#REF!</f>
        <v>#REF!</v>
      </c>
      <c r="W33" s="1008"/>
      <c r="X33" s="1008"/>
      <c r="Y33" s="1008"/>
      <c r="Z33" s="249" t="s">
        <v>229</v>
      </c>
      <c r="AA33" s="1015" t="e">
        <f>#REF!</f>
        <v>#REF!</v>
      </c>
      <c r="AB33" s="1015"/>
      <c r="AC33" s="1015"/>
      <c r="AD33" s="1015"/>
      <c r="AE33" s="249"/>
      <c r="AF33" s="249" t="s">
        <v>51</v>
      </c>
      <c r="AG33" s="437" t="s">
        <v>230</v>
      </c>
      <c r="AH33" s="1007" t="e">
        <f>ROUND(Q33*V33/AA33,2)</f>
        <v>#REF!</v>
      </c>
      <c r="AI33" s="1007"/>
      <c r="AJ33" s="1007"/>
      <c r="AK33" s="1007"/>
      <c r="AL33" s="249" t="s">
        <v>13</v>
      </c>
    </row>
    <row r="34" spans="1:38" ht="7.5" hidden="1" customHeight="1" outlineLevel="1"/>
    <row r="35" spans="1:38" ht="16.5" hidden="1" customHeight="1" outlineLevel="1">
      <c r="P35" s="266"/>
      <c r="Q35" s="981"/>
      <c r="R35" s="981"/>
      <c r="S35" s="981"/>
      <c r="T35" s="981"/>
      <c r="U35" s="223"/>
      <c r="V35" s="981"/>
      <c r="W35" s="981"/>
      <c r="X35" s="981"/>
      <c r="Y35" s="981"/>
      <c r="AA35" s="1016"/>
      <c r="AB35" s="1016"/>
      <c r="AC35" s="1016"/>
      <c r="AD35" s="1016"/>
      <c r="AG35" s="223"/>
      <c r="AH35" s="764"/>
      <c r="AI35" s="764"/>
      <c r="AJ35" s="764"/>
      <c r="AK35" s="764"/>
    </row>
    <row r="36" spans="1:38" ht="15" hidden="1" customHeight="1" outlineLevel="1"/>
    <row r="37" spans="1:38" ht="15" customHeight="1" collapsed="1"/>
    <row r="38" spans="1:38" ht="15" customHeight="1">
      <c r="E38" s="220" t="s">
        <v>235</v>
      </c>
    </row>
    <row r="39" spans="1:38" s="217" customFormat="1" ht="7.5" customHeight="1">
      <c r="A39" s="220"/>
      <c r="B39" s="220"/>
      <c r="C39" s="220"/>
      <c r="D39" s="220"/>
      <c r="R39" s="441"/>
      <c r="T39" s="435"/>
      <c r="U39" s="435"/>
      <c r="V39" s="435"/>
      <c r="W39" s="435"/>
      <c r="X39" s="435"/>
      <c r="AA39" s="327"/>
      <c r="AB39" s="327"/>
      <c r="AC39" s="327"/>
      <c r="AD39" s="327"/>
      <c r="AG39" s="327"/>
      <c r="AH39" s="327"/>
      <c r="AI39" s="222"/>
    </row>
    <row r="40" spans="1:38" ht="16.5" customHeight="1">
      <c r="F40" s="219" t="s">
        <v>236</v>
      </c>
      <c r="AF40" s="223"/>
      <c r="AG40" s="223"/>
    </row>
    <row r="41" spans="1:38" ht="16.5" customHeight="1">
      <c r="F41" s="219" t="s">
        <v>237</v>
      </c>
    </row>
    <row r="42" spans="1:38" s="217" customFormat="1" ht="7.5" customHeight="1">
      <c r="A42" s="220"/>
      <c r="B42" s="220"/>
      <c r="C42" s="220"/>
      <c r="D42" s="220"/>
      <c r="R42" s="441"/>
      <c r="T42" s="435"/>
      <c r="U42" s="435"/>
      <c r="V42" s="435"/>
      <c r="W42" s="435"/>
      <c r="X42" s="435"/>
      <c r="AA42" s="327"/>
      <c r="AB42" s="327"/>
      <c r="AC42" s="327"/>
      <c r="AD42" s="327"/>
      <c r="AG42" s="327"/>
      <c r="AH42" s="327"/>
      <c r="AI42" s="222"/>
    </row>
    <row r="43" spans="1:38" ht="17.25" customHeight="1">
      <c r="F43" s="989" t="s">
        <v>238</v>
      </c>
      <c r="G43" s="989"/>
      <c r="H43" s="219" t="s">
        <v>51</v>
      </c>
      <c r="I43" s="1014">
        <v>0.2</v>
      </c>
      <c r="J43" s="1014"/>
      <c r="K43" s="223" t="s">
        <v>221</v>
      </c>
      <c r="L43" s="1014">
        <v>160</v>
      </c>
      <c r="M43" s="1014"/>
      <c r="N43" s="1014"/>
      <c r="S43" s="219" t="s">
        <v>51</v>
      </c>
      <c r="T43" s="764">
        <f>ROUND(I43*L43,2)</f>
        <v>32</v>
      </c>
      <c r="U43" s="764"/>
      <c r="V43" s="764"/>
      <c r="W43" s="764"/>
      <c r="X43" s="219" t="s">
        <v>239</v>
      </c>
    </row>
    <row r="44" spans="1:38" ht="9.9499999999999993" customHeight="1"/>
    <row r="45" spans="1:38" ht="15.75" customHeight="1">
      <c r="E45" s="223"/>
      <c r="F45" s="989"/>
      <c r="G45" s="989"/>
      <c r="H45" s="989"/>
      <c r="I45" s="989"/>
      <c r="J45" s="989"/>
      <c r="K45" s="989"/>
      <c r="L45" s="989"/>
      <c r="M45" s="989"/>
      <c r="N45" s="989"/>
      <c r="O45" s="989"/>
      <c r="P45" s="989"/>
      <c r="Q45" s="989"/>
      <c r="R45" s="989"/>
      <c r="S45" s="989"/>
      <c r="T45" s="989"/>
      <c r="U45" s="989"/>
      <c r="V45" s="989"/>
      <c r="W45" s="989"/>
      <c r="X45" s="989"/>
      <c r="Y45" s="989"/>
      <c r="Z45" s="989"/>
      <c r="AA45" s="989"/>
      <c r="AB45" s="989"/>
      <c r="AC45" s="989"/>
      <c r="AD45" s="989"/>
      <c r="AE45" s="989"/>
      <c r="AF45" s="989"/>
      <c r="AG45" s="989"/>
      <c r="AH45" s="989"/>
      <c r="AI45" s="989"/>
    </row>
    <row r="46" spans="1:38" ht="15.75" customHeight="1">
      <c r="D46" s="223"/>
      <c r="E46" s="223"/>
      <c r="F46" s="989"/>
      <c r="G46" s="989"/>
      <c r="H46" s="989"/>
      <c r="I46" s="989"/>
      <c r="J46" s="989"/>
      <c r="K46" s="989"/>
      <c r="L46" s="989"/>
      <c r="M46" s="989"/>
      <c r="N46" s="989"/>
      <c r="O46" s="989"/>
      <c r="P46" s="989"/>
      <c r="Q46" s="989"/>
      <c r="R46" s="989"/>
      <c r="S46" s="989"/>
      <c r="T46" s="989"/>
      <c r="U46" s="989"/>
      <c r="V46" s="989"/>
      <c r="W46" s="989"/>
      <c r="X46" s="989"/>
      <c r="Y46" s="989"/>
      <c r="Z46" s="989"/>
      <c r="AA46" s="989"/>
      <c r="AB46" s="989"/>
      <c r="AC46" s="989"/>
      <c r="AD46" s="989"/>
      <c r="AE46" s="989"/>
      <c r="AF46" s="989"/>
      <c r="AG46" s="989"/>
      <c r="AH46" s="989"/>
      <c r="AI46" s="989"/>
    </row>
    <row r="47" spans="1:38" ht="15.75" customHeight="1">
      <c r="D47" s="223"/>
      <c r="E47" s="223"/>
      <c r="F47" s="989"/>
      <c r="G47" s="989"/>
      <c r="H47" s="989"/>
      <c r="I47" s="989"/>
      <c r="J47" s="989"/>
      <c r="K47" s="989"/>
      <c r="L47" s="989"/>
      <c r="M47" s="989"/>
      <c r="N47" s="989"/>
      <c r="O47" s="989"/>
      <c r="P47" s="989"/>
      <c r="Q47" s="989"/>
      <c r="R47" s="989"/>
      <c r="S47" s="989"/>
      <c r="T47" s="989"/>
      <c r="U47" s="989"/>
      <c r="V47" s="989"/>
      <c r="W47" s="989"/>
      <c r="X47" s="989"/>
      <c r="Y47" s="989"/>
      <c r="Z47" s="989"/>
      <c r="AA47" s="989"/>
      <c r="AB47" s="989"/>
      <c r="AC47" s="989"/>
      <c r="AD47" s="989"/>
      <c r="AE47" s="989"/>
      <c r="AF47" s="989"/>
      <c r="AG47" s="989"/>
      <c r="AH47" s="989"/>
      <c r="AI47" s="989"/>
    </row>
    <row r="48" spans="1:38" ht="15.75" customHeight="1">
      <c r="D48" s="223"/>
      <c r="E48" s="223"/>
      <c r="F48" s="989"/>
      <c r="G48" s="989"/>
      <c r="H48" s="989"/>
      <c r="I48" s="989"/>
      <c r="J48" s="989"/>
      <c r="K48" s="989"/>
      <c r="L48" s="989"/>
      <c r="M48" s="989"/>
      <c r="N48" s="989"/>
      <c r="O48" s="989"/>
      <c r="P48" s="989"/>
      <c r="Q48" s="989"/>
      <c r="R48" s="989"/>
      <c r="S48" s="989"/>
      <c r="T48" s="989"/>
      <c r="U48" s="989"/>
      <c r="V48" s="989"/>
      <c r="W48" s="989"/>
      <c r="X48" s="989"/>
      <c r="Y48" s="989"/>
      <c r="Z48" s="989"/>
      <c r="AA48" s="989"/>
      <c r="AB48" s="989"/>
      <c r="AC48" s="989"/>
      <c r="AD48" s="989"/>
      <c r="AE48" s="989"/>
      <c r="AF48" s="989"/>
      <c r="AG48" s="989"/>
      <c r="AH48" s="989"/>
      <c r="AI48" s="989"/>
    </row>
    <row r="49" spans="4:80" ht="15.75" customHeight="1">
      <c r="D49" s="223"/>
      <c r="E49" s="223"/>
      <c r="F49" s="989"/>
      <c r="G49" s="989"/>
      <c r="H49" s="989"/>
      <c r="I49" s="989"/>
      <c r="J49" s="989"/>
      <c r="K49" s="989"/>
      <c r="L49" s="989"/>
      <c r="M49" s="989"/>
      <c r="N49" s="989"/>
      <c r="O49" s="989"/>
      <c r="P49" s="989"/>
      <c r="Q49" s="989"/>
      <c r="R49" s="989"/>
      <c r="S49" s="989"/>
      <c r="T49" s="989"/>
      <c r="U49" s="989"/>
      <c r="V49" s="989"/>
      <c r="W49" s="989"/>
      <c r="X49" s="989"/>
      <c r="Y49" s="989"/>
      <c r="Z49" s="989"/>
      <c r="AA49" s="989"/>
      <c r="AB49" s="989"/>
      <c r="AC49" s="989"/>
      <c r="AD49" s="989"/>
      <c r="AE49" s="989"/>
      <c r="AF49" s="989"/>
      <c r="AG49" s="989"/>
      <c r="AH49" s="989"/>
      <c r="AI49" s="989"/>
    </row>
    <row r="50" spans="4:80" ht="15.75" customHeight="1">
      <c r="D50" s="223"/>
      <c r="E50" s="223"/>
      <c r="F50" s="989"/>
      <c r="G50" s="989"/>
      <c r="H50" s="989"/>
      <c r="I50" s="989"/>
      <c r="J50" s="989"/>
      <c r="K50" s="989"/>
      <c r="L50" s="989"/>
      <c r="M50" s="989"/>
      <c r="N50" s="989"/>
      <c r="O50" s="989"/>
      <c r="P50" s="989"/>
      <c r="Q50" s="989"/>
      <c r="R50" s="989"/>
      <c r="S50" s="989"/>
      <c r="T50" s="989"/>
      <c r="U50" s="989"/>
      <c r="V50" s="989"/>
      <c r="W50" s="989"/>
      <c r="X50" s="989"/>
      <c r="Y50" s="989"/>
      <c r="Z50" s="989"/>
      <c r="AA50" s="989"/>
      <c r="AB50" s="989"/>
      <c r="AC50" s="989"/>
      <c r="AD50" s="989"/>
      <c r="AE50" s="989"/>
      <c r="AF50" s="989"/>
      <c r="AG50" s="989"/>
      <c r="AH50" s="989"/>
      <c r="AI50" s="989"/>
    </row>
    <row r="51" spans="4:80" ht="15.75" customHeight="1">
      <c r="D51" s="223"/>
      <c r="E51" s="223"/>
      <c r="F51" s="989"/>
      <c r="G51" s="989"/>
      <c r="H51" s="989"/>
      <c r="I51" s="989"/>
      <c r="J51" s="989"/>
      <c r="K51" s="989"/>
      <c r="L51" s="989"/>
      <c r="M51" s="989"/>
      <c r="N51" s="989"/>
      <c r="O51" s="989"/>
      <c r="P51" s="989"/>
      <c r="Q51" s="989"/>
      <c r="R51" s="989"/>
      <c r="S51" s="989"/>
      <c r="T51" s="989"/>
      <c r="U51" s="989"/>
      <c r="V51" s="989"/>
      <c r="W51" s="989"/>
      <c r="X51" s="989"/>
      <c r="Y51" s="989"/>
      <c r="Z51" s="989"/>
      <c r="AA51" s="989"/>
      <c r="AB51" s="989"/>
      <c r="AC51" s="989"/>
      <c r="AD51" s="989"/>
      <c r="AE51" s="989"/>
      <c r="AF51" s="989"/>
      <c r="AG51" s="989"/>
      <c r="AH51" s="989"/>
      <c r="AI51" s="989"/>
    </row>
    <row r="52" spans="4:80" ht="15.75" customHeight="1">
      <c r="D52" s="223"/>
      <c r="E52" s="223"/>
      <c r="F52" s="989"/>
      <c r="G52" s="989"/>
      <c r="H52" s="989"/>
      <c r="I52" s="989"/>
      <c r="J52" s="989"/>
      <c r="K52" s="989"/>
      <c r="L52" s="989"/>
      <c r="M52" s="989"/>
      <c r="N52" s="989"/>
      <c r="O52" s="989"/>
      <c r="P52" s="989"/>
      <c r="Q52" s="989"/>
      <c r="R52" s="989"/>
      <c r="S52" s="989"/>
      <c r="T52" s="989"/>
      <c r="U52" s="989"/>
      <c r="V52" s="989"/>
      <c r="W52" s="989"/>
      <c r="X52" s="989"/>
      <c r="Y52" s="989"/>
      <c r="Z52" s="989"/>
      <c r="AA52" s="989"/>
      <c r="AB52" s="989"/>
      <c r="AC52" s="989"/>
      <c r="AD52" s="989"/>
      <c r="AE52" s="989"/>
      <c r="AF52" s="989"/>
      <c r="AG52" s="989"/>
      <c r="AH52" s="989"/>
      <c r="AI52" s="989"/>
      <c r="BA52" s="763"/>
      <c r="BB52" s="763"/>
      <c r="BC52" s="763"/>
      <c r="BD52" s="763"/>
      <c r="BE52" s="763"/>
      <c r="BF52" s="763"/>
      <c r="BG52" s="763"/>
      <c r="BH52" s="763"/>
      <c r="BI52" s="763"/>
      <c r="BJ52" s="763"/>
      <c r="BK52" s="763"/>
      <c r="BL52" s="763"/>
      <c r="BM52" s="763"/>
      <c r="BN52" s="763"/>
      <c r="BO52" s="763"/>
      <c r="BP52" s="763"/>
      <c r="BQ52" s="763"/>
      <c r="BR52" s="763"/>
      <c r="BS52" s="763"/>
      <c r="BT52" s="763"/>
      <c r="BU52" s="763"/>
      <c r="BV52" s="763"/>
      <c r="BW52" s="763"/>
      <c r="BX52" s="763"/>
      <c r="BY52" s="763"/>
      <c r="BZ52" s="763"/>
      <c r="CA52" s="763"/>
      <c r="CB52" s="763"/>
    </row>
    <row r="53" spans="4:80" ht="15.75" customHeight="1">
      <c r="D53" s="223"/>
      <c r="E53" s="223"/>
      <c r="F53" s="989"/>
      <c r="G53" s="989"/>
      <c r="H53" s="989"/>
      <c r="I53" s="989"/>
      <c r="J53" s="989"/>
      <c r="K53" s="989"/>
      <c r="L53" s="989"/>
      <c r="M53" s="989"/>
      <c r="N53" s="989"/>
      <c r="O53" s="989"/>
      <c r="P53" s="989"/>
      <c r="Q53" s="989"/>
      <c r="R53" s="989"/>
      <c r="S53" s="989"/>
      <c r="T53" s="989"/>
      <c r="U53" s="989"/>
      <c r="V53" s="989"/>
      <c r="W53" s="989"/>
      <c r="X53" s="989"/>
      <c r="Y53" s="989"/>
      <c r="Z53" s="989"/>
      <c r="AA53" s="989"/>
      <c r="AB53" s="989"/>
      <c r="AC53" s="989"/>
      <c r="AD53" s="989"/>
      <c r="AE53" s="989"/>
      <c r="AF53" s="989"/>
      <c r="AG53" s="989"/>
      <c r="AH53" s="989"/>
      <c r="AI53" s="989"/>
      <c r="BA53" s="763"/>
      <c r="BB53" s="763"/>
      <c r="BC53" s="763"/>
      <c r="BD53" s="763"/>
      <c r="BE53" s="763"/>
      <c r="BF53" s="763"/>
      <c r="BG53" s="763"/>
      <c r="BH53" s="763"/>
      <c r="BI53" s="763"/>
      <c r="BJ53" s="763"/>
      <c r="BK53" s="763"/>
      <c r="BL53" s="763"/>
      <c r="BM53" s="763"/>
      <c r="BN53" s="763"/>
      <c r="BO53" s="763"/>
      <c r="BP53" s="763"/>
      <c r="BQ53" s="763"/>
      <c r="BR53" s="763"/>
      <c r="BS53" s="763"/>
      <c r="BT53" s="763"/>
      <c r="BU53" s="763"/>
      <c r="BV53" s="763"/>
      <c r="BW53" s="763"/>
      <c r="BX53" s="763"/>
      <c r="BY53" s="763"/>
      <c r="BZ53" s="763"/>
      <c r="CA53" s="763"/>
      <c r="CB53" s="763"/>
    </row>
    <row r="54" spans="4:80" s="217" customFormat="1" ht="9.9499999999999993" customHeight="1">
      <c r="G54" s="435"/>
      <c r="H54" s="435"/>
      <c r="I54" s="435"/>
      <c r="J54" s="435"/>
      <c r="K54" s="436"/>
      <c r="L54" s="436"/>
      <c r="M54" s="436"/>
      <c r="N54" s="436"/>
      <c r="O54" s="436"/>
      <c r="P54" s="436"/>
      <c r="W54" s="436"/>
      <c r="X54" s="436"/>
      <c r="Y54" s="436"/>
      <c r="Z54" s="436"/>
      <c r="AA54" s="436"/>
      <c r="AB54" s="436"/>
      <c r="AC54" s="255"/>
      <c r="AH54" s="255"/>
      <c r="AI54" s="255"/>
      <c r="AJ54" s="255"/>
      <c r="AK54" s="255"/>
      <c r="AL54" s="255"/>
      <c r="AM54" s="255"/>
      <c r="AN54" s="255"/>
      <c r="AO54" s="255"/>
      <c r="AP54" s="255"/>
      <c r="AQ54" s="255"/>
      <c r="AR54" s="255"/>
      <c r="BA54" s="763"/>
      <c r="BB54" s="763"/>
      <c r="BC54" s="763"/>
      <c r="BD54" s="763"/>
      <c r="BE54" s="763"/>
      <c r="BF54" s="763"/>
      <c r="BG54" s="763"/>
      <c r="BH54" s="763"/>
      <c r="BI54" s="763"/>
      <c r="BJ54" s="763"/>
      <c r="BK54" s="763"/>
      <c r="BL54" s="763"/>
      <c r="BM54" s="763"/>
      <c r="BN54" s="763"/>
      <c r="BO54" s="763"/>
      <c r="BP54" s="763"/>
      <c r="BQ54" s="763"/>
      <c r="BR54" s="763"/>
      <c r="BS54" s="763"/>
      <c r="BT54" s="763"/>
      <c r="BU54" s="763"/>
      <c r="BV54" s="763"/>
      <c r="BW54" s="763"/>
      <c r="BX54" s="763"/>
      <c r="BY54" s="763"/>
      <c r="BZ54" s="763"/>
      <c r="CA54" s="763"/>
      <c r="CB54" s="763"/>
    </row>
    <row r="55" spans="4:80" ht="16.5" customHeight="1">
      <c r="F55" s="219" t="s">
        <v>240</v>
      </c>
      <c r="BA55" s="763"/>
      <c r="BB55" s="763"/>
      <c r="BC55" s="763"/>
      <c r="BD55" s="763"/>
      <c r="BE55" s="763"/>
      <c r="BF55" s="763"/>
      <c r="BG55" s="763"/>
      <c r="BH55" s="763"/>
      <c r="BI55" s="763"/>
      <c r="BJ55" s="763"/>
      <c r="BK55" s="763"/>
      <c r="BL55" s="763"/>
      <c r="BM55" s="763"/>
      <c r="BN55" s="763"/>
      <c r="BO55" s="763"/>
      <c r="BP55" s="763"/>
      <c r="BQ55" s="763"/>
      <c r="BR55" s="763"/>
      <c r="BS55" s="763"/>
      <c r="BT55" s="763"/>
      <c r="BU55" s="763"/>
      <c r="BV55" s="763"/>
      <c r="BW55" s="763"/>
      <c r="BX55" s="763"/>
      <c r="BY55" s="763"/>
      <c r="BZ55" s="763"/>
      <c r="CA55" s="763"/>
      <c r="CB55" s="763"/>
    </row>
    <row r="56" spans="4:80" s="528" customFormat="1" ht="15" customHeight="1">
      <c r="D56" s="217"/>
      <c r="E56" s="217"/>
      <c r="F56" s="217"/>
      <c r="G56" s="217"/>
      <c r="H56" s="217"/>
      <c r="I56" s="217"/>
      <c r="J56" s="253"/>
      <c r="K56" s="253"/>
      <c r="L56" s="217"/>
      <c r="M56" s="217"/>
      <c r="N56" s="217"/>
      <c r="O56" s="1010">
        <v>2.2999999999999998</v>
      </c>
      <c r="P56" s="1010"/>
      <c r="Q56" s="1010"/>
      <c r="R56" s="254"/>
      <c r="S56" s="217"/>
      <c r="T56" s="254"/>
      <c r="U56" s="1010">
        <v>3</v>
      </c>
      <c r="V56" s="1010"/>
      <c r="W56" s="1010"/>
      <c r="X56" s="217"/>
      <c r="Y56" s="217"/>
      <c r="Z56" s="227"/>
      <c r="AA56" s="1010">
        <v>2.2999999999999998</v>
      </c>
      <c r="AB56" s="1010"/>
      <c r="AC56" s="1010"/>
      <c r="AD56" s="217"/>
      <c r="AE56" s="217"/>
      <c r="AF56" s="251"/>
      <c r="AG56" s="255"/>
      <c r="AH56" s="255"/>
      <c r="AI56" s="261"/>
      <c r="AJ56" s="261"/>
      <c r="AK56" s="261"/>
      <c r="AL56" s="261"/>
      <c r="AM56" s="217"/>
      <c r="AN56" s="217"/>
      <c r="AO56" s="217"/>
      <c r="AP56" s="217"/>
      <c r="AQ56" s="217"/>
      <c r="AR56" s="217"/>
      <c r="AS56" s="217"/>
      <c r="AT56" s="217"/>
      <c r="AU56" s="217"/>
      <c r="AV56" s="217"/>
      <c r="AW56" s="217"/>
      <c r="AX56" s="217"/>
      <c r="AY56" s="217"/>
      <c r="AZ56" s="217"/>
      <c r="BA56" s="763"/>
      <c r="BB56" s="763"/>
      <c r="BC56" s="763"/>
      <c r="BD56" s="763"/>
      <c r="BE56" s="763"/>
      <c r="BF56" s="763"/>
      <c r="BG56" s="763"/>
      <c r="BH56" s="763"/>
      <c r="BI56" s="763"/>
      <c r="BJ56" s="763"/>
      <c r="BK56" s="763"/>
      <c r="BL56" s="763"/>
      <c r="BM56" s="763"/>
      <c r="BN56" s="763"/>
      <c r="BO56" s="763"/>
      <c r="BP56" s="763"/>
      <c r="BQ56" s="763"/>
      <c r="BR56" s="763"/>
      <c r="BS56" s="763"/>
      <c r="BT56" s="763"/>
      <c r="BU56" s="763"/>
      <c r="BV56" s="763"/>
      <c r="BW56" s="763"/>
      <c r="BX56" s="763"/>
      <c r="BY56" s="763"/>
      <c r="BZ56" s="763"/>
      <c r="CA56" s="763"/>
      <c r="CB56" s="763"/>
    </row>
    <row r="57" spans="4:80" s="528" customFormat="1" ht="15" customHeight="1">
      <c r="D57" s="217"/>
      <c r="E57" s="217"/>
      <c r="F57" s="217"/>
      <c r="G57" s="217"/>
      <c r="H57" s="217"/>
      <c r="I57" s="217"/>
      <c r="J57" s="217"/>
      <c r="K57" s="217"/>
      <c r="L57" s="256"/>
      <c r="M57" s="217"/>
      <c r="N57" s="217"/>
      <c r="O57" s="217"/>
      <c r="P57" s="217"/>
      <c r="Q57" s="217"/>
      <c r="R57" s="217"/>
      <c r="S57" s="254"/>
      <c r="T57" s="217"/>
      <c r="U57" s="217"/>
      <c r="V57" s="217"/>
      <c r="W57" s="217"/>
      <c r="X57" s="251"/>
      <c r="Y57" s="217"/>
      <c r="Z57" s="217"/>
      <c r="AA57" s="217"/>
      <c r="AB57" s="217"/>
      <c r="AC57" s="217"/>
      <c r="AD57" s="217"/>
      <c r="AE57" s="251"/>
      <c r="AF57" s="217"/>
      <c r="AG57" s="217"/>
      <c r="AH57" s="261"/>
      <c r="AI57" s="261"/>
      <c r="AJ57" s="261"/>
      <c r="AK57" s="261"/>
      <c r="AL57" s="261"/>
      <c r="AM57" s="217"/>
      <c r="AN57" s="217"/>
      <c r="AO57" s="217"/>
      <c r="AP57" s="217"/>
      <c r="AQ57" s="217"/>
      <c r="AR57" s="217"/>
      <c r="AS57" s="217"/>
      <c r="AT57" s="217"/>
      <c r="AU57" s="217"/>
      <c r="AV57" s="217"/>
      <c r="AW57" s="217"/>
      <c r="AX57" s="217"/>
      <c r="AY57" s="217"/>
      <c r="AZ57" s="217"/>
      <c r="BA57" s="763"/>
      <c r="BB57" s="763"/>
      <c r="BC57" s="763"/>
      <c r="BD57" s="763"/>
      <c r="BE57" s="763"/>
      <c r="BF57" s="763"/>
      <c r="BG57" s="763"/>
      <c r="BH57" s="763"/>
      <c r="BI57" s="763"/>
      <c r="BJ57" s="763"/>
      <c r="BK57" s="763"/>
      <c r="BL57" s="763"/>
      <c r="BM57" s="763"/>
      <c r="BN57" s="763"/>
      <c r="BO57" s="763"/>
      <c r="BP57" s="763"/>
      <c r="BQ57" s="763"/>
      <c r="BR57" s="763"/>
      <c r="BS57" s="763"/>
      <c r="BT57" s="763"/>
      <c r="BU57" s="763"/>
      <c r="BV57" s="763"/>
      <c r="BW57" s="763"/>
      <c r="BX57" s="763"/>
      <c r="BY57" s="763"/>
      <c r="BZ57" s="763"/>
      <c r="CA57" s="763"/>
      <c r="CB57" s="763"/>
    </row>
    <row r="58" spans="4:80" s="528" customFormat="1" ht="15" customHeight="1">
      <c r="D58" s="217"/>
      <c r="E58" s="217"/>
      <c r="F58" s="217"/>
      <c r="G58" s="217"/>
      <c r="H58" s="217"/>
      <c r="I58" s="217"/>
      <c r="J58" s="217"/>
      <c r="K58" s="217"/>
      <c r="L58" s="251"/>
      <c r="M58" s="251"/>
      <c r="N58" s="251"/>
      <c r="O58" s="254"/>
      <c r="P58" s="254"/>
      <c r="Q58" s="251"/>
      <c r="R58" s="254"/>
      <c r="S58" s="254"/>
      <c r="T58" s="254"/>
      <c r="U58" s="254"/>
      <c r="V58" s="251"/>
      <c r="W58" s="251"/>
      <c r="X58" s="251"/>
      <c r="Y58" s="251"/>
      <c r="Z58" s="227"/>
      <c r="AA58" s="251"/>
      <c r="AB58" s="227"/>
      <c r="AC58" s="227"/>
      <c r="AD58" s="251"/>
      <c r="AE58" s="251"/>
      <c r="AF58" s="251"/>
      <c r="AG58" s="217"/>
      <c r="AH58" s="261"/>
      <c r="AI58" s="261"/>
      <c r="AJ58" s="261"/>
      <c r="AK58" s="261"/>
      <c r="AL58" s="261"/>
      <c r="AM58" s="217"/>
      <c r="AN58" s="217"/>
      <c r="AO58" s="217"/>
      <c r="AP58" s="217"/>
      <c r="AQ58" s="217"/>
      <c r="AR58" s="217"/>
      <c r="AS58" s="217"/>
      <c r="AT58" s="217"/>
      <c r="AU58" s="217"/>
      <c r="AV58" s="217"/>
      <c r="AW58" s="217"/>
      <c r="AX58" s="217"/>
      <c r="AY58" s="217"/>
      <c r="AZ58" s="217"/>
      <c r="BA58" s="763"/>
      <c r="BB58" s="763"/>
      <c r="BC58" s="763"/>
      <c r="BD58" s="763"/>
      <c r="BE58" s="763"/>
      <c r="BF58" s="763"/>
      <c r="BG58" s="763"/>
      <c r="BH58" s="763"/>
      <c r="BI58" s="763"/>
      <c r="BJ58" s="763"/>
      <c r="BK58" s="763"/>
      <c r="BL58" s="763"/>
      <c r="BM58" s="763"/>
      <c r="BN58" s="763"/>
      <c r="BO58" s="763"/>
      <c r="BP58" s="763"/>
      <c r="BQ58" s="763"/>
      <c r="BR58" s="763"/>
      <c r="BS58" s="763"/>
      <c r="BT58" s="763"/>
      <c r="BU58" s="763"/>
      <c r="BV58" s="763"/>
      <c r="BW58" s="763"/>
      <c r="BX58" s="763"/>
      <c r="BY58" s="763"/>
      <c r="BZ58" s="763"/>
      <c r="CA58" s="763"/>
      <c r="CB58" s="763"/>
    </row>
    <row r="59" spans="4:80" s="528" customFormat="1" ht="8.25" customHeight="1">
      <c r="D59" s="217"/>
      <c r="E59" s="217"/>
      <c r="F59" s="251"/>
      <c r="G59" s="251"/>
      <c r="H59" s="251"/>
      <c r="I59" s="251"/>
      <c r="J59" s="251"/>
      <c r="K59" s="251"/>
      <c r="L59" s="251"/>
      <c r="M59" s="251"/>
      <c r="N59" s="251"/>
      <c r="O59" s="254"/>
      <c r="P59" s="254"/>
      <c r="Q59" s="251"/>
      <c r="R59" s="254"/>
      <c r="S59" s="254"/>
      <c r="T59" s="254"/>
      <c r="U59" s="254"/>
      <c r="V59" s="251"/>
      <c r="W59" s="251"/>
      <c r="X59" s="251"/>
      <c r="Y59" s="251"/>
      <c r="Z59" s="227"/>
      <c r="AA59" s="251"/>
      <c r="AB59" s="251"/>
      <c r="AC59" s="251"/>
      <c r="AD59" s="251"/>
      <c r="AE59" s="251"/>
      <c r="AF59" s="251"/>
      <c r="AG59" s="251"/>
      <c r="AH59" s="251"/>
      <c r="AI59" s="251"/>
      <c r="AJ59" s="251"/>
      <c r="AK59" s="251"/>
      <c r="AL59" s="251"/>
      <c r="AM59" s="251"/>
      <c r="AN59" s="217"/>
      <c r="AO59" s="217"/>
      <c r="AP59" s="217"/>
      <c r="AQ59" s="217"/>
      <c r="AR59" s="217"/>
      <c r="AS59" s="217"/>
      <c r="AT59" s="217"/>
      <c r="AU59" s="217"/>
      <c r="AV59" s="217"/>
      <c r="AW59" s="217"/>
      <c r="AX59" s="217"/>
      <c r="AY59" s="217"/>
      <c r="AZ59" s="217"/>
      <c r="BA59" s="763"/>
      <c r="BB59" s="763"/>
      <c r="BC59" s="763"/>
      <c r="BD59" s="763"/>
      <c r="BE59" s="763"/>
      <c r="BF59" s="763"/>
      <c r="BG59" s="763"/>
      <c r="BH59" s="763"/>
      <c r="BI59" s="763"/>
      <c r="BJ59" s="763"/>
      <c r="BK59" s="763"/>
      <c r="BL59" s="763"/>
      <c r="BM59" s="763"/>
      <c r="BN59" s="763"/>
      <c r="BO59" s="763"/>
      <c r="BP59" s="763"/>
      <c r="BQ59" s="763"/>
      <c r="BR59" s="763"/>
      <c r="BS59" s="763"/>
      <c r="BT59" s="763"/>
      <c r="BU59" s="763"/>
      <c r="BV59" s="763"/>
      <c r="BW59" s="763"/>
      <c r="BX59" s="763"/>
      <c r="BY59" s="763"/>
      <c r="BZ59" s="763"/>
      <c r="CA59" s="763"/>
      <c r="CB59" s="763"/>
    </row>
    <row r="60" spans="4:80" s="528" customFormat="1" ht="15" customHeight="1">
      <c r="D60" s="217"/>
      <c r="E60" s="217"/>
      <c r="F60" s="251"/>
      <c r="G60" s="251"/>
      <c r="H60" s="251"/>
      <c r="I60" s="251"/>
      <c r="J60" s="251"/>
      <c r="K60" s="251"/>
      <c r="L60" s="251"/>
      <c r="M60" s="251"/>
      <c r="N60" s="251"/>
      <c r="O60" s="251"/>
      <c r="P60" s="254"/>
      <c r="Q60" s="254"/>
      <c r="R60" s="251"/>
      <c r="S60" s="254"/>
      <c r="T60" s="254"/>
      <c r="U60" s="254"/>
      <c r="V60" s="254"/>
      <c r="W60" s="251"/>
      <c r="X60" s="992" t="s">
        <v>220</v>
      </c>
      <c r="Y60" s="992"/>
      <c r="Z60" s="251"/>
      <c r="AA60" s="227"/>
      <c r="AB60" s="251"/>
      <c r="AC60" s="251"/>
      <c r="AD60" s="251"/>
      <c r="AE60" s="251"/>
      <c r="AF60" s="251"/>
      <c r="AG60" s="251"/>
      <c r="AH60" s="251"/>
      <c r="AI60" s="251"/>
      <c r="AJ60" s="251"/>
      <c r="AK60" s="251"/>
      <c r="AL60" s="251"/>
      <c r="AM60" s="251"/>
      <c r="AN60" s="217"/>
      <c r="AO60" s="217"/>
      <c r="AP60" s="217"/>
      <c r="AQ60" s="217"/>
      <c r="AR60" s="217"/>
      <c r="AS60" s="217"/>
      <c r="AT60" s="217"/>
      <c r="AU60" s="217"/>
      <c r="AV60" s="217"/>
      <c r="AW60" s="217"/>
      <c r="AX60" s="217"/>
      <c r="AY60" s="217"/>
      <c r="AZ60" s="217"/>
      <c r="BA60" s="763"/>
      <c r="BB60" s="763"/>
      <c r="BC60" s="763"/>
      <c r="BD60" s="763"/>
      <c r="BE60" s="763"/>
      <c r="BF60" s="763"/>
      <c r="BG60" s="763"/>
      <c r="BH60" s="763"/>
      <c r="BI60" s="763"/>
      <c r="BJ60" s="763"/>
      <c r="BK60" s="763"/>
      <c r="BL60" s="763"/>
      <c r="BM60" s="763"/>
      <c r="BN60" s="763"/>
      <c r="BO60" s="763"/>
      <c r="BP60" s="763"/>
      <c r="BQ60" s="763"/>
      <c r="BR60" s="763"/>
      <c r="BS60" s="763"/>
      <c r="BT60" s="763"/>
      <c r="BU60" s="763"/>
      <c r="BV60" s="763"/>
      <c r="BW60" s="763"/>
      <c r="BX60" s="763"/>
      <c r="BY60" s="763"/>
      <c r="BZ60" s="763"/>
      <c r="CA60" s="763"/>
      <c r="CB60" s="763"/>
    </row>
    <row r="61" spans="4:80" s="528" customFormat="1" ht="15" customHeight="1">
      <c r="D61" s="217"/>
      <c r="E61" s="217"/>
      <c r="F61" s="217"/>
      <c r="G61" s="217"/>
      <c r="H61" s="217"/>
      <c r="I61" s="217"/>
      <c r="J61" s="217"/>
      <c r="K61" s="254"/>
      <c r="L61" s="254"/>
      <c r="M61" s="254"/>
      <c r="N61" s="217"/>
      <c r="O61" s="254"/>
      <c r="P61" s="254"/>
      <c r="Q61" s="254"/>
      <c r="R61" s="217"/>
      <c r="S61" s="217"/>
      <c r="T61" s="217"/>
      <c r="U61" s="217"/>
      <c r="V61" s="217"/>
      <c r="W61" s="217"/>
      <c r="X61" s="227"/>
      <c r="Y61" s="227"/>
      <c r="Z61" s="217"/>
      <c r="AA61" s="227"/>
      <c r="AB61" s="227"/>
      <c r="AC61" s="217"/>
      <c r="AD61" s="217"/>
      <c r="AE61" s="217"/>
      <c r="AF61" s="217"/>
      <c r="AG61" s="217"/>
      <c r="AH61" s="217"/>
      <c r="AI61" s="217"/>
      <c r="AJ61" s="217"/>
      <c r="AK61" s="217"/>
      <c r="AL61" s="217"/>
      <c r="AM61" s="217"/>
      <c r="AN61" s="217"/>
      <c r="AO61" s="217"/>
      <c r="AP61" s="217"/>
      <c r="AQ61" s="217"/>
      <c r="AR61" s="217"/>
      <c r="AS61" s="217"/>
      <c r="AT61" s="217"/>
      <c r="AU61" s="217"/>
      <c r="AV61" s="217"/>
      <c r="AW61" s="217"/>
      <c r="AX61" s="217"/>
      <c r="AY61" s="217"/>
      <c r="AZ61" s="217"/>
      <c r="BA61" s="217"/>
      <c r="BB61" s="217"/>
      <c r="BC61" s="217"/>
      <c r="BD61" s="217"/>
      <c r="BE61" s="217"/>
      <c r="BF61" s="217"/>
      <c r="BG61" s="217"/>
      <c r="BH61" s="217"/>
      <c r="BI61" s="217"/>
      <c r="BJ61" s="217"/>
      <c r="BK61" s="217"/>
      <c r="BL61" s="217"/>
      <c r="BM61" s="217"/>
      <c r="BN61" s="217"/>
      <c r="BO61" s="217"/>
      <c r="BP61" s="217"/>
      <c r="BQ61" s="217"/>
      <c r="BR61" s="217"/>
      <c r="BS61" s="217"/>
      <c r="BT61" s="217"/>
      <c r="BU61" s="217"/>
      <c r="BV61" s="217"/>
      <c r="BW61" s="217"/>
      <c r="BX61" s="217"/>
      <c r="BY61" s="217"/>
      <c r="BZ61" s="217"/>
      <c r="CA61" s="217"/>
      <c r="CB61" s="217"/>
    </row>
    <row r="62" spans="4:80" ht="7.5" customHeight="1"/>
    <row r="63" spans="4:80" ht="16.5" customHeight="1">
      <c r="G63" s="219" t="s">
        <v>219</v>
      </c>
      <c r="L63" s="992" t="s">
        <v>220</v>
      </c>
      <c r="M63" s="992"/>
      <c r="N63" s="216" t="s">
        <v>51</v>
      </c>
      <c r="O63" s="981">
        <f>T43</f>
        <v>32</v>
      </c>
      <c r="P63" s="981"/>
      <c r="Q63" s="981"/>
      <c r="R63" s="223" t="s">
        <v>241</v>
      </c>
      <c r="S63" s="223" t="s">
        <v>158</v>
      </c>
      <c r="T63" s="765">
        <v>14.425000000000001</v>
      </c>
      <c r="U63" s="765"/>
      <c r="V63" s="765"/>
      <c r="W63" s="234" t="s">
        <v>156</v>
      </c>
      <c r="X63" s="765">
        <f>T63+2.2</f>
        <v>16.625</v>
      </c>
      <c r="Y63" s="765"/>
      <c r="Z63" s="765"/>
      <c r="AA63" s="234" t="s">
        <v>159</v>
      </c>
      <c r="AB63" s="219" t="s">
        <v>242</v>
      </c>
      <c r="AC63" s="981">
        <f>反力!J4</f>
        <v>18.850000000000001</v>
      </c>
      <c r="AD63" s="981"/>
      <c r="AE63" s="981"/>
      <c r="AF63" s="216" t="s">
        <v>51</v>
      </c>
      <c r="AG63" s="1007">
        <f>ROUND(O63*(T63+X63)/AC63,2)</f>
        <v>52.71</v>
      </c>
      <c r="AH63" s="1007"/>
      <c r="AI63" s="1007"/>
      <c r="AJ63" s="1007"/>
      <c r="AK63" s="1007"/>
      <c r="AL63" s="216" t="s">
        <v>13</v>
      </c>
      <c r="AM63" s="216"/>
      <c r="AN63" s="216"/>
    </row>
    <row r="64" spans="4:80" ht="16.5" customHeight="1">
      <c r="G64" s="219" t="s">
        <v>222</v>
      </c>
      <c r="L64" s="992" t="s">
        <v>223</v>
      </c>
      <c r="M64" s="992"/>
      <c r="N64" s="216" t="s">
        <v>51</v>
      </c>
      <c r="O64" s="1011">
        <f>O15</f>
        <v>0.15</v>
      </c>
      <c r="P64" s="1011"/>
      <c r="Q64" s="1011"/>
      <c r="R64" s="304" t="s">
        <v>115</v>
      </c>
      <c r="S64" s="1011">
        <v>2.6</v>
      </c>
      <c r="T64" s="1011"/>
      <c r="U64" s="1011"/>
      <c r="V64" s="304" t="s">
        <v>115</v>
      </c>
      <c r="W64" s="1012">
        <f>W15</f>
        <v>1.1000000000000001</v>
      </c>
      <c r="X64" s="1012"/>
      <c r="Y64" s="1012"/>
      <c r="Z64" s="216"/>
      <c r="AA64" s="216"/>
      <c r="AB64" s="216"/>
      <c r="AC64" s="216"/>
      <c r="AD64" s="216"/>
      <c r="AE64" s="216"/>
      <c r="AF64" s="216" t="s">
        <v>51</v>
      </c>
      <c r="AG64" s="1006">
        <f>O64+S64+W64</f>
        <v>3.85</v>
      </c>
      <c r="AH64" s="1006"/>
      <c r="AI64" s="1006"/>
      <c r="AJ64" s="1006"/>
      <c r="AK64" s="1006"/>
      <c r="AL64" s="216" t="s">
        <v>7</v>
      </c>
      <c r="AM64" s="216"/>
      <c r="AN64" s="216"/>
    </row>
    <row r="65" spans="6:40" ht="16.5" customHeight="1">
      <c r="G65" s="219" t="s">
        <v>224</v>
      </c>
      <c r="L65" s="992" t="s">
        <v>225</v>
      </c>
      <c r="M65" s="992"/>
      <c r="N65" s="216" t="s">
        <v>51</v>
      </c>
      <c r="O65" s="1013">
        <f>AG63</f>
        <v>52.71</v>
      </c>
      <c r="P65" s="1013"/>
      <c r="Q65" s="1013"/>
      <c r="R65" s="1013"/>
      <c r="S65" s="249" t="s">
        <v>221</v>
      </c>
      <c r="T65" s="1006">
        <f>AG64</f>
        <v>3.85</v>
      </c>
      <c r="U65" s="1006"/>
      <c r="V65" s="1006"/>
      <c r="W65" s="1006"/>
      <c r="X65" s="216"/>
      <c r="Y65" s="216"/>
      <c r="Z65" s="216"/>
      <c r="AA65" s="216"/>
      <c r="AB65" s="216"/>
      <c r="AC65" s="216"/>
      <c r="AD65" s="216"/>
      <c r="AE65" s="216"/>
      <c r="AF65" s="216" t="s">
        <v>51</v>
      </c>
      <c r="AG65" s="1007">
        <f>ROUND(O65*T65,2)</f>
        <v>202.93</v>
      </c>
      <c r="AH65" s="1007"/>
      <c r="AI65" s="1007"/>
      <c r="AJ65" s="1007"/>
      <c r="AK65" s="1007"/>
      <c r="AL65" s="216" t="s">
        <v>226</v>
      </c>
      <c r="AM65" s="216"/>
      <c r="AN65" s="216"/>
    </row>
    <row r="66" spans="6:40" ht="7.5" customHeight="1">
      <c r="AG66" s="266"/>
      <c r="AH66" s="266"/>
      <c r="AI66" s="266"/>
      <c r="AJ66" s="266"/>
      <c r="AK66" s="266"/>
    </row>
    <row r="68" spans="6:40" ht="16.5" customHeight="1">
      <c r="F68" s="219" t="s">
        <v>243</v>
      </c>
    </row>
    <row r="69" spans="6:40" s="528" customFormat="1" ht="15" customHeight="1">
      <c r="F69" s="217"/>
      <c r="G69" s="217"/>
      <c r="H69" s="217"/>
      <c r="I69" s="217"/>
      <c r="J69" s="253"/>
      <c r="K69" s="253"/>
      <c r="L69" s="253"/>
      <c r="M69" s="217"/>
      <c r="N69" s="217"/>
      <c r="O69" s="217"/>
      <c r="P69" s="255"/>
      <c r="Q69" s="255"/>
      <c r="R69" s="255"/>
      <c r="S69" s="254"/>
      <c r="T69" s="217"/>
      <c r="U69" s="1010">
        <v>5.9</v>
      </c>
      <c r="V69" s="1010"/>
      <c r="W69" s="1010"/>
      <c r="X69" s="1010"/>
      <c r="Y69" s="217"/>
      <c r="Z69" s="217"/>
      <c r="AA69" s="227"/>
      <c r="AB69" s="255"/>
      <c r="AC69" s="255"/>
      <c r="AD69" s="255"/>
      <c r="AE69" s="217"/>
      <c r="AF69" s="255"/>
      <c r="AG69" s="255"/>
      <c r="AH69" s="255"/>
      <c r="AI69" s="261"/>
      <c r="AJ69" s="261"/>
      <c r="AK69" s="261"/>
      <c r="AL69" s="261"/>
      <c r="AM69" s="217"/>
      <c r="AN69" s="217"/>
    </row>
    <row r="70" spans="6:40" s="528" customFormat="1" ht="15" customHeight="1">
      <c r="F70" s="217"/>
      <c r="G70" s="217"/>
      <c r="H70" s="217"/>
      <c r="I70" s="217"/>
      <c r="J70" s="217"/>
      <c r="K70" s="217"/>
      <c r="L70" s="217"/>
      <c r="M70" s="217"/>
      <c r="N70" s="217"/>
      <c r="O70" s="217"/>
      <c r="P70" s="254"/>
      <c r="Q70" s="254"/>
      <c r="R70" s="217"/>
      <c r="S70" s="254"/>
      <c r="T70" s="217"/>
      <c r="U70" s="254"/>
      <c r="V70" s="254"/>
      <c r="W70" s="217"/>
      <c r="X70" s="217"/>
      <c r="Y70" s="217"/>
      <c r="Z70" s="217"/>
      <c r="AA70" s="227"/>
      <c r="AB70" s="217"/>
      <c r="AC70" s="227"/>
      <c r="AD70" s="227"/>
      <c r="AE70" s="217"/>
      <c r="AF70" s="217"/>
      <c r="AG70" s="217"/>
      <c r="AH70" s="261"/>
      <c r="AI70" s="261"/>
      <c r="AJ70" s="261"/>
      <c r="AK70" s="261"/>
      <c r="AL70" s="261"/>
      <c r="AM70" s="217"/>
      <c r="AN70" s="217"/>
    </row>
    <row r="71" spans="6:40" s="528" customFormat="1" ht="15" customHeight="1">
      <c r="F71" s="217"/>
      <c r="G71" s="217"/>
      <c r="H71" s="217"/>
      <c r="I71" s="217"/>
      <c r="J71" s="217"/>
      <c r="K71" s="217"/>
      <c r="L71" s="217"/>
      <c r="M71" s="217"/>
      <c r="N71" s="217"/>
      <c r="O71" s="217"/>
      <c r="P71" s="254"/>
      <c r="Q71" s="621"/>
      <c r="R71" s="217"/>
      <c r="S71" s="254"/>
      <c r="T71" s="217"/>
      <c r="U71" s="254"/>
      <c r="V71" s="254"/>
      <c r="W71" s="217"/>
      <c r="X71" s="217"/>
      <c r="Y71" s="217"/>
      <c r="Z71" s="217"/>
      <c r="AA71" s="227"/>
      <c r="AB71" s="622"/>
      <c r="AC71" s="227"/>
      <c r="AD71" s="227"/>
      <c r="AE71" s="217"/>
      <c r="AF71" s="217"/>
      <c r="AG71" s="217"/>
      <c r="AH71" s="261"/>
      <c r="AI71" s="261"/>
      <c r="AJ71" s="261"/>
      <c r="AK71" s="261"/>
      <c r="AL71" s="261"/>
      <c r="AM71" s="217"/>
      <c r="AN71" s="217"/>
    </row>
    <row r="72" spans="6:40" s="528" customFormat="1" ht="8.25" customHeight="1">
      <c r="F72" s="251"/>
      <c r="G72" s="251"/>
      <c r="H72" s="251"/>
      <c r="I72" s="251"/>
      <c r="J72" s="251"/>
      <c r="K72" s="251"/>
      <c r="L72" s="251"/>
      <c r="M72" s="251"/>
      <c r="N72" s="251"/>
      <c r="O72" s="251"/>
      <c r="P72" s="254"/>
      <c r="Q72" s="254"/>
      <c r="R72" s="251"/>
      <c r="S72" s="254"/>
      <c r="T72" s="254"/>
      <c r="U72" s="254"/>
      <c r="V72" s="254"/>
      <c r="W72" s="251"/>
      <c r="X72" s="251"/>
      <c r="Y72" s="251"/>
      <c r="Z72" s="251"/>
      <c r="AA72" s="227"/>
      <c r="AB72" s="251"/>
      <c r="AC72" s="251"/>
      <c r="AD72" s="251"/>
      <c r="AE72" s="251"/>
      <c r="AF72" s="251"/>
      <c r="AG72" s="251"/>
      <c r="AH72" s="251"/>
      <c r="AI72" s="251"/>
      <c r="AJ72" s="251"/>
      <c r="AK72" s="251"/>
      <c r="AL72" s="251"/>
      <c r="AM72" s="251"/>
      <c r="AN72" s="217"/>
    </row>
    <row r="73" spans="6:40" s="528" customFormat="1" ht="15" customHeight="1">
      <c r="F73" s="251"/>
      <c r="G73" s="251"/>
      <c r="H73" s="251"/>
      <c r="I73" s="251"/>
      <c r="J73" s="251"/>
      <c r="K73" s="251"/>
      <c r="L73" s="251"/>
      <c r="M73" s="251"/>
      <c r="N73" s="251"/>
      <c r="O73" s="251"/>
      <c r="P73" s="254"/>
      <c r="Q73" s="254"/>
      <c r="R73" s="251"/>
      <c r="S73" s="254"/>
      <c r="T73" s="254"/>
      <c r="U73" s="254"/>
      <c r="V73" s="254"/>
      <c r="W73" s="251"/>
      <c r="X73" s="992" t="s">
        <v>233</v>
      </c>
      <c r="Y73" s="992"/>
      <c r="Z73" s="251"/>
      <c r="AA73" s="227"/>
      <c r="AB73" s="251"/>
      <c r="AC73" s="251"/>
      <c r="AD73" s="251"/>
      <c r="AE73" s="251"/>
      <c r="AF73" s="251"/>
      <c r="AG73" s="251"/>
      <c r="AH73" s="251"/>
      <c r="AI73" s="251"/>
      <c r="AJ73" s="251"/>
      <c r="AK73" s="251"/>
      <c r="AL73" s="251"/>
      <c r="AM73" s="251"/>
      <c r="AN73" s="217"/>
    </row>
    <row r="74" spans="6:40" s="528" customFormat="1" ht="15" customHeight="1">
      <c r="F74" s="217"/>
      <c r="G74" s="217"/>
      <c r="H74" s="217"/>
      <c r="I74" s="217"/>
      <c r="J74" s="217"/>
      <c r="K74" s="254"/>
      <c r="L74" s="254"/>
      <c r="M74" s="254"/>
      <c r="N74" s="217"/>
      <c r="O74" s="254"/>
      <c r="P74" s="254"/>
      <c r="Q74" s="621"/>
      <c r="R74" s="217"/>
      <c r="S74" s="217"/>
      <c r="T74" s="217"/>
      <c r="U74" s="217"/>
      <c r="V74" s="217"/>
      <c r="W74" s="217"/>
      <c r="X74" s="227"/>
      <c r="Y74" s="227"/>
      <c r="Z74" s="217"/>
      <c r="AA74" s="227"/>
      <c r="AB74" s="621"/>
      <c r="AC74" s="217"/>
      <c r="AD74" s="217"/>
      <c r="AE74" s="217"/>
      <c r="AF74" s="217"/>
      <c r="AG74" s="217"/>
      <c r="AH74" s="217"/>
      <c r="AI74" s="217"/>
      <c r="AJ74" s="217"/>
      <c r="AK74" s="217"/>
      <c r="AL74" s="217"/>
      <c r="AM74" s="217"/>
      <c r="AN74" s="217"/>
    </row>
    <row r="75" spans="6:40" ht="7.5" customHeight="1">
      <c r="H75" s="249"/>
      <c r="I75" s="249"/>
      <c r="J75" s="249"/>
      <c r="K75" s="249"/>
      <c r="L75" s="249"/>
      <c r="M75" s="249"/>
      <c r="N75" s="249"/>
      <c r="O75" s="249"/>
      <c r="P75" s="249"/>
      <c r="Q75" s="249"/>
      <c r="R75" s="249"/>
      <c r="S75" s="249"/>
      <c r="T75" s="249"/>
      <c r="U75" s="249"/>
      <c r="V75" s="249"/>
      <c r="W75" s="249"/>
      <c r="X75" s="249"/>
      <c r="Y75" s="249"/>
      <c r="Z75" s="249"/>
      <c r="AA75" s="249"/>
      <c r="AB75" s="249"/>
      <c r="AC75" s="249"/>
      <c r="AD75" s="249"/>
      <c r="AE75" s="249"/>
      <c r="AF75" s="249"/>
      <c r="AG75" s="437"/>
      <c r="AH75" s="437"/>
      <c r="AI75" s="437"/>
      <c r="AJ75" s="437"/>
      <c r="AK75" s="437"/>
      <c r="AL75" s="249"/>
    </row>
    <row r="76" spans="6:40" ht="16.5" customHeight="1">
      <c r="G76" s="219" t="s">
        <v>219</v>
      </c>
      <c r="L76" s="992" t="s">
        <v>233</v>
      </c>
      <c r="M76" s="992"/>
      <c r="N76" s="249" t="s">
        <v>51</v>
      </c>
      <c r="O76" s="981">
        <f>T43</f>
        <v>32</v>
      </c>
      <c r="P76" s="981"/>
      <c r="Q76" s="981"/>
      <c r="R76" s="223" t="s">
        <v>241</v>
      </c>
      <c r="S76" s="223" t="s">
        <v>158</v>
      </c>
      <c r="T76" s="765">
        <v>7.4249999999999998</v>
      </c>
      <c r="U76" s="765"/>
      <c r="V76" s="765"/>
      <c r="W76" s="234" t="s">
        <v>156</v>
      </c>
      <c r="X76" s="765">
        <f>T76+2.2</f>
        <v>9.625</v>
      </c>
      <c r="Y76" s="765"/>
      <c r="Z76" s="765"/>
      <c r="AA76" s="234" t="s">
        <v>159</v>
      </c>
      <c r="AB76" s="219" t="s">
        <v>242</v>
      </c>
      <c r="AC76" s="981">
        <f>反力!J5</f>
        <v>9.25</v>
      </c>
      <c r="AD76" s="981"/>
      <c r="AE76" s="981"/>
      <c r="AF76" s="219" t="s">
        <v>244</v>
      </c>
      <c r="AG76" s="764">
        <f>ROUND(O76*(T76+X76)/AC76,2)</f>
        <v>58.98</v>
      </c>
      <c r="AH76" s="764"/>
      <c r="AI76" s="764"/>
      <c r="AJ76" s="764"/>
      <c r="AK76" s="764"/>
      <c r="AL76" s="219" t="s">
        <v>153</v>
      </c>
    </row>
    <row r="77" spans="6:40" ht="16.5" customHeight="1">
      <c r="G77" s="219" t="s">
        <v>222</v>
      </c>
      <c r="L77" s="992" t="s">
        <v>223</v>
      </c>
      <c r="M77" s="992"/>
      <c r="N77" s="249" t="s">
        <v>51</v>
      </c>
      <c r="O77" s="1011">
        <v>0.1</v>
      </c>
      <c r="P77" s="1011"/>
      <c r="Q77" s="1011"/>
      <c r="R77" s="443" t="s">
        <v>115</v>
      </c>
      <c r="S77" s="1011">
        <v>2.65</v>
      </c>
      <c r="T77" s="1011"/>
      <c r="U77" s="1011"/>
      <c r="V77" s="443" t="s">
        <v>115</v>
      </c>
      <c r="W77" s="1012">
        <v>1.1000000000000001</v>
      </c>
      <c r="X77" s="1012"/>
      <c r="Y77" s="1012"/>
      <c r="Z77" s="249"/>
      <c r="AA77" s="249"/>
      <c r="AB77" s="249"/>
      <c r="AC77" s="249"/>
      <c r="AD77" s="249"/>
      <c r="AE77" s="249"/>
      <c r="AF77" s="249" t="s">
        <v>51</v>
      </c>
      <c r="AG77" s="1006">
        <f>O77+S77+W77</f>
        <v>3.85</v>
      </c>
      <c r="AH77" s="1006"/>
      <c r="AI77" s="1006"/>
      <c r="AJ77" s="1006"/>
      <c r="AK77" s="1006"/>
      <c r="AL77" s="219" t="s">
        <v>7</v>
      </c>
    </row>
    <row r="78" spans="6:40" ht="16.5" customHeight="1">
      <c r="G78" s="219" t="s">
        <v>224</v>
      </c>
      <c r="L78" s="992" t="s">
        <v>225</v>
      </c>
      <c r="M78" s="992"/>
      <c r="N78" s="249" t="s">
        <v>51</v>
      </c>
      <c r="O78" s="1008">
        <f>AG76</f>
        <v>58.98</v>
      </c>
      <c r="P78" s="1008"/>
      <c r="Q78" s="1008"/>
      <c r="R78" s="1008"/>
      <c r="S78" s="249" t="s">
        <v>221</v>
      </c>
      <c r="T78" s="1009">
        <f>AG77</f>
        <v>3.85</v>
      </c>
      <c r="U78" s="1009"/>
      <c r="V78" s="1009"/>
      <c r="W78" s="1009"/>
      <c r="X78" s="249"/>
      <c r="Y78" s="249"/>
      <c r="Z78" s="249"/>
      <c r="AA78" s="249"/>
      <c r="AB78" s="249"/>
      <c r="AC78" s="249"/>
      <c r="AD78" s="249"/>
      <c r="AE78" s="249"/>
      <c r="AF78" s="249" t="s">
        <v>51</v>
      </c>
      <c r="AG78" s="1007">
        <f>ROUND(O78*T78,2)</f>
        <v>227.07</v>
      </c>
      <c r="AH78" s="1007"/>
      <c r="AI78" s="1007"/>
      <c r="AJ78" s="1007"/>
      <c r="AK78" s="1007"/>
      <c r="AL78" s="219" t="s">
        <v>226</v>
      </c>
    </row>
    <row r="79" spans="6:40" ht="7.5" customHeight="1">
      <c r="Q79" s="623"/>
      <c r="AB79" s="623"/>
      <c r="AG79" s="437"/>
      <c r="AH79" s="437"/>
      <c r="AI79" s="437"/>
      <c r="AJ79" s="437"/>
      <c r="AK79" s="437"/>
    </row>
    <row r="81" spans="5:24" ht="15" customHeight="1">
      <c r="E81" s="220" t="s">
        <v>245</v>
      </c>
    </row>
    <row r="82" spans="5:24" ht="7.5" customHeight="1"/>
    <row r="83" spans="5:24" ht="20.100000000000001" customHeight="1">
      <c r="F83" s="220" t="s">
        <v>246</v>
      </c>
    </row>
    <row r="84" spans="5:24" ht="7.5" customHeight="1"/>
    <row r="85" spans="5:24" ht="20.100000000000001" customHeight="1">
      <c r="H85" s="219" t="s">
        <v>247</v>
      </c>
      <c r="R85" s="989" t="s">
        <v>248</v>
      </c>
      <c r="S85" s="989"/>
      <c r="T85" s="219" t="s">
        <v>51</v>
      </c>
      <c r="U85" s="1001">
        <v>1.5</v>
      </c>
      <c r="V85" s="1001"/>
      <c r="W85" s="1001"/>
      <c r="X85" s="219" t="s">
        <v>249</v>
      </c>
    </row>
    <row r="87" spans="5:24" ht="16.5" customHeight="1">
      <c r="F87" s="219" t="s">
        <v>240</v>
      </c>
    </row>
    <row r="88" spans="5:24" ht="16.5" customHeight="1"/>
    <row r="89" spans="5:24" ht="16.5" customHeight="1"/>
    <row r="90" spans="5:24" ht="16.5" customHeight="1"/>
    <row r="91" spans="5:24" ht="16.5" customHeight="1"/>
    <row r="92" spans="5:24" ht="16.5" customHeight="1"/>
    <row r="93" spans="5:24" ht="16.5" customHeight="1"/>
    <row r="94" spans="5:24" ht="16.5" customHeight="1"/>
    <row r="95" spans="5:24" ht="16.5" customHeight="1"/>
    <row r="96" spans="5:24" ht="16.5" customHeight="1"/>
    <row r="97" spans="7:38" ht="16.5" customHeight="1"/>
    <row r="98" spans="7:38" ht="16.5" customHeight="1"/>
    <row r="99" spans="7:38" ht="16.5" customHeight="1"/>
    <row r="100" spans="7:38" ht="16.5" customHeight="1"/>
    <row r="101" spans="7:38" ht="16.5" customHeight="1"/>
    <row r="102" spans="7:38" ht="16.5" customHeight="1"/>
    <row r="103" spans="7:38" ht="16.5" customHeight="1"/>
    <row r="104" spans="7:38" ht="16.5" customHeight="1"/>
    <row r="105" spans="7:38" ht="16.5" customHeight="1">
      <c r="G105" s="219" t="s">
        <v>250</v>
      </c>
      <c r="L105" s="989" t="s">
        <v>251</v>
      </c>
      <c r="M105" s="989"/>
      <c r="N105" s="219" t="s">
        <v>51</v>
      </c>
      <c r="O105" s="1005">
        <v>3.8</v>
      </c>
      <c r="P105" s="1005"/>
      <c r="Q105" s="1005"/>
      <c r="R105" s="1005"/>
      <c r="S105" s="1005"/>
      <c r="T105" s="219" t="s">
        <v>7</v>
      </c>
    </row>
    <row r="106" spans="7:38" ht="16.5" customHeight="1">
      <c r="L106" s="223"/>
      <c r="M106" s="223"/>
      <c r="O106" s="234"/>
      <c r="P106" s="234"/>
      <c r="Q106" s="234"/>
      <c r="R106" s="234"/>
      <c r="S106" s="294"/>
      <c r="T106" s="294"/>
      <c r="U106" s="294"/>
      <c r="V106" s="234"/>
      <c r="W106" s="390"/>
      <c r="X106" s="390"/>
      <c r="Y106" s="390"/>
      <c r="AG106" s="440"/>
      <c r="AH106" s="440"/>
      <c r="AI106" s="440"/>
      <c r="AJ106" s="440"/>
      <c r="AK106" s="440"/>
    </row>
    <row r="107" spans="7:38" ht="16.5" customHeight="1">
      <c r="G107" s="219" t="s">
        <v>219</v>
      </c>
      <c r="L107" s="989" t="s">
        <v>220</v>
      </c>
      <c r="M107" s="989"/>
      <c r="N107" s="219" t="s">
        <v>51</v>
      </c>
      <c r="O107" s="981">
        <f>U85</f>
        <v>1.5</v>
      </c>
      <c r="P107" s="981"/>
      <c r="Q107" s="981"/>
      <c r="R107" s="223" t="s">
        <v>221</v>
      </c>
      <c r="S107" s="763">
        <f>O105</f>
        <v>3.8</v>
      </c>
      <c r="T107" s="763"/>
      <c r="U107" s="763"/>
      <c r="V107" s="223" t="s">
        <v>221</v>
      </c>
      <c r="W107" s="763">
        <f>反力!R69</f>
        <v>20</v>
      </c>
      <c r="X107" s="763"/>
      <c r="Y107" s="763"/>
      <c r="Z107" s="219" t="s">
        <v>229</v>
      </c>
      <c r="AA107" s="219">
        <v>2</v>
      </c>
      <c r="AB107" s="234"/>
      <c r="AC107" s="234"/>
      <c r="AD107" s="234"/>
      <c r="AE107" s="234"/>
      <c r="AF107" s="219" t="s">
        <v>51</v>
      </c>
      <c r="AG107" s="764">
        <f>ROUND(O107*S107*W107/AA107,2)</f>
        <v>57</v>
      </c>
      <c r="AH107" s="764"/>
      <c r="AI107" s="764"/>
      <c r="AJ107" s="764"/>
      <c r="AK107" s="764"/>
      <c r="AL107" s="219" t="s">
        <v>13</v>
      </c>
    </row>
    <row r="108" spans="7:38" ht="16.5" customHeight="1">
      <c r="G108" s="442" t="s">
        <v>252</v>
      </c>
      <c r="H108" s="330"/>
      <c r="I108" s="330"/>
      <c r="J108" s="330"/>
      <c r="K108" s="442"/>
      <c r="L108" s="444"/>
      <c r="M108" s="444"/>
      <c r="N108" s="330"/>
      <c r="O108" s="998">
        <v>280</v>
      </c>
      <c r="P108" s="998"/>
      <c r="Q108" s="998"/>
      <c r="R108" s="998"/>
      <c r="S108" s="444" t="s">
        <v>221</v>
      </c>
      <c r="T108" s="1003">
        <v>0.5</v>
      </c>
      <c r="U108" s="1003"/>
      <c r="V108" s="1003"/>
      <c r="W108" s="349"/>
      <c r="X108" s="349"/>
      <c r="Y108" s="349"/>
      <c r="Z108" s="330"/>
      <c r="AA108" s="330"/>
      <c r="AB108" s="269"/>
      <c r="AC108" s="269"/>
      <c r="AD108" s="269"/>
      <c r="AE108" s="269"/>
      <c r="AF108" s="330" t="s">
        <v>51</v>
      </c>
      <c r="AG108" s="1004">
        <f>ROUND(O108*T108,2)</f>
        <v>140</v>
      </c>
      <c r="AH108" s="1004"/>
      <c r="AI108" s="1004"/>
      <c r="AJ108" s="1004"/>
      <c r="AK108" s="1004"/>
      <c r="AL108" s="330" t="s">
        <v>13</v>
      </c>
    </row>
    <row r="109" spans="7:38" ht="16.5" customHeight="1">
      <c r="L109" s="223"/>
      <c r="M109" s="223"/>
      <c r="O109" s="234"/>
      <c r="P109" s="234"/>
      <c r="Q109" s="234"/>
      <c r="R109" s="223"/>
      <c r="S109" s="257"/>
      <c r="T109" s="257"/>
      <c r="U109" s="257"/>
      <c r="V109" s="223"/>
      <c r="W109" s="257"/>
      <c r="X109" s="257"/>
      <c r="Y109" s="257"/>
      <c r="AB109" s="234"/>
      <c r="AC109" s="234"/>
      <c r="AG109" s="764">
        <f>AG107+AG108</f>
        <v>197</v>
      </c>
      <c r="AH109" s="764"/>
      <c r="AI109" s="764"/>
      <c r="AJ109" s="764"/>
      <c r="AK109" s="764"/>
      <c r="AL109" s="219" t="s">
        <v>13</v>
      </c>
    </row>
    <row r="110" spans="7:38" ht="7.5" customHeight="1"/>
    <row r="111" spans="7:38" ht="16.5" customHeight="1">
      <c r="G111" s="219" t="s">
        <v>222</v>
      </c>
      <c r="L111" s="989" t="s">
        <v>223</v>
      </c>
      <c r="M111" s="989"/>
      <c r="N111" s="219" t="s">
        <v>51</v>
      </c>
      <c r="O111" s="763">
        <f>O105</f>
        <v>3.8</v>
      </c>
      <c r="P111" s="763"/>
      <c r="Q111" s="763"/>
      <c r="R111" s="219" t="s">
        <v>229</v>
      </c>
      <c r="S111" s="219">
        <v>2</v>
      </c>
      <c r="T111" s="234" t="s">
        <v>115</v>
      </c>
      <c r="U111" s="981">
        <f>O64</f>
        <v>0.15</v>
      </c>
      <c r="V111" s="981"/>
      <c r="W111" s="981"/>
      <c r="AF111" s="219" t="s">
        <v>51</v>
      </c>
      <c r="AG111" s="994">
        <f>O111/S111+U111</f>
        <v>2.0499999999999998</v>
      </c>
      <c r="AH111" s="994"/>
      <c r="AI111" s="994"/>
      <c r="AJ111" s="994"/>
      <c r="AK111" s="994"/>
      <c r="AL111" s="219" t="s">
        <v>7</v>
      </c>
    </row>
    <row r="112" spans="7:38" ht="16.5" customHeight="1">
      <c r="G112" s="219" t="s">
        <v>224</v>
      </c>
      <c r="L112" s="989" t="s">
        <v>225</v>
      </c>
      <c r="M112" s="989"/>
      <c r="N112" s="219" t="s">
        <v>51</v>
      </c>
      <c r="O112" s="982">
        <f>AG107</f>
        <v>57</v>
      </c>
      <c r="P112" s="982"/>
      <c r="Q112" s="982"/>
      <c r="R112" s="982"/>
      <c r="S112" s="223" t="s">
        <v>221</v>
      </c>
      <c r="T112" s="994">
        <f>AG111</f>
        <v>2.0499999999999998</v>
      </c>
      <c r="U112" s="994"/>
      <c r="V112" s="994"/>
      <c r="W112" s="994"/>
      <c r="AF112" s="219" t="s">
        <v>51</v>
      </c>
      <c r="AG112" s="764">
        <f>ROUND(O112*T112,2)</f>
        <v>116.85</v>
      </c>
      <c r="AH112" s="764"/>
      <c r="AI112" s="764"/>
      <c r="AJ112" s="764"/>
      <c r="AK112" s="764"/>
      <c r="AL112" s="219" t="s">
        <v>226</v>
      </c>
    </row>
    <row r="113" spans="6:37" ht="16.5" customHeight="1">
      <c r="P113" s="266"/>
      <c r="Q113" s="234"/>
      <c r="R113" s="234"/>
      <c r="S113" s="234"/>
      <c r="T113" s="234"/>
      <c r="U113" s="223"/>
      <c r="V113" s="294"/>
      <c r="W113" s="295"/>
      <c r="X113" s="295"/>
      <c r="Y113" s="295"/>
      <c r="AA113" s="296"/>
      <c r="AB113" s="296"/>
      <c r="AC113" s="296"/>
      <c r="AD113" s="296"/>
      <c r="AG113" s="223"/>
      <c r="AH113" s="289"/>
      <c r="AI113" s="289"/>
      <c r="AJ113" s="289"/>
      <c r="AK113" s="289"/>
    </row>
    <row r="114" spans="6:37" ht="16.5" customHeight="1">
      <c r="Q114" s="252"/>
      <c r="R114" s="252"/>
      <c r="S114" s="252"/>
      <c r="T114" s="252"/>
      <c r="V114" s="446"/>
      <c r="W114" s="446"/>
      <c r="X114" s="446"/>
      <c r="Y114" s="446"/>
      <c r="AA114" s="450"/>
      <c r="AB114" s="450"/>
      <c r="AC114" s="449"/>
      <c r="AD114" s="449"/>
      <c r="AH114" s="293"/>
      <c r="AI114" s="293"/>
      <c r="AJ114" s="293"/>
      <c r="AK114" s="293"/>
    </row>
    <row r="115" spans="6:37" ht="16.5" customHeight="1">
      <c r="Q115" s="252"/>
      <c r="R115" s="252"/>
      <c r="S115" s="252"/>
      <c r="T115" s="252"/>
      <c r="V115" s="446"/>
      <c r="W115" s="446"/>
      <c r="X115" s="446"/>
      <c r="Y115" s="446"/>
      <c r="AA115" s="450"/>
      <c r="AB115" s="450"/>
      <c r="AC115" s="449"/>
      <c r="AD115" s="449"/>
      <c r="AH115" s="293"/>
      <c r="AI115" s="293"/>
      <c r="AJ115" s="293"/>
      <c r="AK115" s="293"/>
    </row>
    <row r="116" spans="6:37" ht="16.5" customHeight="1">
      <c r="Q116" s="252"/>
      <c r="R116" s="252"/>
      <c r="S116" s="252"/>
      <c r="T116" s="252"/>
      <c r="V116" s="447"/>
      <c r="W116" s="448"/>
      <c r="X116" s="448"/>
      <c r="Y116" s="448"/>
      <c r="AA116" s="450"/>
      <c r="AB116" s="450"/>
      <c r="AC116" s="449"/>
      <c r="AD116" s="449"/>
      <c r="AH116" s="293"/>
      <c r="AI116" s="293"/>
      <c r="AJ116" s="293"/>
      <c r="AK116" s="293"/>
    </row>
    <row r="117" spans="6:37" ht="16.5" customHeight="1">
      <c r="Q117" s="252"/>
      <c r="R117" s="252"/>
      <c r="S117" s="252"/>
      <c r="T117" s="252"/>
      <c r="V117" s="447"/>
      <c r="W117" s="448"/>
      <c r="X117" s="448"/>
      <c r="Y117" s="448"/>
      <c r="AA117" s="450"/>
      <c r="AB117" s="450"/>
      <c r="AC117" s="449"/>
      <c r="AD117" s="449"/>
      <c r="AH117" s="293"/>
      <c r="AI117" s="293"/>
      <c r="AJ117" s="293"/>
      <c r="AK117" s="293"/>
    </row>
    <row r="118" spans="6:37" ht="16.5" customHeight="1">
      <c r="F118" s="219" t="s">
        <v>243</v>
      </c>
    </row>
    <row r="119" spans="6:37" ht="16.5" customHeight="1"/>
    <row r="120" spans="6:37" ht="16.5" customHeight="1"/>
    <row r="121" spans="6:37" ht="16.5" customHeight="1"/>
    <row r="122" spans="6:37" ht="16.5" customHeight="1"/>
    <row r="123" spans="6:37" ht="16.5" customHeight="1"/>
    <row r="124" spans="6:37" ht="16.5" customHeight="1"/>
    <row r="125" spans="6:37" ht="16.5" customHeight="1"/>
    <row r="126" spans="6:37" ht="16.5" customHeight="1"/>
    <row r="127" spans="6:37" ht="16.5" customHeight="1"/>
    <row r="128" spans="6:37" ht="16.5" customHeight="1"/>
    <row r="129" spans="7:38" ht="16.5" customHeight="1"/>
    <row r="130" spans="7:38" ht="16.5" customHeight="1"/>
    <row r="131" spans="7:38" ht="16.5" customHeight="1"/>
    <row r="132" spans="7:38" ht="16.5" customHeight="1"/>
    <row r="133" spans="7:38" ht="16.5" customHeight="1"/>
    <row r="134" spans="7:38" ht="16.5" customHeight="1"/>
    <row r="135" spans="7:38" ht="16.5" customHeight="1"/>
    <row r="136" spans="7:38" ht="16.5" customHeight="1"/>
    <row r="137" spans="7:38" ht="16.5" customHeight="1"/>
    <row r="138" spans="7:38" ht="16.5" customHeight="1">
      <c r="G138" s="219" t="s">
        <v>250</v>
      </c>
      <c r="L138" s="989" t="s">
        <v>251</v>
      </c>
      <c r="M138" s="989"/>
      <c r="N138" s="219" t="s">
        <v>51</v>
      </c>
      <c r="O138" s="1005">
        <v>3.85</v>
      </c>
      <c r="P138" s="1005"/>
      <c r="Q138" s="1005"/>
      <c r="R138" s="1005"/>
      <c r="S138" s="1005"/>
      <c r="T138" s="219" t="s">
        <v>7</v>
      </c>
    </row>
    <row r="139" spans="7:38" ht="16.5" customHeight="1">
      <c r="L139" s="223"/>
      <c r="M139" s="223"/>
      <c r="O139" s="234"/>
      <c r="P139" s="234"/>
      <c r="Q139" s="234"/>
      <c r="R139" s="234"/>
      <c r="S139" s="294"/>
      <c r="T139" s="294"/>
      <c r="U139" s="294"/>
      <c r="V139" s="234"/>
      <c r="W139" s="390"/>
      <c r="X139" s="390"/>
      <c r="Y139" s="390"/>
      <c r="AG139" s="440"/>
      <c r="AH139" s="440"/>
      <c r="AI139" s="440"/>
      <c r="AJ139" s="440"/>
      <c r="AK139" s="440"/>
    </row>
    <row r="140" spans="7:38" ht="16.5" customHeight="1">
      <c r="G140" s="219" t="s">
        <v>219</v>
      </c>
      <c r="L140" s="989"/>
      <c r="M140" s="989"/>
      <c r="O140" s="981">
        <f>U85</f>
        <v>1.5</v>
      </c>
      <c r="P140" s="981"/>
      <c r="Q140" s="981"/>
      <c r="R140" s="223" t="s">
        <v>221</v>
      </c>
      <c r="S140" s="763">
        <f>O138</f>
        <v>3.85</v>
      </c>
      <c r="T140" s="763"/>
      <c r="U140" s="763"/>
      <c r="V140" s="223" t="s">
        <v>221</v>
      </c>
      <c r="W140" s="763">
        <f>反力!R70</f>
        <v>10</v>
      </c>
      <c r="X140" s="763"/>
      <c r="Y140" s="763"/>
      <c r="Z140" s="219" t="s">
        <v>229</v>
      </c>
      <c r="AA140" s="219">
        <v>2</v>
      </c>
      <c r="AD140" s="235"/>
      <c r="AE140" s="235"/>
      <c r="AF140" s="219" t="s">
        <v>51</v>
      </c>
      <c r="AG140" s="764">
        <f>ROUND(O140*S140*W140/AA140,2)</f>
        <v>28.88</v>
      </c>
      <c r="AH140" s="764"/>
      <c r="AI140" s="764"/>
      <c r="AJ140" s="764"/>
      <c r="AK140" s="764"/>
      <c r="AL140" s="219" t="s">
        <v>13</v>
      </c>
    </row>
    <row r="141" spans="7:38" ht="16.5" customHeight="1">
      <c r="G141" s="442" t="s">
        <v>252</v>
      </c>
      <c r="H141" s="330"/>
      <c r="I141" s="330"/>
      <c r="J141" s="330"/>
      <c r="K141" s="442"/>
      <c r="L141" s="444"/>
      <c r="M141" s="444"/>
      <c r="N141" s="330"/>
      <c r="O141" s="1002">
        <v>160</v>
      </c>
      <c r="P141" s="1002"/>
      <c r="Q141" s="1002"/>
      <c r="R141" s="1002"/>
      <c r="S141" s="444" t="s">
        <v>221</v>
      </c>
      <c r="T141" s="1003">
        <v>0.5</v>
      </c>
      <c r="U141" s="1003"/>
      <c r="V141" s="1003"/>
      <c r="W141" s="349"/>
      <c r="X141" s="349"/>
      <c r="Y141" s="349"/>
      <c r="Z141" s="330"/>
      <c r="AA141" s="330"/>
      <c r="AB141" s="330"/>
      <c r="AC141" s="330"/>
      <c r="AD141" s="451"/>
      <c r="AE141" s="451"/>
      <c r="AF141" s="330" t="s">
        <v>51</v>
      </c>
      <c r="AG141" s="1004">
        <f>ROUND(O141*T141,2)</f>
        <v>80</v>
      </c>
      <c r="AH141" s="1004"/>
      <c r="AI141" s="1004"/>
      <c r="AJ141" s="1004"/>
      <c r="AK141" s="1004"/>
      <c r="AL141" s="330" t="s">
        <v>13</v>
      </c>
    </row>
    <row r="142" spans="7:38" ht="16.5" customHeight="1">
      <c r="L142" s="223"/>
      <c r="M142" s="223"/>
      <c r="O142" s="234"/>
      <c r="P142" s="234"/>
      <c r="Q142" s="234"/>
      <c r="R142" s="223"/>
      <c r="S142" s="257"/>
      <c r="T142" s="257"/>
      <c r="U142" s="257"/>
      <c r="V142" s="223"/>
      <c r="W142" s="257"/>
      <c r="X142" s="257"/>
      <c r="Y142" s="257"/>
      <c r="AD142" s="989" t="s">
        <v>233</v>
      </c>
      <c r="AE142" s="989"/>
      <c r="AF142" s="219" t="s">
        <v>51</v>
      </c>
      <c r="AG142" s="764">
        <f>SUM(AG140:AK141)</f>
        <v>108.88</v>
      </c>
      <c r="AH142" s="764"/>
      <c r="AI142" s="764"/>
      <c r="AJ142" s="764"/>
      <c r="AK142" s="764"/>
      <c r="AL142" s="219" t="s">
        <v>13</v>
      </c>
    </row>
    <row r="143" spans="7:38" ht="7.5" customHeight="1"/>
    <row r="144" spans="7:38" ht="16.5" customHeight="1">
      <c r="G144" s="219" t="s">
        <v>222</v>
      </c>
      <c r="L144" s="989" t="s">
        <v>223</v>
      </c>
      <c r="M144" s="989"/>
      <c r="N144" s="219" t="s">
        <v>51</v>
      </c>
      <c r="O144" s="763">
        <f>O138</f>
        <v>3.85</v>
      </c>
      <c r="P144" s="763"/>
      <c r="Q144" s="763"/>
      <c r="R144" s="219" t="s">
        <v>229</v>
      </c>
      <c r="S144" s="219">
        <v>2</v>
      </c>
      <c r="T144" s="234" t="s">
        <v>115</v>
      </c>
      <c r="U144" s="981">
        <f>O77</f>
        <v>0.1</v>
      </c>
      <c r="V144" s="981"/>
      <c r="W144" s="981"/>
      <c r="AF144" s="219" t="s">
        <v>51</v>
      </c>
      <c r="AG144" s="994">
        <f>O144/S144+U144</f>
        <v>2.0249999999999999</v>
      </c>
      <c r="AH144" s="994"/>
      <c r="AI144" s="994"/>
      <c r="AJ144" s="994"/>
      <c r="AK144" s="994"/>
      <c r="AL144" s="219" t="s">
        <v>7</v>
      </c>
    </row>
    <row r="145" spans="6:39" ht="16.5" customHeight="1">
      <c r="G145" s="219" t="s">
        <v>224</v>
      </c>
      <c r="L145" s="989" t="s">
        <v>225</v>
      </c>
      <c r="M145" s="989"/>
      <c r="N145" s="219" t="s">
        <v>51</v>
      </c>
      <c r="O145" s="982">
        <f>AG140</f>
        <v>28.88</v>
      </c>
      <c r="P145" s="982"/>
      <c r="Q145" s="982"/>
      <c r="R145" s="982"/>
      <c r="S145" s="223" t="s">
        <v>221</v>
      </c>
      <c r="T145" s="994">
        <f>AG144</f>
        <v>2.0249999999999999</v>
      </c>
      <c r="U145" s="994"/>
      <c r="V145" s="994"/>
      <c r="W145" s="994"/>
      <c r="AF145" s="219" t="s">
        <v>51</v>
      </c>
      <c r="AG145" s="764">
        <f>ROUND(O145*T145,2)</f>
        <v>58.48</v>
      </c>
      <c r="AH145" s="764"/>
      <c r="AI145" s="764"/>
      <c r="AJ145" s="764"/>
      <c r="AK145" s="764"/>
      <c r="AL145" s="219" t="s">
        <v>226</v>
      </c>
    </row>
    <row r="146" spans="6:39" ht="16.5" customHeight="1">
      <c r="P146" s="266"/>
      <c r="Q146" s="234"/>
      <c r="R146" s="234"/>
      <c r="S146" s="234"/>
      <c r="T146" s="234"/>
      <c r="U146" s="223"/>
      <c r="V146" s="294"/>
      <c r="W146" s="295"/>
      <c r="X146" s="295"/>
      <c r="Y146" s="295"/>
      <c r="AA146" s="296"/>
      <c r="AB146" s="296"/>
      <c r="AC146" s="296"/>
      <c r="AD146" s="296"/>
      <c r="AG146" s="223"/>
      <c r="AH146" s="289"/>
      <c r="AI146" s="289"/>
      <c r="AJ146" s="289"/>
      <c r="AK146" s="289"/>
    </row>
    <row r="147" spans="6:39" ht="16.5" customHeight="1">
      <c r="Q147" s="252"/>
      <c r="R147" s="252"/>
      <c r="S147" s="252"/>
      <c r="T147" s="252"/>
      <c r="V147" s="446"/>
      <c r="W147" s="446"/>
      <c r="X147" s="446"/>
      <c r="Y147" s="446"/>
      <c r="AA147" s="450"/>
      <c r="AB147" s="450"/>
      <c r="AC147" s="449"/>
      <c r="AD147" s="449"/>
      <c r="AH147" s="293"/>
      <c r="AI147" s="293"/>
      <c r="AJ147" s="293"/>
      <c r="AK147" s="293"/>
    </row>
    <row r="148" spans="6:39" ht="16.5" customHeight="1">
      <c r="Q148" s="252"/>
      <c r="R148" s="252"/>
      <c r="S148" s="252"/>
      <c r="T148" s="252"/>
      <c r="V148" s="446"/>
      <c r="W148" s="446"/>
      <c r="X148" s="446"/>
      <c r="Y148" s="446"/>
      <c r="AA148" s="450"/>
      <c r="AB148" s="450"/>
      <c r="AC148" s="449"/>
      <c r="AD148" s="449"/>
      <c r="AH148" s="293"/>
      <c r="AI148" s="293"/>
      <c r="AJ148" s="293"/>
      <c r="AK148" s="293"/>
    </row>
    <row r="149" spans="6:39" ht="16.5" customHeight="1">
      <c r="Q149" s="252"/>
      <c r="R149" s="252"/>
      <c r="S149" s="252"/>
      <c r="T149" s="252"/>
      <c r="V149" s="447"/>
      <c r="W149" s="447"/>
      <c r="X149" s="447"/>
      <c r="Y149" s="447"/>
      <c r="AA149" s="450"/>
      <c r="AB149" s="450"/>
      <c r="AC149" s="449"/>
      <c r="AD149" s="449"/>
      <c r="AH149" s="293"/>
      <c r="AI149" s="293"/>
      <c r="AJ149" s="293"/>
      <c r="AK149" s="293"/>
    </row>
    <row r="151" spans="6:39" ht="20.100000000000001" customHeight="1">
      <c r="F151" s="220" t="s">
        <v>253</v>
      </c>
    </row>
    <row r="152" spans="6:39" ht="7.5" customHeight="1"/>
    <row r="153" spans="6:39" ht="20.100000000000001" customHeight="1">
      <c r="H153" s="219" t="s">
        <v>247</v>
      </c>
      <c r="R153" s="989" t="s">
        <v>248</v>
      </c>
      <c r="S153" s="989"/>
      <c r="T153" s="219" t="s">
        <v>51</v>
      </c>
      <c r="U153" s="1001">
        <v>3</v>
      </c>
      <c r="V153" s="1001"/>
      <c r="W153" s="1001"/>
      <c r="X153" s="219" t="s">
        <v>249</v>
      </c>
    </row>
    <row r="155" spans="6:39" ht="16.5" customHeight="1">
      <c r="F155" s="219" t="s">
        <v>240</v>
      </c>
    </row>
    <row r="156" spans="6:39" ht="7.5" customHeight="1"/>
    <row r="157" spans="6:39" ht="16.5" customHeight="1">
      <c r="G157" s="219" t="s">
        <v>250</v>
      </c>
      <c r="L157" s="989" t="s">
        <v>251</v>
      </c>
      <c r="M157" s="989"/>
      <c r="N157" s="219" t="s">
        <v>51</v>
      </c>
      <c r="O157" s="994">
        <f>O105</f>
        <v>3.8</v>
      </c>
      <c r="P157" s="994"/>
      <c r="Q157" s="994"/>
      <c r="R157" s="994"/>
      <c r="S157" s="994"/>
      <c r="T157" s="219" t="s">
        <v>7</v>
      </c>
    </row>
    <row r="158" spans="6:39" ht="16.5" customHeight="1">
      <c r="L158" s="223"/>
      <c r="M158" s="223"/>
      <c r="O158" s="234"/>
      <c r="P158" s="234"/>
      <c r="Q158" s="234"/>
      <c r="R158" s="234"/>
      <c r="S158" s="294"/>
      <c r="T158" s="294"/>
      <c r="U158" s="294"/>
      <c r="V158" s="234"/>
      <c r="W158" s="235"/>
      <c r="X158" s="235"/>
      <c r="Y158" s="235"/>
      <c r="AG158" s="440"/>
      <c r="AH158" s="440"/>
      <c r="AI158" s="440"/>
      <c r="AJ158" s="440"/>
      <c r="AK158" s="440"/>
    </row>
    <row r="159" spans="6:39" ht="16.5" customHeight="1">
      <c r="G159" s="219" t="s">
        <v>219</v>
      </c>
      <c r="L159" s="989"/>
      <c r="M159" s="989"/>
      <c r="O159" s="981">
        <f>U153</f>
        <v>3</v>
      </c>
      <c r="P159" s="981"/>
      <c r="Q159" s="981"/>
      <c r="R159" s="223" t="s">
        <v>221</v>
      </c>
      <c r="S159" s="763">
        <f>O157</f>
        <v>3.8</v>
      </c>
      <c r="T159" s="763"/>
      <c r="U159" s="763"/>
      <c r="V159" s="223" t="s">
        <v>221</v>
      </c>
      <c r="W159" s="763">
        <f>W107</f>
        <v>20</v>
      </c>
      <c r="X159" s="763"/>
      <c r="Y159" s="763"/>
      <c r="Z159" s="219" t="s">
        <v>229</v>
      </c>
      <c r="AA159" s="219">
        <v>2</v>
      </c>
      <c r="AB159" s="234"/>
      <c r="AC159" s="234"/>
      <c r="AD159" s="234"/>
      <c r="AE159" s="234"/>
      <c r="AF159" s="219" t="s">
        <v>51</v>
      </c>
      <c r="AG159" s="764">
        <f>ROUND(O159*S159*W159/AA159,2)</f>
        <v>114</v>
      </c>
      <c r="AH159" s="764"/>
      <c r="AI159" s="764"/>
      <c r="AJ159" s="764"/>
      <c r="AK159" s="764"/>
      <c r="AL159" s="219" t="s">
        <v>13</v>
      </c>
    </row>
    <row r="160" spans="6:39" ht="16.5" customHeight="1">
      <c r="G160" s="442" t="s">
        <v>252</v>
      </c>
      <c r="H160" s="330"/>
      <c r="I160" s="330"/>
      <c r="J160" s="330"/>
      <c r="K160" s="442"/>
      <c r="L160" s="444"/>
      <c r="M160" s="444"/>
      <c r="N160" s="330"/>
      <c r="O160" s="1000"/>
      <c r="P160" s="1000"/>
      <c r="Q160" s="1000"/>
      <c r="R160" s="1000"/>
      <c r="S160" s="330"/>
      <c r="T160" s="330"/>
      <c r="U160" s="349"/>
      <c r="V160" s="444"/>
      <c r="W160" s="349"/>
      <c r="X160" s="349"/>
      <c r="Y160" s="349"/>
      <c r="Z160" s="330"/>
      <c r="AA160" s="330"/>
      <c r="AB160" s="269"/>
      <c r="AC160" s="269"/>
      <c r="AD160" s="330"/>
      <c r="AE160" s="330"/>
      <c r="AF160" s="330" t="s">
        <v>51</v>
      </c>
      <c r="AG160" s="998">
        <f>O108</f>
        <v>280</v>
      </c>
      <c r="AH160" s="998"/>
      <c r="AI160" s="998"/>
      <c r="AJ160" s="998"/>
      <c r="AK160" s="998"/>
      <c r="AL160" s="330" t="s">
        <v>13</v>
      </c>
      <c r="AM160" s="330"/>
    </row>
    <row r="161" spans="6:38" ht="16.5" customHeight="1">
      <c r="L161" s="223"/>
      <c r="M161" s="223"/>
      <c r="O161" s="234"/>
      <c r="P161" s="234"/>
      <c r="Q161" s="234"/>
      <c r="R161" s="223"/>
      <c r="S161" s="257"/>
      <c r="T161" s="257"/>
      <c r="U161" s="257"/>
      <c r="V161" s="223"/>
      <c r="W161" s="257"/>
      <c r="X161" s="257"/>
      <c r="Y161" s="257"/>
      <c r="AB161" s="234"/>
      <c r="AC161" s="234"/>
      <c r="AD161" s="989" t="s">
        <v>220</v>
      </c>
      <c r="AE161" s="989"/>
      <c r="AF161" s="219" t="s">
        <v>51</v>
      </c>
      <c r="AG161" s="764">
        <f>SUM(AG159:AK160)</f>
        <v>394</v>
      </c>
      <c r="AH161" s="764"/>
      <c r="AI161" s="764"/>
      <c r="AJ161" s="764"/>
      <c r="AK161" s="764"/>
      <c r="AL161" s="219" t="s">
        <v>13</v>
      </c>
    </row>
    <row r="162" spans="6:38" ht="16.5" customHeight="1">
      <c r="P162" s="266"/>
      <c r="Q162" s="234"/>
      <c r="R162" s="234"/>
      <c r="S162" s="234"/>
      <c r="T162" s="234"/>
      <c r="U162" s="223"/>
      <c r="V162" s="294"/>
      <c r="W162" s="295"/>
      <c r="X162" s="295"/>
      <c r="Y162" s="295"/>
      <c r="AA162" s="296"/>
      <c r="AB162" s="296"/>
      <c r="AC162" s="296"/>
      <c r="AD162" s="296"/>
      <c r="AG162" s="223"/>
      <c r="AH162" s="289"/>
      <c r="AI162" s="289"/>
      <c r="AJ162" s="289"/>
      <c r="AK162" s="289"/>
    </row>
    <row r="163" spans="6:38" ht="16.5" customHeight="1">
      <c r="G163" s="219" t="s">
        <v>222</v>
      </c>
      <c r="L163" s="989" t="s">
        <v>223</v>
      </c>
      <c r="M163" s="989"/>
      <c r="N163" s="219" t="s">
        <v>51</v>
      </c>
      <c r="O163" s="763">
        <f>O157</f>
        <v>3.8</v>
      </c>
      <c r="P163" s="763"/>
      <c r="Q163" s="763"/>
      <c r="R163" s="219" t="s">
        <v>229</v>
      </c>
      <c r="S163" s="219">
        <v>2</v>
      </c>
      <c r="T163" s="234" t="s">
        <v>115</v>
      </c>
      <c r="U163" s="981">
        <f>U111</f>
        <v>0.15</v>
      </c>
      <c r="V163" s="981"/>
      <c r="W163" s="981"/>
      <c r="AF163" s="219" t="s">
        <v>51</v>
      </c>
      <c r="AG163" s="994">
        <f>O163/S163+U163</f>
        <v>2.0499999999999998</v>
      </c>
      <c r="AH163" s="994"/>
      <c r="AI163" s="994"/>
      <c r="AJ163" s="994"/>
      <c r="AK163" s="994"/>
      <c r="AL163" s="219" t="s">
        <v>7</v>
      </c>
    </row>
    <row r="164" spans="6:38" ht="16.5" customHeight="1">
      <c r="G164" s="219" t="s">
        <v>224</v>
      </c>
      <c r="L164" s="989" t="s">
        <v>225</v>
      </c>
      <c r="M164" s="989"/>
      <c r="N164" s="219" t="s">
        <v>51</v>
      </c>
      <c r="O164" s="982">
        <f>AG159</f>
        <v>114</v>
      </c>
      <c r="P164" s="982"/>
      <c r="Q164" s="982"/>
      <c r="R164" s="982"/>
      <c r="S164" s="223" t="s">
        <v>221</v>
      </c>
      <c r="T164" s="994">
        <f>AG163</f>
        <v>2.0499999999999998</v>
      </c>
      <c r="U164" s="994"/>
      <c r="V164" s="994"/>
      <c r="W164" s="994"/>
      <c r="AF164" s="219" t="s">
        <v>51</v>
      </c>
      <c r="AG164" s="764">
        <f>ROUND(O164*T164,2)</f>
        <v>233.7</v>
      </c>
      <c r="AH164" s="764"/>
      <c r="AI164" s="764"/>
      <c r="AJ164" s="764"/>
      <c r="AK164" s="764"/>
      <c r="AL164" s="219" t="s">
        <v>226</v>
      </c>
    </row>
    <row r="165" spans="6:38" ht="7.5" customHeight="1"/>
    <row r="166" spans="6:38" ht="16.5" customHeight="1"/>
    <row r="167" spans="6:38" ht="16.5" customHeight="1"/>
    <row r="168" spans="6:38" ht="16.5" customHeight="1">
      <c r="F168" s="219" t="s">
        <v>243</v>
      </c>
    </row>
    <row r="169" spans="6:38" ht="7.5" customHeight="1"/>
    <row r="170" spans="6:38" ht="16.5" customHeight="1">
      <c r="G170" s="219" t="s">
        <v>250</v>
      </c>
      <c r="L170" s="989" t="s">
        <v>251</v>
      </c>
      <c r="M170" s="989"/>
      <c r="N170" s="219" t="s">
        <v>51</v>
      </c>
      <c r="O170" s="994">
        <f>O138</f>
        <v>3.85</v>
      </c>
      <c r="P170" s="994"/>
      <c r="Q170" s="994"/>
      <c r="R170" s="994"/>
      <c r="S170" s="994"/>
      <c r="T170" s="219" t="s">
        <v>7</v>
      </c>
    </row>
    <row r="171" spans="6:38" ht="16.5" customHeight="1">
      <c r="L171" s="223"/>
      <c r="M171" s="223"/>
      <c r="O171" s="234"/>
      <c r="P171" s="234"/>
      <c r="Q171" s="234"/>
      <c r="R171" s="234"/>
      <c r="S171" s="294"/>
      <c r="T171" s="294"/>
      <c r="U171" s="294"/>
      <c r="V171" s="234"/>
      <c r="W171" s="235"/>
      <c r="X171" s="235"/>
      <c r="Y171" s="235"/>
      <c r="AG171" s="440"/>
      <c r="AH171" s="440"/>
      <c r="AI171" s="440"/>
      <c r="AJ171" s="440"/>
      <c r="AK171" s="440"/>
    </row>
    <row r="172" spans="6:38" ht="16.5" customHeight="1">
      <c r="G172" s="219" t="s">
        <v>219</v>
      </c>
      <c r="L172" s="989"/>
      <c r="M172" s="989"/>
      <c r="O172" s="981">
        <f>U153</f>
        <v>3</v>
      </c>
      <c r="P172" s="981"/>
      <c r="Q172" s="981"/>
      <c r="R172" s="223" t="s">
        <v>221</v>
      </c>
      <c r="S172" s="763">
        <f>O170</f>
        <v>3.85</v>
      </c>
      <c r="T172" s="763"/>
      <c r="U172" s="763"/>
      <c r="V172" s="223" t="s">
        <v>221</v>
      </c>
      <c r="W172" s="763">
        <f>W140</f>
        <v>10</v>
      </c>
      <c r="X172" s="763"/>
      <c r="Y172" s="763"/>
      <c r="Z172" s="219" t="s">
        <v>229</v>
      </c>
      <c r="AA172" s="219">
        <v>2</v>
      </c>
      <c r="AD172" s="235"/>
      <c r="AE172" s="235"/>
      <c r="AF172" s="219" t="s">
        <v>51</v>
      </c>
      <c r="AG172" s="764">
        <f>ROUND(O172*S172*W172/AA172,2)</f>
        <v>57.75</v>
      </c>
      <c r="AH172" s="764"/>
      <c r="AI172" s="764"/>
      <c r="AJ172" s="764"/>
      <c r="AK172" s="764"/>
      <c r="AL172" s="219" t="s">
        <v>13</v>
      </c>
    </row>
    <row r="173" spans="6:38" ht="16.5" customHeight="1">
      <c r="G173" s="442" t="s">
        <v>252</v>
      </c>
      <c r="H173" s="330"/>
      <c r="I173" s="330"/>
      <c r="J173" s="330"/>
      <c r="K173" s="442"/>
      <c r="L173" s="444"/>
      <c r="M173" s="444"/>
      <c r="N173" s="330"/>
      <c r="O173" s="452"/>
      <c r="P173" s="452"/>
      <c r="Q173" s="452"/>
      <c r="R173" s="452"/>
      <c r="S173" s="330"/>
      <c r="T173" s="330"/>
      <c r="U173" s="349"/>
      <c r="V173" s="444"/>
      <c r="W173" s="349"/>
      <c r="X173" s="349"/>
      <c r="Y173" s="349"/>
      <c r="Z173" s="330"/>
      <c r="AA173" s="330"/>
      <c r="AB173" s="330"/>
      <c r="AC173" s="330"/>
      <c r="AD173" s="451"/>
      <c r="AE173" s="451"/>
      <c r="AF173" s="330" t="s">
        <v>51</v>
      </c>
      <c r="AG173" s="998">
        <f>O141</f>
        <v>160</v>
      </c>
      <c r="AH173" s="998"/>
      <c r="AI173" s="998"/>
      <c r="AJ173" s="998"/>
      <c r="AK173" s="998"/>
      <c r="AL173" s="330" t="s">
        <v>13</v>
      </c>
    </row>
    <row r="174" spans="6:38" ht="16.5" customHeight="1">
      <c r="L174" s="223"/>
      <c r="M174" s="223"/>
      <c r="O174" s="234"/>
      <c r="P174" s="234"/>
      <c r="Q174" s="234"/>
      <c r="R174" s="223"/>
      <c r="S174" s="257"/>
      <c r="T174" s="257"/>
      <c r="U174" s="257"/>
      <c r="V174" s="223"/>
      <c r="W174" s="257"/>
      <c r="X174" s="257"/>
      <c r="Y174" s="257"/>
      <c r="AD174" s="989" t="s">
        <v>233</v>
      </c>
      <c r="AE174" s="989"/>
      <c r="AF174" s="219" t="s">
        <v>51</v>
      </c>
      <c r="AG174" s="764">
        <f>SUM(AG172:AK173)</f>
        <v>217.75</v>
      </c>
      <c r="AH174" s="764"/>
      <c r="AI174" s="764"/>
      <c r="AJ174" s="764"/>
      <c r="AK174" s="764"/>
      <c r="AL174" s="219" t="s">
        <v>13</v>
      </c>
    </row>
    <row r="175" spans="6:38" ht="16.5" customHeight="1">
      <c r="P175" s="266"/>
      <c r="Q175" s="234"/>
      <c r="R175" s="234"/>
      <c r="S175" s="234"/>
      <c r="AB175" s="296"/>
      <c r="AC175" s="296"/>
      <c r="AD175" s="296"/>
      <c r="AG175" s="223"/>
      <c r="AH175" s="289"/>
      <c r="AI175" s="289"/>
      <c r="AJ175" s="289"/>
      <c r="AK175" s="289"/>
    </row>
    <row r="176" spans="6:38" ht="16.5" customHeight="1">
      <c r="G176" s="219" t="s">
        <v>222</v>
      </c>
      <c r="L176" s="989" t="s">
        <v>223</v>
      </c>
      <c r="M176" s="989"/>
      <c r="N176" s="219" t="s">
        <v>51</v>
      </c>
      <c r="O176" s="763">
        <f>O170</f>
        <v>3.85</v>
      </c>
      <c r="P176" s="763"/>
      <c r="Q176" s="763"/>
      <c r="R176" s="219" t="s">
        <v>229</v>
      </c>
      <c r="S176" s="219">
        <v>2</v>
      </c>
      <c r="T176" s="234" t="s">
        <v>115</v>
      </c>
      <c r="U176" s="981">
        <f>U144</f>
        <v>0.1</v>
      </c>
      <c r="V176" s="981"/>
      <c r="W176" s="981"/>
      <c r="AF176" s="219" t="s">
        <v>51</v>
      </c>
      <c r="AG176" s="994">
        <f>O176/S176+U176</f>
        <v>2.0249999999999999</v>
      </c>
      <c r="AH176" s="994"/>
      <c r="AI176" s="994"/>
      <c r="AJ176" s="994"/>
      <c r="AK176" s="994"/>
      <c r="AL176" s="219" t="s">
        <v>7</v>
      </c>
    </row>
    <row r="177" spans="1:39" ht="16.5" customHeight="1">
      <c r="G177" s="219" t="s">
        <v>224</v>
      </c>
      <c r="L177" s="989" t="s">
        <v>225</v>
      </c>
      <c r="M177" s="989"/>
      <c r="N177" s="219" t="s">
        <v>51</v>
      </c>
      <c r="O177" s="982">
        <f>AG172</f>
        <v>57.75</v>
      </c>
      <c r="P177" s="982"/>
      <c r="Q177" s="982"/>
      <c r="R177" s="982"/>
      <c r="S177" s="223" t="s">
        <v>221</v>
      </c>
      <c r="T177" s="994">
        <f>AG176</f>
        <v>2.0249999999999999</v>
      </c>
      <c r="U177" s="994"/>
      <c r="V177" s="994"/>
      <c r="W177" s="994"/>
      <c r="AF177" s="219" t="s">
        <v>51</v>
      </c>
      <c r="AG177" s="764">
        <f>ROUND(O177*T177,2)</f>
        <v>116.94</v>
      </c>
      <c r="AH177" s="764"/>
      <c r="AI177" s="764"/>
      <c r="AJ177" s="764"/>
      <c r="AK177" s="764"/>
      <c r="AL177" s="219" t="s">
        <v>226</v>
      </c>
    </row>
    <row r="178" spans="1:39" ht="7.5" customHeight="1"/>
    <row r="179" spans="1:39" ht="16.5" customHeight="1"/>
    <row r="180" spans="1:39" ht="16.5" customHeight="1"/>
    <row r="181" spans="1:39" ht="16.5" customHeight="1">
      <c r="P181" s="266"/>
      <c r="Q181" s="234"/>
      <c r="R181" s="234"/>
      <c r="S181" s="234"/>
      <c r="T181" s="234"/>
      <c r="U181" s="223"/>
      <c r="V181" s="294"/>
      <c r="W181" s="294"/>
      <c r="X181" s="294"/>
      <c r="Y181" s="294"/>
      <c r="AA181" s="449"/>
      <c r="AB181" s="449"/>
      <c r="AC181" s="449"/>
      <c r="AD181" s="449"/>
      <c r="AG181" s="223"/>
      <c r="AH181" s="289"/>
      <c r="AI181" s="289"/>
      <c r="AJ181" s="289"/>
      <c r="AK181" s="289"/>
    </row>
    <row r="182" spans="1:39" ht="16.5" customHeight="1">
      <c r="A182" s="220"/>
      <c r="B182" s="220"/>
      <c r="C182" s="220"/>
      <c r="E182" s="297"/>
    </row>
    <row r="183" spans="1:39" ht="15" customHeight="1">
      <c r="E183" s="220" t="s">
        <v>254</v>
      </c>
    </row>
    <row r="184" spans="1:39" ht="7.5" customHeight="1"/>
    <row r="185" spans="1:39" ht="15" customHeight="1">
      <c r="G185" s="219" t="s">
        <v>255</v>
      </c>
      <c r="M185" s="219" t="s">
        <v>124</v>
      </c>
      <c r="O185" s="219" t="s">
        <v>51</v>
      </c>
      <c r="P185" s="995">
        <v>1</v>
      </c>
      <c r="Q185" s="995"/>
      <c r="R185" s="995"/>
    </row>
    <row r="187" spans="1:39" ht="16.5" customHeight="1">
      <c r="F187" s="219" t="s">
        <v>240</v>
      </c>
    </row>
    <row r="188" spans="1:39" ht="7.5" customHeight="1"/>
    <row r="189" spans="1:39" ht="16.5" customHeight="1">
      <c r="G189" s="219" t="s">
        <v>219</v>
      </c>
      <c r="L189" s="989"/>
      <c r="M189" s="989"/>
      <c r="O189" s="981">
        <f>反力!AJ97</f>
        <v>5000</v>
      </c>
      <c r="P189" s="981"/>
      <c r="Q189" s="981"/>
      <c r="R189" s="981"/>
      <c r="S189" s="219" t="s">
        <v>115</v>
      </c>
      <c r="T189" s="981">
        <f>反力!AJ100</f>
        <v>520</v>
      </c>
      <c r="U189" s="981"/>
      <c r="V189" s="981"/>
      <c r="W189" s="981"/>
      <c r="Y189" s="252"/>
      <c r="Z189" s="252"/>
      <c r="AA189" s="252"/>
      <c r="AB189" s="252"/>
      <c r="AE189" s="234"/>
      <c r="AF189" s="219" t="s">
        <v>51</v>
      </c>
      <c r="AG189" s="764">
        <f>ROUND(O189+T189,2)</f>
        <v>5520</v>
      </c>
      <c r="AH189" s="764"/>
      <c r="AI189" s="764"/>
      <c r="AJ189" s="764"/>
      <c r="AK189" s="764"/>
      <c r="AL189" s="219" t="s">
        <v>13</v>
      </c>
    </row>
    <row r="190" spans="1:39" ht="16.5" customHeight="1">
      <c r="G190" s="442" t="s">
        <v>256</v>
      </c>
      <c r="H190" s="330"/>
      <c r="I190" s="330"/>
      <c r="J190" s="330"/>
      <c r="K190" s="330"/>
      <c r="L190" s="444"/>
      <c r="M190" s="444"/>
      <c r="N190" s="330"/>
      <c r="O190" s="529"/>
      <c r="P190" s="529"/>
      <c r="Q190" s="529"/>
      <c r="R190" s="529"/>
      <c r="S190" s="330"/>
      <c r="T190" s="530"/>
      <c r="U190" s="530"/>
      <c r="V190" s="530"/>
      <c r="W190" s="530"/>
      <c r="X190" s="330"/>
      <c r="Y190" s="530"/>
      <c r="Z190" s="530"/>
      <c r="AA190" s="530"/>
      <c r="AB190" s="530"/>
      <c r="AC190" s="269"/>
      <c r="AD190" s="330"/>
      <c r="AE190" s="330"/>
      <c r="AF190" s="330" t="s">
        <v>51</v>
      </c>
      <c r="AG190" s="998">
        <v>1200</v>
      </c>
      <c r="AH190" s="998"/>
      <c r="AI190" s="998"/>
      <c r="AJ190" s="998"/>
      <c r="AK190" s="998"/>
      <c r="AL190" s="330" t="s">
        <v>13</v>
      </c>
      <c r="AM190" s="330"/>
    </row>
    <row r="191" spans="1:39" ht="16.5" customHeight="1">
      <c r="L191" s="223"/>
      <c r="M191" s="223"/>
      <c r="O191" s="234"/>
      <c r="P191" s="234"/>
      <c r="Q191" s="234"/>
      <c r="R191" s="223"/>
      <c r="S191" s="257"/>
      <c r="T191" s="257"/>
      <c r="U191" s="257"/>
      <c r="V191" s="223"/>
      <c r="W191" s="257"/>
      <c r="X191" s="257"/>
      <c r="Y191" s="257"/>
      <c r="AB191" s="234"/>
      <c r="AC191" s="234"/>
      <c r="AD191" s="989" t="s">
        <v>220</v>
      </c>
      <c r="AE191" s="761"/>
      <c r="AF191" s="219" t="s">
        <v>51</v>
      </c>
      <c r="AG191" s="764">
        <f>SUM(AG189:AK190)</f>
        <v>6720</v>
      </c>
      <c r="AH191" s="999"/>
      <c r="AI191" s="999"/>
      <c r="AJ191" s="999"/>
      <c r="AK191" s="999"/>
      <c r="AL191" s="219" t="s">
        <v>13</v>
      </c>
    </row>
    <row r="192" spans="1:39" ht="16.5" customHeight="1">
      <c r="P192" s="266"/>
      <c r="Q192" s="234"/>
      <c r="R192" s="234"/>
      <c r="S192" s="234"/>
      <c r="T192" s="234"/>
      <c r="U192" s="223"/>
      <c r="V192" s="294"/>
      <c r="W192" s="295"/>
      <c r="X192" s="295"/>
      <c r="Y192" s="295"/>
      <c r="AA192" s="296"/>
      <c r="AB192" s="296"/>
      <c r="AC192" s="296"/>
      <c r="AD192" s="296"/>
      <c r="AG192" s="223"/>
      <c r="AH192" s="289"/>
      <c r="AI192" s="289"/>
      <c r="AJ192" s="289"/>
      <c r="AK192" s="289"/>
    </row>
    <row r="193" spans="6:42" ht="16.5" customHeight="1">
      <c r="G193" s="219" t="s">
        <v>222</v>
      </c>
      <c r="L193" s="989" t="s">
        <v>223</v>
      </c>
      <c r="M193" s="989"/>
      <c r="N193" s="219" t="s">
        <v>51</v>
      </c>
      <c r="O193" s="981">
        <f>O64</f>
        <v>0.15</v>
      </c>
      <c r="P193" s="981"/>
      <c r="Q193" s="981"/>
      <c r="R193" s="234" t="s">
        <v>115</v>
      </c>
      <c r="S193" s="981">
        <f>S64</f>
        <v>2.6</v>
      </c>
      <c r="T193" s="981"/>
      <c r="U193" s="981"/>
      <c r="AF193" s="219" t="s">
        <v>51</v>
      </c>
      <c r="AG193" s="994">
        <f>O193+S193</f>
        <v>2.75</v>
      </c>
      <c r="AH193" s="994"/>
      <c r="AI193" s="994"/>
      <c r="AJ193" s="994"/>
      <c r="AK193" s="994"/>
      <c r="AL193" s="219" t="s">
        <v>7</v>
      </c>
    </row>
    <row r="194" spans="6:42" ht="16.5" customHeight="1">
      <c r="G194" s="219" t="s">
        <v>224</v>
      </c>
      <c r="L194" s="989" t="s">
        <v>225</v>
      </c>
      <c r="M194" s="989"/>
      <c r="N194" s="219" t="s">
        <v>51</v>
      </c>
      <c r="O194" s="982">
        <f>AG189</f>
        <v>5520</v>
      </c>
      <c r="P194" s="982"/>
      <c r="Q194" s="982"/>
      <c r="R194" s="982"/>
      <c r="S194" s="223" t="s">
        <v>221</v>
      </c>
      <c r="T194" s="994">
        <f>AG193</f>
        <v>2.75</v>
      </c>
      <c r="U194" s="994"/>
      <c r="V194" s="994"/>
      <c r="W194" s="994"/>
      <c r="AF194" s="219" t="s">
        <v>51</v>
      </c>
      <c r="AG194" s="764">
        <f>ROUND(O194*T194,2)</f>
        <v>15180</v>
      </c>
      <c r="AH194" s="764"/>
      <c r="AI194" s="764"/>
      <c r="AJ194" s="764"/>
      <c r="AK194" s="764"/>
      <c r="AL194" s="219" t="s">
        <v>226</v>
      </c>
    </row>
    <row r="195" spans="6:42" ht="16.5" customHeight="1">
      <c r="P195" s="266"/>
      <c r="Q195" s="234"/>
      <c r="R195" s="234"/>
      <c r="S195" s="234"/>
      <c r="T195" s="234"/>
      <c r="U195" s="223"/>
      <c r="V195" s="294"/>
      <c r="W195" s="295"/>
      <c r="X195" s="295"/>
      <c r="Y195" s="295"/>
      <c r="AA195" s="296"/>
      <c r="AB195" s="296"/>
      <c r="AC195" s="296"/>
      <c r="AD195" s="296"/>
      <c r="AG195" s="223"/>
      <c r="AH195" s="289"/>
      <c r="AI195" s="289"/>
      <c r="AJ195" s="289"/>
      <c r="AK195" s="289"/>
    </row>
    <row r="196" spans="6:42" ht="7.5" customHeight="1">
      <c r="Q196" s="266"/>
      <c r="R196" s="266"/>
      <c r="S196" s="266"/>
      <c r="T196" s="266"/>
      <c r="V196" s="445"/>
      <c r="W196" s="445"/>
      <c r="X196" s="445"/>
      <c r="Y196" s="445"/>
      <c r="AG196" s="266"/>
      <c r="AH196" s="266"/>
      <c r="AI196" s="266"/>
      <c r="AJ196" s="266"/>
      <c r="AK196" s="266"/>
    </row>
    <row r="197" spans="6:42" ht="16.5" customHeight="1"/>
    <row r="198" spans="6:42" ht="16.5" customHeight="1">
      <c r="P198" s="266"/>
      <c r="Q198" s="234"/>
      <c r="R198" s="234"/>
      <c r="S198" s="234"/>
      <c r="T198" s="234"/>
      <c r="U198" s="223"/>
      <c r="V198" s="294"/>
      <c r="W198" s="295"/>
      <c r="X198" s="295"/>
      <c r="Y198" s="295"/>
      <c r="AA198" s="296"/>
      <c r="AB198" s="296"/>
      <c r="AC198" s="296"/>
      <c r="AD198" s="296"/>
      <c r="AG198" s="223"/>
      <c r="AH198" s="289"/>
      <c r="AI198" s="289"/>
      <c r="AJ198" s="289"/>
      <c r="AK198" s="289"/>
    </row>
    <row r="199" spans="6:42" ht="16.5" customHeight="1">
      <c r="F199" s="219" t="s">
        <v>243</v>
      </c>
    </row>
    <row r="200" spans="6:42" ht="7.5" customHeight="1"/>
    <row r="201" spans="6:42" ht="16.5" customHeight="1">
      <c r="G201" s="219" t="s">
        <v>219</v>
      </c>
      <c r="L201" s="989"/>
      <c r="M201" s="989"/>
      <c r="O201" s="981">
        <f>反力!V115</f>
        <v>1460</v>
      </c>
      <c r="P201" s="981"/>
      <c r="Q201" s="981"/>
      <c r="R201" s="981"/>
      <c r="S201" s="219" t="s">
        <v>115</v>
      </c>
      <c r="T201" s="981">
        <f>反力!V118</f>
        <v>260</v>
      </c>
      <c r="U201" s="981"/>
      <c r="V201" s="981"/>
      <c r="W201" s="981"/>
      <c r="Y201" s="252"/>
      <c r="Z201" s="252"/>
      <c r="AA201" s="252"/>
      <c r="AB201" s="252"/>
      <c r="AE201" s="234"/>
      <c r="AF201" s="219" t="s">
        <v>51</v>
      </c>
      <c r="AG201" s="764">
        <f>ROUND(O201+T201,2)</f>
        <v>1720</v>
      </c>
      <c r="AH201" s="764"/>
      <c r="AI201" s="764"/>
      <c r="AJ201" s="764"/>
      <c r="AK201" s="764"/>
      <c r="AL201" s="219" t="s">
        <v>13</v>
      </c>
    </row>
    <row r="202" spans="6:42" ht="16.5" customHeight="1">
      <c r="G202" s="442" t="s">
        <v>256</v>
      </c>
      <c r="H202" s="330"/>
      <c r="I202" s="330"/>
      <c r="J202" s="330"/>
      <c r="K202" s="442"/>
      <c r="L202" s="444"/>
      <c r="M202" s="444"/>
      <c r="N202" s="330"/>
      <c r="O202" s="529"/>
      <c r="P202" s="529"/>
      <c r="Q202" s="529"/>
      <c r="R202" s="529"/>
      <c r="S202" s="330"/>
      <c r="T202" s="530"/>
      <c r="U202" s="530"/>
      <c r="V202" s="530"/>
      <c r="W202" s="530"/>
      <c r="X202" s="330"/>
      <c r="Y202" s="530"/>
      <c r="Z202" s="530"/>
      <c r="AA202" s="530"/>
      <c r="AB202" s="530"/>
      <c r="AC202" s="269"/>
      <c r="AD202" s="330"/>
      <c r="AE202" s="330"/>
      <c r="AF202" s="330" t="s">
        <v>51</v>
      </c>
      <c r="AG202" s="998">
        <v>640</v>
      </c>
      <c r="AH202" s="998"/>
      <c r="AI202" s="998"/>
      <c r="AJ202" s="998"/>
      <c r="AK202" s="998"/>
      <c r="AL202" s="330" t="s">
        <v>13</v>
      </c>
      <c r="AM202" s="330"/>
    </row>
    <row r="203" spans="6:42" ht="16.5" customHeight="1">
      <c r="L203" s="223"/>
      <c r="M203" s="223"/>
      <c r="O203" s="234"/>
      <c r="P203" s="234"/>
      <c r="Q203" s="234"/>
      <c r="R203" s="223"/>
      <c r="S203" s="257"/>
      <c r="T203" s="257"/>
      <c r="U203" s="257"/>
      <c r="V203" s="223"/>
      <c r="W203" s="257"/>
      <c r="X203" s="257"/>
      <c r="Y203" s="257"/>
      <c r="AB203" s="234"/>
      <c r="AC203" s="234"/>
      <c r="AD203" s="761" t="s">
        <v>220</v>
      </c>
      <c r="AE203" s="761"/>
      <c r="AF203" s="219" t="s">
        <v>51</v>
      </c>
      <c r="AG203" s="764">
        <f>SUM(AG201:AK202)</f>
        <v>2360</v>
      </c>
      <c r="AH203" s="999"/>
      <c r="AI203" s="999"/>
      <c r="AJ203" s="999"/>
      <c r="AK203" s="999"/>
      <c r="AL203" s="219" t="s">
        <v>13</v>
      </c>
    </row>
    <row r="204" spans="6:42" ht="16.5" customHeight="1">
      <c r="P204" s="266"/>
      <c r="Q204" s="234"/>
      <c r="R204" s="234"/>
      <c r="S204" s="234"/>
      <c r="T204" s="234"/>
      <c r="U204" s="223"/>
      <c r="V204" s="294"/>
      <c r="W204" s="295"/>
      <c r="X204" s="295"/>
      <c r="Y204" s="295"/>
      <c r="AA204" s="296"/>
      <c r="AB204" s="296"/>
      <c r="AC204" s="296"/>
      <c r="AD204" s="296"/>
      <c r="AG204" s="223"/>
      <c r="AH204" s="289"/>
      <c r="AI204" s="289"/>
      <c r="AJ204" s="289"/>
      <c r="AK204" s="289"/>
    </row>
    <row r="205" spans="6:42" ht="16.5" customHeight="1">
      <c r="G205" s="219" t="s">
        <v>222</v>
      </c>
      <c r="L205" s="989" t="s">
        <v>223</v>
      </c>
      <c r="M205" s="989"/>
      <c r="N205" s="219" t="s">
        <v>51</v>
      </c>
      <c r="O205" s="981">
        <f>O77</f>
        <v>0.1</v>
      </c>
      <c r="P205" s="981"/>
      <c r="Q205" s="981"/>
      <c r="R205" s="234" t="s">
        <v>115</v>
      </c>
      <c r="S205" s="981">
        <f>S77</f>
        <v>2.65</v>
      </c>
      <c r="T205" s="981"/>
      <c r="U205" s="981"/>
      <c r="V205" s="234"/>
      <c r="W205" s="404"/>
      <c r="X205" s="404"/>
      <c r="Y205" s="404"/>
      <c r="AF205" s="219" t="s">
        <v>51</v>
      </c>
      <c r="AG205" s="994">
        <f>O205+S205+W205</f>
        <v>2.75</v>
      </c>
      <c r="AH205" s="994"/>
      <c r="AI205" s="994"/>
      <c r="AJ205" s="994"/>
      <c r="AK205" s="994"/>
      <c r="AL205" s="219" t="s">
        <v>7</v>
      </c>
    </row>
    <row r="206" spans="6:42" ht="16.5" customHeight="1">
      <c r="G206" s="219" t="s">
        <v>224</v>
      </c>
      <c r="L206" s="989" t="s">
        <v>225</v>
      </c>
      <c r="M206" s="989"/>
      <c r="N206" s="219" t="s">
        <v>51</v>
      </c>
      <c r="O206" s="982">
        <f>AG201</f>
        <v>1720</v>
      </c>
      <c r="P206" s="982"/>
      <c r="Q206" s="982"/>
      <c r="R206" s="982"/>
      <c r="S206" s="223" t="s">
        <v>221</v>
      </c>
      <c r="T206" s="994">
        <f>AG205</f>
        <v>2.75</v>
      </c>
      <c r="U206" s="994"/>
      <c r="V206" s="994"/>
      <c r="W206" s="994"/>
      <c r="AF206" s="219" t="s">
        <v>51</v>
      </c>
      <c r="AG206" s="764">
        <f>ROUND(O206*T206,2)</f>
        <v>4730</v>
      </c>
      <c r="AH206" s="764"/>
      <c r="AI206" s="764"/>
      <c r="AJ206" s="764"/>
      <c r="AK206" s="764"/>
      <c r="AL206" s="219" t="s">
        <v>226</v>
      </c>
    </row>
    <row r="207" spans="6:42" ht="16.5" customHeight="1">
      <c r="I207"/>
      <c r="J207"/>
      <c r="K207"/>
      <c r="L207"/>
      <c r="M207"/>
      <c r="N207"/>
      <c r="O207"/>
      <c r="P207"/>
      <c r="Q207"/>
      <c r="R207"/>
      <c r="S207"/>
      <c r="T207"/>
      <c r="U207"/>
      <c r="V207"/>
      <c r="W207"/>
      <c r="X207"/>
      <c r="Y207"/>
      <c r="Z207"/>
      <c r="AA207"/>
      <c r="AB207"/>
      <c r="AC207"/>
      <c r="AD207"/>
      <c r="AE207"/>
      <c r="AF207"/>
      <c r="AG207"/>
      <c r="AH207"/>
      <c r="AI207"/>
      <c r="AJ207"/>
      <c r="AK207"/>
      <c r="AL207"/>
      <c r="AM207"/>
      <c r="AN207"/>
      <c r="AO207"/>
      <c r="AP207"/>
    </row>
    <row r="208" spans="6:42" ht="16.5" customHeight="1">
      <c r="I208"/>
      <c r="J208"/>
      <c r="K208"/>
      <c r="L208"/>
      <c r="M208"/>
      <c r="N208"/>
      <c r="O208"/>
      <c r="P208"/>
      <c r="Q208"/>
      <c r="R208"/>
      <c r="S208"/>
      <c r="T208"/>
      <c r="U208"/>
      <c r="V208"/>
      <c r="W208"/>
      <c r="X208"/>
      <c r="Y208"/>
      <c r="Z208"/>
      <c r="AA208"/>
      <c r="AB208"/>
      <c r="AC208"/>
      <c r="AD208"/>
      <c r="AE208"/>
      <c r="AF208"/>
      <c r="AG208"/>
      <c r="AH208"/>
      <c r="AI208"/>
      <c r="AJ208"/>
      <c r="AK208"/>
      <c r="AL208"/>
      <c r="AM208"/>
      <c r="AN208"/>
      <c r="AO208"/>
      <c r="AP208"/>
    </row>
    <row r="209" spans="5:38" ht="15" customHeight="1">
      <c r="E209" s="220" t="s">
        <v>257</v>
      </c>
    </row>
    <row r="210" spans="5:38" ht="7.5" customHeight="1"/>
    <row r="211" spans="5:38" ht="15" customHeight="1">
      <c r="G211" s="219" t="s">
        <v>255</v>
      </c>
      <c r="M211" s="219" t="s">
        <v>124</v>
      </c>
      <c r="O211" s="219" t="s">
        <v>51</v>
      </c>
      <c r="P211" s="995">
        <v>0.3</v>
      </c>
      <c r="Q211" s="995"/>
      <c r="R211" s="995"/>
    </row>
    <row r="213" spans="5:38" ht="16.5" customHeight="1">
      <c r="F213" s="219" t="s">
        <v>240</v>
      </c>
    </row>
    <row r="214" spans="5:38" ht="7.5" customHeight="1"/>
    <row r="215" spans="5:38" ht="15" customHeight="1">
      <c r="G215" s="219" t="s">
        <v>219</v>
      </c>
      <c r="L215" s="993" t="s">
        <v>220</v>
      </c>
      <c r="M215" s="993"/>
      <c r="N215" s="219" t="s">
        <v>51</v>
      </c>
      <c r="O215" s="981">
        <f>反力!AC69</f>
        <v>320</v>
      </c>
      <c r="P215" s="981"/>
      <c r="Q215" s="981"/>
      <c r="R215" s="981"/>
      <c r="S215" s="219" t="s">
        <v>58</v>
      </c>
      <c r="T215" s="981">
        <f>P211</f>
        <v>0.3</v>
      </c>
      <c r="U215" s="981"/>
      <c r="V215" s="981"/>
      <c r="AF215" s="219" t="s">
        <v>51</v>
      </c>
      <c r="AG215" s="997">
        <f>ROUND(O215*T215,2)</f>
        <v>96</v>
      </c>
      <c r="AH215" s="997"/>
      <c r="AI215" s="997"/>
      <c r="AJ215" s="997"/>
      <c r="AK215" s="997"/>
      <c r="AL215" s="219" t="s">
        <v>13</v>
      </c>
    </row>
    <row r="216" spans="5:38" ht="15" customHeight="1">
      <c r="G216" s="219" t="s">
        <v>222</v>
      </c>
      <c r="L216" s="989" t="s">
        <v>223</v>
      </c>
      <c r="M216" s="989"/>
      <c r="N216" s="219" t="s">
        <v>51</v>
      </c>
      <c r="O216" s="981">
        <f>O15</f>
        <v>0.15</v>
      </c>
      <c r="P216" s="981"/>
      <c r="Q216" s="981"/>
      <c r="R216" s="234" t="s">
        <v>115</v>
      </c>
      <c r="S216" s="981">
        <f>S15</f>
        <v>2.6</v>
      </c>
      <c r="T216" s="981"/>
      <c r="U216" s="981"/>
      <c r="V216" s="234" t="s">
        <v>115</v>
      </c>
      <c r="W216" s="763">
        <f>W15</f>
        <v>1.1000000000000001</v>
      </c>
      <c r="X216" s="763"/>
      <c r="Y216" s="763"/>
      <c r="Z216" s="234" t="s">
        <v>115</v>
      </c>
      <c r="AA216" s="763">
        <f>AA15</f>
        <v>1.5</v>
      </c>
      <c r="AB216" s="763"/>
      <c r="AC216" s="763"/>
      <c r="AF216" s="219" t="s">
        <v>51</v>
      </c>
      <c r="AG216" s="994">
        <f>O216+S216+W216+AA216</f>
        <v>5.35</v>
      </c>
      <c r="AH216" s="994"/>
      <c r="AI216" s="994"/>
      <c r="AJ216" s="994"/>
      <c r="AK216" s="994"/>
      <c r="AL216" s="219" t="s">
        <v>7</v>
      </c>
    </row>
    <row r="217" spans="5:38" ht="15" customHeight="1">
      <c r="G217" s="219" t="s">
        <v>224</v>
      </c>
      <c r="L217" s="989" t="s">
        <v>258</v>
      </c>
      <c r="M217" s="989"/>
      <c r="N217" s="219" t="s">
        <v>51</v>
      </c>
      <c r="O217" s="981">
        <f>AG215</f>
        <v>96</v>
      </c>
      <c r="P217" s="981"/>
      <c r="Q217" s="981"/>
      <c r="R217" s="981"/>
      <c r="S217" s="223" t="s">
        <v>221</v>
      </c>
      <c r="T217" s="763">
        <f>AG216</f>
        <v>5.35</v>
      </c>
      <c r="U217" s="763"/>
      <c r="V217" s="763"/>
      <c r="W217" s="763"/>
      <c r="AF217" s="219" t="s">
        <v>51</v>
      </c>
      <c r="AG217" s="764">
        <f>ROUND(O217*T217,2)</f>
        <v>513.6</v>
      </c>
      <c r="AH217" s="764"/>
      <c r="AI217" s="764"/>
      <c r="AJ217" s="764"/>
      <c r="AK217" s="764"/>
      <c r="AL217" s="219" t="s">
        <v>226</v>
      </c>
    </row>
    <row r="219" spans="5:38" ht="16.5" customHeight="1">
      <c r="F219" s="219" t="s">
        <v>243</v>
      </c>
    </row>
    <row r="220" spans="5:38" ht="7.5" customHeight="1"/>
    <row r="221" spans="5:38" ht="15" customHeight="1">
      <c r="G221" s="219" t="s">
        <v>219</v>
      </c>
      <c r="L221" s="993" t="s">
        <v>233</v>
      </c>
      <c r="M221" s="993"/>
      <c r="N221" s="219" t="s">
        <v>51</v>
      </c>
      <c r="O221" s="981">
        <f>反力!AC70</f>
        <v>160</v>
      </c>
      <c r="P221" s="981"/>
      <c r="Q221" s="981"/>
      <c r="R221" s="981"/>
      <c r="S221" s="219" t="s">
        <v>58</v>
      </c>
      <c r="T221" s="981">
        <f>T215</f>
        <v>0.3</v>
      </c>
      <c r="U221" s="981"/>
      <c r="V221" s="981"/>
      <c r="AF221" s="219" t="s">
        <v>51</v>
      </c>
      <c r="AG221" s="764">
        <f>ROUND(O221*T221,2)</f>
        <v>48</v>
      </c>
      <c r="AH221" s="764"/>
      <c r="AI221" s="764"/>
      <c r="AJ221" s="764"/>
      <c r="AK221" s="764"/>
      <c r="AL221" s="219" t="s">
        <v>13</v>
      </c>
    </row>
    <row r="222" spans="5:38" ht="15" customHeight="1">
      <c r="G222" s="219" t="s">
        <v>222</v>
      </c>
      <c r="L222" s="989" t="s">
        <v>223</v>
      </c>
      <c r="M222" s="989"/>
      <c r="N222" s="219" t="s">
        <v>51</v>
      </c>
      <c r="O222" s="981">
        <f>O205</f>
        <v>0.1</v>
      </c>
      <c r="P222" s="981"/>
      <c r="Q222" s="981"/>
      <c r="R222" s="234" t="s">
        <v>115</v>
      </c>
      <c r="S222" s="981">
        <f>S205</f>
        <v>2.65</v>
      </c>
      <c r="T222" s="981"/>
      <c r="U222" s="981"/>
      <c r="V222" s="234" t="s">
        <v>115</v>
      </c>
      <c r="W222" s="763">
        <f>W216</f>
        <v>1.1000000000000001</v>
      </c>
      <c r="X222" s="763"/>
      <c r="Y222" s="763"/>
      <c r="Z222" s="234" t="s">
        <v>115</v>
      </c>
      <c r="AA222" s="763">
        <f>AA216</f>
        <v>1.5</v>
      </c>
      <c r="AB222" s="763"/>
      <c r="AC222" s="763"/>
      <c r="AF222" s="219" t="s">
        <v>51</v>
      </c>
      <c r="AG222" s="994">
        <f>O222+S222+W222+AA222</f>
        <v>5.35</v>
      </c>
      <c r="AH222" s="994"/>
      <c r="AI222" s="994"/>
      <c r="AJ222" s="994"/>
      <c r="AK222" s="994"/>
      <c r="AL222" s="219" t="s">
        <v>7</v>
      </c>
    </row>
    <row r="223" spans="5:38" ht="15" customHeight="1">
      <c r="G223" s="219" t="s">
        <v>224</v>
      </c>
      <c r="L223" s="989" t="s">
        <v>259</v>
      </c>
      <c r="M223" s="989"/>
      <c r="N223" s="219" t="s">
        <v>51</v>
      </c>
      <c r="O223" s="981">
        <f>AG221</f>
        <v>48</v>
      </c>
      <c r="P223" s="981"/>
      <c r="Q223" s="981"/>
      <c r="R223" s="981"/>
      <c r="S223" s="223" t="s">
        <v>221</v>
      </c>
      <c r="T223" s="763">
        <f>AG222</f>
        <v>5.35</v>
      </c>
      <c r="U223" s="763"/>
      <c r="V223" s="763"/>
      <c r="W223" s="763"/>
      <c r="AF223" s="219" t="s">
        <v>51</v>
      </c>
      <c r="AG223" s="764">
        <f>ROUND(O223*T223,2)</f>
        <v>256.8</v>
      </c>
      <c r="AH223" s="764"/>
      <c r="AI223" s="764"/>
      <c r="AJ223" s="764"/>
      <c r="AK223" s="764"/>
      <c r="AL223" s="219" t="s">
        <v>226</v>
      </c>
    </row>
    <row r="224" spans="5:38" ht="16.5" customHeight="1">
      <c r="P224" s="266"/>
      <c r="Q224" s="234"/>
      <c r="R224" s="234"/>
      <c r="S224" s="234"/>
      <c r="T224" s="234"/>
      <c r="U224" s="223"/>
      <c r="V224" s="294"/>
      <c r="W224" s="295"/>
      <c r="X224" s="295"/>
      <c r="Y224" s="295"/>
      <c r="AA224" s="296"/>
      <c r="AB224" s="296"/>
      <c r="AC224" s="296"/>
      <c r="AD224" s="296"/>
      <c r="AG224" s="223"/>
      <c r="AH224" s="289"/>
      <c r="AI224" s="289"/>
      <c r="AJ224" s="289"/>
      <c r="AK224" s="289"/>
    </row>
    <row r="225" spans="17:37" ht="16.5" customHeight="1">
      <c r="Q225" s="252"/>
      <c r="R225" s="252"/>
      <c r="S225" s="252"/>
      <c r="T225" s="252"/>
      <c r="V225" s="252"/>
      <c r="W225" s="252"/>
      <c r="X225" s="252"/>
      <c r="Y225" s="252"/>
      <c r="AA225" s="449"/>
      <c r="AB225" s="449"/>
      <c r="AC225" s="449"/>
      <c r="AD225" s="449"/>
      <c r="AH225" s="293"/>
      <c r="AI225" s="293"/>
      <c r="AJ225" s="293"/>
      <c r="AK225" s="293"/>
    </row>
    <row r="226" spans="17:37" ht="7.5" customHeight="1"/>
    <row r="227" spans="17:37" s="217" customFormat="1" ht="15" customHeight="1"/>
    <row r="560" spans="5:30" ht="15" customHeight="1">
      <c r="E560" s="630"/>
      <c r="F560" s="330"/>
      <c r="G560" s="330"/>
      <c r="H560" s="330"/>
      <c r="I560" s="330"/>
      <c r="J560" s="330"/>
      <c r="K560" s="330"/>
      <c r="L560" s="330"/>
      <c r="M560" s="330"/>
      <c r="N560" s="330"/>
      <c r="O560" s="330"/>
      <c r="P560" s="330"/>
      <c r="Q560" s="330"/>
      <c r="R560" s="330"/>
      <c r="S560" s="330"/>
      <c r="T560" s="330"/>
      <c r="U560" s="330"/>
      <c r="V560" s="330"/>
      <c r="W560" s="330"/>
      <c r="X560" s="330"/>
      <c r="Y560" s="330"/>
      <c r="Z560" s="330"/>
      <c r="AA560" s="330"/>
      <c r="AB560" s="330"/>
      <c r="AC560" s="330"/>
      <c r="AD560" s="631"/>
    </row>
    <row r="580" spans="5:40" ht="15" customHeight="1">
      <c r="E580" s="630"/>
      <c r="F580" s="330"/>
      <c r="G580" s="330"/>
      <c r="H580" s="330"/>
      <c r="I580" s="330"/>
      <c r="J580" s="330"/>
      <c r="K580" s="330"/>
      <c r="L580" s="330"/>
      <c r="M580" s="330"/>
      <c r="N580" s="330"/>
      <c r="O580" s="330"/>
      <c r="P580" s="330"/>
      <c r="Q580" s="330"/>
      <c r="R580" s="330"/>
      <c r="S580" s="330"/>
      <c r="T580" s="330"/>
      <c r="U580" s="330"/>
      <c r="V580" s="330"/>
      <c r="W580" s="330"/>
      <c r="X580" s="330"/>
      <c r="Y580" s="330"/>
      <c r="Z580" s="330"/>
      <c r="AA580" s="330"/>
      <c r="AB580" s="330"/>
      <c r="AC580" s="330"/>
      <c r="AD580" s="330"/>
      <c r="AE580" s="330"/>
      <c r="AF580" s="330"/>
      <c r="AG580" s="330"/>
      <c r="AH580" s="330"/>
      <c r="AI580" s="330"/>
      <c r="AJ580" s="330"/>
      <c r="AK580" s="330"/>
      <c r="AL580" s="330"/>
      <c r="AM580" s="330"/>
      <c r="AN580" s="631"/>
    </row>
  </sheetData>
  <sheetProtection formatCells="0" insertHyperlinks="0" autoFilter="0"/>
  <mergeCells count="240">
    <mergeCell ref="L8:O8"/>
    <mergeCell ref="S8:T8"/>
    <mergeCell ref="L9:O9"/>
    <mergeCell ref="R9:S9"/>
    <mergeCell ref="U9:W9"/>
    <mergeCell ref="O56:Q56"/>
    <mergeCell ref="U56:W56"/>
    <mergeCell ref="AA56:AC56"/>
    <mergeCell ref="L14:M14"/>
    <mergeCell ref="O14:R14"/>
    <mergeCell ref="T14:V14"/>
    <mergeCell ref="L15:M15"/>
    <mergeCell ref="O15:Q15"/>
    <mergeCell ref="S15:U15"/>
    <mergeCell ref="W15:Y15"/>
    <mergeCell ref="AA15:AC15"/>
    <mergeCell ref="Q21:T21"/>
    <mergeCell ref="V21:Y21"/>
    <mergeCell ref="AA21:AD21"/>
    <mergeCell ref="L29:M29"/>
    <mergeCell ref="O29:Q29"/>
    <mergeCell ref="S29:U29"/>
    <mergeCell ref="W29:Y29"/>
    <mergeCell ref="AA29:AC29"/>
    <mergeCell ref="AH21:AK21"/>
    <mergeCell ref="AG14:AK14"/>
    <mergeCell ref="Q23:T23"/>
    <mergeCell ref="V23:Y23"/>
    <mergeCell ref="AA23:AD23"/>
    <mergeCell ref="AH23:AK23"/>
    <mergeCell ref="L28:M28"/>
    <mergeCell ref="O28:R28"/>
    <mergeCell ref="T28:V28"/>
    <mergeCell ref="AG28:AK28"/>
    <mergeCell ref="AG15:AK15"/>
    <mergeCell ref="L16:M16"/>
    <mergeCell ref="O16:R16"/>
    <mergeCell ref="T16:W16"/>
    <mergeCell ref="AG16:AK16"/>
    <mergeCell ref="Q19:T19"/>
    <mergeCell ref="V19:Y19"/>
    <mergeCell ref="AA19:AD19"/>
    <mergeCell ref="AH19:AK19"/>
    <mergeCell ref="BA52:CB60"/>
    <mergeCell ref="O63:Q63"/>
    <mergeCell ref="T63:V63"/>
    <mergeCell ref="X63:Z63"/>
    <mergeCell ref="AC63:AE63"/>
    <mergeCell ref="X60:Y60"/>
    <mergeCell ref="L64:M64"/>
    <mergeCell ref="O64:Q64"/>
    <mergeCell ref="S64:U64"/>
    <mergeCell ref="W64:Y64"/>
    <mergeCell ref="F45:AI53"/>
    <mergeCell ref="F43:G43"/>
    <mergeCell ref="I43:J43"/>
    <mergeCell ref="L43:N43"/>
    <mergeCell ref="T43:W43"/>
    <mergeCell ref="Q33:T33"/>
    <mergeCell ref="V33:Y33"/>
    <mergeCell ref="AA33:AD33"/>
    <mergeCell ref="AH33:AK33"/>
    <mergeCell ref="Q35:T35"/>
    <mergeCell ref="V35:Y35"/>
    <mergeCell ref="AA35:AD35"/>
    <mergeCell ref="AH35:AK35"/>
    <mergeCell ref="L78:M78"/>
    <mergeCell ref="O78:R78"/>
    <mergeCell ref="T78:W78"/>
    <mergeCell ref="AG78:AK78"/>
    <mergeCell ref="L76:M76"/>
    <mergeCell ref="O76:Q76"/>
    <mergeCell ref="AG76:AK76"/>
    <mergeCell ref="X73:Y73"/>
    <mergeCell ref="AG29:AK29"/>
    <mergeCell ref="L30:M30"/>
    <mergeCell ref="O30:R30"/>
    <mergeCell ref="T30:W30"/>
    <mergeCell ref="AG30:AK30"/>
    <mergeCell ref="L63:M63"/>
    <mergeCell ref="AG63:AK63"/>
    <mergeCell ref="U69:X69"/>
    <mergeCell ref="L77:M77"/>
    <mergeCell ref="O77:Q77"/>
    <mergeCell ref="S77:U77"/>
    <mergeCell ref="W77:Y77"/>
    <mergeCell ref="AG77:AK77"/>
    <mergeCell ref="AG64:AK64"/>
    <mergeCell ref="L65:M65"/>
    <mergeCell ref="O65:R65"/>
    <mergeCell ref="T65:W65"/>
    <mergeCell ref="AG65:AK65"/>
    <mergeCell ref="T76:V76"/>
    <mergeCell ref="X76:Z76"/>
    <mergeCell ref="AC76:AE76"/>
    <mergeCell ref="O107:Q107"/>
    <mergeCell ref="S107:U107"/>
    <mergeCell ref="W107:Y107"/>
    <mergeCell ref="AG107:AK107"/>
    <mergeCell ref="U85:W85"/>
    <mergeCell ref="R85:S85"/>
    <mergeCell ref="O105:S105"/>
    <mergeCell ref="O108:R108"/>
    <mergeCell ref="T108:V108"/>
    <mergeCell ref="AG108:AK108"/>
    <mergeCell ref="L107:M107"/>
    <mergeCell ref="AG109:AK109"/>
    <mergeCell ref="L138:M138"/>
    <mergeCell ref="O138:S138"/>
    <mergeCell ref="L111:M111"/>
    <mergeCell ref="O111:Q111"/>
    <mergeCell ref="U111:W111"/>
    <mergeCell ref="AG111:AK111"/>
    <mergeCell ref="L112:M112"/>
    <mergeCell ref="O112:R112"/>
    <mergeCell ref="T112:W112"/>
    <mergeCell ref="AG112:AK112"/>
    <mergeCell ref="L144:M144"/>
    <mergeCell ref="O144:Q144"/>
    <mergeCell ref="U144:W144"/>
    <mergeCell ref="AG144:AK144"/>
    <mergeCell ref="L145:M145"/>
    <mergeCell ref="O145:R145"/>
    <mergeCell ref="T145:W145"/>
    <mergeCell ref="AG145:AK145"/>
    <mergeCell ref="L140:M140"/>
    <mergeCell ref="O140:Q140"/>
    <mergeCell ref="S140:U140"/>
    <mergeCell ref="W140:Y140"/>
    <mergeCell ref="AG140:AK140"/>
    <mergeCell ref="O141:R141"/>
    <mergeCell ref="T141:V141"/>
    <mergeCell ref="AG141:AK141"/>
    <mergeCell ref="AD142:AE142"/>
    <mergeCell ref="AG142:AK142"/>
    <mergeCell ref="L157:M157"/>
    <mergeCell ref="O157:S157"/>
    <mergeCell ref="L159:M159"/>
    <mergeCell ref="O159:Q159"/>
    <mergeCell ref="S159:U159"/>
    <mergeCell ref="W159:Y159"/>
    <mergeCell ref="AG159:AK159"/>
    <mergeCell ref="R153:S153"/>
    <mergeCell ref="U153:W153"/>
    <mergeCell ref="L170:M170"/>
    <mergeCell ref="O170:S170"/>
    <mergeCell ref="O160:R160"/>
    <mergeCell ref="AG160:AK160"/>
    <mergeCell ref="AD161:AE161"/>
    <mergeCell ref="AG161:AK161"/>
    <mergeCell ref="L163:M163"/>
    <mergeCell ref="O163:Q163"/>
    <mergeCell ref="U163:W163"/>
    <mergeCell ref="AG163:AK163"/>
    <mergeCell ref="L164:M164"/>
    <mergeCell ref="O164:R164"/>
    <mergeCell ref="T164:W164"/>
    <mergeCell ref="AG164:AK164"/>
    <mergeCell ref="AG177:AK177"/>
    <mergeCell ref="L172:M172"/>
    <mergeCell ref="O172:Q172"/>
    <mergeCell ref="S172:U172"/>
    <mergeCell ref="W172:Y172"/>
    <mergeCell ref="AG172:AK172"/>
    <mergeCell ref="AG173:AK173"/>
    <mergeCell ref="AD174:AE174"/>
    <mergeCell ref="AG174:AK174"/>
    <mergeCell ref="L176:M176"/>
    <mergeCell ref="O176:Q176"/>
    <mergeCell ref="U176:W176"/>
    <mergeCell ref="AG176:AK176"/>
    <mergeCell ref="AG194:AK194"/>
    <mergeCell ref="AG190:AK190"/>
    <mergeCell ref="AD191:AE191"/>
    <mergeCell ref="AG191:AK191"/>
    <mergeCell ref="L193:M193"/>
    <mergeCell ref="O193:Q193"/>
    <mergeCell ref="S193:U193"/>
    <mergeCell ref="AG193:AK193"/>
    <mergeCell ref="L189:M189"/>
    <mergeCell ref="O189:R189"/>
    <mergeCell ref="T189:W189"/>
    <mergeCell ref="AG189:AK189"/>
    <mergeCell ref="AG216:AK216"/>
    <mergeCell ref="AG206:AK206"/>
    <mergeCell ref="AG202:AK202"/>
    <mergeCell ref="AD203:AE203"/>
    <mergeCell ref="AG203:AK203"/>
    <mergeCell ref="O205:Q205"/>
    <mergeCell ref="S205:U205"/>
    <mergeCell ref="AG205:AK205"/>
    <mergeCell ref="AG201:AK201"/>
    <mergeCell ref="AG223:AK223"/>
    <mergeCell ref="K8:K9"/>
    <mergeCell ref="P8:P9"/>
    <mergeCell ref="X8:X9"/>
    <mergeCell ref="L221:M221"/>
    <mergeCell ref="O221:R221"/>
    <mergeCell ref="T221:V221"/>
    <mergeCell ref="AG221:AK221"/>
    <mergeCell ref="L222:M222"/>
    <mergeCell ref="O222:Q222"/>
    <mergeCell ref="S222:U222"/>
    <mergeCell ref="W222:Y222"/>
    <mergeCell ref="AA222:AC222"/>
    <mergeCell ref="AG222:AK222"/>
    <mergeCell ref="L217:M217"/>
    <mergeCell ref="O217:R217"/>
    <mergeCell ref="T217:W217"/>
    <mergeCell ref="AG217:AK217"/>
    <mergeCell ref="P211:R211"/>
    <mergeCell ref="O215:R215"/>
    <mergeCell ref="T215:V215"/>
    <mergeCell ref="AG215:AK215"/>
    <mergeCell ref="O216:Q216"/>
    <mergeCell ref="S216:U216"/>
    <mergeCell ref="L105:M105"/>
    <mergeCell ref="I8:J9"/>
    <mergeCell ref="Y8:AA9"/>
    <mergeCell ref="L223:M223"/>
    <mergeCell ref="O223:R223"/>
    <mergeCell ref="T223:W223"/>
    <mergeCell ref="L215:M215"/>
    <mergeCell ref="L216:M216"/>
    <mergeCell ref="L206:M206"/>
    <mergeCell ref="O206:R206"/>
    <mergeCell ref="T206:W206"/>
    <mergeCell ref="L205:M205"/>
    <mergeCell ref="L194:M194"/>
    <mergeCell ref="O194:R194"/>
    <mergeCell ref="T194:W194"/>
    <mergeCell ref="L177:M177"/>
    <mergeCell ref="O177:R177"/>
    <mergeCell ref="T177:W177"/>
    <mergeCell ref="W216:Y216"/>
    <mergeCell ref="AA216:AC216"/>
    <mergeCell ref="L201:M201"/>
    <mergeCell ref="O201:R201"/>
    <mergeCell ref="T201:W201"/>
    <mergeCell ref="P185:R185"/>
  </mergeCells>
  <phoneticPr fontId="90"/>
  <pageMargins left="0.70866141732283472" right="0.70866141732283472" top="0.98425196850393704" bottom="0.74803149606299213" header="0.31496062992125984" footer="0.31496062992125984"/>
  <pageSetup paperSize="9" orientation="portrait" blackAndWhite="1" r:id="rId1"/>
  <rowBreaks count="4" manualBreakCount="4">
    <brk id="79" max="16383" man="1"/>
    <brk id="116" max="38" man="1"/>
    <brk id="149" max="38" man="1"/>
    <brk id="181" max="16383" man="1"/>
  </row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2:BO2188"/>
  <sheetViews>
    <sheetView view="pageBreakPreview" topLeftCell="A45" zoomScaleNormal="130" zoomScaleSheetLayoutView="100" workbookViewId="0">
      <selection activeCell="E41" sqref="E41"/>
    </sheetView>
  </sheetViews>
  <sheetFormatPr defaultColWidth="2.125" defaultRowHeight="15" customHeight="1"/>
  <cols>
    <col min="1" max="17" width="2.125" style="219"/>
    <col min="18" max="18" width="2.125" style="219" customWidth="1"/>
    <col min="19" max="33" width="2.125" style="219"/>
    <col min="34" max="34" width="2.625" style="219" bestFit="1" customWidth="1"/>
    <col min="35" max="36" width="2.25" style="219" customWidth="1"/>
    <col min="37" max="44" width="2.125" style="219"/>
    <col min="45" max="92" width="2.125" style="219" customWidth="1"/>
    <col min="93" max="103" width="2.125" style="219"/>
    <col min="104" max="104" width="2.125" style="219" customWidth="1"/>
    <col min="105" max="115" width="2.125" style="219"/>
    <col min="116" max="116" width="2.125" style="219" customWidth="1"/>
    <col min="117" max="306" width="2.125" style="219"/>
    <col min="307" max="356" width="2.125" style="219" customWidth="1"/>
    <col min="357" max="562" width="2.125" style="219"/>
    <col min="563" max="612" width="2.125" style="219" customWidth="1"/>
    <col min="613" max="818" width="2.125" style="219"/>
    <col min="819" max="868" width="2.125" style="219" customWidth="1"/>
    <col min="869" max="1074" width="2.125" style="219"/>
    <col min="1075" max="1124" width="2.125" style="219" customWidth="1"/>
    <col min="1125" max="1330" width="2.125" style="219"/>
    <col min="1331" max="1380" width="2.125" style="219" customWidth="1"/>
    <col min="1381" max="1586" width="2.125" style="219"/>
    <col min="1587" max="1636" width="2.125" style="219" customWidth="1"/>
    <col min="1637" max="1842" width="2.125" style="219"/>
    <col min="1843" max="1892" width="2.125" style="219" customWidth="1"/>
    <col min="1893" max="2098" width="2.125" style="219"/>
    <col min="2099" max="2148" width="2.125" style="219" customWidth="1"/>
    <col min="2149" max="2354" width="2.125" style="219"/>
    <col min="2355" max="2404" width="2.125" style="219" customWidth="1"/>
    <col min="2405" max="2610" width="2.125" style="219"/>
    <col min="2611" max="2660" width="2.125" style="219" customWidth="1"/>
    <col min="2661" max="2866" width="2.125" style="219"/>
    <col min="2867" max="2916" width="2.125" style="219" customWidth="1"/>
    <col min="2917" max="3122" width="2.125" style="219"/>
    <col min="3123" max="3172" width="2.125" style="219" customWidth="1"/>
    <col min="3173" max="3378" width="2.125" style="219"/>
    <col min="3379" max="3428" width="2.125" style="219" customWidth="1"/>
    <col min="3429" max="3634" width="2.125" style="219"/>
    <col min="3635" max="3684" width="2.125" style="219" customWidth="1"/>
    <col min="3685" max="3890" width="2.125" style="219"/>
    <col min="3891" max="3940" width="2.125" style="219" customWidth="1"/>
    <col min="3941" max="4146" width="2.125" style="219"/>
    <col min="4147" max="4196" width="2.125" style="219" customWidth="1"/>
    <col min="4197" max="4402" width="2.125" style="219"/>
    <col min="4403" max="4452" width="2.125" style="219" customWidth="1"/>
    <col min="4453" max="4658" width="2.125" style="219"/>
    <col min="4659" max="4708" width="2.125" style="219" customWidth="1"/>
    <col min="4709" max="4914" width="2.125" style="219"/>
    <col min="4915" max="4964" width="2.125" style="219" customWidth="1"/>
    <col min="4965" max="5170" width="2.125" style="219"/>
    <col min="5171" max="5220" width="2.125" style="219" customWidth="1"/>
    <col min="5221" max="5426" width="2.125" style="219"/>
    <col min="5427" max="5476" width="2.125" style="219" customWidth="1"/>
    <col min="5477" max="5682" width="2.125" style="219"/>
    <col min="5683" max="5732" width="2.125" style="219" customWidth="1"/>
    <col min="5733" max="5938" width="2.125" style="219"/>
    <col min="5939" max="5988" width="2.125" style="219" customWidth="1"/>
    <col min="5989" max="6194" width="2.125" style="219"/>
    <col min="6195" max="6244" width="2.125" style="219" customWidth="1"/>
    <col min="6245" max="6450" width="2.125" style="219"/>
    <col min="6451" max="6500" width="2.125" style="219" customWidth="1"/>
    <col min="6501" max="6706" width="2.125" style="219"/>
    <col min="6707" max="6756" width="2.125" style="219" customWidth="1"/>
    <col min="6757" max="6962" width="2.125" style="219"/>
    <col min="6963" max="7012" width="2.125" style="219" customWidth="1"/>
    <col min="7013" max="7218" width="2.125" style="219"/>
    <col min="7219" max="7268" width="2.125" style="219" customWidth="1"/>
    <col min="7269" max="7474" width="2.125" style="219"/>
    <col min="7475" max="7524" width="2.125" style="219" customWidth="1"/>
    <col min="7525" max="7730" width="2.125" style="219"/>
    <col min="7731" max="7780" width="2.125" style="219" customWidth="1"/>
    <col min="7781" max="7986" width="2.125" style="219"/>
    <col min="7987" max="8036" width="2.125" style="219" customWidth="1"/>
    <col min="8037" max="8242" width="2.125" style="219"/>
    <col min="8243" max="8292" width="2.125" style="219" customWidth="1"/>
    <col min="8293" max="8498" width="2.125" style="219"/>
    <col min="8499" max="8548" width="2.125" style="219" customWidth="1"/>
    <col min="8549" max="8754" width="2.125" style="219"/>
    <col min="8755" max="8804" width="2.125" style="219" customWidth="1"/>
    <col min="8805" max="9010" width="2.125" style="219"/>
    <col min="9011" max="9060" width="2.125" style="219" customWidth="1"/>
    <col min="9061" max="9266" width="2.125" style="219"/>
    <col min="9267" max="9316" width="2.125" style="219" customWidth="1"/>
    <col min="9317" max="9522" width="2.125" style="219"/>
    <col min="9523" max="9572" width="2.125" style="219" customWidth="1"/>
    <col min="9573" max="9778" width="2.125" style="219"/>
    <col min="9779" max="9828" width="2.125" style="219" customWidth="1"/>
    <col min="9829" max="10034" width="2.125" style="219"/>
    <col min="10035" max="10084" width="2.125" style="219" customWidth="1"/>
    <col min="10085" max="10290" width="2.125" style="219"/>
    <col min="10291" max="10340" width="2.125" style="219" customWidth="1"/>
    <col min="10341" max="10546" width="2.125" style="219"/>
    <col min="10547" max="10596" width="2.125" style="219" customWidth="1"/>
    <col min="10597" max="10802" width="2.125" style="219"/>
    <col min="10803" max="10852" width="2.125" style="219" customWidth="1"/>
    <col min="10853" max="11058" width="2.125" style="219"/>
    <col min="11059" max="11108" width="2.125" style="219" customWidth="1"/>
    <col min="11109" max="11314" width="2.125" style="219"/>
    <col min="11315" max="11364" width="2.125" style="219" customWidth="1"/>
    <col min="11365" max="11570" width="2.125" style="219"/>
    <col min="11571" max="11620" width="2.125" style="219" customWidth="1"/>
    <col min="11621" max="11826" width="2.125" style="219"/>
    <col min="11827" max="11876" width="2.125" style="219" customWidth="1"/>
    <col min="11877" max="12082" width="2.125" style="219"/>
    <col min="12083" max="12132" width="2.125" style="219" customWidth="1"/>
    <col min="12133" max="12338" width="2.125" style="219"/>
    <col min="12339" max="12388" width="2.125" style="219" customWidth="1"/>
    <col min="12389" max="12594" width="2.125" style="219"/>
    <col min="12595" max="12644" width="2.125" style="219" customWidth="1"/>
    <col min="12645" max="12850" width="2.125" style="219"/>
    <col min="12851" max="12900" width="2.125" style="219" customWidth="1"/>
    <col min="12901" max="13106" width="2.125" style="219"/>
    <col min="13107" max="13156" width="2.125" style="219" customWidth="1"/>
    <col min="13157" max="13362" width="2.125" style="219"/>
    <col min="13363" max="13412" width="2.125" style="219" customWidth="1"/>
    <col min="13413" max="13618" width="2.125" style="219"/>
    <col min="13619" max="13668" width="2.125" style="219" customWidth="1"/>
    <col min="13669" max="13874" width="2.125" style="219"/>
    <col min="13875" max="13924" width="2.125" style="219" customWidth="1"/>
    <col min="13925" max="14130" width="2.125" style="219"/>
    <col min="14131" max="14180" width="2.125" style="219" customWidth="1"/>
    <col min="14181" max="14386" width="2.125" style="219"/>
    <col min="14387" max="14436" width="2.125" style="219" customWidth="1"/>
    <col min="14437" max="14642" width="2.125" style="219"/>
    <col min="14643" max="14692" width="2.125" style="219" customWidth="1"/>
    <col min="14693" max="14898" width="2.125" style="219"/>
    <col min="14899" max="14948" width="2.125" style="219" customWidth="1"/>
    <col min="14949" max="15154" width="2.125" style="219"/>
    <col min="15155" max="15204" width="2.125" style="219" customWidth="1"/>
    <col min="15205" max="15410" width="2.125" style="219"/>
    <col min="15411" max="15460" width="2.125" style="219" customWidth="1"/>
    <col min="15461" max="15666" width="2.125" style="219"/>
    <col min="15667" max="15716" width="2.125" style="219" customWidth="1"/>
    <col min="15717" max="15922" width="2.125" style="219"/>
    <col min="15923" max="15972" width="2.125" style="219" customWidth="1"/>
    <col min="15973" max="16178" width="2.125" style="219"/>
    <col min="16179" max="16228" width="2.125" style="219" customWidth="1"/>
    <col min="16229" max="16384" width="2.125" style="219"/>
  </cols>
  <sheetData>
    <row r="2" spans="1:43" ht="16.5" customHeight="1">
      <c r="A2" s="220"/>
      <c r="B2" s="220" t="s">
        <v>260</v>
      </c>
      <c r="C2" s="220"/>
    </row>
    <row r="3" spans="1:43" ht="16.5" customHeight="1">
      <c r="A3" s="220"/>
      <c r="B3" s="220"/>
      <c r="C3" s="220"/>
    </row>
    <row r="4" spans="1:43" ht="16.5" customHeight="1">
      <c r="A4" s="220"/>
      <c r="B4" s="220"/>
      <c r="C4" s="220" t="s">
        <v>261</v>
      </c>
    </row>
    <row r="5" spans="1:43" ht="16.5" customHeight="1">
      <c r="A5" s="220"/>
      <c r="B5" s="220"/>
      <c r="C5" s="220"/>
      <c r="D5" s="220"/>
    </row>
    <row r="6" spans="1:43" ht="15" customHeight="1">
      <c r="B6"/>
      <c r="C6"/>
      <c r="D6" s="221" t="s">
        <v>262</v>
      </c>
      <c r="H6" s="228"/>
      <c r="I6" s="228"/>
      <c r="J6" s="228"/>
      <c r="K6" s="226"/>
      <c r="L6" s="226"/>
      <c r="M6" s="226"/>
      <c r="O6" s="228"/>
      <c r="P6" s="228"/>
      <c r="Q6" s="228"/>
      <c r="R6" s="228"/>
      <c r="S6" s="228"/>
      <c r="T6" s="228"/>
      <c r="U6" s="228"/>
      <c r="V6" s="228"/>
      <c r="W6" s="228"/>
      <c r="X6" s="226"/>
      <c r="Y6" s="226"/>
      <c r="Z6" s="226"/>
      <c r="AA6" s="226"/>
      <c r="AB6" s="226"/>
      <c r="AC6" s="226"/>
      <c r="AD6" s="217"/>
      <c r="AE6" s="217"/>
      <c r="AF6" s="217"/>
      <c r="AG6" s="217"/>
      <c r="AH6" s="217"/>
      <c r="AI6" s="217"/>
      <c r="AJ6" s="217"/>
      <c r="AK6" s="217"/>
    </row>
    <row r="7" spans="1:43" ht="15" customHeight="1">
      <c r="B7"/>
      <c r="C7"/>
      <c r="H7" s="327"/>
      <c r="I7" s="217"/>
      <c r="J7" s="217"/>
      <c r="K7" s="230"/>
      <c r="L7" s="230"/>
      <c r="M7" s="230"/>
      <c r="N7" s="230"/>
      <c r="O7" s="231"/>
      <c r="P7" s="217"/>
      <c r="Q7" s="217"/>
      <c r="R7" s="327"/>
      <c r="S7" s="217"/>
      <c r="T7" s="217"/>
      <c r="U7" s="217"/>
      <c r="V7" s="217"/>
      <c r="W7" s="230"/>
      <c r="X7" s="231"/>
      <c r="Y7" s="231"/>
      <c r="Z7" s="327"/>
      <c r="AA7" s="217"/>
      <c r="AB7" s="217"/>
      <c r="AC7" s="217"/>
      <c r="AD7" s="217"/>
      <c r="AE7" s="217"/>
      <c r="AF7" s="217"/>
      <c r="AG7" s="217"/>
      <c r="AH7" s="217"/>
      <c r="AI7" s="217"/>
      <c r="AJ7" s="217"/>
      <c r="AK7" s="217"/>
    </row>
    <row r="8" spans="1:43" ht="15" customHeight="1">
      <c r="B8"/>
      <c r="C8"/>
      <c r="H8" s="217"/>
      <c r="I8" s="217"/>
      <c r="J8" s="230"/>
      <c r="K8" s="230"/>
      <c r="L8" s="230"/>
      <c r="M8" s="231"/>
      <c r="N8" s="217"/>
      <c r="O8" s="217"/>
      <c r="P8" s="217"/>
      <c r="Q8" s="217"/>
      <c r="R8" s="217"/>
      <c r="S8" s="217"/>
      <c r="T8" s="217"/>
      <c r="U8" s="217"/>
      <c r="V8" s="217"/>
      <c r="W8" s="217"/>
      <c r="X8" s="217"/>
      <c r="Y8" s="230"/>
      <c r="Z8" s="230"/>
      <c r="AA8" s="230"/>
      <c r="AB8" s="240"/>
      <c r="AC8" s="217"/>
      <c r="AD8" s="217"/>
      <c r="AE8" s="217"/>
      <c r="AF8" s="217"/>
      <c r="AG8" s="217"/>
      <c r="AH8" s="217"/>
      <c r="AI8" s="217"/>
      <c r="AJ8" s="217"/>
      <c r="AK8" s="217"/>
      <c r="AQ8" s="245"/>
    </row>
    <row r="9" spans="1:43" ht="15" customHeight="1">
      <c r="B9"/>
      <c r="C9"/>
      <c r="H9" s="217"/>
      <c r="I9" s="217"/>
      <c r="J9" s="229"/>
      <c r="K9" s="229"/>
      <c r="L9" s="229"/>
      <c r="M9" s="231"/>
      <c r="N9" s="217"/>
      <c r="O9" s="217"/>
      <c r="P9" s="217"/>
      <c r="Q9" s="217"/>
      <c r="R9" s="217"/>
      <c r="S9" s="217"/>
      <c r="T9" s="217"/>
      <c r="U9" s="217"/>
      <c r="V9" s="217"/>
      <c r="W9" s="217"/>
      <c r="X9" s="217"/>
      <c r="Y9" s="229"/>
      <c r="Z9" s="229"/>
      <c r="AA9" s="229"/>
      <c r="AB9" s="240"/>
      <c r="AC9" s="217"/>
      <c r="AD9" s="217"/>
      <c r="AE9" s="217"/>
      <c r="AF9" s="217"/>
      <c r="AG9" s="217"/>
      <c r="AI9" s="217"/>
      <c r="AJ9" s="323"/>
      <c r="AK9" s="217"/>
      <c r="AQ9" s="245"/>
    </row>
    <row r="10" spans="1:43" ht="15" customHeight="1">
      <c r="B10"/>
      <c r="C10"/>
      <c r="H10" s="217"/>
      <c r="I10" s="217"/>
      <c r="J10" s="217"/>
      <c r="K10" s="217"/>
      <c r="L10" s="217"/>
      <c r="M10" s="217"/>
      <c r="N10" s="217"/>
      <c r="O10" s="217"/>
      <c r="P10" s="217"/>
      <c r="Q10" s="217"/>
      <c r="R10" s="217"/>
      <c r="S10" s="217"/>
      <c r="T10" s="217"/>
      <c r="U10" s="217"/>
      <c r="V10" s="217"/>
      <c r="W10" s="217"/>
      <c r="X10" s="217"/>
      <c r="Y10" s="217"/>
      <c r="Z10" s="217"/>
      <c r="AA10" s="217"/>
      <c r="AB10" s="217"/>
      <c r="AC10" s="217"/>
      <c r="AD10" s="217"/>
      <c r="AE10" s="217"/>
      <c r="AF10" s="217"/>
      <c r="AG10" s="217"/>
      <c r="AI10" s="1057">
        <v>2</v>
      </c>
      <c r="AJ10" s="323"/>
      <c r="AK10" s="245"/>
      <c r="AL10" s="245"/>
    </row>
    <row r="11" spans="1:43" ht="15" customHeight="1">
      <c r="B11"/>
      <c r="C11"/>
      <c r="H11" s="217"/>
      <c r="I11" s="217"/>
      <c r="J11" s="217"/>
      <c r="K11" s="217"/>
      <c r="L11" s="217"/>
      <c r="M11" s="217"/>
      <c r="N11" s="217"/>
      <c r="O11" s="217"/>
      <c r="P11" s="217"/>
      <c r="Q11" s="217"/>
      <c r="R11" s="217"/>
      <c r="S11" s="217"/>
      <c r="T11" s="217"/>
      <c r="U11" s="217"/>
      <c r="V11" s="217"/>
      <c r="W11" s="217"/>
      <c r="X11" s="217"/>
      <c r="Y11" s="217"/>
      <c r="Z11" s="217"/>
      <c r="AA11" s="217"/>
      <c r="AB11" s="217"/>
      <c r="AC11" s="217"/>
      <c r="AD11" s="217"/>
      <c r="AE11" s="217"/>
      <c r="AF11" s="217"/>
      <c r="AG11" s="217"/>
      <c r="AI11" s="1057"/>
      <c r="AJ11" s="323"/>
      <c r="AK11" s="245"/>
      <c r="AL11" s="245"/>
    </row>
    <row r="12" spans="1:43" ht="15" customHeight="1">
      <c r="B12"/>
      <c r="C12"/>
      <c r="H12" s="217"/>
      <c r="I12" s="217"/>
      <c r="J12" s="217"/>
      <c r="K12" s="217"/>
      <c r="L12" s="217"/>
      <c r="M12" s="217"/>
      <c r="N12" s="217"/>
      <c r="O12" s="217"/>
      <c r="P12" s="217"/>
      <c r="Q12" s="217"/>
      <c r="R12" s="228"/>
      <c r="S12" s="228"/>
      <c r="T12" s="228"/>
      <c r="U12" s="228"/>
      <c r="V12" s="217"/>
      <c r="W12" s="217"/>
      <c r="X12" s="217"/>
      <c r="Y12" s="217"/>
      <c r="Z12" s="217"/>
      <c r="AA12" s="217"/>
      <c r="AB12" s="217"/>
      <c r="AC12" s="217"/>
      <c r="AD12" s="217"/>
      <c r="AE12" s="217"/>
      <c r="AF12" s="217"/>
      <c r="AG12" s="217"/>
      <c r="AI12" s="1057"/>
      <c r="AK12" s="246"/>
      <c r="AL12" s="245"/>
    </row>
    <row r="13" spans="1:43" ht="15" customHeight="1">
      <c r="B13"/>
      <c r="C13"/>
      <c r="H13" s="217"/>
      <c r="I13" s="217"/>
      <c r="J13" s="217"/>
      <c r="K13" s="217"/>
      <c r="L13" s="217"/>
      <c r="M13" s="217"/>
      <c r="N13" s="217"/>
      <c r="O13" s="217"/>
      <c r="P13" s="217"/>
      <c r="Q13" s="217"/>
      <c r="R13" s="217"/>
      <c r="S13" s="217"/>
      <c r="T13" s="217"/>
      <c r="U13" s="217"/>
      <c r="V13" s="217"/>
      <c r="W13" s="217"/>
      <c r="X13" s="217"/>
      <c r="Y13" s="217"/>
      <c r="Z13" s="217"/>
      <c r="AA13" s="217"/>
      <c r="AB13" s="217"/>
      <c r="AC13" s="217"/>
      <c r="AD13" s="217"/>
      <c r="AE13" s="217"/>
      <c r="AF13" s="217"/>
      <c r="AG13" s="217"/>
      <c r="AI13" s="1057"/>
      <c r="AK13" s="247"/>
      <c r="AL13" s="245"/>
    </row>
    <row r="14" spans="1:43" ht="15" customHeight="1">
      <c r="B14"/>
      <c r="C14"/>
      <c r="H14" s="217"/>
      <c r="I14" s="217"/>
      <c r="J14" s="217"/>
      <c r="K14" s="217"/>
      <c r="L14" s="217"/>
      <c r="M14" s="217"/>
      <c r="N14" s="217"/>
      <c r="O14" s="217"/>
      <c r="P14" s="217"/>
      <c r="Q14" s="217"/>
      <c r="R14" s="217"/>
      <c r="S14" s="217"/>
      <c r="T14" s="217"/>
      <c r="U14" s="217"/>
      <c r="V14" s="217"/>
      <c r="W14" s="217"/>
      <c r="X14" s="217"/>
      <c r="Y14" s="217"/>
      <c r="Z14" s="217"/>
      <c r="AA14" s="217"/>
      <c r="AB14" s="217"/>
      <c r="AC14" s="217"/>
      <c r="AD14" s="217"/>
      <c r="AE14" s="217"/>
      <c r="AF14" s="217"/>
      <c r="AG14" s="217"/>
      <c r="AH14" s="323"/>
      <c r="AI14" s="1058">
        <v>0.7</v>
      </c>
      <c r="AK14" s="247"/>
      <c r="AL14" s="245"/>
    </row>
    <row r="15" spans="1:43" ht="15" customHeight="1">
      <c r="B15"/>
      <c r="C15"/>
      <c r="H15" s="217"/>
      <c r="I15" s="217"/>
      <c r="J15" s="217"/>
      <c r="K15" s="217"/>
      <c r="L15" s="217"/>
      <c r="M15" s="217"/>
      <c r="N15" s="217"/>
      <c r="O15" s="217"/>
      <c r="P15" s="217"/>
      <c r="Q15" s="217"/>
      <c r="R15" s="217"/>
      <c r="S15" s="217"/>
      <c r="T15" s="217"/>
      <c r="U15" s="217"/>
      <c r="V15" s="217"/>
      <c r="W15" s="217"/>
      <c r="X15" s="217"/>
      <c r="Y15" s="217"/>
      <c r="Z15" s="217"/>
      <c r="AA15" s="217"/>
      <c r="AB15" s="217"/>
      <c r="AC15" s="217"/>
      <c r="AD15" s="217"/>
      <c r="AE15" s="217"/>
      <c r="AF15" s="217"/>
      <c r="AG15" s="217"/>
      <c r="AH15" s="323"/>
      <c r="AI15" s="1058"/>
      <c r="AK15" s="247"/>
      <c r="AL15" s="245"/>
    </row>
    <row r="16" spans="1:43" ht="15" customHeight="1">
      <c r="B16"/>
      <c r="C16"/>
      <c r="H16" s="217"/>
      <c r="I16" s="217"/>
      <c r="J16" s="217"/>
      <c r="K16" s="217"/>
      <c r="L16" s="217"/>
      <c r="P16" s="217"/>
      <c r="Q16" s="217"/>
      <c r="R16" s="217"/>
      <c r="S16" s="217"/>
      <c r="T16" s="217"/>
      <c r="U16" s="217"/>
      <c r="V16" s="217"/>
      <c r="W16" s="217"/>
      <c r="X16" s="217"/>
      <c r="Y16" s="217"/>
      <c r="Z16" s="217"/>
      <c r="AA16" s="217"/>
      <c r="AB16" s="217"/>
      <c r="AC16" s="217"/>
      <c r="AD16" s="217"/>
      <c r="AE16" s="217"/>
      <c r="AF16" s="217"/>
      <c r="AG16" s="217"/>
      <c r="AH16" s="323"/>
      <c r="AK16" s="247"/>
      <c r="AL16" s="245"/>
    </row>
    <row r="17" spans="2:43" ht="15" customHeight="1">
      <c r="B17"/>
      <c r="C17"/>
      <c r="H17" s="217"/>
      <c r="I17" s="217"/>
      <c r="J17" s="217"/>
      <c r="K17" s="217"/>
      <c r="L17" s="217"/>
      <c r="M17" s="217"/>
      <c r="N17" s="217"/>
      <c r="O17" s="217"/>
      <c r="P17" s="217"/>
      <c r="Q17" s="217"/>
      <c r="R17" s="217"/>
      <c r="S17" s="217"/>
      <c r="T17" s="217"/>
      <c r="U17" s="217"/>
      <c r="V17" s="217"/>
      <c r="W17" s="217"/>
      <c r="X17" s="217"/>
      <c r="Y17" s="217"/>
      <c r="Z17" s="217"/>
      <c r="AA17" s="217"/>
      <c r="AB17" s="217"/>
      <c r="AC17" s="217"/>
      <c r="AD17" s="217"/>
      <c r="AE17" s="217"/>
      <c r="AF17" s="217"/>
      <c r="AG17" s="217"/>
      <c r="AH17" s="323"/>
      <c r="AK17" s="247"/>
      <c r="AL17" s="245"/>
    </row>
    <row r="18" spans="2:43" ht="15" customHeight="1">
      <c r="B18"/>
      <c r="C18"/>
      <c r="H18" s="217"/>
      <c r="I18" s="217"/>
      <c r="J18" s="217"/>
      <c r="K18" s="217"/>
      <c r="L18" s="217"/>
      <c r="Y18" s="217"/>
      <c r="Z18" s="217"/>
      <c r="AA18" s="217"/>
      <c r="AB18" s="217"/>
      <c r="AC18" s="217"/>
      <c r="AD18" s="217"/>
      <c r="AE18" s="217"/>
      <c r="AF18" s="217"/>
      <c r="AG18" s="217"/>
      <c r="AH18" s="323"/>
      <c r="AL18" s="245"/>
    </row>
    <row r="19" spans="2:43" ht="15" customHeight="1">
      <c r="B19"/>
      <c r="C19"/>
      <c r="H19" s="217"/>
      <c r="I19" s="217"/>
      <c r="J19" s="217"/>
      <c r="K19" s="217"/>
      <c r="L19" s="217"/>
      <c r="M19" s="217"/>
      <c r="N19" s="217"/>
      <c r="O19" s="217"/>
      <c r="P19" s="217"/>
      <c r="Q19" s="217"/>
      <c r="R19" s="217"/>
      <c r="S19" s="217"/>
      <c r="T19" s="217"/>
      <c r="U19" s="217"/>
      <c r="V19" s="217"/>
      <c r="W19" s="217"/>
      <c r="X19" s="217"/>
      <c r="Y19" s="217"/>
      <c r="Z19" s="217"/>
      <c r="AA19" s="217"/>
      <c r="AB19" s="217"/>
      <c r="AC19" s="217"/>
      <c r="AD19" s="217"/>
      <c r="AE19" s="217"/>
      <c r="AF19" s="217"/>
      <c r="AG19" s="217"/>
      <c r="AH19" s="248"/>
      <c r="AI19" s="323"/>
      <c r="AL19" s="245"/>
    </row>
    <row r="20" spans="2:43" ht="15" customHeight="1">
      <c r="B20"/>
      <c r="C20"/>
      <c r="H20" s="217"/>
      <c r="I20" s="217"/>
      <c r="J20" s="217"/>
      <c r="K20" s="217"/>
      <c r="L20" s="217"/>
      <c r="M20" s="217"/>
      <c r="N20" s="217"/>
      <c r="O20" s="217"/>
      <c r="P20" s="217"/>
      <c r="Q20" s="217"/>
      <c r="R20" s="217"/>
      <c r="S20" s="217"/>
      <c r="T20" s="217"/>
      <c r="U20" s="217"/>
      <c r="V20" s="217"/>
      <c r="W20" s="217"/>
      <c r="X20" s="217"/>
      <c r="Y20" s="217"/>
      <c r="Z20" s="217"/>
      <c r="AA20" s="217"/>
      <c r="AB20" s="217"/>
      <c r="AC20" s="217"/>
      <c r="AD20" s="217"/>
      <c r="AE20" s="217"/>
      <c r="AF20" s="217"/>
      <c r="AG20" s="217"/>
      <c r="AH20" s="248"/>
      <c r="AI20" s="323"/>
      <c r="AJ20" s="1048">
        <f>AI10+AI14+AI21</f>
        <v>7.6000000000000005</v>
      </c>
      <c r="AL20" s="245"/>
      <c r="AQ20" s="245"/>
    </row>
    <row r="21" spans="2:43" ht="15" customHeight="1">
      <c r="B21"/>
      <c r="C21"/>
      <c r="H21" s="217"/>
      <c r="I21" s="217"/>
      <c r="J21" s="217"/>
      <c r="K21" s="217"/>
      <c r="L21" s="217"/>
      <c r="M21" s="217"/>
      <c r="N21" s="217"/>
      <c r="O21" s="217"/>
      <c r="P21" s="217"/>
      <c r="Q21" s="217"/>
      <c r="R21" s="217"/>
      <c r="S21" s="217"/>
      <c r="T21" s="217"/>
      <c r="U21" s="217"/>
      <c r="V21" s="217"/>
      <c r="W21" s="217"/>
      <c r="X21" s="217"/>
      <c r="Y21" s="217"/>
      <c r="Z21" s="217"/>
      <c r="AA21" s="217"/>
      <c r="AB21" s="217"/>
      <c r="AC21" s="217"/>
      <c r="AD21" s="217"/>
      <c r="AE21" s="217"/>
      <c r="AF21" s="217"/>
      <c r="AG21" s="217"/>
      <c r="AH21" s="245"/>
      <c r="AI21" s="1057">
        <v>4.9000000000000004</v>
      </c>
      <c r="AJ21" s="1048"/>
      <c r="AL21" s="245"/>
      <c r="AQ21" s="245"/>
    </row>
    <row r="22" spans="2:43" ht="15" customHeight="1">
      <c r="B22"/>
      <c r="C22"/>
      <c r="H22" s="217"/>
      <c r="I22" s="217"/>
      <c r="J22" s="217"/>
      <c r="K22" s="217"/>
      <c r="L22" s="217"/>
      <c r="M22" s="217"/>
      <c r="N22" s="217"/>
      <c r="O22" s="217"/>
      <c r="P22" s="217"/>
      <c r="Q22" s="217"/>
      <c r="R22" s="217"/>
      <c r="S22" s="217"/>
      <c r="T22" s="217"/>
      <c r="U22" s="217"/>
      <c r="V22" s="217"/>
      <c r="W22" s="217"/>
      <c r="X22" s="217"/>
      <c r="Y22" s="217"/>
      <c r="Z22" s="217"/>
      <c r="AA22" s="217"/>
      <c r="AB22" s="217"/>
      <c r="AC22" s="217"/>
      <c r="AD22" s="217"/>
      <c r="AE22" s="217"/>
      <c r="AF22" s="217"/>
      <c r="AG22" s="217"/>
      <c r="AH22" s="245"/>
      <c r="AI22" s="1057"/>
      <c r="AJ22" s="1048"/>
      <c r="AL22" s="245"/>
      <c r="AQ22" s="245"/>
    </row>
    <row r="23" spans="2:43" ht="15" customHeight="1">
      <c r="B23"/>
      <c r="C23"/>
      <c r="H23" s="217"/>
      <c r="I23" s="217"/>
      <c r="J23" s="217"/>
      <c r="K23" s="217"/>
      <c r="L23" s="217"/>
      <c r="M23" s="217"/>
      <c r="N23" s="217"/>
      <c r="O23" s="217"/>
      <c r="P23" s="217"/>
      <c r="Q23" s="217"/>
      <c r="R23" s="217"/>
      <c r="S23" s="217"/>
      <c r="T23" s="217"/>
      <c r="U23" s="217"/>
      <c r="V23" s="217"/>
      <c r="W23" s="217"/>
      <c r="X23" s="217"/>
      <c r="Y23" s="217"/>
      <c r="Z23" s="217"/>
      <c r="AA23" s="217"/>
      <c r="AB23" s="217"/>
      <c r="AC23" s="217"/>
      <c r="AD23" s="217"/>
      <c r="AE23" s="217"/>
      <c r="AF23" s="217"/>
      <c r="AG23" s="217"/>
      <c r="AH23" s="245"/>
      <c r="AI23" s="1057"/>
      <c r="AJ23" s="531"/>
      <c r="AL23" s="245"/>
      <c r="AQ23" s="245"/>
    </row>
    <row r="24" spans="2:43" ht="15" customHeight="1">
      <c r="B24"/>
      <c r="C24"/>
      <c r="H24" s="217"/>
      <c r="I24" s="217"/>
      <c r="J24" s="217"/>
      <c r="K24" s="217"/>
      <c r="L24" s="217"/>
      <c r="M24" s="217"/>
      <c r="N24" s="217"/>
      <c r="O24" s="217"/>
      <c r="P24" s="217"/>
      <c r="U24" s="217"/>
      <c r="V24" s="217"/>
      <c r="W24" s="217"/>
      <c r="X24" s="217"/>
      <c r="Y24" s="217"/>
      <c r="Z24" s="217"/>
      <c r="AA24" s="217"/>
      <c r="AB24" s="217"/>
      <c r="AC24" s="217"/>
      <c r="AD24" s="217"/>
      <c r="AE24" s="217"/>
      <c r="AF24" s="217"/>
      <c r="AG24" s="217"/>
      <c r="AH24" s="245"/>
      <c r="AI24" s="1057"/>
      <c r="AL24" s="245"/>
    </row>
    <row r="25" spans="2:43" ht="15" customHeight="1">
      <c r="B25"/>
      <c r="C25"/>
      <c r="H25" s="217"/>
      <c r="I25" s="217"/>
      <c r="J25" s="217"/>
      <c r="K25" s="1045">
        <v>2.25</v>
      </c>
      <c r="L25" s="1045"/>
      <c r="M25" s="1045"/>
      <c r="Q25" s="1045">
        <v>2.7</v>
      </c>
      <c r="R25" s="1045"/>
      <c r="S25" s="1045"/>
      <c r="T25" s="1045"/>
      <c r="U25" s="226"/>
      <c r="V25" s="226"/>
      <c r="W25" s="226"/>
      <c r="X25" s="1074">
        <f>K25</f>
        <v>2.25</v>
      </c>
      <c r="Y25" s="1074"/>
      <c r="Z25" s="1074"/>
      <c r="AA25" s="226"/>
      <c r="AB25" s="226"/>
      <c r="AC25" s="226"/>
      <c r="AD25" s="226"/>
      <c r="AE25" s="226"/>
      <c r="AF25" s="226"/>
      <c r="AG25" s="226"/>
      <c r="AH25" s="328"/>
      <c r="AI25" s="248"/>
      <c r="AK25" s="247"/>
      <c r="AL25" s="245"/>
    </row>
    <row r="26" spans="2:43" ht="15" customHeight="1">
      <c r="B26"/>
      <c r="C26"/>
      <c r="H26" s="217"/>
      <c r="AA26" s="327"/>
      <c r="AB26" s="327"/>
      <c r="AC26" s="217"/>
      <c r="AD26" s="217"/>
      <c r="AE26" s="217"/>
      <c r="AF26" s="217"/>
      <c r="AG26" s="217"/>
      <c r="AH26" s="245"/>
      <c r="AI26" s="248"/>
      <c r="AJ26" s="248"/>
      <c r="AK26" s="247"/>
      <c r="AL26" s="245"/>
    </row>
    <row r="27" spans="2:43" ht="15" customHeight="1">
      <c r="B27"/>
      <c r="C27"/>
      <c r="H27" s="217"/>
      <c r="I27" s="217"/>
      <c r="J27" s="217"/>
      <c r="K27" s="217"/>
      <c r="L27" s="217"/>
      <c r="M27" s="217"/>
      <c r="N27" s="217"/>
      <c r="P27" s="217"/>
      <c r="Q27" s="217"/>
      <c r="R27" s="217"/>
      <c r="S27" s="217"/>
      <c r="T27" s="217"/>
      <c r="U27" s="217"/>
      <c r="V27" s="217"/>
      <c r="W27" s="217"/>
      <c r="X27" s="217"/>
      <c r="Y27" s="217"/>
      <c r="Z27" s="217"/>
      <c r="AA27" s="217"/>
      <c r="AB27" s="217"/>
      <c r="AC27" s="217"/>
      <c r="AD27" s="217"/>
      <c r="AE27" s="217"/>
      <c r="AF27" s="217"/>
      <c r="AI27" s="323"/>
      <c r="AJ27" s="248"/>
      <c r="AK27" s="247"/>
      <c r="AL27" s="245"/>
      <c r="AQ27" s="245"/>
    </row>
    <row r="28" spans="2:43" ht="15" customHeight="1">
      <c r="B28"/>
      <c r="C28"/>
      <c r="H28" s="217"/>
      <c r="I28" s="217"/>
      <c r="J28" s="217"/>
      <c r="K28" s="217"/>
      <c r="L28" s="217"/>
      <c r="M28" s="217"/>
      <c r="N28" s="217"/>
      <c r="O28" s="217"/>
      <c r="P28" s="217"/>
      <c r="Q28" s="217"/>
      <c r="R28" s="217"/>
      <c r="S28" s="217"/>
      <c r="T28" s="217"/>
      <c r="U28" s="217"/>
      <c r="V28" s="217"/>
      <c r="W28" s="217"/>
      <c r="X28" s="217"/>
      <c r="Y28" s="217"/>
      <c r="Z28" s="217"/>
      <c r="AA28" s="217"/>
      <c r="AB28" s="217"/>
      <c r="AC28" s="217"/>
      <c r="AD28" s="217"/>
      <c r="AE28" s="217"/>
      <c r="AF28" s="217"/>
      <c r="AI28" s="323"/>
      <c r="AL28" s="245"/>
      <c r="AQ28" s="245"/>
    </row>
    <row r="29" spans="2:43" ht="15" customHeight="1">
      <c r="B29"/>
      <c r="C29"/>
      <c r="H29" s="217"/>
      <c r="I29" s="217"/>
      <c r="J29" s="217"/>
      <c r="K29" s="217"/>
      <c r="L29" s="217"/>
      <c r="M29" s="217"/>
      <c r="N29" s="217"/>
      <c r="O29" s="217"/>
      <c r="P29" s="217"/>
      <c r="Q29" s="217"/>
      <c r="R29" s="217"/>
      <c r="S29" s="217"/>
      <c r="T29" s="217"/>
      <c r="U29" s="217"/>
      <c r="V29" s="217"/>
      <c r="W29" s="217"/>
      <c r="X29" s="217"/>
      <c r="Y29" s="217"/>
      <c r="Z29" s="217"/>
      <c r="AA29" s="217"/>
      <c r="AB29" s="217"/>
      <c r="AC29" s="217"/>
      <c r="AD29" s="217"/>
      <c r="AE29" s="217"/>
      <c r="AF29" s="217"/>
      <c r="AI29" s="1026">
        <f>AJ30-AI32</f>
        <v>1.35</v>
      </c>
      <c r="AL29" s="245"/>
      <c r="AQ29" s="245"/>
    </row>
    <row r="30" spans="2:43" ht="15" customHeight="1">
      <c r="B30"/>
      <c r="C30"/>
      <c r="H30" s="217"/>
      <c r="I30" s="217"/>
      <c r="J30" s="217"/>
      <c r="K30" s="217"/>
      <c r="L30" s="217"/>
      <c r="M30" s="217"/>
      <c r="N30" s="217"/>
      <c r="O30" s="217"/>
      <c r="P30" s="217"/>
      <c r="Q30" s="217"/>
      <c r="R30" s="217"/>
      <c r="S30" s="217"/>
      <c r="T30" s="217"/>
      <c r="U30" s="217"/>
      <c r="V30" s="217"/>
      <c r="W30" s="217"/>
      <c r="X30" s="217"/>
      <c r="Y30" s="217"/>
      <c r="Z30" s="217"/>
      <c r="AA30" s="217"/>
      <c r="AB30" s="217"/>
      <c r="AC30" s="217"/>
      <c r="AD30" s="217"/>
      <c r="AE30" s="217"/>
      <c r="AF30" s="217"/>
      <c r="AI30" s="1026"/>
      <c r="AJ30" s="1023">
        <v>2.7</v>
      </c>
      <c r="AL30" s="245"/>
      <c r="AQ30" s="245"/>
    </row>
    <row r="31" spans="2:43" ht="15" customHeight="1">
      <c r="B31"/>
      <c r="C31"/>
      <c r="H31" s="217"/>
      <c r="I31" s="217"/>
      <c r="J31" s="217"/>
      <c r="K31" s="217"/>
      <c r="L31" s="217"/>
      <c r="M31" s="217"/>
      <c r="N31" s="217"/>
      <c r="O31" s="217"/>
      <c r="P31" s="217"/>
      <c r="Q31" s="217"/>
      <c r="R31" s="217"/>
      <c r="S31" s="217"/>
      <c r="T31" s="217"/>
      <c r="U31" s="217"/>
      <c r="V31" s="217"/>
      <c r="W31" s="217"/>
      <c r="X31" s="217"/>
      <c r="Y31" s="217"/>
      <c r="Z31" s="217"/>
      <c r="AA31" s="217"/>
      <c r="AB31" s="217"/>
      <c r="AC31" s="217"/>
      <c r="AD31" s="217"/>
      <c r="AE31" s="217"/>
      <c r="AF31" s="217"/>
      <c r="AI31" s="1026"/>
      <c r="AJ31" s="1023"/>
      <c r="AL31" s="245"/>
      <c r="AQ31" s="245"/>
    </row>
    <row r="32" spans="2:43" ht="15" customHeight="1">
      <c r="B32"/>
      <c r="C32"/>
      <c r="H32" s="217"/>
      <c r="I32" s="217"/>
      <c r="J32" s="217"/>
      <c r="K32" s="217"/>
      <c r="L32" s="217"/>
      <c r="M32" s="217"/>
      <c r="N32" s="217"/>
      <c r="O32" s="217"/>
      <c r="P32" s="217"/>
      <c r="Q32" s="217"/>
      <c r="R32" s="217"/>
      <c r="S32" s="217"/>
      <c r="T32" s="217"/>
      <c r="U32" s="217"/>
      <c r="V32" s="217"/>
      <c r="W32" s="217"/>
      <c r="X32" s="217"/>
      <c r="Y32" s="217"/>
      <c r="Z32" s="217"/>
      <c r="AA32" s="217"/>
      <c r="AB32" s="217"/>
      <c r="AC32" s="217"/>
      <c r="AD32" s="217"/>
      <c r="AE32" s="217"/>
      <c r="AF32" s="217"/>
      <c r="AI32" s="1026">
        <f>O67</f>
        <v>1.35</v>
      </c>
      <c r="AJ32" s="1023"/>
      <c r="AL32" s="245"/>
      <c r="AQ32" s="245"/>
    </row>
    <row r="33" spans="2:43" ht="15" customHeight="1">
      <c r="B33"/>
      <c r="C33"/>
      <c r="H33" s="217"/>
      <c r="I33" s="217"/>
      <c r="K33" s="216"/>
      <c r="L33" s="216"/>
      <c r="AB33" s="217"/>
      <c r="AC33" s="217"/>
      <c r="AD33" s="217"/>
      <c r="AE33" s="217"/>
      <c r="AF33" s="217"/>
      <c r="AG33" s="329"/>
      <c r="AI33" s="1026"/>
      <c r="AJ33" s="1023"/>
      <c r="AK33" s="217"/>
      <c r="AL33" s="217"/>
      <c r="AQ33" s="245"/>
    </row>
    <row r="34" spans="2:43" ht="15" customHeight="1">
      <c r="B34"/>
      <c r="C34"/>
      <c r="D34" s="221"/>
      <c r="E34" s="216"/>
      <c r="F34" s="216"/>
      <c r="G34" s="216"/>
      <c r="H34" s="216"/>
      <c r="I34" s="216"/>
      <c r="J34" s="216"/>
      <c r="K34" s="216"/>
      <c r="L34" s="216"/>
      <c r="M34" s="216"/>
      <c r="N34" s="216"/>
      <c r="O34" s="216"/>
      <c r="P34" s="216"/>
      <c r="Q34" s="216"/>
      <c r="R34" s="216"/>
      <c r="S34" s="216"/>
      <c r="T34" s="216"/>
      <c r="U34" s="216"/>
      <c r="V34" s="216"/>
      <c r="W34" s="216"/>
      <c r="X34" s="216"/>
      <c r="Y34" s="216"/>
      <c r="Z34" s="216"/>
      <c r="AA34" s="216"/>
      <c r="AB34" s="216"/>
      <c r="AC34" s="216"/>
      <c r="AD34" s="216"/>
      <c r="AE34" s="216"/>
      <c r="AF34" s="216"/>
      <c r="AG34" s="216"/>
      <c r="AI34" s="1026"/>
      <c r="AJ34" s="216"/>
      <c r="AK34" s="216"/>
      <c r="AL34" s="216"/>
      <c r="AM34" s="216"/>
      <c r="AN34" s="216"/>
    </row>
    <row r="35" spans="2:43" ht="15" customHeight="1">
      <c r="B35"/>
      <c r="C35"/>
      <c r="E35" s="220"/>
    </row>
    <row r="36" spans="2:43" ht="15" customHeight="1">
      <c r="B36"/>
      <c r="C36"/>
      <c r="E36" s="220"/>
    </row>
    <row r="37" spans="2:43" ht="15" customHeight="1">
      <c r="B37"/>
      <c r="C37"/>
      <c r="E37" s="220"/>
    </row>
    <row r="38" spans="2:43" ht="15" customHeight="1">
      <c r="B38"/>
      <c r="C38"/>
      <c r="E38" s="220"/>
    </row>
    <row r="39" spans="2:43" ht="15" customHeight="1">
      <c r="B39"/>
      <c r="C39"/>
      <c r="D39"/>
      <c r="E39"/>
      <c r="F39"/>
      <c r="G39"/>
      <c r="H39"/>
      <c r="I39"/>
      <c r="J39"/>
      <c r="K39"/>
      <c r="L39"/>
      <c r="M39" s="1046">
        <f>V39</f>
        <v>3.5</v>
      </c>
      <c r="N39" s="1046"/>
      <c r="O39" s="1046"/>
      <c r="P39"/>
      <c r="Q39"/>
      <c r="R39"/>
      <c r="S39"/>
      <c r="T39"/>
      <c r="U39"/>
      <c r="V39" s="1046">
        <f>Q40/2</f>
        <v>3.5</v>
      </c>
      <c r="W39" s="1046"/>
      <c r="X39" s="1046"/>
      <c r="Y39"/>
      <c r="Z39"/>
      <c r="AA39"/>
      <c r="AB39"/>
      <c r="AC39"/>
      <c r="AD39"/>
      <c r="AE39"/>
      <c r="AF39"/>
      <c r="AG39"/>
      <c r="AH39"/>
      <c r="AI39"/>
      <c r="AJ39"/>
      <c r="AK39"/>
      <c r="AL39"/>
      <c r="AM39"/>
    </row>
    <row r="40" spans="2:43" ht="15" customHeight="1">
      <c r="B40"/>
      <c r="C40"/>
      <c r="D40"/>
      <c r="E40"/>
      <c r="F40"/>
      <c r="G40"/>
      <c r="H40"/>
      <c r="I40"/>
      <c r="J40"/>
      <c r="K40"/>
      <c r="L40"/>
      <c r="M40"/>
      <c r="N40"/>
      <c r="O40"/>
      <c r="P40"/>
      <c r="Q40" s="1045">
        <v>7</v>
      </c>
      <c r="R40" s="1045"/>
      <c r="S40" s="1045"/>
      <c r="T40" s="1045"/>
      <c r="U40"/>
      <c r="V40"/>
      <c r="W40"/>
      <c r="X40"/>
      <c r="Y40"/>
      <c r="Z40"/>
      <c r="AA40"/>
      <c r="AB40"/>
      <c r="AC40"/>
      <c r="AD40"/>
      <c r="AE40"/>
      <c r="AF40"/>
      <c r="AG40"/>
      <c r="AH40"/>
      <c r="AI40"/>
      <c r="AJ40"/>
      <c r="AK40"/>
      <c r="AL40"/>
      <c r="AM40"/>
    </row>
    <row r="41" spans="2:43" ht="15" customHeight="1">
      <c r="B41"/>
      <c r="C41"/>
      <c r="D41"/>
      <c r="E41"/>
      <c r="F41"/>
      <c r="G41"/>
      <c r="H41"/>
      <c r="I41"/>
      <c r="J41"/>
      <c r="K41"/>
      <c r="L41"/>
      <c r="M41"/>
      <c r="N41"/>
      <c r="O41"/>
      <c r="P41"/>
      <c r="Q41"/>
      <c r="R41"/>
      <c r="S41"/>
      <c r="T41"/>
      <c r="U41"/>
      <c r="V41"/>
      <c r="W41"/>
      <c r="X41"/>
      <c r="Y41"/>
      <c r="Z41"/>
      <c r="AA41"/>
      <c r="AB41"/>
      <c r="AC41"/>
      <c r="AD41"/>
      <c r="AE41"/>
      <c r="AF41"/>
      <c r="AG41"/>
      <c r="AH41"/>
      <c r="AI41"/>
      <c r="AJ41"/>
      <c r="AK41"/>
      <c r="AL41"/>
      <c r="AM41"/>
      <c r="AQ41" s="323"/>
    </row>
    <row r="42" spans="2:43" ht="15" customHeight="1">
      <c r="B42"/>
      <c r="C42"/>
      <c r="D42"/>
      <c r="E42"/>
      <c r="F42"/>
      <c r="G42"/>
      <c r="H42"/>
      <c r="I42"/>
      <c r="J42"/>
      <c r="K42"/>
      <c r="L42"/>
      <c r="M42"/>
      <c r="N42"/>
      <c r="O42"/>
      <c r="P42"/>
      <c r="Q42"/>
      <c r="R42"/>
      <c r="S42"/>
      <c r="T42"/>
      <c r="U42"/>
      <c r="V42"/>
      <c r="W42"/>
      <c r="X42"/>
      <c r="Y42"/>
      <c r="Z42"/>
      <c r="AA42"/>
      <c r="AB42"/>
      <c r="AC42"/>
      <c r="AD42"/>
      <c r="AE42"/>
      <c r="AF42"/>
      <c r="AG42"/>
      <c r="AH42"/>
      <c r="AI42"/>
      <c r="AJ42"/>
      <c r="AK42"/>
      <c r="AL42"/>
      <c r="AM42"/>
      <c r="AQ42" s="323"/>
    </row>
    <row r="43" spans="2:43" ht="15" customHeight="1">
      <c r="B43"/>
      <c r="C43"/>
      <c r="D43"/>
      <c r="E43"/>
      <c r="F43"/>
      <c r="G43"/>
      <c r="H43"/>
      <c r="I43"/>
      <c r="J43"/>
      <c r="K43"/>
      <c r="L43"/>
      <c r="M43"/>
      <c r="N43"/>
      <c r="O43"/>
      <c r="P43"/>
      <c r="Q43"/>
      <c r="R43"/>
      <c r="S43"/>
      <c r="T43"/>
      <c r="U43"/>
      <c r="V43"/>
      <c r="W43"/>
      <c r="X43"/>
      <c r="Y43"/>
      <c r="Z43"/>
      <c r="AA43"/>
      <c r="AB43"/>
      <c r="AC43"/>
      <c r="AD43"/>
      <c r="AE43"/>
      <c r="AF43"/>
      <c r="AG43"/>
      <c r="AH43"/>
      <c r="AI43"/>
      <c r="AJ43"/>
      <c r="AK43"/>
      <c r="AL43"/>
      <c r="AM43"/>
      <c r="AQ43" s="323"/>
    </row>
    <row r="44" spans="2:43" s="532" customFormat="1" ht="15.75" customHeight="1">
      <c r="B44" s="700"/>
      <c r="C44" s="700"/>
      <c r="D44" s="700"/>
      <c r="E44" s="700"/>
      <c r="F44" s="700"/>
      <c r="G44" s="700"/>
      <c r="H44" s="237" t="s">
        <v>263</v>
      </c>
      <c r="I44" s="533"/>
      <c r="J44" s="533"/>
      <c r="K44" s="533"/>
      <c r="L44" s="533"/>
      <c r="M44" s="533"/>
      <c r="N44" s="533"/>
      <c r="O44" s="533"/>
      <c r="P44" s="533"/>
      <c r="Q44" s="533"/>
      <c r="R44" s="533"/>
      <c r="S44" s="533"/>
      <c r="T44" s="533"/>
      <c r="U44" s="533"/>
      <c r="V44" s="533"/>
      <c r="W44" s="533"/>
      <c r="X44" s="533"/>
      <c r="Y44" s="533"/>
      <c r="Z44" s="533"/>
      <c r="AA44" s="533"/>
      <c r="AB44" s="533"/>
      <c r="AC44" s="533"/>
      <c r="AD44" s="533"/>
      <c r="AE44" s="533"/>
      <c r="AF44" s="533"/>
      <c r="AG44" s="533"/>
      <c r="AH44" s="700"/>
      <c r="AI44" s="700"/>
      <c r="AJ44" s="700"/>
      <c r="AK44" s="700"/>
      <c r="AL44" s="700"/>
      <c r="AM44" s="700"/>
      <c r="AN44" s="700"/>
      <c r="AO44" s="700"/>
      <c r="AP44" s="700"/>
      <c r="AQ44" s="700"/>
    </row>
    <row r="45" spans="2:43" s="532" customFormat="1" ht="15.75" customHeight="1">
      <c r="B45" s="700"/>
      <c r="C45" s="700"/>
      <c r="D45" s="700"/>
      <c r="E45" s="700"/>
      <c r="F45" s="700"/>
      <c r="G45" s="700"/>
      <c r="H45" s="1076"/>
      <c r="I45" s="1077"/>
      <c r="J45" s="1077"/>
      <c r="K45" s="1077"/>
      <c r="L45" s="1077"/>
      <c r="M45" s="1077"/>
      <c r="N45" s="919" t="s">
        <v>264</v>
      </c>
      <c r="O45" s="919"/>
      <c r="P45" s="919" t="s">
        <v>265</v>
      </c>
      <c r="Q45" s="919"/>
      <c r="R45" s="919"/>
      <c r="S45" s="919"/>
      <c r="T45" s="919"/>
      <c r="U45" s="919"/>
      <c r="V45" s="919"/>
      <c r="W45" s="919"/>
      <c r="X45" s="919"/>
      <c r="Y45" s="919"/>
      <c r="Z45" s="919"/>
      <c r="AA45" s="919"/>
      <c r="AB45" s="919"/>
      <c r="AC45" s="919"/>
      <c r="AD45" s="919" t="s">
        <v>266</v>
      </c>
      <c r="AE45" s="919"/>
      <c r="AF45" s="919"/>
      <c r="AG45" s="919"/>
      <c r="AH45" s="919"/>
      <c r="AI45" s="920"/>
      <c r="AJ45" s="700"/>
      <c r="AK45" s="700"/>
      <c r="AL45" s="700"/>
      <c r="AM45" s="700"/>
      <c r="AN45" s="700"/>
      <c r="AO45" s="700"/>
      <c r="AP45" s="700"/>
      <c r="AQ45" s="700"/>
    </row>
    <row r="46" spans="2:43" s="532" customFormat="1" ht="15.75" customHeight="1">
      <c r="B46" s="700"/>
      <c r="C46" s="700"/>
      <c r="D46" s="700"/>
      <c r="E46" s="700"/>
      <c r="F46" s="700"/>
      <c r="G46" s="700"/>
      <c r="H46" s="1078"/>
      <c r="I46" s="1079"/>
      <c r="J46" s="1079"/>
      <c r="K46" s="1079"/>
      <c r="L46" s="1079"/>
      <c r="M46" s="1079"/>
      <c r="N46" s="1059"/>
      <c r="O46" s="1059"/>
      <c r="P46" s="1032" t="s">
        <v>267</v>
      </c>
      <c r="Q46" s="1032"/>
      <c r="R46" s="1032"/>
      <c r="S46" s="1032"/>
      <c r="T46" s="1032"/>
      <c r="U46" s="1032"/>
      <c r="V46" s="1032"/>
      <c r="W46" s="1032" t="s">
        <v>268</v>
      </c>
      <c r="X46" s="1032"/>
      <c r="Y46" s="1032"/>
      <c r="Z46" s="1032"/>
      <c r="AA46" s="1032"/>
      <c r="AB46" s="1032"/>
      <c r="AC46" s="1032"/>
      <c r="AD46" s="1059"/>
      <c r="AE46" s="1059"/>
      <c r="AF46" s="1059"/>
      <c r="AG46" s="1059"/>
      <c r="AH46" s="1059"/>
      <c r="AI46" s="1060"/>
      <c r="AJ46" s="700"/>
      <c r="AK46" s="700"/>
      <c r="AL46" s="700"/>
      <c r="AM46" s="700"/>
      <c r="AN46" s="700"/>
      <c r="AO46" s="700"/>
      <c r="AP46" s="700"/>
      <c r="AQ46" s="700"/>
    </row>
    <row r="47" spans="2:43" s="532" customFormat="1" ht="15.75" customHeight="1">
      <c r="B47" s="700"/>
      <c r="C47" s="700"/>
      <c r="D47" s="700"/>
      <c r="E47" s="700"/>
      <c r="F47" s="700"/>
      <c r="G47" s="700"/>
      <c r="H47" s="1078"/>
      <c r="I47" s="1079"/>
      <c r="J47" s="1079"/>
      <c r="K47" s="1079"/>
      <c r="L47" s="1079"/>
      <c r="M47" s="1079"/>
      <c r="N47" s="1059"/>
      <c r="O47" s="1059"/>
      <c r="P47" s="1032"/>
      <c r="Q47" s="1032"/>
      <c r="R47" s="1032"/>
      <c r="S47" s="1032"/>
      <c r="T47" s="1032"/>
      <c r="U47" s="1032"/>
      <c r="V47" s="1032"/>
      <c r="W47" s="1032"/>
      <c r="X47" s="1032"/>
      <c r="Y47" s="1032"/>
      <c r="Z47" s="1032"/>
      <c r="AA47" s="1032"/>
      <c r="AB47" s="1032"/>
      <c r="AC47" s="1032"/>
      <c r="AD47" s="1059"/>
      <c r="AE47" s="1059"/>
      <c r="AF47" s="1059"/>
      <c r="AG47" s="1059"/>
      <c r="AH47" s="1059"/>
      <c r="AI47" s="1060"/>
      <c r="AJ47" s="700"/>
      <c r="AK47" s="700"/>
      <c r="AL47" s="700"/>
      <c r="AM47" s="700"/>
      <c r="AN47" s="700"/>
      <c r="AO47" s="700"/>
      <c r="AP47" s="700"/>
      <c r="AQ47" s="700"/>
    </row>
    <row r="48" spans="2:43" s="532" customFormat="1" ht="15.75" customHeight="1">
      <c r="B48" s="700"/>
      <c r="C48" s="700"/>
      <c r="D48" s="700"/>
      <c r="E48" s="700"/>
      <c r="F48" s="700"/>
      <c r="G48" s="700"/>
      <c r="H48" s="1053" t="s">
        <v>269</v>
      </c>
      <c r="I48" s="1054"/>
      <c r="J48" s="1054"/>
      <c r="K48" s="1054"/>
      <c r="L48" s="1054"/>
      <c r="M48" s="1054"/>
      <c r="N48" s="1055" t="s">
        <v>270</v>
      </c>
      <c r="O48" s="1055"/>
      <c r="P48" s="1034">
        <v>12788244</v>
      </c>
      <c r="Q48" s="1034"/>
      <c r="R48" s="1034"/>
      <c r="S48" s="1034"/>
      <c r="T48" s="1034"/>
      <c r="U48" s="1034"/>
      <c r="V48" s="1034"/>
      <c r="W48" s="1034">
        <v>25576488</v>
      </c>
      <c r="X48" s="1034"/>
      <c r="Y48" s="1034"/>
      <c r="Z48" s="1034"/>
      <c r="AA48" s="1034"/>
      <c r="AB48" s="1034"/>
      <c r="AC48" s="1034"/>
      <c r="AD48" s="1035" t="s">
        <v>271</v>
      </c>
      <c r="AE48" s="1035"/>
      <c r="AF48" s="1035"/>
      <c r="AG48" s="1035"/>
      <c r="AH48" s="1035"/>
      <c r="AI48" s="1036"/>
      <c r="AJ48" s="700"/>
      <c r="AK48" s="700"/>
      <c r="AL48" s="700"/>
      <c r="AM48" s="700"/>
      <c r="AN48" s="700"/>
      <c r="AO48" s="700"/>
      <c r="AP48" s="700"/>
      <c r="AQ48" s="700"/>
    </row>
    <row r="49" spans="2:43" s="532" customFormat="1" ht="15.75" customHeight="1">
      <c r="B49" s="700"/>
      <c r="C49" s="700"/>
      <c r="D49" s="700"/>
      <c r="E49" s="700"/>
      <c r="F49" s="700"/>
      <c r="G49" s="700"/>
      <c r="H49" s="1037" t="s">
        <v>272</v>
      </c>
      <c r="I49" s="1038"/>
      <c r="J49" s="1038"/>
      <c r="K49" s="1038"/>
      <c r="L49" s="1038"/>
      <c r="M49" s="1038"/>
      <c r="N49" s="1039" t="s">
        <v>273</v>
      </c>
      <c r="O49" s="1039"/>
      <c r="P49" s="1040">
        <v>4262769</v>
      </c>
      <c r="Q49" s="1040"/>
      <c r="R49" s="1040"/>
      <c r="S49" s="1040"/>
      <c r="T49" s="1040"/>
      <c r="U49" s="1040"/>
      <c r="V49" s="1040"/>
      <c r="W49" s="1040">
        <v>8525475</v>
      </c>
      <c r="X49" s="1040"/>
      <c r="Y49" s="1040"/>
      <c r="Z49" s="1040"/>
      <c r="AA49" s="1040"/>
      <c r="AB49" s="1040"/>
      <c r="AC49" s="1040"/>
      <c r="AD49" s="1041" t="s">
        <v>271</v>
      </c>
      <c r="AE49" s="1041"/>
      <c r="AF49" s="1041"/>
      <c r="AG49" s="1041"/>
      <c r="AH49" s="1041"/>
      <c r="AI49" s="1042"/>
      <c r="AJ49" s="700"/>
      <c r="AK49" s="700"/>
      <c r="AL49" s="700"/>
      <c r="AM49" s="700"/>
      <c r="AN49" s="700"/>
      <c r="AO49" s="700"/>
      <c r="AP49" s="700"/>
      <c r="AQ49" s="700"/>
    </row>
    <row r="50" spans="2:43" s="532" customFormat="1" ht="15.75" customHeight="1">
      <c r="B50" s="700"/>
      <c r="C50" s="700"/>
      <c r="D50" s="700"/>
      <c r="E50" s="700"/>
      <c r="F50" s="700"/>
      <c r="G50" s="700"/>
      <c r="H50" s="1066" t="s">
        <v>274</v>
      </c>
      <c r="I50" s="1067"/>
      <c r="J50" s="1067"/>
      <c r="K50" s="1067"/>
      <c r="L50" s="1067"/>
      <c r="M50" s="1067"/>
      <c r="N50" s="1068" t="s">
        <v>275</v>
      </c>
      <c r="O50" s="1068"/>
      <c r="P50" s="1080">
        <v>52218663</v>
      </c>
      <c r="Q50" s="1080"/>
      <c r="R50" s="1080"/>
      <c r="S50" s="1080"/>
      <c r="T50" s="1080"/>
      <c r="U50" s="1080"/>
      <c r="V50" s="1080"/>
      <c r="W50" s="1080">
        <v>104437326</v>
      </c>
      <c r="X50" s="1080"/>
      <c r="Y50" s="1080"/>
      <c r="Z50" s="1080"/>
      <c r="AA50" s="1080"/>
      <c r="AB50" s="1080"/>
      <c r="AC50" s="1080"/>
      <c r="AD50" s="1030" t="s">
        <v>276</v>
      </c>
      <c r="AE50" s="1030"/>
      <c r="AF50" s="1030"/>
      <c r="AG50" s="1030"/>
      <c r="AH50" s="1030"/>
      <c r="AI50" s="1031"/>
      <c r="AJ50" s="700"/>
      <c r="AK50" s="700"/>
      <c r="AL50" s="700"/>
      <c r="AM50" s="700"/>
      <c r="AN50" s="700"/>
      <c r="AO50" s="700"/>
      <c r="AP50" s="700"/>
      <c r="AQ50" s="700"/>
    </row>
    <row r="51" spans="2:43" s="532" customFormat="1" ht="15.75" customHeight="1">
      <c r="B51" s="700"/>
      <c r="C51" s="700"/>
      <c r="D51" s="700"/>
      <c r="E51" s="700"/>
      <c r="F51" s="700"/>
      <c r="G51" s="700"/>
      <c r="H51" s="219"/>
      <c r="I51" s="219"/>
      <c r="J51" s="219"/>
      <c r="K51" s="219"/>
      <c r="L51" s="219"/>
      <c r="M51" s="219"/>
      <c r="N51" s="701"/>
      <c r="O51" s="701"/>
      <c r="P51" s="702"/>
      <c r="Q51" s="702"/>
      <c r="R51" s="702"/>
      <c r="S51" s="702"/>
      <c r="T51" s="702"/>
      <c r="U51" s="702"/>
      <c r="V51" s="702"/>
      <c r="W51" s="702"/>
      <c r="X51" s="702"/>
      <c r="Y51" s="702"/>
      <c r="Z51" s="702"/>
      <c r="AA51" s="702"/>
      <c r="AB51" s="702"/>
      <c r="AC51" s="702"/>
      <c r="AD51" s="703"/>
      <c r="AE51" s="703"/>
      <c r="AF51" s="703"/>
      <c r="AG51" s="703"/>
      <c r="AH51" s="703"/>
      <c r="AI51" s="703"/>
      <c r="AJ51" s="700"/>
      <c r="AK51" s="700"/>
      <c r="AL51" s="700"/>
      <c r="AM51" s="700"/>
      <c r="AN51" s="700"/>
      <c r="AO51" s="700"/>
      <c r="AP51" s="700"/>
      <c r="AQ51" s="700"/>
    </row>
    <row r="52" spans="2:43" ht="15" customHeight="1">
      <c r="B52"/>
      <c r="C52"/>
      <c r="D52"/>
      <c r="E52"/>
      <c r="F52"/>
      <c r="G52"/>
      <c r="H52"/>
      <c r="I52"/>
      <c r="J52"/>
      <c r="K52"/>
      <c r="L52"/>
      <c r="M52"/>
      <c r="N52"/>
      <c r="O52"/>
      <c r="P52"/>
      <c r="Q52"/>
      <c r="R52"/>
      <c r="S52"/>
      <c r="T52"/>
      <c r="U52"/>
      <c r="V52"/>
      <c r="W52"/>
      <c r="X52"/>
      <c r="Y52"/>
      <c r="Z52"/>
      <c r="AA52"/>
      <c r="AB52"/>
      <c r="AC52"/>
      <c r="AD52"/>
      <c r="AE52"/>
      <c r="AF52"/>
      <c r="AG52"/>
      <c r="AH52"/>
      <c r="AI52"/>
      <c r="AJ52"/>
      <c r="AK52"/>
      <c r="AL52"/>
      <c r="AM52"/>
      <c r="AQ52" s="245"/>
    </row>
    <row r="53" spans="2:43" ht="15" customHeight="1">
      <c r="D53" s="221" t="s">
        <v>277</v>
      </c>
      <c r="E53" s="220"/>
    </row>
    <row r="54" spans="2:43" ht="15" customHeight="1">
      <c r="E54" s="220"/>
      <c r="F54" s="221"/>
    </row>
    <row r="55" spans="2:43" ht="15" customHeight="1">
      <c r="E55" s="220" t="s">
        <v>278</v>
      </c>
    </row>
    <row r="56" spans="2:43" ht="15" customHeight="1">
      <c r="E56" s="220"/>
    </row>
    <row r="57" spans="2:43" ht="16.5" customHeight="1">
      <c r="F57" s="989" t="s">
        <v>279</v>
      </c>
      <c r="G57" s="989"/>
      <c r="H57" s="223" t="s">
        <v>40</v>
      </c>
      <c r="I57" s="1070">
        <v>4.5</v>
      </c>
      <c r="J57" s="1070"/>
      <c r="K57" s="1070"/>
      <c r="L57" s="219" t="s">
        <v>7</v>
      </c>
      <c r="O57" s="989" t="s">
        <v>251</v>
      </c>
      <c r="P57" s="989"/>
      <c r="Q57" s="223" t="s">
        <v>40</v>
      </c>
      <c r="R57" s="1070">
        <f>Q25</f>
        <v>2.7</v>
      </c>
      <c r="S57" s="1070"/>
      <c r="T57" s="1070"/>
      <c r="U57" s="219" t="s">
        <v>7</v>
      </c>
    </row>
    <row r="58" spans="2:43" ht="16.5" customHeight="1">
      <c r="F58" s="223"/>
      <c r="G58" s="223"/>
      <c r="H58" s="223"/>
      <c r="I58" s="233"/>
      <c r="J58" s="233"/>
      <c r="K58" s="233"/>
      <c r="O58" s="223"/>
      <c r="P58" s="223"/>
      <c r="Q58" s="223"/>
      <c r="R58" s="233"/>
      <c r="S58" s="233"/>
      <c r="T58" s="233"/>
    </row>
    <row r="59" spans="2:43" ht="16.5" customHeight="1">
      <c r="F59" s="219" t="s">
        <v>280</v>
      </c>
      <c r="L59" s="989" t="s">
        <v>281</v>
      </c>
      <c r="M59" s="989"/>
      <c r="N59" s="223" t="s">
        <v>40</v>
      </c>
      <c r="O59" s="981">
        <f>I57</f>
        <v>4.5</v>
      </c>
      <c r="P59" s="981"/>
      <c r="Q59" s="981"/>
      <c r="R59" s="223" t="s">
        <v>221</v>
      </c>
      <c r="S59" s="981">
        <f>R57</f>
        <v>2.7</v>
      </c>
      <c r="T59" s="981"/>
      <c r="U59" s="981"/>
      <c r="V59" s="249"/>
      <c r="W59" s="1075"/>
      <c r="X59" s="1075"/>
      <c r="AD59" s="223" t="s">
        <v>40</v>
      </c>
      <c r="AE59" s="1069">
        <f>ROUND(O59*S59,3)</f>
        <v>12.15</v>
      </c>
      <c r="AF59" s="1069"/>
      <c r="AG59" s="1069"/>
      <c r="AH59" s="1069"/>
      <c r="AI59" s="1069"/>
      <c r="AJ59" s="219" t="s">
        <v>282</v>
      </c>
    </row>
    <row r="60" spans="2:43" ht="16.5" customHeight="1">
      <c r="F60" s="219" t="s">
        <v>283</v>
      </c>
      <c r="L60" s="989" t="s">
        <v>284</v>
      </c>
      <c r="M60" s="989"/>
      <c r="N60" s="223" t="s">
        <v>40</v>
      </c>
      <c r="O60" s="219">
        <v>1</v>
      </c>
      <c r="P60" s="219" t="s">
        <v>229</v>
      </c>
      <c r="Q60" s="1072">
        <v>12</v>
      </c>
      <c r="R60" s="1072"/>
      <c r="S60" s="223" t="s">
        <v>221</v>
      </c>
      <c r="T60" s="981">
        <f>I57</f>
        <v>4.5</v>
      </c>
      <c r="U60" s="981"/>
      <c r="V60" s="981"/>
      <c r="W60" s="223" t="s">
        <v>221</v>
      </c>
      <c r="X60" s="981">
        <f>R57</f>
        <v>2.7</v>
      </c>
      <c r="Y60" s="981"/>
      <c r="Z60" s="981"/>
      <c r="AA60" s="242">
        <v>3</v>
      </c>
      <c r="AB60" s="223"/>
      <c r="AC60" s="223"/>
      <c r="AD60" s="223" t="s">
        <v>40</v>
      </c>
      <c r="AE60" s="1071">
        <f>ROUND(O60/Q60*T60*X60^AA60,5)</f>
        <v>7.3811299999999997</v>
      </c>
      <c r="AF60" s="1071"/>
      <c r="AG60" s="1071"/>
      <c r="AH60" s="1071"/>
      <c r="AI60" s="1071"/>
      <c r="AJ60" s="219" t="s">
        <v>285</v>
      </c>
    </row>
    <row r="61" spans="2:43" ht="16.5" customHeight="1">
      <c r="L61" s="223"/>
      <c r="M61" s="223"/>
      <c r="N61" s="223"/>
      <c r="Q61" s="237"/>
      <c r="R61" s="237"/>
      <c r="S61" s="223"/>
      <c r="T61" s="234"/>
      <c r="U61" s="234"/>
      <c r="V61" s="234"/>
      <c r="W61" s="223"/>
      <c r="X61" s="234"/>
      <c r="Y61" s="234"/>
      <c r="Z61" s="234"/>
      <c r="AA61" s="242"/>
      <c r="AB61" s="249"/>
      <c r="AC61" s="249"/>
      <c r="AD61" s="223"/>
      <c r="AE61" s="243"/>
      <c r="AF61" s="243"/>
      <c r="AG61" s="243"/>
      <c r="AH61" s="243"/>
      <c r="AI61" s="243"/>
    </row>
    <row r="62" spans="2:43" ht="16.5" customHeight="1">
      <c r="AD62" s="249"/>
    </row>
    <row r="63" spans="2:43" ht="15" customHeight="1">
      <c r="E63" s="220" t="s">
        <v>286</v>
      </c>
    </row>
    <row r="64" spans="2:43" ht="7.5" customHeight="1">
      <c r="E64" s="220"/>
    </row>
    <row r="65" spans="5:33" ht="15" customHeight="1">
      <c r="E65" s="220"/>
      <c r="F65" s="219" t="s">
        <v>287</v>
      </c>
    </row>
    <row r="66" spans="5:33" ht="7.5" customHeight="1">
      <c r="E66" s="220"/>
    </row>
    <row r="67" spans="5:33" ht="15" customHeight="1">
      <c r="E67" s="220"/>
      <c r="F67" s="541" t="s">
        <v>288</v>
      </c>
      <c r="M67" s="216" t="s">
        <v>289</v>
      </c>
      <c r="N67" s="223" t="s">
        <v>40</v>
      </c>
      <c r="O67" s="1006">
        <f>AJ30/2</f>
        <v>1.35</v>
      </c>
      <c r="P67" s="1006"/>
      <c r="Q67" s="1006"/>
      <c r="R67" s="219" t="s">
        <v>290</v>
      </c>
    </row>
    <row r="69" spans="5:33" ht="16.5" customHeight="1">
      <c r="H69" s="220"/>
    </row>
    <row r="70" spans="5:33" ht="15" customHeight="1">
      <c r="E70" s="220" t="s">
        <v>291</v>
      </c>
    </row>
    <row r="71" spans="5:33" ht="15" customHeight="1">
      <c r="E71" s="220"/>
    </row>
    <row r="72" spans="5:33" ht="16.5" customHeight="1">
      <c r="G72" s="219" t="s">
        <v>292</v>
      </c>
      <c r="L72" s="989" t="s">
        <v>293</v>
      </c>
      <c r="M72" s="989"/>
      <c r="N72" s="223" t="s">
        <v>40</v>
      </c>
      <c r="O72" s="1001">
        <v>27</v>
      </c>
      <c r="P72" s="1001"/>
      <c r="Q72" s="1001"/>
      <c r="R72" s="219" t="s">
        <v>294</v>
      </c>
    </row>
    <row r="73" spans="5:33" ht="16.5" customHeight="1">
      <c r="L73" s="989" t="s">
        <v>295</v>
      </c>
      <c r="M73" s="989"/>
      <c r="N73" s="223" t="s">
        <v>40</v>
      </c>
      <c r="O73" s="995">
        <v>2.65</v>
      </c>
      <c r="P73" s="995"/>
      <c r="Q73" s="995"/>
      <c r="R73" s="223" t="s">
        <v>221</v>
      </c>
      <c r="S73" s="1084">
        <v>10</v>
      </c>
      <c r="T73" s="1084"/>
      <c r="U73" s="239">
        <v>7</v>
      </c>
      <c r="V73" s="219" t="s">
        <v>249</v>
      </c>
      <c r="W73" s="223"/>
      <c r="X73" s="223"/>
      <c r="Y73" s="235"/>
      <c r="Z73" s="235"/>
      <c r="AA73" s="235"/>
      <c r="AB73" s="223"/>
      <c r="AC73" s="238"/>
      <c r="AD73" s="238"/>
      <c r="AE73" s="239"/>
    </row>
    <row r="74" spans="5:33" ht="15" customHeight="1">
      <c r="E74" s="220"/>
    </row>
    <row r="75" spans="5:33" ht="16.5" hidden="1" customHeight="1">
      <c r="E75" s="274"/>
      <c r="F75" s="274"/>
      <c r="G75" s="274" t="s">
        <v>296</v>
      </c>
      <c r="H75" s="274"/>
      <c r="I75" s="274"/>
      <c r="J75" s="274"/>
      <c r="K75" s="274"/>
      <c r="L75" s="1081" t="s">
        <v>293</v>
      </c>
      <c r="M75" s="1081"/>
      <c r="N75" s="285" t="s">
        <v>40</v>
      </c>
      <c r="O75" s="1085">
        <v>27</v>
      </c>
      <c r="P75" s="1085"/>
      <c r="Q75" s="1085"/>
      <c r="R75" s="274" t="s">
        <v>294</v>
      </c>
      <c r="S75" s="274"/>
      <c r="T75" s="274"/>
      <c r="U75" s="274"/>
      <c r="V75" s="274"/>
      <c r="W75" s="274"/>
      <c r="X75" s="274"/>
      <c r="Y75" s="274"/>
      <c r="Z75" s="274"/>
      <c r="AA75" s="274"/>
    </row>
    <row r="76" spans="5:33" ht="16.5" hidden="1" customHeight="1">
      <c r="E76" s="274"/>
      <c r="F76" s="274"/>
      <c r="G76" s="274"/>
      <c r="H76" s="274"/>
      <c r="I76" s="274"/>
      <c r="J76" s="274"/>
      <c r="K76" s="274"/>
      <c r="L76" s="1081" t="s">
        <v>295</v>
      </c>
      <c r="M76" s="1081"/>
      <c r="N76" s="285" t="s">
        <v>40</v>
      </c>
      <c r="O76" s="1082">
        <v>2.65</v>
      </c>
      <c r="P76" s="1082"/>
      <c r="Q76" s="1082"/>
      <c r="R76" s="285" t="s">
        <v>221</v>
      </c>
      <c r="S76" s="1083">
        <v>10</v>
      </c>
      <c r="T76" s="1083"/>
      <c r="U76" s="333">
        <v>7</v>
      </c>
      <c r="V76" s="274" t="s">
        <v>249</v>
      </c>
      <c r="W76" s="285"/>
      <c r="X76" s="285"/>
      <c r="Y76" s="331"/>
      <c r="Z76" s="331"/>
      <c r="AA76" s="331"/>
      <c r="AB76" s="223"/>
      <c r="AC76" s="238"/>
      <c r="AD76" s="238"/>
      <c r="AE76" s="239"/>
    </row>
    <row r="77" spans="5:33" ht="16.5" hidden="1" customHeight="1">
      <c r="E77" s="274"/>
      <c r="F77" s="274"/>
      <c r="G77" s="274"/>
      <c r="H77" s="274"/>
      <c r="I77" s="274"/>
      <c r="J77" s="274"/>
      <c r="K77" s="274"/>
      <c r="L77" s="285"/>
      <c r="M77" s="285"/>
      <c r="N77" s="285"/>
      <c r="O77" s="331"/>
      <c r="P77" s="331"/>
      <c r="Q77" s="331">
        <v>0.184</v>
      </c>
      <c r="R77" s="285"/>
      <c r="S77" s="332"/>
      <c r="T77" s="332"/>
      <c r="U77" s="333"/>
      <c r="V77" s="274"/>
      <c r="W77" s="285"/>
      <c r="X77" s="285"/>
      <c r="Y77" s="331"/>
      <c r="Z77" s="331"/>
      <c r="AA77" s="331"/>
      <c r="AB77" s="223">
        <v>0.41</v>
      </c>
      <c r="AC77" s="238"/>
      <c r="AD77" s="238"/>
      <c r="AE77" s="239"/>
    </row>
    <row r="78" spans="5:33" ht="16.5" hidden="1" customHeight="1">
      <c r="L78" s="989"/>
      <c r="M78" s="989"/>
      <c r="N78" s="223"/>
      <c r="O78" s="1014"/>
      <c r="P78" s="1014"/>
      <c r="Q78" s="1014"/>
      <c r="U78" s="223"/>
      <c r="V78" s="1014"/>
      <c r="W78" s="1014"/>
      <c r="Y78" s="989"/>
      <c r="Z78" s="989"/>
      <c r="AA78" s="1073"/>
      <c r="AB78" s="1073"/>
      <c r="AC78" s="1073"/>
    </row>
    <row r="79" spans="5:33" ht="16.5" customHeight="1"/>
    <row r="80" spans="5:33" ht="16.5" customHeight="1">
      <c r="L80" s="223"/>
      <c r="M80" s="223"/>
      <c r="N80" s="223"/>
      <c r="O80" s="236"/>
      <c r="P80" s="236"/>
      <c r="Q80" s="236"/>
      <c r="R80" s="223"/>
      <c r="S80" s="236"/>
      <c r="T80" s="236"/>
      <c r="Y80" s="223"/>
      <c r="Z80" s="223"/>
      <c r="AA80" s="244"/>
      <c r="AB80" s="244"/>
      <c r="AC80" s="244"/>
      <c r="AD80" s="223"/>
      <c r="AE80" s="238"/>
      <c r="AF80" s="238"/>
      <c r="AG80" s="239"/>
    </row>
    <row r="81" spans="1:38" ht="15" customHeight="1">
      <c r="E81" s="220"/>
    </row>
    <row r="82" spans="1:38" ht="15" customHeight="1">
      <c r="E82" s="220"/>
    </row>
    <row r="84" spans="1:38" ht="16.5" customHeight="1">
      <c r="A84" s="220"/>
      <c r="B84" s="220"/>
      <c r="C84" s="220" t="s">
        <v>297</v>
      </c>
    </row>
    <row r="85" spans="1:38" ht="16.5" customHeight="1">
      <c r="A85" s="220"/>
      <c r="B85" s="220"/>
      <c r="C85" s="220"/>
    </row>
    <row r="86" spans="1:38" ht="16.5" customHeight="1">
      <c r="A86" s="220"/>
      <c r="B86" s="220"/>
      <c r="D86" s="220" t="s">
        <v>298</v>
      </c>
      <c r="R86" s="266"/>
      <c r="T86" s="291"/>
      <c r="U86" s="291" t="s">
        <v>299</v>
      </c>
      <c r="V86" s="291"/>
      <c r="W86" s="291"/>
      <c r="X86" s="291"/>
      <c r="AA86" s="241"/>
      <c r="AB86" s="241"/>
      <c r="AC86" s="241"/>
      <c r="AD86" s="241"/>
      <c r="AG86" s="241"/>
      <c r="AH86" s="241"/>
    </row>
    <row r="87" spans="1:38" ht="7.5" customHeight="1"/>
    <row r="88" spans="1:38" ht="15" customHeight="1">
      <c r="E88" s="219" t="s">
        <v>300</v>
      </c>
      <c r="L88" s="316" t="s">
        <v>301</v>
      </c>
      <c r="M88" s="219" t="s">
        <v>51</v>
      </c>
      <c r="O88" s="995">
        <f>I57</f>
        <v>4.5</v>
      </c>
      <c r="P88" s="995"/>
      <c r="Q88" s="995"/>
      <c r="R88" s="219" t="s">
        <v>58</v>
      </c>
      <c r="S88" s="995">
        <f>R57</f>
        <v>2.7</v>
      </c>
      <c r="T88" s="995"/>
      <c r="U88" s="995"/>
      <c r="V88" s="219" t="s">
        <v>58</v>
      </c>
      <c r="W88" s="1014">
        <v>24.5</v>
      </c>
      <c r="X88" s="1014"/>
      <c r="Y88" s="1014"/>
      <c r="AA88" s="448"/>
      <c r="AB88" s="448"/>
      <c r="AG88" s="219" t="s">
        <v>51</v>
      </c>
      <c r="AH88" s="764">
        <f>ROUND(O88*S88*W88,2)</f>
        <v>297.68</v>
      </c>
      <c r="AI88" s="764"/>
      <c r="AJ88" s="764"/>
      <c r="AK88" s="764"/>
      <c r="AL88" s="219" t="s">
        <v>15</v>
      </c>
    </row>
    <row r="89" spans="1:38" ht="7.5" customHeight="1">
      <c r="L89" s="315"/>
    </row>
    <row r="90" spans="1:38" ht="15" customHeight="1">
      <c r="E90" s="219" t="s">
        <v>302</v>
      </c>
      <c r="L90" s="315" t="s">
        <v>303</v>
      </c>
      <c r="M90" s="219" t="s">
        <v>51</v>
      </c>
      <c r="O90" s="1014">
        <v>24.5</v>
      </c>
      <c r="P90" s="1014"/>
      <c r="Q90" s="1014"/>
      <c r="R90" s="219" t="s">
        <v>58</v>
      </c>
      <c r="S90" s="995">
        <v>7</v>
      </c>
      <c r="T90" s="995"/>
      <c r="U90" s="995"/>
      <c r="V90" s="219" t="s">
        <v>58</v>
      </c>
      <c r="W90" s="995">
        <v>9</v>
      </c>
      <c r="X90" s="995"/>
      <c r="Y90" s="995"/>
      <c r="Z90" s="219" t="s">
        <v>58</v>
      </c>
      <c r="AA90" s="995">
        <v>2.7</v>
      </c>
      <c r="AB90" s="995"/>
      <c r="AC90" s="995"/>
      <c r="AG90" s="219" t="s">
        <v>51</v>
      </c>
      <c r="AH90" s="764">
        <f>ROUND(O90*S90*W90*AA90,2)</f>
        <v>4167.45</v>
      </c>
      <c r="AI90" s="764"/>
      <c r="AJ90" s="764"/>
      <c r="AK90" s="764"/>
      <c r="AL90" s="219" t="s">
        <v>153</v>
      </c>
    </row>
    <row r="91" spans="1:38" ht="15" customHeight="1">
      <c r="L91" s="315"/>
      <c r="O91" s="610"/>
      <c r="P91" s="610"/>
      <c r="Q91" s="610"/>
      <c r="S91" s="611"/>
      <c r="T91" s="611"/>
      <c r="U91" s="611"/>
      <c r="W91" s="612"/>
      <c r="X91" s="612"/>
      <c r="Y91" s="612"/>
      <c r="Z91" s="612"/>
      <c r="AA91" s="554"/>
      <c r="AB91" s="613"/>
      <c r="AC91" s="613"/>
    </row>
    <row r="92" spans="1:38" ht="15" customHeight="1">
      <c r="L92" s="315"/>
      <c r="O92" s="235"/>
      <c r="P92" s="235"/>
      <c r="Q92" s="235"/>
      <c r="S92" s="235"/>
      <c r="T92" s="235"/>
      <c r="U92" s="235"/>
      <c r="W92" s="244"/>
      <c r="X92" s="244"/>
      <c r="Y92" s="244"/>
    </row>
    <row r="93" spans="1:38" ht="15" customHeight="1">
      <c r="E93" s="219" t="s">
        <v>304</v>
      </c>
    </row>
    <row r="94" spans="1:38" ht="7.5" customHeight="1"/>
    <row r="95" spans="1:38" ht="15" customHeight="1">
      <c r="F95" s="219" t="s">
        <v>305</v>
      </c>
      <c r="L95" s="995">
        <f>Q25</f>
        <v>2.7</v>
      </c>
      <c r="M95" s="995"/>
      <c r="N95" s="995"/>
      <c r="O95" s="219" t="s">
        <v>58</v>
      </c>
      <c r="P95" s="995">
        <v>9</v>
      </c>
      <c r="Q95" s="995"/>
      <c r="R95" s="995"/>
      <c r="S95" s="219" t="s">
        <v>58</v>
      </c>
      <c r="T95" s="995">
        <f>AI10</f>
        <v>2</v>
      </c>
      <c r="U95" s="995"/>
      <c r="V95" s="995"/>
      <c r="W95" s="219" t="s">
        <v>58</v>
      </c>
      <c r="X95" s="1014">
        <v>24.5</v>
      </c>
      <c r="Y95" s="1014"/>
      <c r="Z95" s="1014"/>
      <c r="AG95" s="219" t="s">
        <v>51</v>
      </c>
      <c r="AH95" s="764">
        <f>ROUND(L95*P95*T95*X95,2)</f>
        <v>1190.7</v>
      </c>
      <c r="AI95" s="764"/>
      <c r="AJ95" s="764"/>
      <c r="AK95" s="764"/>
      <c r="AL95" s="219" t="s">
        <v>13</v>
      </c>
    </row>
    <row r="96" spans="1:38" ht="15" customHeight="1">
      <c r="F96" s="219" t="s">
        <v>306</v>
      </c>
      <c r="L96" s="995">
        <f>L95</f>
        <v>2.7</v>
      </c>
      <c r="M96" s="995"/>
      <c r="N96" s="995"/>
      <c r="O96" s="219" t="s">
        <v>58</v>
      </c>
      <c r="P96" s="995">
        <f>(P95-O88)/2</f>
        <v>2.25</v>
      </c>
      <c r="Q96" s="995"/>
      <c r="R96" s="995"/>
      <c r="S96" s="219" t="s">
        <v>58</v>
      </c>
      <c r="T96" s="995">
        <f>AI14</f>
        <v>0.7</v>
      </c>
      <c r="U96" s="995"/>
      <c r="V96" s="995"/>
      <c r="W96" s="219" t="s">
        <v>58</v>
      </c>
      <c r="X96" s="1014">
        <v>24.5</v>
      </c>
      <c r="Y96" s="1014"/>
      <c r="Z96" s="1014"/>
      <c r="AG96" s="219" t="s">
        <v>51</v>
      </c>
      <c r="AH96" s="764">
        <f>ROUND(L96*P96*T96*X96,2)</f>
        <v>104.19</v>
      </c>
      <c r="AI96" s="764"/>
      <c r="AJ96" s="764"/>
      <c r="AK96" s="764"/>
      <c r="AL96" s="219" t="s">
        <v>13</v>
      </c>
    </row>
    <row r="98" spans="4:38" ht="15" customHeight="1">
      <c r="N98" s="219" t="s">
        <v>307</v>
      </c>
      <c r="V98" s="219" t="s">
        <v>308</v>
      </c>
      <c r="AD98" s="219" t="s">
        <v>309</v>
      </c>
    </row>
    <row r="99" spans="4:38" ht="15" customHeight="1">
      <c r="F99" s="219" t="s">
        <v>310</v>
      </c>
      <c r="M99" s="982">
        <f>反力!U26</f>
        <v>5740</v>
      </c>
      <c r="N99" s="982"/>
      <c r="O99" s="982"/>
      <c r="P99" s="982"/>
      <c r="Q99" s="982"/>
      <c r="R99" s="290"/>
      <c r="V99" s="1033">
        <v>-0.32500000000000001</v>
      </c>
      <c r="W99" s="1033"/>
      <c r="X99" s="1033"/>
      <c r="Y99" s="1033"/>
      <c r="AC99" s="982">
        <f>ROUND(V99*M99,2)</f>
        <v>-1865.5</v>
      </c>
      <c r="AD99" s="982"/>
      <c r="AE99" s="982"/>
      <c r="AF99" s="982"/>
      <c r="AG99" s="982"/>
    </row>
    <row r="100" spans="4:38" ht="15" customHeight="1">
      <c r="F100" s="219" t="s">
        <v>311</v>
      </c>
      <c r="M100" s="982">
        <f>反力!Y26</f>
        <v>1860</v>
      </c>
      <c r="N100" s="982"/>
      <c r="O100" s="982"/>
      <c r="P100" s="982"/>
      <c r="Q100" s="982"/>
      <c r="V100" s="1033">
        <v>0.67500000000000004</v>
      </c>
      <c r="W100" s="1033"/>
      <c r="X100" s="1033"/>
      <c r="Y100" s="1033"/>
      <c r="AC100" s="982">
        <f>ROUND(V100*M100,2)</f>
        <v>1255.5</v>
      </c>
      <c r="AD100" s="982"/>
      <c r="AE100" s="982"/>
      <c r="AF100" s="982"/>
      <c r="AG100" s="982"/>
    </row>
    <row r="101" spans="4:38" ht="15" customHeight="1">
      <c r="F101" s="219" t="str">
        <f>F95</f>
        <v>はり</v>
      </c>
      <c r="M101" s="982">
        <f>AH95</f>
        <v>1190.7</v>
      </c>
      <c r="N101" s="982"/>
      <c r="O101" s="982"/>
      <c r="P101" s="982"/>
      <c r="Q101" s="982"/>
      <c r="V101" s="1033">
        <v>0</v>
      </c>
      <c r="W101" s="1033"/>
      <c r="X101" s="1033"/>
      <c r="Y101" s="1033"/>
      <c r="AC101" s="982">
        <f>ROUND(V101*M101,2)</f>
        <v>0</v>
      </c>
      <c r="AD101" s="982"/>
      <c r="AE101" s="982"/>
      <c r="AF101" s="982"/>
      <c r="AG101" s="982"/>
    </row>
    <row r="102" spans="4:38" ht="15" customHeight="1">
      <c r="F102" s="330" t="str">
        <f>F96</f>
        <v>ハンチ</v>
      </c>
      <c r="G102" s="330"/>
      <c r="H102" s="330"/>
      <c r="I102" s="330"/>
      <c r="J102" s="330"/>
      <c r="K102" s="330"/>
      <c r="L102" s="330"/>
      <c r="M102" s="1029">
        <f>AH96</f>
        <v>104.19</v>
      </c>
      <c r="N102" s="1029"/>
      <c r="O102" s="1029"/>
      <c r="P102" s="1029"/>
      <c r="Q102" s="1029"/>
      <c r="R102" s="330"/>
      <c r="S102" s="330"/>
      <c r="T102" s="330"/>
      <c r="U102" s="330"/>
      <c r="V102" s="1028">
        <v>0</v>
      </c>
      <c r="W102" s="1028"/>
      <c r="X102" s="1028"/>
      <c r="Y102" s="1028"/>
      <c r="Z102" s="330"/>
      <c r="AA102" s="330"/>
      <c r="AB102" s="330"/>
      <c r="AC102" s="1029">
        <f>ROUND(V102*M102,2)</f>
        <v>0</v>
      </c>
      <c r="AD102" s="1029"/>
      <c r="AE102" s="1029"/>
      <c r="AF102" s="1029"/>
      <c r="AG102" s="1029"/>
    </row>
    <row r="103" spans="4:38" ht="7.5" customHeight="1"/>
    <row r="104" spans="4:38" ht="15" customHeight="1">
      <c r="F104" s="219" t="s">
        <v>82</v>
      </c>
      <c r="M104" s="982">
        <f>SUM(M99:Q103)</f>
        <v>8894.8900000000012</v>
      </c>
      <c r="N104" s="982"/>
      <c r="O104" s="982"/>
      <c r="P104" s="982"/>
      <c r="Q104" s="982"/>
      <c r="AC104" s="982">
        <f>SUM(AC99:AG102)</f>
        <v>-610</v>
      </c>
      <c r="AD104" s="982"/>
      <c r="AE104" s="982"/>
      <c r="AF104" s="982"/>
      <c r="AG104" s="982"/>
    </row>
    <row r="106" spans="4:38" ht="15" customHeight="1">
      <c r="F106" s="219" t="s">
        <v>312</v>
      </c>
      <c r="J106" s="219" t="s">
        <v>313</v>
      </c>
      <c r="K106" s="219" t="s">
        <v>51</v>
      </c>
      <c r="L106" s="981">
        <f>M104</f>
        <v>8894.8900000000012</v>
      </c>
      <c r="M106" s="989"/>
      <c r="N106" s="989"/>
      <c r="O106" s="989"/>
      <c r="P106" s="989"/>
      <c r="Q106" s="219" t="s">
        <v>314</v>
      </c>
      <c r="R106" s="981">
        <f>AH88</f>
        <v>297.68</v>
      </c>
      <c r="S106" s="989"/>
      <c r="T106" s="989"/>
      <c r="U106" s="989"/>
      <c r="V106" s="219" t="s">
        <v>58</v>
      </c>
      <c r="W106" s="995">
        <f>T95</f>
        <v>2</v>
      </c>
      <c r="X106" s="995"/>
      <c r="Y106" s="995"/>
      <c r="AG106" s="219" t="s">
        <v>51</v>
      </c>
      <c r="AH106" s="982">
        <f>ROUND(L106-R106*W106,2)</f>
        <v>8299.5300000000007</v>
      </c>
      <c r="AI106" s="982"/>
      <c r="AJ106" s="982"/>
      <c r="AK106" s="982"/>
      <c r="AL106" s="219" t="s">
        <v>13</v>
      </c>
    </row>
    <row r="107" spans="4:38" ht="7.5" customHeight="1"/>
    <row r="108" spans="4:38" ht="15" customHeight="1">
      <c r="F108" s="219" t="s">
        <v>224</v>
      </c>
      <c r="J108" s="219" t="s">
        <v>315</v>
      </c>
      <c r="AG108" s="219" t="s">
        <v>51</v>
      </c>
      <c r="AH108" s="982">
        <f>AC104</f>
        <v>-610</v>
      </c>
      <c r="AI108" s="982"/>
      <c r="AJ108" s="982"/>
      <c r="AK108" s="982"/>
      <c r="AL108" s="219" t="s">
        <v>226</v>
      </c>
    </row>
    <row r="111" spans="4:38" ht="15" customHeight="1">
      <c r="D111" s="220" t="s">
        <v>316</v>
      </c>
    </row>
    <row r="112" spans="4:38" ht="15" customHeight="1">
      <c r="AH112" s="234"/>
    </row>
    <row r="113" spans="1:38" ht="15" customHeight="1">
      <c r="E113" s="219" t="s">
        <v>317</v>
      </c>
      <c r="I113" s="315" t="s">
        <v>303</v>
      </c>
      <c r="J113" s="219" t="s">
        <v>51</v>
      </c>
      <c r="K113" s="1014">
        <v>18</v>
      </c>
      <c r="L113" s="1014"/>
      <c r="M113" s="1014"/>
      <c r="N113" s="219" t="s">
        <v>58</v>
      </c>
      <c r="O113" s="995">
        <f>S90</f>
        <v>7</v>
      </c>
      <c r="P113" s="995"/>
      <c r="Q113" s="995"/>
      <c r="R113" s="219" t="s">
        <v>58</v>
      </c>
      <c r="S113" s="995">
        <f>W90</f>
        <v>9</v>
      </c>
      <c r="T113" s="995"/>
      <c r="U113" s="995"/>
      <c r="V113" s="219" t="s">
        <v>58</v>
      </c>
      <c r="W113" s="995">
        <v>2</v>
      </c>
      <c r="X113" s="995"/>
      <c r="Y113" s="995"/>
      <c r="AG113" s="219" t="s">
        <v>51</v>
      </c>
      <c r="AH113" s="764">
        <f>ROUND(K113*O113*S113*W113,2)</f>
        <v>2268</v>
      </c>
      <c r="AI113" s="764"/>
      <c r="AJ113" s="764"/>
      <c r="AK113" s="764"/>
      <c r="AL113" s="219" t="s">
        <v>153</v>
      </c>
    </row>
    <row r="114" spans="1:38" ht="15" customHeight="1">
      <c r="I114" s="315" t="s">
        <v>303</v>
      </c>
      <c r="J114" s="219" t="s">
        <v>51</v>
      </c>
      <c r="K114" s="1014">
        <v>-18</v>
      </c>
      <c r="L114" s="1014"/>
      <c r="M114" s="1014"/>
      <c r="N114" s="219" t="s">
        <v>58</v>
      </c>
      <c r="O114" s="995">
        <f>O88</f>
        <v>4.5</v>
      </c>
      <c r="P114" s="995"/>
      <c r="Q114" s="995"/>
      <c r="R114" s="219" t="s">
        <v>58</v>
      </c>
      <c r="S114" s="995">
        <f>S88</f>
        <v>2.7</v>
      </c>
      <c r="T114" s="995"/>
      <c r="U114" s="995"/>
      <c r="V114" s="219" t="s">
        <v>58</v>
      </c>
      <c r="W114" s="995">
        <f>W113</f>
        <v>2</v>
      </c>
      <c r="X114" s="995"/>
      <c r="Y114" s="995"/>
      <c r="AA114" s="614"/>
      <c r="AB114" s="614"/>
      <c r="AE114" s="555"/>
      <c r="AF114" s="555"/>
      <c r="AG114" s="555" t="s">
        <v>51</v>
      </c>
      <c r="AH114" s="1065">
        <f>ROUND(K114*O114*S114*W114,2)</f>
        <v>-437.4</v>
      </c>
      <c r="AI114" s="1065"/>
      <c r="AJ114" s="1065"/>
      <c r="AK114" s="1065"/>
      <c r="AL114" s="555" t="s">
        <v>153</v>
      </c>
    </row>
    <row r="115" spans="1:38" ht="15" customHeight="1">
      <c r="I115" s="315"/>
      <c r="K115" s="236"/>
      <c r="L115" s="236"/>
      <c r="M115" s="236"/>
      <c r="O115" s="556"/>
      <c r="P115" s="556"/>
      <c r="Q115" s="556"/>
      <c r="S115" s="390"/>
      <c r="T115" s="390"/>
      <c r="U115" s="390"/>
      <c r="W115" s="390"/>
      <c r="X115" s="390"/>
      <c r="Y115" s="390"/>
      <c r="AA115" s="390"/>
      <c r="AB115" s="390"/>
      <c r="AC115" s="390"/>
      <c r="AE115" s="993" t="s">
        <v>318</v>
      </c>
      <c r="AF115" s="993"/>
      <c r="AG115" s="219" t="s">
        <v>51</v>
      </c>
      <c r="AH115" s="764">
        <f>SUM(AH113:AK114)</f>
        <v>1830.6</v>
      </c>
      <c r="AI115" s="764"/>
      <c r="AJ115" s="764"/>
      <c r="AK115" s="764"/>
      <c r="AL115" s="219" t="s">
        <v>153</v>
      </c>
    </row>
    <row r="117" spans="1:38" ht="15" customHeight="1">
      <c r="E117" s="219" t="s">
        <v>304</v>
      </c>
    </row>
    <row r="118" spans="1:38" ht="7.5" customHeight="1"/>
    <row r="119" spans="1:38" ht="15" customHeight="1">
      <c r="N119" s="219" t="s">
        <v>307</v>
      </c>
      <c r="V119" s="219" t="s">
        <v>308</v>
      </c>
      <c r="AD119" s="219" t="s">
        <v>309</v>
      </c>
    </row>
    <row r="120" spans="1:38" ht="15" customHeight="1">
      <c r="F120" s="219" t="s">
        <v>310</v>
      </c>
      <c r="M120" s="982">
        <f>反力!U27</f>
        <v>520</v>
      </c>
      <c r="N120" s="982"/>
      <c r="O120" s="982"/>
      <c r="P120" s="982"/>
      <c r="Q120" s="982"/>
      <c r="R120" s="290"/>
      <c r="V120" s="1052">
        <f>V99</f>
        <v>-0.32500000000000001</v>
      </c>
      <c r="W120" s="1052"/>
      <c r="X120" s="1052"/>
      <c r="Y120" s="1052"/>
      <c r="AC120" s="982">
        <f>ROUND(V120*M120,2)</f>
        <v>-169</v>
      </c>
      <c r="AD120" s="982"/>
      <c r="AE120" s="982"/>
      <c r="AF120" s="982"/>
      <c r="AG120" s="982"/>
    </row>
    <row r="121" spans="1:38" ht="15" customHeight="1">
      <c r="F121" s="330" t="s">
        <v>311</v>
      </c>
      <c r="G121" s="330"/>
      <c r="H121" s="330"/>
      <c r="I121" s="330"/>
      <c r="J121" s="330"/>
      <c r="K121" s="330"/>
      <c r="L121" s="330"/>
      <c r="M121" s="1029">
        <f>反力!Y27</f>
        <v>260</v>
      </c>
      <c r="N121" s="1029"/>
      <c r="O121" s="1029"/>
      <c r="P121" s="1029"/>
      <c r="Q121" s="1029"/>
      <c r="R121" s="330"/>
      <c r="S121" s="330"/>
      <c r="T121" s="330"/>
      <c r="U121" s="330"/>
      <c r="V121" s="1051">
        <f>V100</f>
        <v>0.67500000000000004</v>
      </c>
      <c r="W121" s="1051"/>
      <c r="X121" s="1051"/>
      <c r="Y121" s="1051"/>
      <c r="Z121" s="330"/>
      <c r="AA121" s="330"/>
      <c r="AB121" s="330"/>
      <c r="AC121" s="1029">
        <f>ROUND(V121*M121,2)</f>
        <v>175.5</v>
      </c>
      <c r="AD121" s="1029"/>
      <c r="AE121" s="1029"/>
      <c r="AF121" s="1029"/>
      <c r="AG121" s="1029"/>
    </row>
    <row r="122" spans="1:38" ht="7.5" customHeight="1"/>
    <row r="123" spans="1:38" ht="15" customHeight="1">
      <c r="F123" s="219" t="s">
        <v>82</v>
      </c>
      <c r="M123" s="982">
        <f>SUM(M120:Q122)</f>
        <v>780</v>
      </c>
      <c r="N123" s="982"/>
      <c r="O123" s="982"/>
      <c r="P123" s="982"/>
      <c r="Q123" s="982"/>
      <c r="AC123" s="982">
        <f>SUM(AC120:AG122)</f>
        <v>6.5</v>
      </c>
      <c r="AD123" s="982"/>
      <c r="AE123" s="982"/>
      <c r="AF123" s="982"/>
      <c r="AG123" s="982"/>
    </row>
    <row r="124" spans="1:38" ht="15" customHeight="1">
      <c r="AG124" s="290"/>
      <c r="AH124" s="290"/>
      <c r="AI124" s="290"/>
      <c r="AJ124" s="290"/>
    </row>
    <row r="125" spans="1:38" ht="16.5" customHeight="1">
      <c r="A125" s="220"/>
      <c r="B125" s="220"/>
      <c r="C125" s="220"/>
    </row>
    <row r="126" spans="1:38" ht="15" customHeight="1">
      <c r="D126" s="220" t="s">
        <v>319</v>
      </c>
    </row>
    <row r="127" spans="1:38" ht="15" customHeight="1">
      <c r="AH127" s="234"/>
    </row>
    <row r="128" spans="1:38" ht="15" customHeight="1">
      <c r="E128" s="219" t="s">
        <v>320</v>
      </c>
      <c r="K128" s="219" t="s">
        <v>321</v>
      </c>
      <c r="M128" s="219" t="s">
        <v>51</v>
      </c>
      <c r="O128" s="1014">
        <v>-10</v>
      </c>
      <c r="P128" s="1014"/>
      <c r="Q128" s="1014"/>
      <c r="R128" s="219" t="s">
        <v>58</v>
      </c>
      <c r="S128" s="1154">
        <f>O113</f>
        <v>7</v>
      </c>
      <c r="T128" s="1154"/>
      <c r="U128" s="1154"/>
      <c r="V128" s="219" t="s">
        <v>58</v>
      </c>
      <c r="W128" s="1024">
        <f>S113</f>
        <v>9</v>
      </c>
      <c r="X128" s="1024"/>
      <c r="Y128" s="1024"/>
      <c r="Z128" s="219" t="s">
        <v>58</v>
      </c>
      <c r="AA128" s="1154">
        <f>1.08+AA90</f>
        <v>3.7800000000000002</v>
      </c>
      <c r="AB128" s="1154"/>
      <c r="AC128" s="1154"/>
      <c r="AG128" s="219" t="s">
        <v>51</v>
      </c>
      <c r="AH128" s="764">
        <f>ROUND(O128*S128*W128*AA128,2)</f>
        <v>-2381.4</v>
      </c>
      <c r="AI128" s="764"/>
      <c r="AJ128" s="764"/>
      <c r="AK128" s="764"/>
      <c r="AL128" s="237" t="s">
        <v>153</v>
      </c>
    </row>
    <row r="129" spans="4:38" ht="7.5" customHeight="1">
      <c r="S129" s="404"/>
      <c r="T129" s="404"/>
      <c r="U129" s="404"/>
      <c r="W129" s="404"/>
      <c r="X129" s="404"/>
      <c r="Y129" s="404"/>
      <c r="AH129" s="289"/>
      <c r="AI129" s="289"/>
      <c r="AJ129" s="289"/>
      <c r="AK129" s="289"/>
      <c r="AL129" s="237"/>
    </row>
    <row r="130" spans="4:38" ht="15" customHeight="1">
      <c r="E130" s="219" t="s">
        <v>322</v>
      </c>
      <c r="K130" s="219" t="s">
        <v>323</v>
      </c>
      <c r="M130" s="219" t="s">
        <v>51</v>
      </c>
      <c r="O130" s="1073">
        <f>O128</f>
        <v>-10</v>
      </c>
      <c r="P130" s="1073"/>
      <c r="Q130" s="1073"/>
      <c r="R130" s="219" t="s">
        <v>58</v>
      </c>
      <c r="S130" s="981">
        <f>S128</f>
        <v>7</v>
      </c>
      <c r="T130" s="981"/>
      <c r="U130" s="981"/>
      <c r="V130" s="219" t="s">
        <v>58</v>
      </c>
      <c r="W130" s="1025">
        <f>W128</f>
        <v>9</v>
      </c>
      <c r="X130" s="1025"/>
      <c r="Y130" s="1025"/>
      <c r="Z130" s="219" t="s">
        <v>58</v>
      </c>
      <c r="AA130" s="1154">
        <f>AA90</f>
        <v>2.7</v>
      </c>
      <c r="AB130" s="1154"/>
      <c r="AC130" s="1154"/>
      <c r="AG130" s="219" t="s">
        <v>51</v>
      </c>
      <c r="AH130" s="764">
        <f>ROUND(O130*S130*W130*AA130,2)</f>
        <v>-1701</v>
      </c>
      <c r="AI130" s="764"/>
      <c r="AJ130" s="764"/>
      <c r="AK130" s="764"/>
      <c r="AL130" s="237" t="s">
        <v>153</v>
      </c>
    </row>
    <row r="131" spans="4:38" ht="7.5" customHeight="1">
      <c r="S131" s="404"/>
      <c r="T131" s="404"/>
      <c r="U131" s="404"/>
      <c r="W131" s="404"/>
      <c r="X131" s="404"/>
      <c r="Y131" s="404"/>
      <c r="AH131" s="289"/>
      <c r="AI131" s="289"/>
      <c r="AJ131" s="289"/>
      <c r="AK131" s="289"/>
      <c r="AL131" s="237"/>
    </row>
    <row r="132" spans="4:38" ht="15" customHeight="1">
      <c r="E132" s="219" t="s">
        <v>324</v>
      </c>
      <c r="K132" s="219" t="s">
        <v>325</v>
      </c>
      <c r="M132" s="219" t="s">
        <v>51</v>
      </c>
      <c r="O132" s="1073">
        <f>O128</f>
        <v>-10</v>
      </c>
      <c r="P132" s="1073"/>
      <c r="Q132" s="1073"/>
      <c r="R132" s="219" t="s">
        <v>58</v>
      </c>
      <c r="S132" s="981">
        <f>S128</f>
        <v>7</v>
      </c>
      <c r="T132" s="981"/>
      <c r="U132" s="981"/>
      <c r="V132" s="219" t="s">
        <v>58</v>
      </c>
      <c r="W132" s="1025">
        <f>W128</f>
        <v>9</v>
      </c>
      <c r="X132" s="1025"/>
      <c r="Y132" s="1025"/>
      <c r="Z132" s="219" t="s">
        <v>58</v>
      </c>
      <c r="AA132" s="1154">
        <v>0</v>
      </c>
      <c r="AB132" s="1154"/>
      <c r="AC132" s="1154"/>
      <c r="AG132" s="219" t="s">
        <v>51</v>
      </c>
      <c r="AH132" s="764">
        <f>ROUND(O132*S132*W132*AA132,2)</f>
        <v>0</v>
      </c>
      <c r="AI132" s="764"/>
      <c r="AJ132" s="764"/>
      <c r="AK132" s="764"/>
      <c r="AL132" s="237" t="s">
        <v>153</v>
      </c>
    </row>
    <row r="133" spans="4:38" ht="15" customHeight="1">
      <c r="O133" s="235"/>
      <c r="P133" s="235"/>
      <c r="Q133" s="235"/>
      <c r="S133" s="234"/>
      <c r="T133" s="234"/>
      <c r="U133" s="234"/>
      <c r="W133" s="234"/>
      <c r="X133" s="234"/>
      <c r="Y133" s="234"/>
      <c r="AG133" s="234"/>
      <c r="AH133" s="234"/>
      <c r="AI133" s="234"/>
      <c r="AJ133" s="234"/>
    </row>
    <row r="134" spans="4:38" ht="15" customHeight="1">
      <c r="AH134" s="234"/>
    </row>
    <row r="135" spans="4:38" ht="15" customHeight="1">
      <c r="D135" s="220" t="s">
        <v>326</v>
      </c>
    </row>
    <row r="136" spans="4:38" ht="15" customHeight="1">
      <c r="D136" s="220"/>
    </row>
    <row r="137" spans="4:38" ht="15" customHeight="1">
      <c r="D137" s="220"/>
      <c r="E137" s="220" t="s">
        <v>327</v>
      </c>
    </row>
    <row r="138" spans="4:38" ht="7.5" customHeight="1"/>
    <row r="139" spans="4:38" ht="15" customHeight="1">
      <c r="O139" s="219" t="s">
        <v>307</v>
      </c>
      <c r="W139" s="219" t="s">
        <v>308</v>
      </c>
      <c r="AE139" s="219" t="s">
        <v>309</v>
      </c>
    </row>
    <row r="140" spans="4:38" ht="15" customHeight="1">
      <c r="G140" s="219" t="s">
        <v>310</v>
      </c>
      <c r="N140" s="982">
        <f>反力!U30</f>
        <v>460</v>
      </c>
      <c r="O140" s="982"/>
      <c r="P140" s="982"/>
      <c r="Q140" s="982"/>
      <c r="R140" s="982"/>
      <c r="S140" s="290"/>
      <c r="W140" s="1052">
        <f>V120</f>
        <v>-0.32500000000000001</v>
      </c>
      <c r="X140" s="1052"/>
      <c r="Y140" s="1052"/>
      <c r="Z140" s="1052"/>
      <c r="AD140" s="982">
        <f>ROUND(W140*N140,2)</f>
        <v>-149.5</v>
      </c>
      <c r="AE140" s="982"/>
      <c r="AF140" s="982"/>
      <c r="AG140" s="982"/>
      <c r="AH140" s="982"/>
    </row>
    <row r="141" spans="4:38" ht="15" customHeight="1">
      <c r="G141" s="330" t="s">
        <v>311</v>
      </c>
      <c r="H141" s="330"/>
      <c r="I141" s="330"/>
      <c r="J141" s="330"/>
      <c r="K141" s="330"/>
      <c r="L141" s="330"/>
      <c r="M141" s="330"/>
      <c r="N141" s="1029">
        <f>反力!Y30</f>
        <v>250</v>
      </c>
      <c r="O141" s="1029"/>
      <c r="P141" s="1029"/>
      <c r="Q141" s="1029"/>
      <c r="R141" s="1029"/>
      <c r="S141" s="330"/>
      <c r="T141" s="330"/>
      <c r="U141" s="330"/>
      <c r="V141" s="330"/>
      <c r="W141" s="1051">
        <f>V121</f>
        <v>0.67500000000000004</v>
      </c>
      <c r="X141" s="1051"/>
      <c r="Y141" s="1051"/>
      <c r="Z141" s="1051"/>
      <c r="AA141" s="330"/>
      <c r="AB141" s="330"/>
      <c r="AC141" s="330"/>
      <c r="AD141" s="1029">
        <f>ROUND(W141*N141,2)</f>
        <v>168.75</v>
      </c>
      <c r="AE141" s="1029"/>
      <c r="AF141" s="1029"/>
      <c r="AG141" s="1029"/>
      <c r="AH141" s="1029"/>
    </row>
    <row r="142" spans="4:38" ht="7.5" customHeight="1"/>
    <row r="143" spans="4:38" ht="15" customHeight="1">
      <c r="G143" s="219" t="s">
        <v>82</v>
      </c>
      <c r="N143" s="982">
        <f>SUM(N140:R141)</f>
        <v>710</v>
      </c>
      <c r="O143" s="982"/>
      <c r="P143" s="982"/>
      <c r="Q143" s="982"/>
      <c r="R143" s="982"/>
      <c r="AD143" s="982">
        <f>SUM(AD140:AH141)</f>
        <v>19.25</v>
      </c>
      <c r="AE143" s="982"/>
      <c r="AF143" s="982"/>
      <c r="AG143" s="982"/>
      <c r="AH143" s="982"/>
    </row>
    <row r="144" spans="4:38" ht="15" customHeight="1">
      <c r="D144" s="220"/>
    </row>
    <row r="145" spans="4:34" ht="15" customHeight="1">
      <c r="D145" s="220"/>
      <c r="E145" s="220" t="s">
        <v>328</v>
      </c>
    </row>
    <row r="146" spans="4:34" ht="7.5" customHeight="1"/>
    <row r="147" spans="4:34" ht="15" customHeight="1">
      <c r="O147" s="219" t="s">
        <v>307</v>
      </c>
      <c r="W147" s="219" t="s">
        <v>308</v>
      </c>
      <c r="AE147" s="219" t="s">
        <v>309</v>
      </c>
    </row>
    <row r="148" spans="4:34" ht="15" customHeight="1">
      <c r="G148" s="219" t="s">
        <v>310</v>
      </c>
      <c r="N148" s="982">
        <f>反力!U31</f>
        <v>740</v>
      </c>
      <c r="O148" s="982"/>
      <c r="P148" s="982"/>
      <c r="Q148" s="982"/>
      <c r="R148" s="982"/>
      <c r="S148" s="290"/>
      <c r="W148" s="1052">
        <f>W140</f>
        <v>-0.32500000000000001</v>
      </c>
      <c r="X148" s="1052"/>
      <c r="Y148" s="1052"/>
      <c r="Z148" s="1052"/>
      <c r="AD148" s="982">
        <f>ROUND(W148*N148,2)</f>
        <v>-240.5</v>
      </c>
      <c r="AE148" s="982"/>
      <c r="AF148" s="982"/>
      <c r="AG148" s="982"/>
      <c r="AH148" s="982"/>
    </row>
    <row r="149" spans="4:34" ht="15" customHeight="1">
      <c r="G149" s="330" t="s">
        <v>311</v>
      </c>
      <c r="H149" s="330"/>
      <c r="I149" s="330"/>
      <c r="J149" s="330"/>
      <c r="K149" s="330"/>
      <c r="L149" s="330"/>
      <c r="M149" s="330"/>
      <c r="N149" s="1029">
        <f>反力!Y31</f>
        <v>400</v>
      </c>
      <c r="O149" s="1029"/>
      <c r="P149" s="1029"/>
      <c r="Q149" s="1029"/>
      <c r="R149" s="1029"/>
      <c r="S149" s="330"/>
      <c r="T149" s="330"/>
      <c r="U149" s="330"/>
      <c r="V149" s="330"/>
      <c r="W149" s="1051">
        <f>W141</f>
        <v>0.67500000000000004</v>
      </c>
      <c r="X149" s="1051"/>
      <c r="Y149" s="1051"/>
      <c r="Z149" s="1051"/>
      <c r="AA149" s="330"/>
      <c r="AB149" s="330"/>
      <c r="AC149" s="330"/>
      <c r="AD149" s="1029">
        <f>ROUND(W149*N149,2)</f>
        <v>270</v>
      </c>
      <c r="AE149" s="1029"/>
      <c r="AF149" s="1029"/>
      <c r="AG149" s="1029"/>
      <c r="AH149" s="1029"/>
    </row>
    <row r="150" spans="4:34" ht="7.5" customHeight="1"/>
    <row r="151" spans="4:34" ht="15" customHeight="1">
      <c r="G151" s="219" t="s">
        <v>82</v>
      </c>
      <c r="N151" s="982">
        <f>SUM(N148:R150)</f>
        <v>1140</v>
      </c>
      <c r="O151" s="982"/>
      <c r="P151" s="982"/>
      <c r="Q151" s="982"/>
      <c r="R151" s="982"/>
      <c r="AD151" s="982">
        <f>SUM(AD148:AH150)</f>
        <v>29.5</v>
      </c>
      <c r="AE151" s="982"/>
      <c r="AF151" s="982"/>
      <c r="AG151" s="982"/>
      <c r="AH151" s="982"/>
    </row>
    <row r="152" spans="4:34" ht="15" customHeight="1">
      <c r="D152" s="220"/>
    </row>
    <row r="153" spans="4:34" ht="15" customHeight="1">
      <c r="D153" s="220"/>
      <c r="E153" s="220" t="s">
        <v>329</v>
      </c>
    </row>
    <row r="154" spans="4:34" ht="7.5" customHeight="1"/>
    <row r="155" spans="4:34" ht="15" customHeight="1">
      <c r="O155" s="219" t="s">
        <v>307</v>
      </c>
      <c r="W155" s="219" t="s">
        <v>308</v>
      </c>
      <c r="AE155" s="219" t="s">
        <v>309</v>
      </c>
    </row>
    <row r="156" spans="4:34" ht="15" customHeight="1">
      <c r="G156" s="219" t="s">
        <v>310</v>
      </c>
      <c r="N156" s="982">
        <f>反力!U32</f>
        <v>820</v>
      </c>
      <c r="O156" s="982"/>
      <c r="P156" s="982"/>
      <c r="Q156" s="982"/>
      <c r="R156" s="982"/>
      <c r="S156" s="290"/>
      <c r="W156" s="1052">
        <f>W148</f>
        <v>-0.32500000000000001</v>
      </c>
      <c r="X156" s="1052"/>
      <c r="Y156" s="1052"/>
      <c r="Z156" s="1052"/>
      <c r="AD156" s="982">
        <f>ROUND(W156*N156,2)</f>
        <v>-266.5</v>
      </c>
      <c r="AE156" s="982"/>
      <c r="AF156" s="982"/>
      <c r="AG156" s="982"/>
      <c r="AH156" s="982"/>
    </row>
    <row r="157" spans="4:34" ht="15" customHeight="1">
      <c r="G157" s="330" t="s">
        <v>311</v>
      </c>
      <c r="H157" s="330"/>
      <c r="I157" s="330"/>
      <c r="J157" s="330"/>
      <c r="K157" s="330"/>
      <c r="L157" s="330"/>
      <c r="M157" s="330"/>
      <c r="N157" s="1029">
        <f>反力!Y32</f>
        <v>450</v>
      </c>
      <c r="O157" s="1029"/>
      <c r="P157" s="1029"/>
      <c r="Q157" s="1029"/>
      <c r="R157" s="1029"/>
      <c r="S157" s="330"/>
      <c r="T157" s="330"/>
      <c r="U157" s="330"/>
      <c r="V157" s="330"/>
      <c r="W157" s="1051">
        <f>W149</f>
        <v>0.67500000000000004</v>
      </c>
      <c r="X157" s="1051"/>
      <c r="Y157" s="1051"/>
      <c r="Z157" s="1051"/>
      <c r="AA157" s="330"/>
      <c r="AB157" s="330"/>
      <c r="AC157" s="330"/>
      <c r="AD157" s="1029">
        <f>ROUND(W157*N157,2)</f>
        <v>303.75</v>
      </c>
      <c r="AE157" s="1029"/>
      <c r="AF157" s="1029"/>
      <c r="AG157" s="1029"/>
      <c r="AH157" s="1029"/>
    </row>
    <row r="158" spans="4:34" ht="7.5" customHeight="1"/>
    <row r="159" spans="4:34" ht="15" customHeight="1">
      <c r="G159" s="219" t="s">
        <v>82</v>
      </c>
      <c r="N159" s="982">
        <f>SUM(N156:R158)</f>
        <v>1270</v>
      </c>
      <c r="O159" s="982"/>
      <c r="P159" s="982"/>
      <c r="Q159" s="982"/>
      <c r="R159" s="982"/>
      <c r="AD159" s="982">
        <f>SUM(AD156:AH158)</f>
        <v>37.25</v>
      </c>
      <c r="AE159" s="982"/>
      <c r="AF159" s="982"/>
      <c r="AG159" s="982"/>
      <c r="AH159" s="982"/>
    </row>
    <row r="160" spans="4:34" ht="15" customHeight="1">
      <c r="AH160" s="234"/>
    </row>
    <row r="161" spans="4:35" ht="15" customHeight="1">
      <c r="AH161" s="234"/>
    </row>
    <row r="162" spans="4:35" ht="15" customHeight="1">
      <c r="D162" s="220" t="s">
        <v>330</v>
      </c>
    </row>
    <row r="163" spans="4:35" ht="15" customHeight="1">
      <c r="AH163" s="234"/>
    </row>
    <row r="164" spans="4:35" ht="15" customHeight="1">
      <c r="E164" s="220" t="s">
        <v>331</v>
      </c>
    </row>
    <row r="165" spans="4:35" ht="7.5" customHeight="1"/>
    <row r="166" spans="4:35" ht="15" customHeight="1">
      <c r="O166" s="219" t="s">
        <v>307</v>
      </c>
      <c r="W166" s="219" t="s">
        <v>308</v>
      </c>
      <c r="AE166" s="219" t="s">
        <v>309</v>
      </c>
    </row>
    <row r="167" spans="4:35" ht="15" customHeight="1">
      <c r="G167" s="219" t="s">
        <v>310</v>
      </c>
      <c r="N167" s="982">
        <f>反力!AC52</f>
        <v>272.46682739257813</v>
      </c>
      <c r="O167" s="982"/>
      <c r="P167" s="982"/>
      <c r="Q167" s="982"/>
      <c r="R167" s="982"/>
      <c r="S167" s="290"/>
      <c r="W167" s="1052">
        <f>W156</f>
        <v>-0.32500000000000001</v>
      </c>
      <c r="X167" s="1052"/>
      <c r="Y167" s="1052"/>
      <c r="Z167" s="1052"/>
      <c r="AD167" s="982">
        <f>ROUND(W167*N167,2)</f>
        <v>-88.55</v>
      </c>
      <c r="AE167" s="982"/>
      <c r="AF167" s="982"/>
      <c r="AG167" s="982"/>
      <c r="AH167" s="982"/>
    </row>
    <row r="168" spans="4:35" ht="15" customHeight="1">
      <c r="G168" s="330" t="s">
        <v>311</v>
      </c>
      <c r="H168" s="330"/>
      <c r="I168" s="330"/>
      <c r="J168" s="330"/>
      <c r="K168" s="330"/>
      <c r="L168" s="330"/>
      <c r="M168" s="330"/>
      <c r="N168" s="1029">
        <f>反力!AC54</f>
        <v>294.91888427734375</v>
      </c>
      <c r="O168" s="1029"/>
      <c r="P168" s="1029"/>
      <c r="Q168" s="1029"/>
      <c r="R168" s="1029"/>
      <c r="S168" s="330"/>
      <c r="T168" s="330"/>
      <c r="U168" s="330"/>
      <c r="V168" s="330"/>
      <c r="W168" s="1051">
        <f>W157</f>
        <v>0.67500000000000004</v>
      </c>
      <c r="X168" s="1051"/>
      <c r="Y168" s="1051"/>
      <c r="Z168" s="1051"/>
      <c r="AA168" s="330"/>
      <c r="AB168" s="330"/>
      <c r="AC168" s="330"/>
      <c r="AD168" s="1029">
        <f>ROUND(W168*N168,2)</f>
        <v>199.07</v>
      </c>
      <c r="AE168" s="1029"/>
      <c r="AF168" s="1029"/>
      <c r="AG168" s="1029"/>
      <c r="AH168" s="1029"/>
    </row>
    <row r="169" spans="4:35" ht="7.5" customHeight="1"/>
    <row r="170" spans="4:35" ht="15" customHeight="1">
      <c r="G170" s="219" t="s">
        <v>82</v>
      </c>
      <c r="N170" s="982">
        <f>SUM(N167:R169)</f>
        <v>567.38571166992188</v>
      </c>
      <c r="O170" s="982"/>
      <c r="P170" s="982"/>
      <c r="Q170" s="982"/>
      <c r="R170" s="982"/>
      <c r="AD170" s="982">
        <f>SUM(AD167:AH169)</f>
        <v>110.52</v>
      </c>
      <c r="AE170" s="982"/>
      <c r="AF170" s="982"/>
      <c r="AG170" s="982"/>
      <c r="AH170" s="982"/>
    </row>
    <row r="171" spans="4:35" ht="15" customHeight="1">
      <c r="AI171" s="234"/>
    </row>
    <row r="172" spans="4:35" ht="15" customHeight="1">
      <c r="E172" s="220" t="s">
        <v>332</v>
      </c>
    </row>
    <row r="173" spans="4:35" ht="7.5" customHeight="1"/>
    <row r="174" spans="4:35" ht="15" customHeight="1">
      <c r="O174" s="219" t="s">
        <v>307</v>
      </c>
      <c r="W174" s="219" t="s">
        <v>308</v>
      </c>
      <c r="AE174" s="219" t="s">
        <v>309</v>
      </c>
    </row>
    <row r="175" spans="4:35" ht="15" customHeight="1">
      <c r="G175" s="219" t="s">
        <v>310</v>
      </c>
      <c r="N175" s="982">
        <f>N167*2</f>
        <v>544.93365478515625</v>
      </c>
      <c r="O175" s="982"/>
      <c r="P175" s="982"/>
      <c r="Q175" s="982"/>
      <c r="R175" s="982"/>
      <c r="S175" s="290"/>
      <c r="W175" s="1052">
        <f>W167</f>
        <v>-0.32500000000000001</v>
      </c>
      <c r="X175" s="1052"/>
      <c r="Y175" s="1052"/>
      <c r="Z175" s="1052"/>
      <c r="AD175" s="982">
        <f>ROUND(W175*N175,2)</f>
        <v>-177.1</v>
      </c>
      <c r="AE175" s="982"/>
      <c r="AF175" s="982"/>
      <c r="AG175" s="982"/>
      <c r="AH175" s="982"/>
    </row>
    <row r="176" spans="4:35" ht="15" customHeight="1">
      <c r="G176" s="330" t="s">
        <v>311</v>
      </c>
      <c r="H176" s="330"/>
      <c r="I176" s="330"/>
      <c r="J176" s="330"/>
      <c r="K176" s="330"/>
      <c r="L176" s="330"/>
      <c r="M176" s="330"/>
      <c r="N176" s="1029">
        <f>N168*2</f>
        <v>589.8377685546875</v>
      </c>
      <c r="O176" s="1029"/>
      <c r="P176" s="1029"/>
      <c r="Q176" s="1029"/>
      <c r="R176" s="1029"/>
      <c r="S176" s="330"/>
      <c r="T176" s="330"/>
      <c r="U176" s="330"/>
      <c r="V176" s="330"/>
      <c r="W176" s="1051">
        <f>W168</f>
        <v>0.67500000000000004</v>
      </c>
      <c r="X176" s="1051"/>
      <c r="Y176" s="1051"/>
      <c r="Z176" s="1051"/>
      <c r="AA176" s="330"/>
      <c r="AB176" s="330"/>
      <c r="AC176" s="330"/>
      <c r="AD176" s="1029">
        <f>ROUND(W176*N176,2)</f>
        <v>398.14</v>
      </c>
      <c r="AE176" s="1029"/>
      <c r="AF176" s="1029"/>
      <c r="AG176" s="1029"/>
      <c r="AH176" s="1029"/>
    </row>
    <row r="177" spans="4:37" ht="7.5" customHeight="1"/>
    <row r="178" spans="4:37" ht="15" customHeight="1">
      <c r="G178" s="219" t="s">
        <v>82</v>
      </c>
      <c r="N178" s="982">
        <f>SUM(N175:R177)</f>
        <v>1134.7714233398438</v>
      </c>
      <c r="O178" s="982"/>
      <c r="P178" s="982"/>
      <c r="Q178" s="982"/>
      <c r="R178" s="982"/>
      <c r="AD178" s="982">
        <f>SUM(AD175:AH177)</f>
        <v>221.04</v>
      </c>
      <c r="AE178" s="982"/>
      <c r="AF178" s="982"/>
      <c r="AG178" s="982"/>
      <c r="AH178" s="982"/>
    </row>
    <row r="179" spans="4:37" ht="15" customHeight="1">
      <c r="AG179" s="290"/>
      <c r="AH179" s="290"/>
      <c r="AI179" s="290"/>
      <c r="AJ179" s="290"/>
    </row>
    <row r="180" spans="4:37" ht="15" customHeight="1">
      <c r="AG180" s="290"/>
      <c r="AH180" s="290"/>
      <c r="AI180" s="290"/>
      <c r="AJ180" s="290"/>
    </row>
    <row r="181" spans="4:37" ht="15" customHeight="1">
      <c r="D181" s="220" t="s">
        <v>333</v>
      </c>
    </row>
    <row r="182" spans="4:37" ht="15" customHeight="1">
      <c r="D182" s="220"/>
    </row>
    <row r="183" spans="4:37" ht="15" customHeight="1">
      <c r="E183" s="220" t="s">
        <v>331</v>
      </c>
    </row>
    <row r="184" spans="4:37" ht="7.5" customHeight="1"/>
    <row r="185" spans="4:37" ht="15" customHeight="1">
      <c r="L185" s="340" t="s">
        <v>307</v>
      </c>
      <c r="M185" s="340"/>
      <c r="N185" s="340"/>
      <c r="O185" s="340"/>
      <c r="P185" s="340"/>
      <c r="Q185" s="340"/>
      <c r="R185" s="340"/>
      <c r="S185" s="340"/>
      <c r="T185" s="340"/>
      <c r="U185" s="340"/>
      <c r="V185" s="340"/>
      <c r="W185" s="340"/>
      <c r="X185" s="340"/>
      <c r="Y185" s="340"/>
      <c r="Z185" s="340"/>
      <c r="AB185" s="219" t="s">
        <v>308</v>
      </c>
      <c r="AH185" s="219" t="s">
        <v>309</v>
      </c>
    </row>
    <row r="186" spans="4:37" ht="15" customHeight="1">
      <c r="G186" s="219" t="s">
        <v>310</v>
      </c>
      <c r="L186" s="982">
        <f>N167</f>
        <v>272.46682739257813</v>
      </c>
      <c r="M186" s="982"/>
      <c r="N186" s="982"/>
      <c r="O186" s="982"/>
      <c r="P186" s="982"/>
      <c r="Q186" s="219" t="s">
        <v>58</v>
      </c>
      <c r="R186" s="763">
        <f>反力!Q78</f>
        <v>0.245</v>
      </c>
      <c r="S186" s="763"/>
      <c r="T186" s="763"/>
      <c r="U186" s="219" t="s">
        <v>51</v>
      </c>
      <c r="V186" s="982">
        <f>L186*R186</f>
        <v>66.754372711181645</v>
      </c>
      <c r="W186" s="982"/>
      <c r="X186" s="982"/>
      <c r="Y186" s="982"/>
      <c r="Z186" s="982"/>
      <c r="AB186" s="1052">
        <f>W175</f>
        <v>-0.32500000000000001</v>
      </c>
      <c r="AC186" s="1052"/>
      <c r="AD186" s="1052"/>
      <c r="AE186" s="1052"/>
      <c r="AG186" s="982">
        <f>ROUND(AB186*V186,2)</f>
        <v>-21.7</v>
      </c>
      <c r="AH186" s="982"/>
      <c r="AI186" s="982"/>
      <c r="AJ186" s="982"/>
      <c r="AK186" s="982"/>
    </row>
    <row r="187" spans="4:37" ht="15" customHeight="1">
      <c r="G187" s="330" t="s">
        <v>311</v>
      </c>
      <c r="H187" s="330"/>
      <c r="I187" s="330"/>
      <c r="J187" s="330"/>
      <c r="K187" s="330"/>
      <c r="L187" s="1029">
        <f>N168</f>
        <v>294.91888427734375</v>
      </c>
      <c r="M187" s="1029"/>
      <c r="N187" s="1029"/>
      <c r="O187" s="1029"/>
      <c r="P187" s="1029"/>
      <c r="Q187" s="330" t="s">
        <v>58</v>
      </c>
      <c r="R187" s="1050">
        <f>反力!AB78</f>
        <v>0.54600000000000004</v>
      </c>
      <c r="S187" s="1050"/>
      <c r="T187" s="1050"/>
      <c r="U187" s="330" t="s">
        <v>51</v>
      </c>
      <c r="V187" s="1029">
        <f>L187*R187</f>
        <v>161.0257108154297</v>
      </c>
      <c r="W187" s="1029"/>
      <c r="X187" s="1029"/>
      <c r="Y187" s="1029"/>
      <c r="Z187" s="1029"/>
      <c r="AA187" s="330"/>
      <c r="AB187" s="1051">
        <f>W176</f>
        <v>0.67500000000000004</v>
      </c>
      <c r="AC187" s="1051"/>
      <c r="AD187" s="1051"/>
      <c r="AE187" s="1051"/>
      <c r="AF187" s="330"/>
      <c r="AG187" s="1029">
        <f>ROUND(AB187*V187,2)</f>
        <v>108.69</v>
      </c>
      <c r="AH187" s="1029"/>
      <c r="AI187" s="1029"/>
      <c r="AJ187" s="1029"/>
      <c r="AK187" s="1029"/>
    </row>
    <row r="188" spans="4:37" ht="7.5" customHeight="1"/>
    <row r="189" spans="4:37" ht="15" customHeight="1">
      <c r="G189" s="219" t="s">
        <v>82</v>
      </c>
      <c r="L189" s="982">
        <f>SUM(L186:P188)</f>
        <v>567.38571166992188</v>
      </c>
      <c r="M189" s="982"/>
      <c r="N189" s="982"/>
      <c r="O189" s="982"/>
      <c r="P189" s="982"/>
      <c r="V189" s="982">
        <f>SUM(V186:Z188)</f>
        <v>227.78008352661135</v>
      </c>
      <c r="W189" s="982"/>
      <c r="X189" s="982"/>
      <c r="Y189" s="982"/>
      <c r="Z189" s="982"/>
      <c r="AG189" s="982">
        <f>SUM(AG186:AK188)</f>
        <v>86.99</v>
      </c>
      <c r="AH189" s="982"/>
      <c r="AI189" s="982"/>
      <c r="AJ189" s="982"/>
      <c r="AK189" s="982"/>
    </row>
    <row r="190" spans="4:37" ht="15" customHeight="1">
      <c r="AI190" s="234"/>
    </row>
    <row r="191" spans="4:37" ht="15" customHeight="1">
      <c r="E191" s="220" t="s">
        <v>332</v>
      </c>
    </row>
    <row r="192" spans="4:37" ht="7.5" customHeight="1"/>
    <row r="193" spans="4:48" ht="15" customHeight="1">
      <c r="L193" s="340" t="s">
        <v>307</v>
      </c>
      <c r="M193" s="340"/>
      <c r="N193" s="340"/>
      <c r="O193" s="340"/>
      <c r="P193" s="340"/>
      <c r="Q193" s="340"/>
      <c r="R193" s="340"/>
      <c r="S193" s="340"/>
      <c r="T193" s="340"/>
      <c r="U193" s="340"/>
      <c r="V193" s="340"/>
      <c r="W193" s="340"/>
      <c r="X193" s="340"/>
      <c r="Y193" s="340"/>
      <c r="Z193" s="340"/>
      <c r="AB193" s="219" t="s">
        <v>308</v>
      </c>
      <c r="AH193" s="219" t="s">
        <v>309</v>
      </c>
    </row>
    <row r="194" spans="4:48" ht="15" customHeight="1">
      <c r="G194" s="219" t="s">
        <v>310</v>
      </c>
      <c r="L194" s="982">
        <f>N175</f>
        <v>544.93365478515625</v>
      </c>
      <c r="M194" s="982"/>
      <c r="N194" s="982"/>
      <c r="O194" s="982"/>
      <c r="P194" s="982"/>
      <c r="Q194" s="219" t="s">
        <v>58</v>
      </c>
      <c r="R194" s="763">
        <f>反力!Q81</f>
        <v>0.222</v>
      </c>
      <c r="S194" s="763"/>
      <c r="T194" s="763"/>
      <c r="U194" s="219" t="s">
        <v>51</v>
      </c>
      <c r="V194" s="982">
        <f>L194*R194</f>
        <v>120.9752713623047</v>
      </c>
      <c r="W194" s="982"/>
      <c r="X194" s="982"/>
      <c r="Y194" s="982"/>
      <c r="Z194" s="982"/>
      <c r="AB194" s="1052">
        <f>AB186</f>
        <v>-0.32500000000000001</v>
      </c>
      <c r="AC194" s="1052"/>
      <c r="AD194" s="1052"/>
      <c r="AE194" s="1052"/>
      <c r="AG194" s="982">
        <f>ROUND(AB194*V194,2)</f>
        <v>-39.32</v>
      </c>
      <c r="AH194" s="982"/>
      <c r="AI194" s="982"/>
      <c r="AJ194" s="982"/>
      <c r="AK194" s="982"/>
    </row>
    <row r="195" spans="4:48" ht="15" customHeight="1">
      <c r="G195" s="330" t="s">
        <v>311</v>
      </c>
      <c r="H195" s="330"/>
      <c r="I195" s="330"/>
      <c r="J195" s="330"/>
      <c r="K195" s="330"/>
      <c r="L195" s="1029">
        <f>N176</f>
        <v>589.8377685546875</v>
      </c>
      <c r="M195" s="1029"/>
      <c r="N195" s="1029"/>
      <c r="O195" s="1029"/>
      <c r="P195" s="1029"/>
      <c r="Q195" s="330" t="s">
        <v>58</v>
      </c>
      <c r="R195" s="1050">
        <f>反力!AB81</f>
        <v>0.52100000000000002</v>
      </c>
      <c r="S195" s="1050"/>
      <c r="T195" s="1050"/>
      <c r="U195" s="330" t="s">
        <v>51</v>
      </c>
      <c r="V195" s="1029">
        <f>L195*R195</f>
        <v>307.30547741699218</v>
      </c>
      <c r="W195" s="1029"/>
      <c r="X195" s="1029"/>
      <c r="Y195" s="1029"/>
      <c r="Z195" s="1029"/>
      <c r="AA195" s="330"/>
      <c r="AB195" s="1051">
        <f>AB187</f>
        <v>0.67500000000000004</v>
      </c>
      <c r="AC195" s="1051"/>
      <c r="AD195" s="1051"/>
      <c r="AE195" s="1051"/>
      <c r="AF195" s="330"/>
      <c r="AG195" s="1029">
        <f>ROUND(AB195*V195,2)</f>
        <v>207.43</v>
      </c>
      <c r="AH195" s="1029"/>
      <c r="AI195" s="1029"/>
      <c r="AJ195" s="1029"/>
      <c r="AK195" s="1029"/>
    </row>
    <row r="196" spans="4:48" ht="7.5" customHeight="1"/>
    <row r="197" spans="4:48" ht="15" customHeight="1">
      <c r="G197" s="219" t="s">
        <v>82</v>
      </c>
      <c r="L197" s="982">
        <f>SUM(L194:P196)</f>
        <v>1134.7714233398438</v>
      </c>
      <c r="M197" s="982"/>
      <c r="N197" s="982"/>
      <c r="O197" s="982"/>
      <c r="P197" s="982"/>
      <c r="V197" s="982">
        <f>SUM(V194:Z196)</f>
        <v>428.28074877929686</v>
      </c>
      <c r="W197" s="982"/>
      <c r="X197" s="982"/>
      <c r="Y197" s="982"/>
      <c r="Z197" s="982"/>
      <c r="AG197" s="982">
        <f>SUM(AG194:AK196)</f>
        <v>168.11</v>
      </c>
      <c r="AH197" s="982"/>
      <c r="AI197" s="982"/>
      <c r="AJ197" s="982"/>
      <c r="AK197" s="982"/>
    </row>
    <row r="199" spans="4:48" ht="15" hidden="1" customHeight="1">
      <c r="D199" s="275" t="s">
        <v>334</v>
      </c>
      <c r="E199" s="274"/>
      <c r="F199" s="274"/>
      <c r="G199" s="274"/>
      <c r="H199" s="274"/>
      <c r="I199" s="274"/>
      <c r="J199" s="274"/>
      <c r="K199" s="274"/>
      <c r="L199" s="274"/>
      <c r="M199" s="274"/>
      <c r="N199" s="274"/>
      <c r="O199" s="274"/>
      <c r="P199" s="274"/>
      <c r="Q199" s="274"/>
      <c r="R199" s="274"/>
      <c r="S199" s="274"/>
      <c r="T199" s="274"/>
      <c r="U199" s="274"/>
      <c r="V199" s="274"/>
      <c r="W199" s="274"/>
      <c r="X199" s="274"/>
      <c r="Y199" s="274"/>
      <c r="Z199" s="274"/>
      <c r="AA199" s="274"/>
      <c r="AB199" s="274"/>
      <c r="AC199" s="274"/>
      <c r="AD199" s="274"/>
      <c r="AE199" s="274"/>
      <c r="AF199" s="274"/>
      <c r="AG199" s="274"/>
      <c r="AH199" s="274"/>
      <c r="AI199" s="274"/>
      <c r="AJ199" s="274"/>
      <c r="AK199" s="274"/>
      <c r="AL199" s="274"/>
      <c r="AM199" s="274"/>
      <c r="AN199" s="274"/>
      <c r="AO199" s="274"/>
      <c r="AP199" s="274"/>
      <c r="AQ199" s="274"/>
      <c r="AR199" s="274"/>
      <c r="AS199" s="274"/>
      <c r="AT199" s="274"/>
      <c r="AU199" s="274"/>
      <c r="AV199" s="274"/>
    </row>
    <row r="200" spans="4:48" ht="15" hidden="1" customHeight="1">
      <c r="D200" s="274"/>
      <c r="E200" s="274"/>
      <c r="F200" s="274"/>
      <c r="G200" s="274"/>
      <c r="H200" s="274"/>
      <c r="I200" s="274"/>
      <c r="J200" s="274"/>
      <c r="K200" s="274"/>
      <c r="L200" s="274"/>
      <c r="M200" s="274"/>
      <c r="N200" s="274"/>
      <c r="O200" s="274"/>
      <c r="P200" s="274"/>
      <c r="Q200" s="274"/>
      <c r="R200" s="274"/>
      <c r="S200" s="274"/>
      <c r="T200" s="274"/>
      <c r="U200" s="274"/>
      <c r="V200" s="274"/>
      <c r="W200" s="274"/>
      <c r="X200" s="274"/>
      <c r="Y200" s="274"/>
      <c r="Z200" s="274"/>
      <c r="AA200" s="274"/>
      <c r="AB200" s="274"/>
      <c r="AC200" s="274"/>
      <c r="AD200" s="274"/>
      <c r="AE200" s="274"/>
      <c r="AF200" s="274"/>
      <c r="AG200" s="274"/>
      <c r="AH200" s="274"/>
      <c r="AI200" s="274"/>
      <c r="AJ200" s="274"/>
      <c r="AK200" s="274"/>
      <c r="AL200" s="274"/>
      <c r="AM200" s="274"/>
      <c r="AN200" s="274"/>
      <c r="AO200" s="274"/>
      <c r="AP200" s="274"/>
      <c r="AQ200" s="274"/>
      <c r="AR200" s="274"/>
      <c r="AS200" s="274"/>
      <c r="AT200" s="274"/>
      <c r="AU200" s="274"/>
      <c r="AV200" s="274"/>
    </row>
    <row r="201" spans="4:48" ht="15" hidden="1" customHeight="1">
      <c r="D201" s="275"/>
      <c r="E201" s="275" t="s">
        <v>335</v>
      </c>
      <c r="F201" s="274"/>
      <c r="G201" s="274"/>
      <c r="H201" s="274"/>
      <c r="I201" s="274"/>
      <c r="J201" s="274"/>
      <c r="K201" s="274"/>
      <c r="L201" s="274"/>
      <c r="M201" s="274"/>
      <c r="N201" s="274"/>
      <c r="O201" s="274"/>
      <c r="P201" s="274"/>
      <c r="Q201" s="274"/>
      <c r="R201" s="274"/>
      <c r="S201" s="274"/>
      <c r="T201" s="274"/>
      <c r="U201" s="274"/>
      <c r="V201" s="274"/>
      <c r="W201" s="274"/>
      <c r="X201" s="274"/>
      <c r="Y201" s="274"/>
      <c r="Z201" s="274"/>
      <c r="AA201" s="274"/>
      <c r="AB201" s="274"/>
      <c r="AC201" s="274"/>
      <c r="AD201" s="274"/>
      <c r="AE201" s="274"/>
      <c r="AF201" s="274"/>
      <c r="AG201" s="274"/>
      <c r="AH201" s="274"/>
      <c r="AI201" s="274"/>
      <c r="AJ201" s="274"/>
      <c r="AK201" s="274"/>
      <c r="AL201" s="274"/>
      <c r="AM201" s="274"/>
      <c r="AN201" s="274"/>
      <c r="AO201" s="274"/>
      <c r="AP201" s="274"/>
      <c r="AQ201" s="274"/>
      <c r="AR201" s="274"/>
      <c r="AS201" s="274"/>
      <c r="AT201" s="274"/>
      <c r="AU201" s="274"/>
      <c r="AV201" s="274"/>
    </row>
    <row r="202" spans="4:48" ht="15" hidden="1" customHeight="1">
      <c r="D202" s="274"/>
      <c r="E202" s="274"/>
      <c r="F202" s="274"/>
      <c r="G202" s="274"/>
      <c r="H202" s="274"/>
      <c r="I202" s="274"/>
      <c r="J202" s="274"/>
      <c r="K202" s="274"/>
      <c r="L202" s="274"/>
      <c r="M202" s="274"/>
      <c r="N202" s="274"/>
      <c r="O202" s="274"/>
      <c r="P202" s="274"/>
      <c r="Q202" s="274"/>
      <c r="R202" s="274"/>
      <c r="S202" s="274"/>
      <c r="T202" s="274"/>
      <c r="U202" s="274"/>
      <c r="V202" s="274"/>
      <c r="W202" s="274"/>
      <c r="X202" s="274"/>
      <c r="Y202" s="274"/>
      <c r="Z202" s="274"/>
      <c r="AA202" s="274"/>
      <c r="AB202" s="274"/>
      <c r="AC202" s="274"/>
      <c r="AD202" s="274"/>
      <c r="AE202" s="274"/>
      <c r="AF202" s="274"/>
      <c r="AG202" s="274"/>
      <c r="AH202" s="274"/>
      <c r="AI202" s="274"/>
      <c r="AJ202" s="274"/>
      <c r="AK202" s="274"/>
      <c r="AL202" s="274"/>
      <c r="AM202" s="274"/>
      <c r="AN202" s="274"/>
      <c r="AO202" s="274"/>
      <c r="AP202" s="274"/>
      <c r="AQ202" s="274"/>
      <c r="AR202" s="274"/>
      <c r="AS202" s="274"/>
      <c r="AT202" s="274"/>
      <c r="AU202" s="274"/>
      <c r="AV202" s="274"/>
    </row>
    <row r="203" spans="4:48" ht="15" hidden="1" customHeight="1">
      <c r="D203" s="274"/>
      <c r="E203" s="274"/>
      <c r="F203" s="274" t="s">
        <v>312</v>
      </c>
      <c r="G203" s="274"/>
      <c r="H203" s="274"/>
      <c r="I203" s="274"/>
      <c r="J203" s="274" t="s">
        <v>313</v>
      </c>
      <c r="K203" s="274" t="s">
        <v>51</v>
      </c>
      <c r="L203" s="1063">
        <v>137</v>
      </c>
      <c r="M203" s="1063"/>
      <c r="N203" s="1063"/>
      <c r="O203" s="1063"/>
      <c r="P203" s="281"/>
      <c r="Q203" s="274" t="s">
        <v>58</v>
      </c>
      <c r="R203" s="286">
        <v>2</v>
      </c>
      <c r="S203" s="281"/>
      <c r="T203" s="281"/>
      <c r="U203" s="281"/>
      <c r="V203" s="281"/>
      <c r="W203" s="274"/>
      <c r="X203" s="281"/>
      <c r="Y203" s="281"/>
      <c r="Z203" s="281"/>
      <c r="AA203" s="281"/>
      <c r="AB203" s="281"/>
      <c r="AC203" s="274" t="s">
        <v>51</v>
      </c>
      <c r="AD203" s="1049">
        <v>274</v>
      </c>
      <c r="AE203" s="1049"/>
      <c r="AF203" s="1049"/>
      <c r="AG203" s="1049"/>
      <c r="AH203" s="274" t="s">
        <v>13</v>
      </c>
      <c r="AI203" s="274"/>
      <c r="AJ203" s="274"/>
      <c r="AK203" s="274"/>
      <c r="AL203" s="274"/>
      <c r="AM203" s="274"/>
      <c r="AN203" s="274"/>
      <c r="AO203" s="274"/>
      <c r="AP203" s="274"/>
      <c r="AQ203" s="274"/>
      <c r="AR203" s="274"/>
      <c r="AS203" s="274"/>
      <c r="AT203" s="274"/>
      <c r="AU203" s="274"/>
      <c r="AV203" s="274"/>
    </row>
    <row r="204" spans="4:48" ht="15" hidden="1" customHeight="1">
      <c r="D204" s="274"/>
      <c r="E204" s="274"/>
      <c r="F204" s="274"/>
      <c r="G204" s="274"/>
      <c r="H204" s="274"/>
      <c r="I204" s="274"/>
      <c r="J204" s="274"/>
      <c r="K204" s="274"/>
      <c r="L204" s="274"/>
      <c r="M204" s="274"/>
      <c r="N204" s="274"/>
      <c r="O204" s="274"/>
      <c r="P204" s="274"/>
      <c r="Q204" s="274"/>
      <c r="R204" s="274"/>
      <c r="S204" s="274"/>
      <c r="T204" s="274"/>
      <c r="U204" s="274"/>
      <c r="V204" s="274"/>
      <c r="W204" s="274"/>
      <c r="X204" s="274"/>
      <c r="Y204" s="274"/>
      <c r="Z204" s="274"/>
      <c r="AA204" s="274"/>
      <c r="AB204" s="274"/>
      <c r="AC204" s="274"/>
      <c r="AD204" s="274"/>
      <c r="AE204" s="274"/>
      <c r="AF204" s="274"/>
      <c r="AG204" s="274"/>
      <c r="AH204" s="274"/>
      <c r="AI204" s="274"/>
      <c r="AJ204" s="274"/>
      <c r="AK204" s="274"/>
      <c r="AL204" s="274"/>
      <c r="AM204" s="274"/>
      <c r="AN204" s="274"/>
      <c r="AO204" s="274"/>
      <c r="AP204" s="274"/>
      <c r="AQ204" s="274"/>
      <c r="AR204" s="274"/>
      <c r="AS204" s="274"/>
      <c r="AT204" s="274"/>
      <c r="AU204" s="274"/>
      <c r="AV204" s="274"/>
    </row>
    <row r="205" spans="4:48" ht="15" hidden="1" customHeight="1">
      <c r="D205" s="274"/>
      <c r="E205" s="274"/>
      <c r="F205" s="274" t="s">
        <v>219</v>
      </c>
      <c r="G205" s="274"/>
      <c r="H205" s="274"/>
      <c r="I205" s="274"/>
      <c r="J205" s="274" t="s">
        <v>336</v>
      </c>
      <c r="K205" s="274" t="s">
        <v>51</v>
      </c>
      <c r="L205" s="1063">
        <v>8</v>
      </c>
      <c r="M205" s="1063"/>
      <c r="N205" s="1063"/>
      <c r="O205" s="1063"/>
      <c r="P205" s="281"/>
      <c r="Q205" s="274" t="s">
        <v>58</v>
      </c>
      <c r="R205" s="286">
        <v>2</v>
      </c>
      <c r="S205" s="281"/>
      <c r="T205" s="281"/>
      <c r="U205" s="281"/>
      <c r="V205" s="281"/>
      <c r="W205" s="274"/>
      <c r="X205" s="281"/>
      <c r="Y205" s="281"/>
      <c r="Z205" s="281"/>
      <c r="AA205" s="281"/>
      <c r="AB205" s="281"/>
      <c r="AC205" s="274" t="s">
        <v>51</v>
      </c>
      <c r="AD205" s="1049">
        <v>16</v>
      </c>
      <c r="AE205" s="1049"/>
      <c r="AF205" s="1049"/>
      <c r="AG205" s="1049"/>
      <c r="AH205" s="274" t="s">
        <v>13</v>
      </c>
      <c r="AI205" s="274"/>
      <c r="AJ205" s="274"/>
      <c r="AK205" s="274"/>
      <c r="AL205" s="274"/>
      <c r="AM205" s="274"/>
      <c r="AN205" s="274"/>
      <c r="AO205" s="274"/>
      <c r="AP205" s="274"/>
      <c r="AQ205" s="274"/>
      <c r="AR205" s="274"/>
      <c r="AS205" s="274"/>
      <c r="AT205" s="274"/>
      <c r="AU205" s="274"/>
      <c r="AV205" s="274"/>
    </row>
    <row r="206" spans="4:48" ht="15" hidden="1" customHeight="1">
      <c r="D206" s="274"/>
      <c r="E206" s="274"/>
      <c r="F206" s="274"/>
      <c r="G206" s="274"/>
      <c r="H206" s="274"/>
      <c r="I206" s="274"/>
      <c r="J206" s="274"/>
      <c r="K206" s="274"/>
      <c r="L206" s="274"/>
      <c r="M206" s="274"/>
      <c r="N206" s="274"/>
      <c r="O206" s="274"/>
      <c r="P206" s="274"/>
      <c r="Q206" s="274"/>
      <c r="R206" s="274"/>
      <c r="S206" s="274"/>
      <c r="T206" s="274"/>
      <c r="U206" s="274"/>
      <c r="V206" s="274"/>
      <c r="W206" s="274"/>
      <c r="X206" s="274"/>
      <c r="Y206" s="274"/>
      <c r="Z206" s="274"/>
      <c r="AA206" s="274"/>
      <c r="AB206" s="274"/>
      <c r="AC206" s="274"/>
      <c r="AD206" s="274"/>
      <c r="AE206" s="274"/>
      <c r="AF206" s="274"/>
      <c r="AG206" s="274"/>
      <c r="AH206" s="274"/>
      <c r="AI206" s="274"/>
      <c r="AJ206" s="274"/>
      <c r="AK206" s="274"/>
      <c r="AL206" s="274"/>
      <c r="AM206" s="274"/>
      <c r="AN206" s="274"/>
      <c r="AO206" s="274"/>
      <c r="AP206" s="274"/>
      <c r="AQ206" s="274"/>
      <c r="AR206" s="274"/>
      <c r="AS206" s="274"/>
      <c r="AT206" s="274"/>
      <c r="AU206" s="274"/>
      <c r="AV206" s="274"/>
    </row>
    <row r="207" spans="4:48" ht="15" hidden="1" customHeight="1">
      <c r="D207" s="274"/>
      <c r="E207" s="274"/>
      <c r="F207" s="274" t="s">
        <v>224</v>
      </c>
      <c r="G207" s="274"/>
      <c r="H207" s="274"/>
      <c r="I207" s="274"/>
      <c r="J207" s="274" t="s">
        <v>315</v>
      </c>
      <c r="K207" s="274" t="s">
        <v>51</v>
      </c>
      <c r="L207" s="1063">
        <v>41</v>
      </c>
      <c r="M207" s="1063"/>
      <c r="N207" s="1063"/>
      <c r="O207" s="1063"/>
      <c r="P207" s="281"/>
      <c r="Q207" s="274" t="s">
        <v>58</v>
      </c>
      <c r="R207" s="286">
        <v>2</v>
      </c>
      <c r="S207" s="274"/>
      <c r="T207" s="274"/>
      <c r="U207" s="274"/>
      <c r="V207" s="274"/>
      <c r="W207" s="274"/>
      <c r="X207" s="274"/>
      <c r="Y207" s="274"/>
      <c r="Z207" s="274"/>
      <c r="AA207" s="274"/>
      <c r="AB207" s="274"/>
      <c r="AC207" s="274" t="s">
        <v>51</v>
      </c>
      <c r="AD207" s="1049">
        <v>82</v>
      </c>
      <c r="AE207" s="1049"/>
      <c r="AF207" s="1049"/>
      <c r="AG207" s="1049"/>
      <c r="AH207" s="274" t="s">
        <v>226</v>
      </c>
      <c r="AI207" s="274"/>
      <c r="AJ207" s="274"/>
      <c r="AK207" s="274" t="s">
        <v>337</v>
      </c>
      <c r="AL207" s="1061">
        <v>274</v>
      </c>
      <c r="AM207" s="1061"/>
      <c r="AN207" s="1061"/>
      <c r="AO207" s="1061"/>
      <c r="AP207" s="1061"/>
      <c r="AQ207" s="274" t="s">
        <v>58</v>
      </c>
      <c r="AR207" s="1062">
        <v>0</v>
      </c>
      <c r="AS207" s="1062"/>
      <c r="AT207" s="1062"/>
      <c r="AU207" s="274"/>
      <c r="AV207" s="274"/>
    </row>
    <row r="208" spans="4:48" ht="15" hidden="1" customHeight="1">
      <c r="D208" s="275"/>
      <c r="E208" s="274"/>
      <c r="F208" s="274"/>
      <c r="G208" s="274"/>
      <c r="H208" s="274"/>
      <c r="I208" s="274"/>
      <c r="J208" s="274"/>
      <c r="K208" s="274"/>
      <c r="L208" s="274"/>
      <c r="M208" s="274"/>
      <c r="N208" s="274"/>
      <c r="O208" s="274"/>
      <c r="P208" s="274"/>
      <c r="Q208" s="274"/>
      <c r="R208" s="274"/>
      <c r="S208" s="274"/>
      <c r="T208" s="274"/>
      <c r="U208" s="274"/>
      <c r="V208" s="274"/>
      <c r="W208" s="274"/>
      <c r="X208" s="274"/>
      <c r="Y208" s="274"/>
      <c r="Z208" s="274"/>
      <c r="AA208" s="274"/>
      <c r="AB208" s="274"/>
      <c r="AC208" s="274"/>
      <c r="AD208" s="274"/>
      <c r="AE208" s="274"/>
      <c r="AF208" s="274"/>
      <c r="AG208" s="274"/>
      <c r="AH208" s="274"/>
      <c r="AI208" s="274"/>
      <c r="AJ208" s="274"/>
      <c r="AK208" s="274"/>
      <c r="AL208" s="274"/>
      <c r="AM208" s="274"/>
      <c r="AN208" s="274"/>
      <c r="AO208" s="274"/>
      <c r="AP208" s="274"/>
      <c r="AQ208" s="274"/>
      <c r="AR208" s="274"/>
      <c r="AS208" s="274"/>
      <c r="AT208" s="274"/>
      <c r="AU208" s="274"/>
      <c r="AV208" s="274"/>
    </row>
    <row r="209" spans="1:48" ht="15" hidden="1" customHeight="1">
      <c r="D209" s="275"/>
      <c r="E209" s="275" t="s">
        <v>338</v>
      </c>
      <c r="F209" s="274"/>
      <c r="G209" s="274"/>
      <c r="H209" s="274"/>
      <c r="I209" s="274"/>
      <c r="J209" s="274"/>
      <c r="K209" s="274"/>
      <c r="L209" s="274"/>
      <c r="M209" s="274"/>
      <c r="N209" s="274"/>
      <c r="O209" s="274"/>
      <c r="P209" s="274"/>
      <c r="Q209" s="274"/>
      <c r="R209" s="274"/>
      <c r="S209" s="274"/>
      <c r="T209" s="274"/>
      <c r="U209" s="274"/>
      <c r="V209" s="274"/>
      <c r="W209" s="274"/>
      <c r="X209" s="274"/>
      <c r="Y209" s="274"/>
      <c r="Z209" s="274"/>
      <c r="AA209" s="274"/>
      <c r="AB209" s="274"/>
      <c r="AC209" s="274"/>
      <c r="AD209" s="274"/>
      <c r="AE209" s="274"/>
      <c r="AF209" s="274"/>
      <c r="AG209" s="274"/>
      <c r="AH209" s="274"/>
      <c r="AI209" s="274"/>
      <c r="AJ209" s="274"/>
      <c r="AK209" s="274"/>
      <c r="AL209" s="274"/>
      <c r="AM209" s="274"/>
      <c r="AN209" s="274"/>
      <c r="AO209" s="274"/>
      <c r="AP209" s="274"/>
      <c r="AQ209" s="274"/>
      <c r="AR209" s="274"/>
      <c r="AS209" s="274"/>
      <c r="AT209" s="274"/>
      <c r="AU209" s="274"/>
      <c r="AV209" s="274"/>
    </row>
    <row r="210" spans="1:48" ht="15" hidden="1" customHeight="1">
      <c r="D210" s="274"/>
      <c r="E210" s="274"/>
      <c r="F210" s="274"/>
      <c r="G210" s="274"/>
      <c r="H210" s="274"/>
      <c r="I210" s="274"/>
      <c r="J210" s="274"/>
      <c r="K210" s="274"/>
      <c r="L210" s="274"/>
      <c r="M210" s="274"/>
      <c r="N210" s="274"/>
      <c r="O210" s="274"/>
      <c r="P210" s="274"/>
      <c r="Q210" s="274"/>
      <c r="R210" s="274"/>
      <c r="S210" s="274"/>
      <c r="T210" s="274"/>
      <c r="U210" s="274"/>
      <c r="V210" s="274"/>
      <c r="W210" s="274"/>
      <c r="X210" s="274"/>
      <c r="Y210" s="274"/>
      <c r="Z210" s="274"/>
      <c r="AA210" s="274"/>
      <c r="AB210" s="274"/>
      <c r="AC210" s="274"/>
      <c r="AD210" s="274"/>
      <c r="AE210" s="274"/>
      <c r="AF210" s="274"/>
      <c r="AG210" s="274"/>
      <c r="AH210" s="274"/>
      <c r="AI210" s="274"/>
      <c r="AJ210" s="274"/>
      <c r="AK210" s="274"/>
      <c r="AL210" s="274"/>
      <c r="AM210" s="274"/>
      <c r="AN210" s="274"/>
      <c r="AO210" s="274"/>
      <c r="AP210" s="274"/>
      <c r="AQ210" s="274"/>
      <c r="AR210" s="274"/>
      <c r="AS210" s="274"/>
      <c r="AT210" s="274"/>
      <c r="AU210" s="274"/>
      <c r="AV210" s="274"/>
    </row>
    <row r="211" spans="1:48" ht="15" hidden="1" customHeight="1">
      <c r="D211" s="274"/>
      <c r="E211" s="274"/>
      <c r="F211" s="274" t="s">
        <v>312</v>
      </c>
      <c r="G211" s="274"/>
      <c r="H211" s="274"/>
      <c r="I211" s="274"/>
      <c r="J211" s="274" t="s">
        <v>313</v>
      </c>
      <c r="K211" s="274" t="s">
        <v>51</v>
      </c>
      <c r="L211" s="1063">
        <v>240</v>
      </c>
      <c r="M211" s="1063"/>
      <c r="N211" s="1063"/>
      <c r="O211" s="1063"/>
      <c r="P211" s="281"/>
      <c r="Q211" s="274" t="s">
        <v>58</v>
      </c>
      <c r="R211" s="286">
        <v>2</v>
      </c>
      <c r="S211" s="274"/>
      <c r="T211" s="274"/>
      <c r="U211" s="274"/>
      <c r="V211" s="274"/>
      <c r="W211" s="274"/>
      <c r="X211" s="274"/>
      <c r="Y211" s="274"/>
      <c r="Z211" s="274"/>
      <c r="AA211" s="274"/>
      <c r="AB211" s="274"/>
      <c r="AC211" s="274" t="s">
        <v>51</v>
      </c>
      <c r="AD211" s="1049">
        <v>480</v>
      </c>
      <c r="AE211" s="1049"/>
      <c r="AF211" s="1049"/>
      <c r="AG211" s="1049"/>
      <c r="AH211" s="274" t="s">
        <v>13</v>
      </c>
      <c r="AI211" s="274"/>
      <c r="AJ211" s="274"/>
      <c r="AK211" s="281"/>
      <c r="AL211" s="281"/>
      <c r="AM211" s="281"/>
      <c r="AN211" s="281"/>
      <c r="AO211" s="274"/>
      <c r="AP211" s="281"/>
      <c r="AQ211" s="281"/>
      <c r="AR211" s="281"/>
      <c r="AS211" s="281"/>
      <c r="AT211" s="281"/>
      <c r="AU211" s="274"/>
      <c r="AV211" s="274"/>
    </row>
    <row r="212" spans="1:48" ht="15" hidden="1" customHeight="1">
      <c r="D212" s="274"/>
      <c r="E212" s="274"/>
      <c r="F212" s="274"/>
      <c r="G212" s="274"/>
      <c r="H212" s="274"/>
      <c r="I212" s="274"/>
      <c r="J212" s="274"/>
      <c r="K212" s="274"/>
      <c r="L212" s="274"/>
      <c r="M212" s="274"/>
      <c r="N212" s="274"/>
      <c r="O212" s="274"/>
      <c r="P212" s="274"/>
      <c r="Q212" s="274"/>
      <c r="R212" s="274"/>
      <c r="S212" s="274"/>
      <c r="T212" s="274"/>
      <c r="U212" s="274"/>
      <c r="V212" s="274"/>
      <c r="W212" s="274"/>
      <c r="X212" s="274"/>
      <c r="Y212" s="274"/>
      <c r="Z212" s="274"/>
      <c r="AA212" s="274"/>
      <c r="AB212" s="274"/>
      <c r="AC212" s="274"/>
      <c r="AD212" s="274"/>
      <c r="AE212" s="274"/>
      <c r="AF212" s="274"/>
      <c r="AG212" s="274"/>
      <c r="AH212" s="274"/>
      <c r="AI212" s="274"/>
      <c r="AJ212" s="274"/>
      <c r="AK212" s="274"/>
      <c r="AL212" s="274"/>
      <c r="AM212" s="274"/>
      <c r="AN212" s="274"/>
      <c r="AO212" s="274"/>
      <c r="AP212" s="274"/>
      <c r="AQ212" s="274"/>
      <c r="AR212" s="274"/>
      <c r="AS212" s="274"/>
      <c r="AT212" s="274"/>
      <c r="AU212" s="274"/>
      <c r="AV212" s="274"/>
    </row>
    <row r="213" spans="1:48" ht="15" hidden="1" customHeight="1">
      <c r="D213" s="274"/>
      <c r="E213" s="274"/>
      <c r="F213" s="274" t="s">
        <v>219</v>
      </c>
      <c r="G213" s="274"/>
      <c r="H213" s="274"/>
      <c r="I213" s="274"/>
      <c r="J213" s="274" t="s">
        <v>336</v>
      </c>
      <c r="K213" s="274" t="s">
        <v>51</v>
      </c>
      <c r="L213" s="1063">
        <v>20</v>
      </c>
      <c r="M213" s="1063"/>
      <c r="N213" s="1063"/>
      <c r="O213" s="1063"/>
      <c r="P213" s="281"/>
      <c r="Q213" s="274" t="s">
        <v>58</v>
      </c>
      <c r="R213" s="286">
        <v>2</v>
      </c>
      <c r="S213" s="274"/>
      <c r="T213" s="274"/>
      <c r="U213" s="274"/>
      <c r="V213" s="274"/>
      <c r="W213" s="274"/>
      <c r="X213" s="274"/>
      <c r="Y213" s="274"/>
      <c r="Z213" s="274"/>
      <c r="AA213" s="274"/>
      <c r="AB213" s="274"/>
      <c r="AC213" s="274" t="s">
        <v>51</v>
      </c>
      <c r="AD213" s="1049">
        <v>40</v>
      </c>
      <c r="AE213" s="1049"/>
      <c r="AF213" s="1049"/>
      <c r="AG213" s="1049"/>
      <c r="AH213" s="274" t="s">
        <v>13</v>
      </c>
      <c r="AI213" s="274"/>
      <c r="AJ213" s="274"/>
      <c r="AK213" s="281"/>
      <c r="AL213" s="281"/>
      <c r="AM213" s="281"/>
      <c r="AN213" s="281"/>
      <c r="AO213" s="274"/>
      <c r="AP213" s="281"/>
      <c r="AQ213" s="281"/>
      <c r="AR213" s="281"/>
      <c r="AS213" s="281"/>
      <c r="AT213" s="281"/>
      <c r="AU213" s="274"/>
      <c r="AV213" s="274"/>
    </row>
    <row r="214" spans="1:48" ht="15" hidden="1" customHeight="1">
      <c r="D214" s="274"/>
      <c r="E214" s="274"/>
      <c r="F214" s="274"/>
      <c r="G214" s="274"/>
      <c r="H214" s="274"/>
      <c r="I214" s="274"/>
      <c r="J214" s="274"/>
      <c r="K214" s="274"/>
      <c r="L214" s="274"/>
      <c r="M214" s="274"/>
      <c r="N214" s="274"/>
      <c r="O214" s="274"/>
      <c r="P214" s="274"/>
      <c r="Q214" s="274"/>
      <c r="R214" s="274"/>
      <c r="S214" s="274"/>
      <c r="T214" s="274"/>
      <c r="U214" s="274"/>
      <c r="V214" s="274"/>
      <c r="W214" s="274"/>
      <c r="X214" s="274"/>
      <c r="Y214" s="274"/>
      <c r="Z214" s="274"/>
      <c r="AA214" s="274"/>
      <c r="AB214" s="274"/>
      <c r="AC214" s="274"/>
      <c r="AD214" s="274"/>
      <c r="AE214" s="274"/>
      <c r="AF214" s="274"/>
      <c r="AG214" s="274"/>
      <c r="AH214" s="274"/>
      <c r="AI214" s="274"/>
      <c r="AJ214" s="274"/>
      <c r="AK214" s="274"/>
      <c r="AL214" s="274"/>
      <c r="AM214" s="274"/>
      <c r="AN214" s="274"/>
      <c r="AO214" s="274"/>
      <c r="AP214" s="274"/>
      <c r="AQ214" s="274"/>
      <c r="AR214" s="274"/>
      <c r="AS214" s="274"/>
      <c r="AT214" s="274"/>
      <c r="AU214" s="274"/>
      <c r="AV214" s="274"/>
    </row>
    <row r="215" spans="1:48" ht="15" hidden="1" customHeight="1">
      <c r="D215" s="274"/>
      <c r="E215" s="274"/>
      <c r="F215" s="274" t="s">
        <v>224</v>
      </c>
      <c r="G215" s="274"/>
      <c r="H215" s="274"/>
      <c r="I215" s="274"/>
      <c r="J215" s="274" t="s">
        <v>315</v>
      </c>
      <c r="K215" s="274" t="s">
        <v>51</v>
      </c>
      <c r="L215" s="1063">
        <v>100</v>
      </c>
      <c r="M215" s="1063"/>
      <c r="N215" s="1063"/>
      <c r="O215" s="1063"/>
      <c r="P215" s="281"/>
      <c r="Q215" s="274" t="s">
        <v>58</v>
      </c>
      <c r="R215" s="286">
        <v>2</v>
      </c>
      <c r="S215" s="274"/>
      <c r="T215" s="274"/>
      <c r="U215" s="274"/>
      <c r="V215" s="274"/>
      <c r="W215" s="274"/>
      <c r="X215" s="274"/>
      <c r="Y215" s="274"/>
      <c r="Z215" s="274"/>
      <c r="AA215" s="274"/>
      <c r="AB215" s="274"/>
      <c r="AC215" s="274" t="s">
        <v>51</v>
      </c>
      <c r="AD215" s="1049">
        <v>200</v>
      </c>
      <c r="AE215" s="1049"/>
      <c r="AF215" s="1049"/>
      <c r="AG215" s="1049"/>
      <c r="AH215" s="274" t="s">
        <v>226</v>
      </c>
      <c r="AI215" s="274"/>
      <c r="AJ215" s="274"/>
      <c r="AK215" s="274" t="s">
        <v>337</v>
      </c>
      <c r="AL215" s="1061">
        <v>480</v>
      </c>
      <c r="AM215" s="1061"/>
      <c r="AN215" s="1061"/>
      <c r="AO215" s="1061"/>
      <c r="AP215" s="1061"/>
      <c r="AQ215" s="274" t="s">
        <v>58</v>
      </c>
      <c r="AR215" s="1064">
        <v>0</v>
      </c>
      <c r="AS215" s="1064"/>
      <c r="AT215" s="1064"/>
      <c r="AU215" s="274"/>
      <c r="AV215" s="274"/>
    </row>
    <row r="216" spans="1:48" ht="15" hidden="1" customHeight="1">
      <c r="D216" s="274"/>
      <c r="E216" s="274"/>
      <c r="F216" s="274"/>
      <c r="G216" s="274"/>
      <c r="H216" s="274"/>
      <c r="I216" s="274"/>
      <c r="J216" s="280"/>
      <c r="K216" s="280"/>
      <c r="L216" s="280"/>
      <c r="M216" s="280"/>
      <c r="N216" s="281"/>
      <c r="O216" s="274"/>
      <c r="P216" s="286"/>
      <c r="Q216" s="274"/>
      <c r="R216" s="282"/>
      <c r="S216" s="274"/>
      <c r="T216" s="274"/>
      <c r="U216" s="274"/>
      <c r="V216" s="274"/>
      <c r="W216" s="274"/>
      <c r="X216" s="274"/>
      <c r="Y216" s="274"/>
      <c r="Z216" s="274"/>
      <c r="AA216" s="274"/>
      <c r="AB216" s="274"/>
      <c r="AC216" s="281"/>
      <c r="AD216" s="281"/>
      <c r="AE216" s="281"/>
      <c r="AF216" s="274"/>
      <c r="AG216" s="274"/>
      <c r="AH216" s="274"/>
      <c r="AI216" s="274"/>
      <c r="AJ216" s="274"/>
      <c r="AK216" s="282"/>
      <c r="AL216" s="282"/>
      <c r="AM216" s="282"/>
      <c r="AN216" s="282"/>
      <c r="AO216" s="274"/>
      <c r="AP216" s="283"/>
      <c r="AQ216" s="283"/>
      <c r="AR216" s="283"/>
      <c r="AS216" s="274"/>
      <c r="AT216" s="355"/>
      <c r="AU216" s="274"/>
      <c r="AV216" s="274"/>
    </row>
    <row r="217" spans="1:48" ht="15" customHeight="1">
      <c r="J217" s="536"/>
      <c r="K217" s="536"/>
      <c r="L217" s="536"/>
      <c r="M217" s="536"/>
      <c r="N217" s="290"/>
      <c r="P217" s="266"/>
      <c r="R217" s="234"/>
      <c r="AC217" s="290"/>
      <c r="AD217" s="290"/>
      <c r="AE217" s="290"/>
      <c r="AK217" s="234"/>
      <c r="AL217" s="234"/>
      <c r="AM217" s="234"/>
      <c r="AN217" s="234"/>
      <c r="AP217" s="334"/>
      <c r="AQ217" s="334"/>
      <c r="AR217" s="334"/>
      <c r="AT217" s="257"/>
    </row>
    <row r="218" spans="1:48" ht="16.5" customHeight="1">
      <c r="A218" s="220"/>
      <c r="B218" s="220"/>
      <c r="D218" s="220" t="s">
        <v>339</v>
      </c>
      <c r="R218" s="266"/>
      <c r="T218" s="291"/>
      <c r="U218" s="291"/>
      <c r="V218" s="291"/>
      <c r="W218" s="291"/>
      <c r="X218" s="291"/>
      <c r="AA218" s="241"/>
      <c r="AB218" s="241"/>
      <c r="AC218" s="241"/>
      <c r="AD218" s="241"/>
      <c r="AG218" s="241"/>
      <c r="AH218" s="241"/>
    </row>
    <row r="219" spans="1:48" s="297" customFormat="1" ht="15.75" customHeight="1"/>
    <row r="220" spans="1:48" s="297" customFormat="1" ht="15.75" customHeight="1">
      <c r="E220" s="335" t="s">
        <v>340</v>
      </c>
    </row>
    <row r="221" spans="1:48" s="297" customFormat="1" ht="15" customHeight="1"/>
    <row r="222" spans="1:48" ht="15" customHeight="1">
      <c r="C222" s="297"/>
      <c r="D222" s="297"/>
      <c r="E222" s="297"/>
      <c r="F222" s="1158" t="s">
        <v>196</v>
      </c>
      <c r="G222" s="959"/>
      <c r="H222" s="959"/>
      <c r="I222" s="959"/>
      <c r="J222" s="959"/>
      <c r="K222" s="959"/>
      <c r="L222" s="959"/>
      <c r="M222" s="959"/>
      <c r="N222" s="959"/>
      <c r="O222" s="959"/>
      <c r="P222" s="959"/>
      <c r="Q222" s="959"/>
      <c r="R222" s="959"/>
      <c r="S222" s="959"/>
      <c r="T222" s="959"/>
      <c r="U222" s="959" t="s">
        <v>197</v>
      </c>
      <c r="V222" s="959"/>
      <c r="W222" s="959"/>
      <c r="X222" s="959"/>
      <c r="Y222" s="959"/>
      <c r="Z222" s="959" t="s">
        <v>198</v>
      </c>
      <c r="AA222" s="959"/>
      <c r="AB222" s="959"/>
      <c r="AC222" s="959"/>
      <c r="AD222" s="1155"/>
      <c r="AE222" s="297"/>
      <c r="AF222" s="297"/>
    </row>
    <row r="223" spans="1:48" ht="15" customHeight="1">
      <c r="C223" s="297"/>
      <c r="D223" s="297"/>
      <c r="E223" s="297"/>
      <c r="F223" s="1159"/>
      <c r="G223" s="961"/>
      <c r="H223" s="961"/>
      <c r="I223" s="961"/>
      <c r="J223" s="961"/>
      <c r="K223" s="961"/>
      <c r="L223" s="961"/>
      <c r="M223" s="961"/>
      <c r="N223" s="961"/>
      <c r="O223" s="961"/>
      <c r="P223" s="961"/>
      <c r="Q223" s="961"/>
      <c r="R223" s="961"/>
      <c r="S223" s="961"/>
      <c r="T223" s="961"/>
      <c r="U223" s="961"/>
      <c r="V223" s="961"/>
      <c r="W223" s="961"/>
      <c r="X223" s="961"/>
      <c r="Y223" s="961"/>
      <c r="Z223" s="961"/>
      <c r="AA223" s="961"/>
      <c r="AB223" s="961"/>
      <c r="AC223" s="961"/>
      <c r="AD223" s="1156"/>
      <c r="AE223" s="297"/>
      <c r="AF223" s="297"/>
    </row>
    <row r="224" spans="1:48" ht="24" customHeight="1">
      <c r="C224" s="297"/>
      <c r="D224" s="297"/>
      <c r="E224" s="297"/>
      <c r="F224" s="1153" t="s">
        <v>200</v>
      </c>
      <c r="G224" s="945"/>
      <c r="H224" s="948" t="s">
        <v>341</v>
      </c>
      <c r="I224" s="948"/>
      <c r="J224" s="948"/>
      <c r="K224" s="948"/>
      <c r="L224" s="948"/>
      <c r="M224" s="948"/>
      <c r="N224" s="948"/>
      <c r="O224" s="948"/>
      <c r="P224" s="948"/>
      <c r="Q224" s="948"/>
      <c r="R224" s="948"/>
      <c r="S224" s="948"/>
      <c r="T224" s="948"/>
      <c r="U224" s="949">
        <f>線路水平!S376</f>
        <v>160</v>
      </c>
      <c r="V224" s="949"/>
      <c r="W224" s="949"/>
      <c r="X224" s="949"/>
      <c r="Y224" s="949"/>
      <c r="Z224" s="949">
        <f>線路水平!X376</f>
        <v>80</v>
      </c>
      <c r="AA224" s="949"/>
      <c r="AB224" s="949"/>
      <c r="AC224" s="949"/>
      <c r="AD224" s="1056"/>
      <c r="AE224" s="297"/>
      <c r="AF224" s="297"/>
    </row>
    <row r="225" spans="1:39" ht="24" customHeight="1">
      <c r="C225" s="297"/>
      <c r="D225" s="297"/>
      <c r="E225" s="297"/>
      <c r="F225" s="1153"/>
      <c r="G225" s="945"/>
      <c r="H225" s="948" t="s">
        <v>342</v>
      </c>
      <c r="I225" s="948"/>
      <c r="J225" s="948"/>
      <c r="K225" s="948"/>
      <c r="L225" s="948"/>
      <c r="M225" s="948"/>
      <c r="N225" s="948"/>
      <c r="O225" s="948"/>
      <c r="P225" s="948"/>
      <c r="Q225" s="948"/>
      <c r="R225" s="948"/>
      <c r="S225" s="948"/>
      <c r="T225" s="948"/>
      <c r="U225" s="949">
        <f>線路水平!S377</f>
        <v>200</v>
      </c>
      <c r="V225" s="949"/>
      <c r="W225" s="949"/>
      <c r="X225" s="949"/>
      <c r="Y225" s="949"/>
      <c r="Z225" s="949">
        <f>線路水平!X377</f>
        <v>100</v>
      </c>
      <c r="AA225" s="949"/>
      <c r="AB225" s="949"/>
      <c r="AC225" s="949"/>
      <c r="AD225" s="1056"/>
      <c r="AE225" s="297"/>
      <c r="AF225" s="297"/>
    </row>
    <row r="226" spans="1:39" ht="24" customHeight="1">
      <c r="C226" s="297"/>
      <c r="D226" s="297"/>
      <c r="E226" s="297"/>
      <c r="F226" s="1153" t="s">
        <v>203</v>
      </c>
      <c r="G226" s="945"/>
      <c r="H226" s="948" t="s">
        <v>204</v>
      </c>
      <c r="I226" s="948"/>
      <c r="J226" s="948"/>
      <c r="K226" s="948"/>
      <c r="L226" s="948"/>
      <c r="M226" s="948"/>
      <c r="N226" s="948"/>
      <c r="O226" s="948"/>
      <c r="P226" s="948"/>
      <c r="Q226" s="948"/>
      <c r="R226" s="948"/>
      <c r="S226" s="948"/>
      <c r="T226" s="948"/>
      <c r="U226" s="949">
        <f>線路水平!S378</f>
        <v>298.39999999999998</v>
      </c>
      <c r="V226" s="949"/>
      <c r="W226" s="949"/>
      <c r="X226" s="949"/>
      <c r="Y226" s="949"/>
      <c r="Z226" s="949">
        <f>線路水平!X378</f>
        <v>175.03</v>
      </c>
      <c r="AA226" s="949"/>
      <c r="AB226" s="949"/>
      <c r="AC226" s="949"/>
      <c r="AD226" s="1056"/>
      <c r="AE226" s="297"/>
      <c r="AF226" s="297"/>
    </row>
    <row r="227" spans="1:39" ht="24" customHeight="1">
      <c r="C227" s="297"/>
      <c r="D227" s="297"/>
      <c r="E227" s="297"/>
      <c r="F227" s="1153"/>
      <c r="G227" s="945"/>
      <c r="H227" s="948" t="s">
        <v>205</v>
      </c>
      <c r="I227" s="948"/>
      <c r="J227" s="948"/>
      <c r="K227" s="948"/>
      <c r="L227" s="948"/>
      <c r="M227" s="948"/>
      <c r="N227" s="948"/>
      <c r="O227" s="948"/>
      <c r="P227" s="948"/>
      <c r="Q227" s="948"/>
      <c r="R227" s="948"/>
      <c r="S227" s="948"/>
      <c r="T227" s="948"/>
      <c r="U227" s="949">
        <f>線路水平!S379</f>
        <v>318.40000000000003</v>
      </c>
      <c r="V227" s="949"/>
      <c r="W227" s="949"/>
      <c r="X227" s="949"/>
      <c r="Y227" s="949"/>
      <c r="Z227" s="949">
        <f>線路水平!X379</f>
        <v>195.49</v>
      </c>
      <c r="AA227" s="949"/>
      <c r="AB227" s="949"/>
      <c r="AC227" s="949"/>
      <c r="AD227" s="1056"/>
      <c r="AE227" s="297"/>
      <c r="AF227" s="297"/>
    </row>
    <row r="228" spans="1:39" ht="24" customHeight="1">
      <c r="C228" s="297"/>
      <c r="D228" s="297"/>
      <c r="E228" s="297"/>
      <c r="F228" s="1153"/>
      <c r="G228" s="945"/>
      <c r="H228" s="948" t="s">
        <v>206</v>
      </c>
      <c r="I228" s="948"/>
      <c r="J228" s="948"/>
      <c r="K228" s="948"/>
      <c r="L228" s="948"/>
      <c r="M228" s="948"/>
      <c r="N228" s="948"/>
      <c r="O228" s="948"/>
      <c r="P228" s="948"/>
      <c r="Q228" s="948"/>
      <c r="R228" s="948"/>
      <c r="S228" s="948"/>
      <c r="T228" s="948"/>
      <c r="U228" s="949">
        <f>線路水平!S380</f>
        <v>308</v>
      </c>
      <c r="V228" s="949"/>
      <c r="W228" s="949"/>
      <c r="X228" s="949"/>
      <c r="Y228" s="949"/>
      <c r="Z228" s="949">
        <f>線路水平!X380</f>
        <v>187.01</v>
      </c>
      <c r="AA228" s="949"/>
      <c r="AB228" s="949"/>
      <c r="AC228" s="949"/>
      <c r="AD228" s="1056"/>
      <c r="AE228" s="297"/>
      <c r="AF228" s="297"/>
    </row>
    <row r="229" spans="1:39" ht="24" customHeight="1">
      <c r="C229" s="297"/>
      <c r="D229" s="297"/>
      <c r="E229" s="297"/>
      <c r="F229" s="1153"/>
      <c r="G229" s="945"/>
      <c r="H229" s="948" t="s">
        <v>207</v>
      </c>
      <c r="I229" s="948"/>
      <c r="J229" s="948"/>
      <c r="K229" s="948"/>
      <c r="L229" s="948"/>
      <c r="M229" s="948"/>
      <c r="N229" s="948"/>
      <c r="O229" s="948"/>
      <c r="P229" s="948"/>
      <c r="Q229" s="948"/>
      <c r="R229" s="948"/>
      <c r="S229" s="948"/>
      <c r="T229" s="948"/>
      <c r="U229" s="949">
        <f>線路水平!S381</f>
        <v>200</v>
      </c>
      <c r="V229" s="949"/>
      <c r="W229" s="949"/>
      <c r="X229" s="949"/>
      <c r="Y229" s="949"/>
      <c r="Z229" s="949">
        <f>線路水平!X381</f>
        <v>100</v>
      </c>
      <c r="AA229" s="949"/>
      <c r="AB229" s="949"/>
      <c r="AC229" s="949"/>
      <c r="AD229" s="1056"/>
      <c r="AE229" s="297"/>
      <c r="AF229" s="297"/>
    </row>
    <row r="230" spans="1:39" ht="24" customHeight="1">
      <c r="C230" s="297"/>
      <c r="D230" s="297"/>
      <c r="E230" s="297"/>
      <c r="F230" s="1086" t="s">
        <v>208</v>
      </c>
      <c r="G230" s="1087"/>
      <c r="H230" s="948" t="s">
        <v>204</v>
      </c>
      <c r="I230" s="948"/>
      <c r="J230" s="948"/>
      <c r="K230" s="948"/>
      <c r="L230" s="948"/>
      <c r="M230" s="948"/>
      <c r="N230" s="948"/>
      <c r="O230" s="948"/>
      <c r="P230" s="948"/>
      <c r="Q230" s="948"/>
      <c r="R230" s="948"/>
      <c r="S230" s="948"/>
      <c r="T230" s="948"/>
      <c r="U230" s="949">
        <f>線路水平!S382</f>
        <v>298.39999999999998</v>
      </c>
      <c r="V230" s="949"/>
      <c r="W230" s="949"/>
      <c r="X230" s="949"/>
      <c r="Y230" s="949"/>
      <c r="Z230" s="949">
        <f>線路水平!X382</f>
        <v>165.31</v>
      </c>
      <c r="AA230" s="949"/>
      <c r="AB230" s="949"/>
      <c r="AC230" s="949"/>
      <c r="AD230" s="1056"/>
      <c r="AE230" s="297"/>
      <c r="AF230" s="297"/>
    </row>
    <row r="231" spans="1:39" ht="24" customHeight="1">
      <c r="C231" s="297"/>
      <c r="D231" s="297"/>
      <c r="E231" s="297"/>
      <c r="F231" s="1088"/>
      <c r="G231" s="1089"/>
      <c r="H231" s="951" t="s">
        <v>207</v>
      </c>
      <c r="I231" s="951"/>
      <c r="J231" s="951"/>
      <c r="K231" s="951"/>
      <c r="L231" s="951"/>
      <c r="M231" s="951"/>
      <c r="N231" s="951"/>
      <c r="O231" s="951"/>
      <c r="P231" s="951"/>
      <c r="Q231" s="951"/>
      <c r="R231" s="951"/>
      <c r="S231" s="951"/>
      <c r="T231" s="951"/>
      <c r="U231" s="952">
        <f>線路水平!S383</f>
        <v>200</v>
      </c>
      <c r="V231" s="952"/>
      <c r="W231" s="952"/>
      <c r="X231" s="952"/>
      <c r="Y231" s="952"/>
      <c r="Z231" s="952">
        <f>線路水平!X383</f>
        <v>100</v>
      </c>
      <c r="AA231" s="952"/>
      <c r="AB231" s="952"/>
      <c r="AC231" s="952"/>
      <c r="AD231" s="1090"/>
      <c r="AE231" s="297"/>
      <c r="AF231" s="297"/>
    </row>
    <row r="234" spans="1:39" ht="16.5" customHeight="1">
      <c r="A234" s="220"/>
      <c r="B234" s="220"/>
      <c r="C234" s="220" t="s">
        <v>343</v>
      </c>
    </row>
    <row r="235" spans="1:39" customFormat="1" ht="13.5">
      <c r="A235" s="298"/>
      <c r="B235" s="298"/>
      <c r="C235" s="299"/>
      <c r="D235" s="300"/>
      <c r="E235" s="300"/>
      <c r="F235" s="300"/>
      <c r="G235" s="300"/>
      <c r="H235" s="300"/>
      <c r="I235" s="300"/>
      <c r="J235" s="300"/>
      <c r="K235" s="300"/>
      <c r="L235" s="300"/>
      <c r="M235" s="300"/>
      <c r="N235" s="300"/>
      <c r="O235" s="300"/>
      <c r="P235" s="300"/>
      <c r="Q235" s="300"/>
      <c r="R235" s="300"/>
      <c r="S235" s="300"/>
      <c r="T235" s="300"/>
      <c r="U235" s="300"/>
      <c r="V235" s="300"/>
      <c r="W235" s="300"/>
      <c r="X235" s="300"/>
      <c r="Y235" s="300"/>
      <c r="Z235" s="300"/>
      <c r="AA235" s="300"/>
      <c r="AB235" s="300"/>
      <c r="AC235" s="300"/>
      <c r="AD235" s="300"/>
      <c r="AE235" s="300"/>
      <c r="AF235" s="300"/>
      <c r="AG235" s="300"/>
    </row>
    <row r="236" spans="1:39" customFormat="1" ht="13.5">
      <c r="A236" s="298"/>
      <c r="B236" s="298"/>
      <c r="C236" s="298"/>
      <c r="D236" s="219"/>
      <c r="E236" s="301" t="s">
        <v>344</v>
      </c>
      <c r="F236" s="302">
        <v>1</v>
      </c>
      <c r="G236" s="303"/>
      <c r="H236" s="303" t="s">
        <v>345</v>
      </c>
      <c r="I236" s="303"/>
      <c r="J236" s="303"/>
      <c r="K236" s="303"/>
      <c r="L236" s="303"/>
      <c r="M236" s="300"/>
      <c r="N236" s="300"/>
      <c r="O236" s="300"/>
      <c r="P236" s="300"/>
      <c r="Q236" s="300"/>
      <c r="R236" s="300"/>
      <c r="S236" s="300"/>
      <c r="T236" s="300"/>
      <c r="U236" s="300"/>
      <c r="V236" s="300"/>
      <c r="W236" s="300"/>
      <c r="X236" s="300"/>
      <c r="Y236" s="300"/>
      <c r="Z236" s="300"/>
      <c r="AA236" s="300"/>
      <c r="AB236" s="300"/>
      <c r="AC236" s="300"/>
      <c r="AD236" s="300"/>
      <c r="AE236" s="300"/>
      <c r="AF236" s="300"/>
      <c r="AG236" s="300"/>
      <c r="AH236" s="300"/>
      <c r="AI236" s="300"/>
      <c r="AJ236" s="300"/>
      <c r="AK236" s="300"/>
      <c r="AL236" s="300"/>
      <c r="AM236" s="300"/>
    </row>
    <row r="237" spans="1:39" customFormat="1" ht="13.5">
      <c r="A237" s="298"/>
      <c r="B237" s="298"/>
      <c r="C237" s="299"/>
      <c r="E237" s="336"/>
      <c r="F237" s="336"/>
      <c r="G237" s="336"/>
      <c r="H237" s="336"/>
      <c r="I237" s="336"/>
      <c r="J237" s="336"/>
      <c r="K237" s="336"/>
      <c r="L237" s="336"/>
      <c r="M237" s="336"/>
      <c r="N237" s="336"/>
      <c r="O237" s="336"/>
      <c r="P237" s="336"/>
      <c r="Q237" s="336"/>
      <c r="R237" s="336"/>
      <c r="S237" s="336"/>
      <c r="T237" s="336"/>
      <c r="U237" s="336"/>
      <c r="V237" s="336"/>
      <c r="W237" s="336"/>
      <c r="X237" s="336"/>
      <c r="Y237" s="336"/>
      <c r="AA237" s="300"/>
      <c r="AB237" s="300"/>
      <c r="AC237" s="300"/>
      <c r="AD237" s="300"/>
      <c r="AE237" s="300"/>
      <c r="AF237" s="300"/>
      <c r="AG237" s="300"/>
    </row>
    <row r="238" spans="1:39" customFormat="1" ht="13.5">
      <c r="A238" s="217"/>
      <c r="E238" s="337"/>
      <c r="F238" s="337"/>
      <c r="G238" s="337"/>
      <c r="H238" s="337"/>
      <c r="I238" s="338"/>
      <c r="J238" s="337"/>
      <c r="K238" s="337"/>
      <c r="L238" s="337"/>
      <c r="M238" s="341"/>
      <c r="N238" s="337"/>
      <c r="O238" s="337"/>
      <c r="P238" s="342" t="s">
        <v>313</v>
      </c>
      <c r="Q238" s="338"/>
      <c r="R238" s="350"/>
      <c r="S238" s="350"/>
      <c r="T238" s="350"/>
      <c r="U238" s="350"/>
      <c r="V238" s="337"/>
      <c r="W238" s="343"/>
      <c r="X238" s="337"/>
      <c r="Y238" s="338"/>
      <c r="AA238" s="217"/>
      <c r="AB238" s="217"/>
      <c r="AC238" s="217"/>
      <c r="AD238" s="217"/>
      <c r="AE238" s="217"/>
      <c r="AF238" s="217"/>
      <c r="AG238" s="217"/>
    </row>
    <row r="239" spans="1:39" customFormat="1" ht="13.5">
      <c r="A239" s="217"/>
      <c r="E239" s="337"/>
      <c r="F239" s="338"/>
      <c r="G239" s="337"/>
      <c r="H239" s="337"/>
      <c r="I239" s="337"/>
      <c r="J239" s="337"/>
      <c r="K239" s="337"/>
      <c r="L239" s="337"/>
      <c r="M239" s="338"/>
      <c r="N239" s="343"/>
      <c r="O239" s="337"/>
      <c r="P239" s="337"/>
      <c r="Q239" s="337"/>
      <c r="R239" s="339"/>
      <c r="S239" s="339"/>
      <c r="T239" s="337"/>
      <c r="U239" s="343"/>
      <c r="V239" s="337"/>
      <c r="W239" s="337"/>
      <c r="X239" s="337"/>
      <c r="Y239" s="337"/>
      <c r="AA239" s="217"/>
      <c r="AB239" s="324"/>
      <c r="AC239" s="217"/>
      <c r="AD239" s="217"/>
      <c r="AE239" s="217"/>
      <c r="AF239" s="217"/>
      <c r="AG239" s="217"/>
    </row>
    <row r="240" spans="1:39" customFormat="1" ht="13.5">
      <c r="A240" s="217"/>
      <c r="E240" s="337"/>
      <c r="F240" s="337"/>
      <c r="G240" s="337"/>
      <c r="H240" s="337"/>
      <c r="I240" s="337"/>
      <c r="J240" s="337"/>
      <c r="K240" s="337"/>
      <c r="L240" s="337"/>
      <c r="M240" s="344"/>
      <c r="N240" s="343"/>
      <c r="O240" s="339"/>
      <c r="P240" s="339"/>
      <c r="Q240" s="337"/>
      <c r="R240" s="337"/>
      <c r="S240" s="337"/>
      <c r="T240" s="337"/>
      <c r="U240" s="337"/>
      <c r="V240" s="337"/>
      <c r="W240" s="337"/>
      <c r="X240" s="339"/>
      <c r="Y240" s="339"/>
      <c r="AA240" s="217"/>
      <c r="AB240" s="217"/>
      <c r="AC240" s="217"/>
      <c r="AD240" s="217"/>
      <c r="AE240" s="217"/>
      <c r="AF240" s="217"/>
      <c r="AG240" s="217"/>
    </row>
    <row r="241" spans="1:35" customFormat="1" ht="13.5">
      <c r="A241" s="217"/>
      <c r="E241" s="337"/>
      <c r="F241" s="337"/>
      <c r="G241" s="337"/>
      <c r="H241" s="337"/>
      <c r="I241" s="345"/>
      <c r="J241" s="337"/>
      <c r="K241" s="337"/>
      <c r="L241" s="337"/>
      <c r="M241" s="344"/>
      <c r="N241" s="343"/>
      <c r="O241" s="337"/>
      <c r="P241" s="337"/>
      <c r="Q241" s="345"/>
      <c r="R241" s="339"/>
      <c r="S241" s="339"/>
      <c r="T241" s="337"/>
      <c r="U241" s="343"/>
      <c r="V241" s="337"/>
      <c r="W241" s="337"/>
      <c r="X241" s="337"/>
      <c r="Y241" s="345"/>
      <c r="AA241" s="217"/>
      <c r="AB241" s="217"/>
      <c r="AC241" s="217"/>
      <c r="AD241" s="217"/>
      <c r="AE241" s="217"/>
      <c r="AF241" s="217"/>
      <c r="AG241" s="217"/>
    </row>
    <row r="242" spans="1:35" customFormat="1" ht="13.5">
      <c r="A242" s="217"/>
      <c r="E242" s="337"/>
      <c r="F242" s="337"/>
      <c r="G242" s="337"/>
      <c r="H242" s="337"/>
      <c r="I242" s="337"/>
      <c r="J242" s="337"/>
      <c r="K242" s="337"/>
      <c r="L242" s="337"/>
      <c r="M242" s="341"/>
      <c r="N242" s="343"/>
      <c r="O242" s="339"/>
      <c r="P242" s="339"/>
      <c r="Q242" s="337"/>
      <c r="R242" s="337"/>
      <c r="S242" s="342" t="s">
        <v>315</v>
      </c>
      <c r="T242" s="343"/>
      <c r="U242" s="337"/>
      <c r="V242" s="337"/>
      <c r="W242" s="337"/>
      <c r="X242" s="339"/>
      <c r="Y242" s="339"/>
      <c r="AA242" s="217"/>
      <c r="AB242" s="217"/>
      <c r="AC242" s="217"/>
      <c r="AD242" s="217"/>
      <c r="AE242" s="217"/>
      <c r="AF242" s="217"/>
      <c r="AG242" s="217"/>
    </row>
    <row r="243" spans="1:35" customFormat="1" ht="13.5">
      <c r="A243" s="217"/>
      <c r="E243" s="337"/>
      <c r="F243" s="337"/>
      <c r="G243" s="337"/>
      <c r="H243" s="337"/>
      <c r="I243" s="337"/>
      <c r="J243" s="337"/>
      <c r="K243" s="337"/>
      <c r="L243" s="337"/>
      <c r="M243" s="344"/>
      <c r="N243" s="343"/>
      <c r="O243" s="339"/>
      <c r="P243" s="339"/>
      <c r="Q243" s="337"/>
      <c r="R243" s="337"/>
      <c r="S243" s="337"/>
      <c r="T243" s="337"/>
      <c r="U243" s="337"/>
      <c r="V243" s="337"/>
      <c r="W243" s="337"/>
      <c r="X243" s="339"/>
      <c r="Y243" s="339"/>
      <c r="AA243" s="353"/>
      <c r="AB243" s="266" t="s">
        <v>313</v>
      </c>
      <c r="AC243" s="518" t="s">
        <v>51</v>
      </c>
      <c r="AD243" s="764">
        <f>AH106</f>
        <v>8299.5300000000007</v>
      </c>
      <c r="AE243" s="764"/>
      <c r="AF243" s="764"/>
      <c r="AG243" s="764"/>
      <c r="AH243" s="764"/>
      <c r="AI243" s="519" t="s">
        <v>13</v>
      </c>
    </row>
    <row r="244" spans="1:35" customFormat="1" ht="13.5">
      <c r="A244" s="217"/>
      <c r="E244" s="339"/>
      <c r="F244" s="337"/>
      <c r="G244" s="337"/>
      <c r="H244" s="337"/>
      <c r="I244" s="337"/>
      <c r="J244" s="337"/>
      <c r="K244" s="345"/>
      <c r="L244" s="346"/>
      <c r="M244" s="346"/>
      <c r="N244" s="337"/>
      <c r="O244" s="347"/>
      <c r="P244" s="347"/>
      <c r="Q244" s="347"/>
      <c r="R244" s="346"/>
      <c r="S244" s="346"/>
      <c r="T244" s="346"/>
      <c r="U244" s="337"/>
      <c r="V244" s="345"/>
      <c r="W244" s="346"/>
      <c r="X244" s="343"/>
      <c r="Y244" s="337"/>
      <c r="AA244" s="315"/>
      <c r="AB244" s="266" t="s">
        <v>315</v>
      </c>
      <c r="AC244" s="518" t="s">
        <v>51</v>
      </c>
      <c r="AD244" s="764">
        <f>AH108</f>
        <v>-610</v>
      </c>
      <c r="AE244" s="764"/>
      <c r="AF244" s="764"/>
      <c r="AG244" s="764"/>
      <c r="AH244" s="764"/>
      <c r="AI244" s="519" t="s">
        <v>226</v>
      </c>
    </row>
    <row r="245" spans="1:35" customFormat="1" ht="13.5">
      <c r="A245" s="217"/>
      <c r="E245" s="339"/>
      <c r="F245" s="337"/>
      <c r="G245" s="337"/>
      <c r="H245" s="337"/>
      <c r="I245" s="337"/>
      <c r="J245" s="345"/>
      <c r="K245" s="348"/>
      <c r="L245" s="346"/>
      <c r="M245" s="346"/>
      <c r="N245" s="337"/>
      <c r="O245" s="347"/>
      <c r="P245" s="347"/>
      <c r="Q245" s="347"/>
      <c r="R245" s="346"/>
      <c r="S245" s="346"/>
      <c r="T245" s="346"/>
      <c r="U245" s="345"/>
      <c r="V245" s="348"/>
      <c r="W245" s="346"/>
      <c r="X245" s="343"/>
      <c r="Y245" s="337"/>
      <c r="AA245" s="315"/>
      <c r="AB245" s="219"/>
      <c r="AC245" s="219"/>
      <c r="AD245" s="219"/>
      <c r="AE245" s="219"/>
      <c r="AF245" s="219"/>
      <c r="AG245" s="219"/>
      <c r="AH245" s="219"/>
      <c r="AI245" s="219"/>
    </row>
    <row r="246" spans="1:35" customFormat="1" ht="14.25">
      <c r="A246" s="217"/>
      <c r="E246" s="339"/>
      <c r="F246" s="337"/>
      <c r="G246" s="337"/>
      <c r="H246" s="337"/>
      <c r="I246" s="337"/>
      <c r="J246" s="342"/>
      <c r="K246" s="342"/>
      <c r="L246" s="346"/>
      <c r="M246" s="346"/>
      <c r="N246" s="337"/>
      <c r="O246" s="1157" t="s">
        <v>346</v>
      </c>
      <c r="P246" s="1157"/>
      <c r="Q246" s="347"/>
      <c r="R246" s="346"/>
      <c r="S246" s="346"/>
      <c r="T246" s="346"/>
      <c r="U246" s="351"/>
      <c r="V246" s="351"/>
      <c r="W246" s="346"/>
      <c r="X246" s="341"/>
      <c r="Y246" s="337"/>
      <c r="AA246" s="315"/>
      <c r="AB246" s="316" t="s">
        <v>301</v>
      </c>
      <c r="AC246" s="518" t="s">
        <v>51</v>
      </c>
      <c r="AD246" s="764">
        <f>AH88</f>
        <v>297.68</v>
      </c>
      <c r="AE246" s="764"/>
      <c r="AF246" s="764"/>
      <c r="AG246" s="764"/>
      <c r="AH246" s="764"/>
      <c r="AI246" s="519" t="s">
        <v>15</v>
      </c>
    </row>
    <row r="247" spans="1:35" customFormat="1" ht="13.5">
      <c r="A247" s="217"/>
      <c r="E247" s="339"/>
      <c r="F247" s="337"/>
      <c r="G247" s="337"/>
      <c r="H247" s="337"/>
      <c r="I247" s="337"/>
      <c r="J247" s="337"/>
      <c r="K247" s="348"/>
      <c r="L247" s="346"/>
      <c r="M247" s="346"/>
      <c r="N247" s="337"/>
      <c r="O247" s="347"/>
      <c r="P247" s="347"/>
      <c r="Q247" s="347"/>
      <c r="R247" s="346"/>
      <c r="S247" s="346"/>
      <c r="T247" s="346"/>
      <c r="U247" s="337"/>
      <c r="V247" s="348"/>
      <c r="W247" s="346"/>
      <c r="X247" s="343"/>
      <c r="Y247" s="354"/>
      <c r="AA247" s="315"/>
      <c r="AB247" s="317"/>
      <c r="AC247" s="518"/>
      <c r="AD247" s="293"/>
      <c r="AE247" s="293"/>
      <c r="AF247" s="293"/>
      <c r="AG247" s="293"/>
      <c r="AH247" s="293"/>
      <c r="AI247" s="519"/>
    </row>
    <row r="248" spans="1:35" customFormat="1" ht="13.5">
      <c r="A248" s="217"/>
      <c r="E248" s="339"/>
      <c r="F248" s="337"/>
      <c r="G248" s="337"/>
      <c r="H248" s="337"/>
      <c r="I248" s="337"/>
      <c r="J248" s="337"/>
      <c r="K248" s="348"/>
      <c r="L248" s="346"/>
      <c r="M248" s="346"/>
      <c r="N248" s="337"/>
      <c r="O248" s="347"/>
      <c r="P248" s="347"/>
      <c r="Q248" s="347"/>
      <c r="R248" s="346"/>
      <c r="S248" s="346"/>
      <c r="T248" s="346"/>
      <c r="U248" s="337"/>
      <c r="V248" s="348"/>
      <c r="W248" s="346"/>
      <c r="X248" s="352"/>
      <c r="Y248" s="337"/>
      <c r="AA248" s="315"/>
      <c r="AB248" s="557" t="s">
        <v>347</v>
      </c>
      <c r="AC248" s="518" t="s">
        <v>51</v>
      </c>
      <c r="AD248" s="764">
        <f>AH90</f>
        <v>4167.45</v>
      </c>
      <c r="AE248" s="764"/>
      <c r="AF248" s="764"/>
      <c r="AG248" s="764"/>
      <c r="AH248" s="764"/>
      <c r="AI248" s="519" t="s">
        <v>13</v>
      </c>
    </row>
    <row r="249" spans="1:35" customFormat="1" ht="13.5">
      <c r="A249" s="217"/>
      <c r="E249" s="339"/>
      <c r="F249" s="337"/>
      <c r="G249" s="337"/>
      <c r="H249" s="337"/>
      <c r="I249" s="337"/>
      <c r="J249" s="337"/>
      <c r="K249" s="348"/>
      <c r="L249" s="346"/>
      <c r="M249" s="346"/>
      <c r="N249" s="337"/>
      <c r="O249" s="1093" t="s">
        <v>347</v>
      </c>
      <c r="P249" s="1093"/>
      <c r="Q249" s="347"/>
      <c r="R249" s="346"/>
      <c r="S249" s="346"/>
      <c r="T249" s="346"/>
      <c r="U249" s="337"/>
      <c r="V249" s="348"/>
      <c r="W249" s="346"/>
      <c r="X249" s="352"/>
      <c r="Y249" s="337"/>
      <c r="AA249" s="315"/>
    </row>
    <row r="250" spans="1:35" customFormat="1" ht="13.5">
      <c r="A250" s="217"/>
      <c r="E250" s="339"/>
      <c r="F250" s="337"/>
      <c r="G250" s="337"/>
      <c r="H250" s="337"/>
      <c r="I250" s="337"/>
      <c r="J250" s="337"/>
      <c r="K250" s="348"/>
      <c r="L250" s="346"/>
      <c r="M250" s="346"/>
      <c r="N250" s="337"/>
      <c r="O250" s="347"/>
      <c r="P250" s="347"/>
      <c r="Q250" s="350"/>
      <c r="R250" s="346"/>
      <c r="S250" s="346"/>
      <c r="T250" s="346"/>
      <c r="U250" s="337"/>
      <c r="V250" s="348"/>
      <c r="W250" s="346"/>
      <c r="X250" s="352"/>
      <c r="Y250" s="343"/>
      <c r="AA250" s="315"/>
    </row>
    <row r="251" spans="1:35" customFormat="1" ht="13.5">
      <c r="A251" s="311"/>
      <c r="E251" s="339"/>
      <c r="F251" s="337"/>
      <c r="G251" s="337"/>
      <c r="H251" s="337"/>
      <c r="I251" s="219"/>
      <c r="J251" s="337"/>
      <c r="K251" s="337"/>
      <c r="L251" s="339"/>
      <c r="M251" s="342"/>
      <c r="N251" s="342"/>
      <c r="O251" s="359"/>
      <c r="P251" s="1047" t="s">
        <v>348</v>
      </c>
      <c r="Q251" s="1047"/>
      <c r="R251" s="342"/>
      <c r="S251" s="342"/>
      <c r="T251" s="337"/>
      <c r="U251" s="337"/>
      <c r="V251" s="339"/>
      <c r="W251" s="359"/>
      <c r="X251" s="219"/>
      <c r="Y251" s="343"/>
    </row>
    <row r="252" spans="1:35" customFormat="1" ht="13.5">
      <c r="A252" s="311"/>
      <c r="E252" s="337"/>
      <c r="F252" s="337"/>
      <c r="G252" s="337"/>
      <c r="H252" s="219"/>
      <c r="I252" s="219"/>
      <c r="J252" s="343"/>
      <c r="K252" s="337"/>
      <c r="L252" s="339"/>
      <c r="M252" s="342"/>
      <c r="N252" s="342"/>
      <c r="O252" s="359"/>
      <c r="P252" s="359"/>
      <c r="Q252" s="219"/>
      <c r="R252" s="342"/>
      <c r="S252" s="342"/>
      <c r="T252" s="369"/>
      <c r="U252" s="359"/>
      <c r="V252" s="359"/>
      <c r="W252" s="359"/>
      <c r="X252" s="359"/>
      <c r="Y252" s="219"/>
    </row>
    <row r="253" spans="1:35" customFormat="1" ht="13.5">
      <c r="A253" s="311"/>
      <c r="E253" s="337"/>
      <c r="F253" s="337"/>
      <c r="G253" s="337"/>
      <c r="H253" s="337"/>
      <c r="I253" s="337"/>
      <c r="J253" s="343"/>
      <c r="K253" s="337"/>
      <c r="L253" s="337"/>
      <c r="M253" s="356"/>
      <c r="N253" s="356"/>
      <c r="O253" s="356"/>
      <c r="P253" s="1043" t="s">
        <v>348</v>
      </c>
      <c r="Q253" s="1043"/>
      <c r="R253" s="356"/>
      <c r="S253" s="337"/>
      <c r="T253" s="356"/>
      <c r="U253" s="356"/>
      <c r="V253" s="337"/>
      <c r="W253" s="337"/>
      <c r="X253" s="356"/>
      <c r="Y253" s="343"/>
    </row>
    <row r="254" spans="1:35" customFormat="1" ht="13.5">
      <c r="A254" s="311"/>
      <c r="E254" s="337"/>
      <c r="F254" s="337"/>
      <c r="G254" s="337"/>
      <c r="H254" s="337"/>
      <c r="I254" s="337"/>
      <c r="J254" s="337"/>
      <c r="K254" s="337"/>
      <c r="L254" s="343"/>
      <c r="M254" s="337"/>
      <c r="N254" s="337"/>
      <c r="O254" s="337"/>
      <c r="P254" s="1043"/>
      <c r="Q254" s="1043"/>
      <c r="R254" s="337"/>
      <c r="S254" s="339"/>
      <c r="T254" s="337"/>
      <c r="U254" s="337"/>
      <c r="V254" s="337"/>
      <c r="W254" s="337"/>
      <c r="X254" s="337"/>
      <c r="Y254" s="337"/>
      <c r="AA254" s="315"/>
      <c r="AB254" s="234"/>
      <c r="AC254" s="374"/>
    </row>
    <row r="255" spans="1:35" customFormat="1" ht="13.5">
      <c r="A255" s="217"/>
      <c r="E255" s="337"/>
      <c r="F255" s="337"/>
      <c r="G255" s="337"/>
      <c r="H255" s="337"/>
      <c r="I255" s="337"/>
      <c r="J255" s="337"/>
      <c r="K255" s="337"/>
      <c r="L255" s="339"/>
      <c r="M255" s="344"/>
      <c r="N255" s="343"/>
      <c r="O255" s="339"/>
      <c r="P255" s="339"/>
      <c r="Q255" s="337"/>
      <c r="R255" s="337"/>
      <c r="S255" s="337"/>
      <c r="T255" s="337"/>
      <c r="U255" s="337"/>
      <c r="V255" s="337"/>
      <c r="W255" s="339"/>
      <c r="X255" s="337"/>
      <c r="Y255" s="345"/>
    </row>
    <row r="256" spans="1:35" customFormat="1" ht="13.5">
      <c r="A256" s="219"/>
      <c r="E256" s="343"/>
      <c r="F256" s="343"/>
      <c r="G256" s="343"/>
      <c r="H256" s="343"/>
      <c r="I256" s="343"/>
      <c r="J256" s="337"/>
      <c r="K256" s="337"/>
      <c r="L256" s="360"/>
      <c r="M256" s="360"/>
      <c r="N256" s="337"/>
      <c r="O256" s="337"/>
      <c r="P256" s="337"/>
      <c r="Q256" s="341"/>
      <c r="R256" s="341"/>
      <c r="S256" s="350"/>
      <c r="T256" s="341"/>
      <c r="U256" s="337"/>
      <c r="V256" s="337"/>
      <c r="W256" s="337"/>
      <c r="X256" s="345"/>
      <c r="Y256" s="342"/>
      <c r="AA256" s="219"/>
      <c r="AB256" s="219"/>
      <c r="AC256" s="219"/>
      <c r="AD256" s="219"/>
      <c r="AE256" s="219"/>
    </row>
    <row r="257" spans="1:39" customFormat="1" ht="13.5">
      <c r="A257" s="298"/>
      <c r="B257" s="298"/>
      <c r="C257" s="299"/>
      <c r="D257" s="300"/>
      <c r="E257" s="300"/>
      <c r="F257" s="300"/>
      <c r="G257" s="300"/>
      <c r="AA257" s="300"/>
      <c r="AB257" s="300"/>
      <c r="AC257" s="300"/>
      <c r="AD257" s="300"/>
      <c r="AE257" s="300"/>
      <c r="AF257" s="300"/>
      <c r="AG257" s="300"/>
    </row>
    <row r="258" spans="1:39" customFormat="1" ht="13.5">
      <c r="A258" s="298"/>
      <c r="B258" s="298"/>
      <c r="C258" s="299"/>
      <c r="D258" s="300"/>
      <c r="E258" s="300"/>
      <c r="F258" s="300"/>
      <c r="G258" s="300"/>
      <c r="H258" s="300"/>
      <c r="I258" s="300"/>
      <c r="J258" s="300"/>
      <c r="K258" s="300"/>
      <c r="L258" s="300"/>
      <c r="M258" s="300"/>
      <c r="N258" s="300"/>
      <c r="O258" s="300"/>
      <c r="P258" s="300"/>
      <c r="Q258" s="300"/>
      <c r="R258" s="300"/>
      <c r="S258" s="300"/>
      <c r="T258" s="300"/>
      <c r="U258" s="300"/>
      <c r="V258" s="300"/>
      <c r="W258" s="300"/>
      <c r="X258" s="300"/>
      <c r="Y258" s="300"/>
      <c r="Z258" s="300"/>
      <c r="AA258" s="300"/>
      <c r="AB258" s="300"/>
      <c r="AC258" s="300"/>
      <c r="AD258" s="300"/>
      <c r="AE258" s="300"/>
      <c r="AF258" s="300"/>
      <c r="AG258" s="300"/>
    </row>
    <row r="259" spans="1:39" customFormat="1" ht="13.5">
      <c r="A259" s="298"/>
      <c r="B259" s="298"/>
      <c r="C259" s="298"/>
      <c r="D259" s="219"/>
      <c r="E259" s="301" t="s">
        <v>344</v>
      </c>
      <c r="F259" s="302">
        <v>2</v>
      </c>
      <c r="G259" s="303"/>
      <c r="H259" s="303" t="s">
        <v>349</v>
      </c>
      <c r="I259" s="303"/>
      <c r="J259" s="303"/>
      <c r="K259" s="303"/>
      <c r="L259" s="303"/>
      <c r="M259" s="300"/>
      <c r="N259" s="300"/>
      <c r="O259" s="300"/>
      <c r="P259" s="300"/>
      <c r="Q259" s="300"/>
      <c r="R259" s="300"/>
      <c r="S259" s="300"/>
      <c r="T259" s="300"/>
      <c r="U259" s="300"/>
      <c r="V259" s="300"/>
      <c r="W259" s="300"/>
      <c r="X259" s="300"/>
      <c r="Y259" s="300"/>
      <c r="Z259" s="300"/>
      <c r="AA259" s="300"/>
      <c r="AB259" s="300"/>
      <c r="AC259" s="300"/>
      <c r="AD259" s="300"/>
      <c r="AE259" s="300"/>
      <c r="AF259" s="300"/>
      <c r="AG259" s="300"/>
      <c r="AH259" s="300"/>
      <c r="AI259" s="300"/>
      <c r="AJ259" s="300"/>
      <c r="AK259" s="300"/>
      <c r="AL259" s="300"/>
      <c r="AM259" s="300"/>
    </row>
    <row r="260" spans="1:39" customFormat="1" ht="13.5">
      <c r="A260" s="298"/>
      <c r="B260" s="298"/>
      <c r="C260" s="299"/>
      <c r="D260" s="336"/>
      <c r="E260" s="336"/>
      <c r="F260" s="336"/>
      <c r="G260" s="336"/>
      <c r="H260" s="336"/>
      <c r="I260" s="336"/>
      <c r="J260" s="336"/>
      <c r="K260" s="336"/>
      <c r="L260" s="336"/>
      <c r="M260" s="336"/>
      <c r="N260" s="336"/>
      <c r="O260" s="336"/>
      <c r="P260" s="336"/>
      <c r="Q260" s="336"/>
      <c r="R260" s="336"/>
      <c r="S260" s="336"/>
      <c r="T260" s="336"/>
      <c r="U260" s="336"/>
      <c r="V260" s="336"/>
      <c r="W260" s="336"/>
      <c r="X260" s="336"/>
      <c r="Y260" s="336"/>
      <c r="Z260" s="300"/>
      <c r="AA260" s="300"/>
      <c r="AB260" s="300"/>
      <c r="AC260" s="300"/>
      <c r="AD260" s="300"/>
      <c r="AE260" s="300"/>
      <c r="AF260" s="300"/>
      <c r="AG260" s="300"/>
    </row>
    <row r="261" spans="1:39" customFormat="1" ht="13.5">
      <c r="A261" s="217"/>
      <c r="D261" s="336"/>
      <c r="E261" s="336"/>
      <c r="F261" s="336"/>
      <c r="G261" s="336"/>
      <c r="H261" s="336"/>
      <c r="I261" s="336"/>
      <c r="J261" s="336"/>
      <c r="K261" s="336"/>
      <c r="L261" s="336"/>
      <c r="M261" s="336"/>
      <c r="N261" s="336"/>
      <c r="O261" s="337"/>
      <c r="P261" s="342" t="s">
        <v>313</v>
      </c>
      <c r="Q261" s="338"/>
      <c r="R261" s="350"/>
      <c r="S261" s="350"/>
      <c r="T261" s="336"/>
      <c r="U261" s="336"/>
      <c r="V261" s="336"/>
      <c r="W261" s="336"/>
      <c r="X261" s="336"/>
      <c r="Y261" s="336"/>
      <c r="Z261" s="310"/>
      <c r="AA261" s="217"/>
      <c r="AB261" s="217"/>
      <c r="AC261" s="217"/>
      <c r="AD261" s="217"/>
      <c r="AE261" s="217"/>
      <c r="AF261" s="217"/>
      <c r="AG261" s="217"/>
    </row>
    <row r="262" spans="1:39" customFormat="1" ht="13.5">
      <c r="A262" s="217"/>
      <c r="D262" s="345"/>
      <c r="E262" s="345"/>
      <c r="F262" s="345"/>
      <c r="G262" s="345"/>
      <c r="H262" s="345"/>
      <c r="I262" s="345"/>
      <c r="J262" s="361"/>
      <c r="K262" s="361"/>
      <c r="L262" s="361"/>
      <c r="M262" s="336"/>
      <c r="N262" s="336"/>
      <c r="O262" s="337"/>
      <c r="P262" s="337"/>
      <c r="Q262" s="337"/>
      <c r="R262" s="339"/>
      <c r="S262" s="339"/>
      <c r="T262" s="336"/>
      <c r="U262" s="336"/>
      <c r="V262" s="336"/>
      <c r="W262" s="336"/>
      <c r="X262" s="336"/>
      <c r="Y262" s="336"/>
      <c r="Z262" s="324"/>
      <c r="AA262" s="217"/>
      <c r="AB262" s="324"/>
      <c r="AC262" s="217"/>
      <c r="AD262" s="217"/>
      <c r="AE262" s="217"/>
      <c r="AF262" s="217"/>
      <c r="AG262" s="217"/>
    </row>
    <row r="263" spans="1:39" customFormat="1" ht="13.5">
      <c r="A263" s="217"/>
      <c r="D263" s="336"/>
      <c r="E263" s="336"/>
      <c r="F263" s="336"/>
      <c r="G263" s="336"/>
      <c r="H263" s="336"/>
      <c r="I263" s="336"/>
      <c r="J263" s="336"/>
      <c r="K263" s="336"/>
      <c r="L263" s="336"/>
      <c r="M263" s="336"/>
      <c r="N263" s="336"/>
      <c r="O263" s="339"/>
      <c r="P263" s="339"/>
      <c r="Q263" s="337"/>
      <c r="R263" s="337"/>
      <c r="S263" s="337"/>
      <c r="T263" s="336"/>
      <c r="U263" s="336"/>
      <c r="V263" s="336"/>
      <c r="W263" s="336"/>
      <c r="X263" s="336"/>
      <c r="Y263" s="336"/>
      <c r="Z263" s="310"/>
      <c r="AA263" s="217"/>
      <c r="AB263" s="217"/>
      <c r="AC263" s="217"/>
      <c r="AD263" s="217"/>
      <c r="AE263" s="217"/>
      <c r="AF263" s="217"/>
      <c r="AG263" s="217"/>
    </row>
    <row r="264" spans="1:39" customFormat="1" ht="13.5">
      <c r="A264" s="217"/>
      <c r="D264" s="337"/>
      <c r="E264" s="337"/>
      <c r="F264" s="337"/>
      <c r="G264" s="337"/>
      <c r="H264" s="337"/>
      <c r="I264" s="338"/>
      <c r="J264" s="337"/>
      <c r="K264" s="337"/>
      <c r="L264" s="337"/>
      <c r="M264" s="341"/>
      <c r="N264" s="337"/>
      <c r="O264" s="337"/>
      <c r="P264" s="337"/>
      <c r="Q264" s="345"/>
      <c r="R264" s="339"/>
      <c r="S264" s="339"/>
      <c r="T264" s="350"/>
      <c r="U264" s="350"/>
      <c r="V264" s="337"/>
      <c r="W264" s="343"/>
      <c r="X264" s="337"/>
      <c r="Y264" s="338"/>
      <c r="Z264" s="310"/>
      <c r="AA264" s="217"/>
      <c r="AB264" s="217"/>
      <c r="AC264" s="217"/>
      <c r="AD264" s="217"/>
      <c r="AE264" s="217"/>
      <c r="AF264" s="217"/>
      <c r="AG264" s="217"/>
    </row>
    <row r="265" spans="1:39" customFormat="1" ht="13.5">
      <c r="A265" s="217"/>
      <c r="D265" s="337"/>
      <c r="E265" s="337"/>
      <c r="F265" s="337"/>
      <c r="G265" s="337"/>
      <c r="H265" s="337"/>
      <c r="I265" s="337"/>
      <c r="J265" s="337"/>
      <c r="K265" s="337"/>
      <c r="L265" s="337"/>
      <c r="M265" s="341"/>
      <c r="N265" s="343"/>
      <c r="O265" s="339"/>
      <c r="P265" s="339"/>
      <c r="Q265" s="337"/>
      <c r="R265" s="337"/>
      <c r="S265" s="342" t="s">
        <v>315</v>
      </c>
      <c r="T265" s="343"/>
      <c r="U265" s="337"/>
      <c r="V265" s="337"/>
      <c r="W265" s="337"/>
      <c r="X265" s="339"/>
      <c r="Y265" s="339"/>
      <c r="Z265" s="306"/>
      <c r="AA265" s="217"/>
      <c r="AB265" s="217"/>
      <c r="AC265" s="217"/>
      <c r="AD265" s="217"/>
      <c r="AE265" s="217"/>
      <c r="AF265" s="217"/>
      <c r="AG265" s="217"/>
    </row>
    <row r="266" spans="1:39" customFormat="1" ht="13.5">
      <c r="A266" s="217"/>
      <c r="D266" s="337"/>
      <c r="E266" s="337"/>
      <c r="F266" s="337"/>
      <c r="G266" s="337"/>
      <c r="H266" s="337"/>
      <c r="I266" s="337"/>
      <c r="J266" s="337"/>
      <c r="K266" s="337"/>
      <c r="L266" s="337"/>
      <c r="M266" s="344"/>
      <c r="N266" s="343"/>
      <c r="O266" s="339"/>
      <c r="P266" s="339"/>
      <c r="Q266" s="337"/>
      <c r="R266" s="337"/>
      <c r="S266" s="337"/>
      <c r="T266" s="337"/>
      <c r="U266" s="337"/>
      <c r="V266" s="337"/>
      <c r="W266" s="337"/>
      <c r="X266" s="339"/>
      <c r="Y266" s="339"/>
      <c r="Z266" s="310"/>
      <c r="AA266" s="353"/>
      <c r="AB266" s="266" t="s">
        <v>313</v>
      </c>
      <c r="AC266" s="518" t="s">
        <v>51</v>
      </c>
      <c r="AD266" s="764">
        <f>M123</f>
        <v>780</v>
      </c>
      <c r="AE266" s="764"/>
      <c r="AF266" s="764"/>
      <c r="AG266" s="764"/>
      <c r="AH266" s="764"/>
      <c r="AI266" s="519" t="s">
        <v>13</v>
      </c>
    </row>
    <row r="267" spans="1:39" customFormat="1" ht="13.5">
      <c r="A267" s="217"/>
      <c r="D267" s="339"/>
      <c r="E267" s="339"/>
      <c r="F267" s="337"/>
      <c r="G267" s="337"/>
      <c r="H267" s="337"/>
      <c r="I267" s="337"/>
      <c r="J267" s="337"/>
      <c r="K267" s="345"/>
      <c r="L267" s="346"/>
      <c r="M267" s="346"/>
      <c r="N267" s="337"/>
      <c r="O267" s="347"/>
      <c r="P267" s="347"/>
      <c r="Q267" s="347"/>
      <c r="R267" s="346"/>
      <c r="S267" s="346"/>
      <c r="T267" s="346"/>
      <c r="U267" s="337"/>
      <c r="V267" s="345"/>
      <c r="W267" s="343"/>
      <c r="X267" s="337"/>
      <c r="Y267" s="337"/>
      <c r="Z267" s="226"/>
      <c r="AA267" s="315"/>
      <c r="AB267" s="266" t="s">
        <v>315</v>
      </c>
      <c r="AC267" s="518" t="s">
        <v>51</v>
      </c>
      <c r="AD267" s="764">
        <f>AC123</f>
        <v>6.5</v>
      </c>
      <c r="AE267" s="764"/>
      <c r="AF267" s="764"/>
      <c r="AG267" s="764"/>
      <c r="AH267" s="764"/>
      <c r="AI267" s="519" t="s">
        <v>226</v>
      </c>
    </row>
    <row r="268" spans="1:39" customFormat="1" ht="13.5">
      <c r="A268" s="217"/>
      <c r="D268" s="339"/>
      <c r="E268" s="339"/>
      <c r="F268" s="337"/>
      <c r="G268" s="337"/>
      <c r="H268" s="337"/>
      <c r="I268" s="337"/>
      <c r="J268" s="345"/>
      <c r="K268" s="348"/>
      <c r="L268" s="346"/>
      <c r="M268" s="346"/>
      <c r="N268" s="337"/>
      <c r="O268" s="347"/>
      <c r="P268" s="347"/>
      <c r="Q268" s="347"/>
      <c r="R268" s="346"/>
      <c r="S268" s="346"/>
      <c r="T268" s="346"/>
      <c r="U268" s="345"/>
      <c r="V268" s="348"/>
      <c r="W268" s="343"/>
      <c r="X268" s="337"/>
      <c r="Y268" s="337"/>
      <c r="Z268" s="226"/>
      <c r="AA268" s="315"/>
      <c r="AB268" s="219"/>
      <c r="AC268" s="219"/>
      <c r="AD268" s="1092"/>
      <c r="AE268" s="1092"/>
      <c r="AF268" s="1092"/>
      <c r="AG268" s="1092"/>
      <c r="AH268" s="1092"/>
      <c r="AI268" s="219"/>
    </row>
    <row r="269" spans="1:39" customFormat="1" ht="13.5">
      <c r="A269" s="217"/>
      <c r="D269" s="339"/>
      <c r="E269" s="339"/>
      <c r="F269" s="337"/>
      <c r="G269" s="337"/>
      <c r="H269" s="337"/>
      <c r="I269" s="337"/>
      <c r="J269" s="342"/>
      <c r="K269" s="342"/>
      <c r="L269" s="346"/>
      <c r="M269" s="346"/>
      <c r="N269" s="337"/>
      <c r="O269" s="362"/>
      <c r="P269" s="362"/>
      <c r="Q269" s="347"/>
      <c r="R269" s="346"/>
      <c r="S269" s="346"/>
      <c r="T269" s="346"/>
      <c r="U269" s="351"/>
      <c r="V269" s="351"/>
      <c r="W269" s="341"/>
      <c r="X269" s="337"/>
      <c r="Y269" s="337"/>
      <c r="Z269" s="226"/>
      <c r="AA269" s="315"/>
      <c r="AB269" s="557" t="s">
        <v>347</v>
      </c>
      <c r="AC269" s="518" t="s">
        <v>51</v>
      </c>
      <c r="AD269" s="764">
        <f>AH115</f>
        <v>1830.6</v>
      </c>
      <c r="AE269" s="764"/>
      <c r="AF269" s="764"/>
      <c r="AG269" s="764"/>
      <c r="AH269" s="764"/>
      <c r="AI269" s="519" t="s">
        <v>13</v>
      </c>
    </row>
    <row r="270" spans="1:39" customFormat="1" ht="13.5">
      <c r="A270" s="217"/>
      <c r="D270" s="339"/>
      <c r="E270" s="339"/>
      <c r="F270" s="337"/>
      <c r="G270" s="337"/>
      <c r="H270" s="337"/>
      <c r="I270" s="337"/>
      <c r="J270" s="337"/>
      <c r="K270" s="348"/>
      <c r="L270" s="346"/>
      <c r="M270" s="346"/>
      <c r="N270" s="337"/>
      <c r="O270" s="347"/>
      <c r="P270" s="347"/>
      <c r="Q270" s="347"/>
      <c r="R270" s="346"/>
      <c r="S270" s="346"/>
      <c r="T270" s="346"/>
      <c r="U270" s="337"/>
      <c r="V270" s="348"/>
      <c r="W270" s="343"/>
      <c r="X270" s="354"/>
      <c r="Y270" s="345"/>
      <c r="Z270" s="226"/>
      <c r="AA270" s="315"/>
      <c r="AB270" s="266"/>
      <c r="AC270" s="518"/>
      <c r="AD270" s="293"/>
      <c r="AE270" s="293"/>
      <c r="AF270" s="293"/>
      <c r="AG270" s="293"/>
      <c r="AH270" s="293"/>
      <c r="AI270" s="519"/>
    </row>
    <row r="271" spans="1:39" customFormat="1" ht="13.5">
      <c r="A271" s="217"/>
      <c r="D271" s="339"/>
      <c r="E271" s="339"/>
      <c r="F271" s="337"/>
      <c r="G271" s="337"/>
      <c r="H271" s="337"/>
      <c r="I271" s="337"/>
      <c r="J271" s="337"/>
      <c r="K271" s="348"/>
      <c r="L271" s="346"/>
      <c r="M271" s="346"/>
      <c r="N271" s="337"/>
      <c r="O271" s="347"/>
      <c r="P271" s="347"/>
      <c r="Q271" s="347"/>
      <c r="R271" s="346"/>
      <c r="S271" s="346"/>
      <c r="T271" s="346"/>
      <c r="U271" s="337"/>
      <c r="V271" s="348"/>
      <c r="W271" s="346"/>
      <c r="X271" s="352"/>
      <c r="Y271" s="337"/>
      <c r="Z271" s="226"/>
      <c r="AA271" s="315"/>
      <c r="AB271" s="266"/>
      <c r="AC271" s="518"/>
      <c r="AD271" s="293"/>
      <c r="AE271" s="293"/>
      <c r="AF271" s="293"/>
      <c r="AG271" s="293"/>
      <c r="AH271" s="293"/>
      <c r="AI271" s="519"/>
    </row>
    <row r="272" spans="1:39" customFormat="1" ht="13.5">
      <c r="A272" s="217"/>
      <c r="D272" s="339"/>
      <c r="E272" s="339"/>
      <c r="F272" s="337"/>
      <c r="G272" s="337"/>
      <c r="H272" s="337"/>
      <c r="I272" s="337"/>
      <c r="J272" s="337"/>
      <c r="K272" s="348"/>
      <c r="L272" s="346"/>
      <c r="M272" s="346"/>
      <c r="N272" s="337"/>
      <c r="O272" s="1093" t="s">
        <v>347</v>
      </c>
      <c r="P272" s="1093"/>
      <c r="Q272" s="347"/>
      <c r="R272" s="346"/>
      <c r="S272" s="346"/>
      <c r="T272" s="346"/>
      <c r="U272" s="337"/>
      <c r="V272" s="348"/>
      <c r="W272" s="346"/>
      <c r="X272" s="352"/>
      <c r="Y272" s="337"/>
      <c r="Z272" s="226"/>
      <c r="AA272" s="315"/>
    </row>
    <row r="273" spans="1:39" customFormat="1" ht="13.5">
      <c r="A273" s="217"/>
      <c r="D273" s="339"/>
      <c r="E273" s="339"/>
      <c r="F273" s="337"/>
      <c r="G273" s="337"/>
      <c r="H273" s="337"/>
      <c r="I273" s="350"/>
      <c r="J273" s="337"/>
      <c r="K273" s="348"/>
      <c r="L273" s="346"/>
      <c r="M273" s="346"/>
      <c r="N273" s="337"/>
      <c r="O273" s="347"/>
      <c r="P273" s="347"/>
      <c r="Q273" s="347"/>
      <c r="R273" s="346"/>
      <c r="S273" s="346"/>
      <c r="T273" s="346"/>
      <c r="U273" s="337"/>
      <c r="V273" s="348"/>
      <c r="W273" s="346"/>
      <c r="X273" s="350"/>
      <c r="Y273" s="337"/>
      <c r="Z273" s="226"/>
      <c r="AA273" s="315"/>
    </row>
    <row r="274" spans="1:39" customFormat="1" ht="13.5">
      <c r="A274" s="311"/>
      <c r="D274" s="356"/>
      <c r="E274" s="339"/>
      <c r="F274" s="337"/>
      <c r="G274" s="337"/>
      <c r="H274" s="337"/>
      <c r="I274" s="337"/>
      <c r="J274" s="337"/>
      <c r="K274" s="337"/>
      <c r="L274" s="339"/>
      <c r="M274" s="350"/>
      <c r="N274" s="342"/>
      <c r="O274" s="359"/>
      <c r="P274" s="1047" t="s">
        <v>348</v>
      </c>
      <c r="Q274" s="1047"/>
      <c r="R274" s="342"/>
      <c r="S274" s="342"/>
      <c r="T274" s="350"/>
      <c r="U274" s="337"/>
      <c r="V274" s="339"/>
      <c r="W274" s="359"/>
      <c r="X274" s="359"/>
      <c r="Y274" s="359"/>
      <c r="Z274" s="217"/>
    </row>
    <row r="275" spans="1:39" customFormat="1" ht="13.5">
      <c r="A275" s="311"/>
      <c r="D275" s="356"/>
      <c r="E275" s="337"/>
      <c r="F275" s="337"/>
      <c r="G275" s="337"/>
      <c r="H275" s="337"/>
      <c r="I275" s="337"/>
      <c r="J275" s="343"/>
      <c r="K275" s="350"/>
      <c r="L275" s="339"/>
      <c r="M275" s="342"/>
      <c r="N275" s="342"/>
      <c r="O275" s="359"/>
      <c r="P275" s="359"/>
      <c r="Q275" s="219"/>
      <c r="R275" s="342"/>
      <c r="S275" s="342"/>
      <c r="T275" s="369"/>
      <c r="U275" s="359"/>
      <c r="V275" s="350"/>
      <c r="W275" s="359"/>
      <c r="X275" s="359"/>
      <c r="Y275" s="359"/>
      <c r="Z275" s="217"/>
    </row>
    <row r="276" spans="1:39" customFormat="1" ht="13.5">
      <c r="A276" s="311"/>
      <c r="D276" s="356"/>
      <c r="E276" s="337"/>
      <c r="F276" s="337"/>
      <c r="G276" s="337"/>
      <c r="H276" s="337"/>
      <c r="I276" s="337"/>
      <c r="J276" s="343"/>
      <c r="K276" s="350"/>
      <c r="L276" s="337"/>
      <c r="M276" s="356"/>
      <c r="N276" s="356"/>
      <c r="O276" s="356"/>
      <c r="P276" s="1043" t="s">
        <v>348</v>
      </c>
      <c r="Q276" s="1043"/>
      <c r="R276" s="356"/>
      <c r="S276" s="337"/>
      <c r="T276" s="356"/>
      <c r="U276" s="356"/>
      <c r="V276" s="350"/>
      <c r="W276" s="337"/>
      <c r="X276" s="356"/>
      <c r="Y276" s="356"/>
      <c r="Z276" s="217"/>
    </row>
    <row r="277" spans="1:39" customFormat="1" ht="13.5">
      <c r="A277" s="311"/>
      <c r="D277" s="356"/>
      <c r="E277" s="337"/>
      <c r="F277" s="337"/>
      <c r="G277" s="337"/>
      <c r="H277" s="337"/>
      <c r="I277" s="337"/>
      <c r="J277" s="337"/>
      <c r="K277" s="337"/>
      <c r="L277" s="343"/>
      <c r="M277" s="337"/>
      <c r="N277" s="337"/>
      <c r="O277" s="337"/>
      <c r="P277" s="1043"/>
      <c r="Q277" s="1043"/>
      <c r="R277" s="337"/>
      <c r="S277" s="339"/>
      <c r="T277" s="337"/>
      <c r="U277" s="337"/>
      <c r="V277" s="337"/>
      <c r="W277" s="337"/>
      <c r="X277" s="337"/>
      <c r="Y277" s="337"/>
      <c r="Z277" s="217"/>
      <c r="AA277" s="315"/>
      <c r="AB277" s="234"/>
      <c r="AC277" s="374"/>
    </row>
    <row r="278" spans="1:39" customFormat="1" ht="13.5">
      <c r="A278" s="217"/>
      <c r="D278" s="337"/>
      <c r="E278" s="337"/>
      <c r="F278" s="337"/>
      <c r="G278" s="337"/>
      <c r="H278" s="337"/>
      <c r="I278" s="337"/>
      <c r="J278" s="337"/>
      <c r="K278" s="337"/>
      <c r="L278" s="339"/>
      <c r="M278" s="344"/>
      <c r="N278" s="343"/>
      <c r="O278" s="339"/>
      <c r="P278" s="339"/>
      <c r="Q278" s="337"/>
      <c r="R278" s="337"/>
      <c r="S278" s="337"/>
      <c r="T278" s="337"/>
      <c r="U278" s="337"/>
      <c r="V278" s="337"/>
      <c r="W278" s="339"/>
      <c r="X278" s="337"/>
      <c r="Y278" s="345"/>
    </row>
    <row r="279" spans="1:39" customFormat="1" ht="13.5">
      <c r="A279" s="219"/>
      <c r="D279" s="342"/>
      <c r="E279" s="343"/>
      <c r="F279" s="343"/>
      <c r="G279" s="343"/>
      <c r="H279" s="343"/>
      <c r="I279" s="343"/>
      <c r="J279" s="337"/>
      <c r="K279" s="337"/>
      <c r="L279" s="360"/>
      <c r="M279" s="360"/>
      <c r="N279" s="337"/>
      <c r="O279" s="337"/>
      <c r="P279" s="337"/>
      <c r="Q279" s="341"/>
      <c r="R279" s="341"/>
      <c r="S279" s="350"/>
      <c r="T279" s="341"/>
      <c r="U279" s="337"/>
      <c r="V279" s="337"/>
      <c r="W279" s="337"/>
      <c r="X279" s="345"/>
      <c r="Y279" s="342"/>
      <c r="Z279" s="219"/>
      <c r="AA279" s="219"/>
      <c r="AB279" s="219"/>
      <c r="AC279" s="219"/>
      <c r="AD279" s="219"/>
      <c r="AE279" s="219"/>
    </row>
    <row r="280" spans="1:39" customFormat="1" ht="13.5">
      <c r="A280" s="219"/>
      <c r="D280" s="357"/>
      <c r="E280" s="342"/>
      <c r="F280" s="343"/>
      <c r="G280" s="343"/>
      <c r="H280" s="343"/>
      <c r="I280" s="343"/>
      <c r="J280" s="342"/>
      <c r="K280" s="342"/>
      <c r="L280" s="363"/>
      <c r="M280" s="342"/>
      <c r="N280" s="364"/>
      <c r="O280" s="365"/>
      <c r="P280" s="365"/>
      <c r="Q280" s="365"/>
      <c r="R280" s="370"/>
      <c r="S280" s="371"/>
      <c r="T280" s="370"/>
      <c r="U280" s="364"/>
      <c r="V280" s="365"/>
      <c r="W280" s="365"/>
      <c r="X280" s="337"/>
      <c r="Y280" s="342"/>
      <c r="Z280" s="219"/>
      <c r="AA280" s="219"/>
      <c r="AB280" s="219"/>
      <c r="AC280" s="219"/>
      <c r="AD280" s="219"/>
      <c r="AE280" s="219"/>
    </row>
    <row r="281" spans="1:39" customFormat="1" ht="13.5">
      <c r="A281" s="358"/>
      <c r="I281" s="310"/>
      <c r="J281" s="227"/>
      <c r="K281" s="227"/>
      <c r="L281" s="358"/>
      <c r="M281" s="358"/>
      <c r="N281" s="358"/>
      <c r="O281" s="358"/>
      <c r="P281" s="358"/>
      <c r="Q281" s="358"/>
      <c r="R281" s="372"/>
      <c r="S281" s="372"/>
      <c r="T281" s="372"/>
      <c r="U281" s="372"/>
      <c r="V281" s="358"/>
      <c r="W281" s="358"/>
      <c r="X281" s="217"/>
      <c r="Y281" s="219"/>
      <c r="Z281" s="219"/>
      <c r="AA281" s="219"/>
      <c r="AB281" s="219"/>
      <c r="AC281" s="219"/>
      <c r="AD281" s="219"/>
      <c r="AE281" s="219"/>
    </row>
    <row r="282" spans="1:39" customFormat="1" ht="13.5">
      <c r="A282" s="298"/>
      <c r="B282" s="298"/>
      <c r="C282" s="298"/>
      <c r="D282" s="219"/>
      <c r="E282" s="301" t="s">
        <v>344</v>
      </c>
      <c r="F282" s="302">
        <v>3</v>
      </c>
      <c r="G282" s="303" t="s">
        <v>350</v>
      </c>
      <c r="H282" s="302">
        <v>5</v>
      </c>
      <c r="I282" s="303"/>
      <c r="J282" s="303" t="s">
        <v>351</v>
      </c>
      <c r="K282" s="303"/>
      <c r="L282" s="303"/>
      <c r="M282" s="219"/>
      <c r="N282" s="300"/>
      <c r="O282" s="300"/>
      <c r="P282" s="300"/>
      <c r="Q282" s="300"/>
      <c r="R282" s="300"/>
      <c r="S282" s="300"/>
      <c r="T282" s="300"/>
      <c r="U282" s="300"/>
      <c r="V282" s="300"/>
      <c r="W282" s="300"/>
      <c r="X282" s="300"/>
      <c r="Y282" s="300"/>
      <c r="Z282" s="300"/>
      <c r="AA282" s="300"/>
      <c r="AB282" s="300"/>
      <c r="AC282" s="300"/>
      <c r="AD282" s="300"/>
      <c r="AE282" s="300"/>
      <c r="AF282" s="300"/>
      <c r="AG282" s="300"/>
      <c r="AH282" s="300"/>
      <c r="AI282" s="300"/>
      <c r="AJ282" s="300"/>
      <c r="AK282" s="300"/>
      <c r="AL282" s="300"/>
      <c r="AM282" s="300"/>
    </row>
    <row r="283" spans="1:39" customFormat="1" ht="13.5">
      <c r="A283" s="217"/>
      <c r="D283" s="345"/>
      <c r="E283" s="345"/>
      <c r="F283" s="339"/>
      <c r="G283" s="339"/>
      <c r="H283" s="337"/>
      <c r="I283" s="337"/>
      <c r="J283" s="345"/>
      <c r="K283" s="345"/>
      <c r="L283" s="345"/>
      <c r="M283" s="345"/>
      <c r="N283" s="345"/>
      <c r="O283" s="345"/>
      <c r="P283" s="345"/>
      <c r="Q283" s="345"/>
      <c r="R283" s="345"/>
      <c r="S283" s="345"/>
      <c r="T283" s="345"/>
      <c r="U283" s="345"/>
      <c r="V283" s="345"/>
      <c r="W283" s="345"/>
      <c r="X283" s="345"/>
      <c r="Y283" s="345"/>
      <c r="Z283" s="345"/>
      <c r="AA283" s="217"/>
      <c r="AB283" s="217"/>
      <c r="AC283" s="217"/>
      <c r="AD283" s="217"/>
      <c r="AE283" s="217"/>
      <c r="AF283" s="217"/>
      <c r="AG283" s="217"/>
    </row>
    <row r="284" spans="1:39" customFormat="1" ht="13.5">
      <c r="A284" s="217"/>
      <c r="D284" s="345"/>
      <c r="E284" s="345"/>
      <c r="F284" s="356"/>
      <c r="G284" s="339"/>
      <c r="H284" s="345"/>
      <c r="I284" s="343"/>
      <c r="J284" s="366"/>
      <c r="K284" s="366"/>
      <c r="L284" s="367"/>
      <c r="M284" s="367"/>
      <c r="N284" s="367"/>
      <c r="O284" s="367"/>
      <c r="P284" s="367"/>
      <c r="Q284" s="367"/>
      <c r="R284" s="373"/>
      <c r="S284" s="373"/>
      <c r="T284" s="373"/>
      <c r="U284" s="373"/>
      <c r="V284" s="367"/>
      <c r="W284" s="367"/>
      <c r="X284" s="337"/>
      <c r="Y284" s="342"/>
      <c r="Z284" s="345"/>
      <c r="AA284" s="217"/>
      <c r="AB284" s="219"/>
      <c r="AC284" s="301" t="s">
        <v>344</v>
      </c>
      <c r="AD284" s="302">
        <v>3</v>
      </c>
      <c r="AF284" s="219" t="s">
        <v>320</v>
      </c>
    </row>
    <row r="285" spans="1:39" customFormat="1" ht="13.5">
      <c r="A285" s="217"/>
      <c r="D285" s="345"/>
      <c r="E285" s="345"/>
      <c r="F285" s="356"/>
      <c r="G285" s="337"/>
      <c r="H285" s="337"/>
      <c r="I285" s="337"/>
      <c r="J285" s="337"/>
      <c r="K285" s="337"/>
      <c r="L285" s="337"/>
      <c r="M285" s="341"/>
      <c r="N285" s="343"/>
      <c r="O285" s="339"/>
      <c r="P285" s="339"/>
      <c r="Q285" s="337"/>
      <c r="R285" s="337"/>
      <c r="S285" s="342"/>
      <c r="T285" s="343"/>
      <c r="U285" s="337"/>
      <c r="V285" s="337"/>
      <c r="W285" s="337"/>
      <c r="X285" s="339"/>
      <c r="Y285" s="339"/>
      <c r="Z285" s="345"/>
      <c r="AA285" s="315"/>
      <c r="AB285" s="217"/>
    </row>
    <row r="286" spans="1:39" customFormat="1" ht="13.5">
      <c r="A286" s="217"/>
      <c r="D286" s="345"/>
      <c r="E286" s="345"/>
      <c r="F286" s="356"/>
      <c r="G286" s="337"/>
      <c r="H286" s="337"/>
      <c r="I286" s="337"/>
      <c r="J286" s="337"/>
      <c r="K286" s="348"/>
      <c r="L286" s="346"/>
      <c r="M286" s="346"/>
      <c r="N286" s="337"/>
      <c r="O286" s="347"/>
      <c r="P286" s="347"/>
      <c r="Q286" s="347"/>
      <c r="R286" s="346"/>
      <c r="S286" s="346"/>
      <c r="T286" s="346"/>
      <c r="U286" s="337"/>
      <c r="V286" s="348"/>
      <c r="W286" s="346"/>
      <c r="X286" s="352"/>
      <c r="Y286" s="337"/>
      <c r="Z286" s="345"/>
      <c r="AA286" s="219"/>
      <c r="AB286" s="217"/>
      <c r="AC286" s="557" t="s">
        <v>347</v>
      </c>
      <c r="AD286" s="518" t="s">
        <v>51</v>
      </c>
      <c r="AE286" s="764">
        <f>AH128</f>
        <v>-2381.4</v>
      </c>
      <c r="AF286" s="764"/>
      <c r="AG286" s="764"/>
      <c r="AH286" s="764"/>
      <c r="AI286" s="519" t="s">
        <v>13</v>
      </c>
    </row>
    <row r="287" spans="1:39" customFormat="1" ht="13.5">
      <c r="A287" s="311"/>
      <c r="D287" s="345"/>
      <c r="E287" s="345"/>
      <c r="F287" s="356"/>
      <c r="G287" s="337"/>
      <c r="H287" s="337"/>
      <c r="I287" s="337"/>
      <c r="J287" s="337"/>
      <c r="K287" s="348"/>
      <c r="L287" s="346"/>
      <c r="M287" s="346"/>
      <c r="N287" s="337"/>
      <c r="O287" s="347"/>
      <c r="P287" s="347"/>
      <c r="Q287" s="347"/>
      <c r="R287" s="346"/>
      <c r="S287" s="346"/>
      <c r="T287" s="346"/>
      <c r="U287" s="337"/>
      <c r="V287" s="348"/>
      <c r="W287" s="346"/>
      <c r="X287" s="352"/>
      <c r="Y287" s="337"/>
      <c r="Z287" s="345"/>
      <c r="AA287" s="219"/>
      <c r="AB287" s="219"/>
      <c r="AC287" s="219"/>
      <c r="AD287" s="219"/>
      <c r="AE287" s="219"/>
      <c r="AF287" s="219"/>
      <c r="AG287" s="219"/>
      <c r="AH287" s="219"/>
      <c r="AI287" s="219"/>
    </row>
    <row r="288" spans="1:39" customFormat="1" ht="13.5">
      <c r="A288" s="311"/>
      <c r="D288" s="345"/>
      <c r="E288" s="345"/>
      <c r="F288" s="337"/>
      <c r="G288" s="337"/>
      <c r="H288" s="337"/>
      <c r="I288" s="337"/>
      <c r="J288" s="337"/>
      <c r="K288" s="337"/>
      <c r="L288" s="339"/>
      <c r="M288" s="342"/>
      <c r="N288" s="342"/>
      <c r="O288" s="359"/>
      <c r="P288" s="359"/>
      <c r="Q288" s="342"/>
      <c r="R288" s="342"/>
      <c r="S288" s="342"/>
      <c r="T288" s="337"/>
      <c r="U288" s="337"/>
      <c r="V288" s="339"/>
      <c r="W288" s="359"/>
      <c r="X288" s="359"/>
      <c r="Y288" s="359"/>
      <c r="Z288" s="345"/>
      <c r="AA288" s="219"/>
      <c r="AB288" s="219"/>
      <c r="AC288" s="301" t="s">
        <v>344</v>
      </c>
      <c r="AD288" s="302">
        <v>4</v>
      </c>
      <c r="AF288" s="219" t="s">
        <v>322</v>
      </c>
    </row>
    <row r="289" spans="1:47" customFormat="1" ht="13.5">
      <c r="A289" s="311"/>
      <c r="D289" s="345"/>
      <c r="E289" s="345"/>
      <c r="F289" s="342"/>
      <c r="G289" s="343"/>
      <c r="H289" s="337"/>
      <c r="I289" s="337"/>
      <c r="J289" s="343"/>
      <c r="K289" s="337"/>
      <c r="L289" s="339"/>
      <c r="M289" s="342"/>
      <c r="N289" s="342"/>
      <c r="O289" s="1093" t="s">
        <v>347</v>
      </c>
      <c r="P289" s="1093"/>
      <c r="Q289" s="347"/>
      <c r="R289" s="346"/>
      <c r="S289" s="342"/>
      <c r="T289" s="369"/>
      <c r="U289" s="359"/>
      <c r="V289" s="359"/>
      <c r="W289" s="359"/>
      <c r="X289" s="359"/>
      <c r="Y289" s="359"/>
      <c r="Z289" s="345"/>
      <c r="AA289" s="219"/>
      <c r="AB289" s="217"/>
    </row>
    <row r="290" spans="1:47" customFormat="1" ht="13.5">
      <c r="A290" s="311"/>
      <c r="D290" s="345"/>
      <c r="E290" s="345"/>
      <c r="F290" s="357"/>
      <c r="G290" s="342"/>
      <c r="H290" s="337"/>
      <c r="I290" s="337"/>
      <c r="J290" s="343"/>
      <c r="K290" s="337"/>
      <c r="L290" s="337"/>
      <c r="M290" s="356"/>
      <c r="N290" s="356"/>
      <c r="O290" s="219"/>
      <c r="P290" s="346"/>
      <c r="Q290" s="350"/>
      <c r="R290" s="346"/>
      <c r="S290" s="337"/>
      <c r="T290" s="356"/>
      <c r="U290" s="356"/>
      <c r="V290" s="337"/>
      <c r="W290" s="337"/>
      <c r="X290" s="356"/>
      <c r="Y290" s="356"/>
      <c r="Z290" s="345"/>
      <c r="AA290" s="219"/>
      <c r="AB290" s="217"/>
      <c r="AC290" s="557" t="s">
        <v>347</v>
      </c>
      <c r="AD290" s="518" t="s">
        <v>51</v>
      </c>
      <c r="AE290" s="764">
        <f>AH130</f>
        <v>-1701</v>
      </c>
      <c r="AF290" s="764"/>
      <c r="AG290" s="764"/>
      <c r="AH290" s="764"/>
      <c r="AI290" s="519" t="s">
        <v>13</v>
      </c>
    </row>
    <row r="291" spans="1:47" customFormat="1" ht="13.5">
      <c r="A291" s="217"/>
      <c r="D291" s="345"/>
      <c r="E291" s="345"/>
      <c r="F291" s="345"/>
      <c r="G291" s="345"/>
      <c r="H291" s="337"/>
      <c r="I291" s="337"/>
      <c r="J291" s="337"/>
      <c r="K291" s="337"/>
      <c r="L291" s="343"/>
      <c r="M291" s="337"/>
      <c r="N291" s="337"/>
      <c r="O291" s="359"/>
      <c r="P291" s="1047" t="s">
        <v>348</v>
      </c>
      <c r="Q291" s="1047"/>
      <c r="R291" s="342"/>
      <c r="S291" s="339"/>
      <c r="T291" s="337"/>
      <c r="U291" s="337"/>
      <c r="V291" s="337"/>
      <c r="W291" s="337"/>
      <c r="X291" s="337"/>
      <c r="Y291" s="337"/>
      <c r="Z291" s="345"/>
      <c r="AA291" s="219"/>
      <c r="AB291" s="219"/>
      <c r="AC291" s="219"/>
      <c r="AD291" s="219"/>
      <c r="AE291" s="219"/>
      <c r="AF291" s="219"/>
      <c r="AG291" s="219"/>
      <c r="AH291" s="219"/>
      <c r="AI291" s="219"/>
    </row>
    <row r="292" spans="1:47" customFormat="1" ht="13.5">
      <c r="A292" s="219"/>
      <c r="D292" s="345"/>
      <c r="E292" s="345"/>
      <c r="F292" s="345"/>
      <c r="G292" s="345"/>
      <c r="H292" s="337"/>
      <c r="I292" s="337"/>
      <c r="J292" s="337"/>
      <c r="K292" s="337"/>
      <c r="L292" s="339"/>
      <c r="M292" s="344"/>
      <c r="N292" s="343"/>
      <c r="O292" s="359"/>
      <c r="P292" s="359"/>
      <c r="Q292" s="219"/>
      <c r="R292" s="342"/>
      <c r="S292" s="337"/>
      <c r="T292" s="337"/>
      <c r="U292" s="337"/>
      <c r="V292" s="337"/>
      <c r="W292" s="339"/>
      <c r="X292" s="337"/>
      <c r="Y292" s="345"/>
      <c r="Z292" s="345"/>
      <c r="AA292" s="219"/>
      <c r="AB292" s="219"/>
      <c r="AC292" s="301" t="s">
        <v>344</v>
      </c>
      <c r="AD292" s="302">
        <v>5</v>
      </c>
      <c r="AF292" s="219" t="s">
        <v>324</v>
      </c>
    </row>
    <row r="293" spans="1:47" customFormat="1" ht="13.5">
      <c r="A293" s="219"/>
      <c r="D293" s="345"/>
      <c r="E293" s="345"/>
      <c r="F293" s="345"/>
      <c r="G293" s="345"/>
      <c r="H293" s="343"/>
      <c r="I293" s="343"/>
      <c r="J293" s="337"/>
      <c r="K293" s="337"/>
      <c r="L293" s="360"/>
      <c r="M293" s="360"/>
      <c r="N293" s="337"/>
      <c r="O293" s="356"/>
      <c r="P293" s="1043" t="s">
        <v>348</v>
      </c>
      <c r="Q293" s="1043"/>
      <c r="R293" s="356"/>
      <c r="S293" s="350"/>
      <c r="T293" s="341"/>
      <c r="U293" s="337"/>
      <c r="V293" s="337"/>
      <c r="W293" s="337"/>
      <c r="X293" s="345"/>
      <c r="Y293" s="342"/>
      <c r="Z293" s="345"/>
      <c r="AA293" s="219"/>
      <c r="AB293" s="217"/>
    </row>
    <row r="294" spans="1:47" customFormat="1" ht="13.5">
      <c r="A294" s="232"/>
      <c r="D294" s="345"/>
      <c r="E294" s="345"/>
      <c r="F294" s="345"/>
      <c r="G294" s="345"/>
      <c r="H294" s="343"/>
      <c r="I294" s="343"/>
      <c r="J294" s="342"/>
      <c r="K294" s="342"/>
      <c r="L294" s="363"/>
      <c r="M294" s="342"/>
      <c r="N294" s="364"/>
      <c r="O294" s="337"/>
      <c r="P294" s="1043"/>
      <c r="Q294" s="1043"/>
      <c r="R294" s="337"/>
      <c r="S294" s="371"/>
      <c r="T294" s="370"/>
      <c r="U294" s="364"/>
      <c r="V294" s="365"/>
      <c r="W294" s="365"/>
      <c r="X294" s="337"/>
      <c r="Y294" s="342"/>
      <c r="Z294" s="345"/>
      <c r="AA294" s="219"/>
      <c r="AB294" s="217"/>
      <c r="AC294" s="557" t="s">
        <v>347</v>
      </c>
      <c r="AD294" s="518" t="s">
        <v>51</v>
      </c>
      <c r="AE294" s="764">
        <f>AH132</f>
        <v>0</v>
      </c>
      <c r="AF294" s="764"/>
      <c r="AG294" s="764"/>
      <c r="AH294" s="764"/>
      <c r="AI294" s="519" t="s">
        <v>13</v>
      </c>
    </row>
    <row r="295" spans="1:47" customFormat="1" ht="13.5">
      <c r="A295" s="358"/>
      <c r="D295" s="345"/>
      <c r="E295" s="345"/>
      <c r="F295" s="345"/>
      <c r="G295" s="345"/>
      <c r="H295" s="345"/>
      <c r="I295" s="343"/>
      <c r="J295" s="368"/>
      <c r="K295" s="368"/>
      <c r="L295" s="368"/>
      <c r="M295" s="368"/>
      <c r="N295" s="368"/>
      <c r="O295" s="339"/>
      <c r="P295" s="339"/>
      <c r="Q295" s="337"/>
      <c r="R295" s="337"/>
      <c r="S295" s="342"/>
      <c r="T295" s="367"/>
      <c r="U295" s="342"/>
      <c r="V295" s="342"/>
      <c r="W295" s="342"/>
      <c r="X295" s="337"/>
      <c r="Y295" s="342"/>
      <c r="Z295" s="345"/>
      <c r="AA295" s="219"/>
      <c r="AB295" s="219"/>
      <c r="AC295" s="219"/>
      <c r="AD295" s="219"/>
      <c r="AE295" s="219"/>
    </row>
    <row r="296" spans="1:47" customFormat="1" ht="13.5">
      <c r="A296" s="298"/>
      <c r="B296" s="298"/>
      <c r="C296" s="299"/>
      <c r="D296" s="300"/>
      <c r="E296" s="300"/>
      <c r="F296" s="300"/>
      <c r="G296" s="300"/>
      <c r="H296" s="300"/>
      <c r="I296" s="300"/>
      <c r="J296" s="300"/>
      <c r="K296" s="300"/>
      <c r="L296" s="300"/>
      <c r="M296" s="300"/>
      <c r="N296" s="300"/>
      <c r="O296" s="300"/>
      <c r="P296" s="300"/>
      <c r="Q296" s="300"/>
      <c r="R296" s="300"/>
      <c r="S296" s="300"/>
      <c r="T296" s="300"/>
      <c r="U296" s="300"/>
      <c r="V296" s="300"/>
      <c r="W296" s="300"/>
      <c r="X296" s="300"/>
      <c r="Y296" s="300"/>
      <c r="Z296" s="300"/>
      <c r="AA296" s="300"/>
      <c r="AB296" s="300"/>
      <c r="AC296" s="300"/>
      <c r="AD296" s="300"/>
      <c r="AE296" s="300"/>
      <c r="AF296" s="300"/>
      <c r="AG296" s="300"/>
    </row>
    <row r="297" spans="1:47" customFormat="1" ht="13.5">
      <c r="A297" s="298"/>
      <c r="B297" s="298"/>
      <c r="C297" s="299"/>
      <c r="D297" s="300"/>
      <c r="E297" s="300"/>
      <c r="F297" s="300"/>
      <c r="G297" s="300"/>
      <c r="H297" s="300"/>
      <c r="I297" s="300"/>
      <c r="J297" s="300"/>
      <c r="K297" s="300"/>
      <c r="L297" s="300"/>
      <c r="M297" s="300"/>
      <c r="N297" s="300"/>
      <c r="O297" s="300"/>
      <c r="P297" s="300"/>
      <c r="Q297" s="300"/>
      <c r="R297" s="300"/>
      <c r="S297" s="300"/>
      <c r="T297" s="300"/>
      <c r="U297" s="300"/>
      <c r="V297" s="300"/>
      <c r="W297" s="300"/>
      <c r="X297" s="300"/>
      <c r="Y297" s="300"/>
      <c r="Z297" s="300"/>
      <c r="AA297" s="300"/>
      <c r="AB297" s="300"/>
      <c r="AC297" s="300"/>
      <c r="AD297" s="300"/>
      <c r="AE297" s="300"/>
      <c r="AF297" s="300"/>
      <c r="AG297" s="300"/>
    </row>
    <row r="298" spans="1:47" customFormat="1" ht="13.5">
      <c r="A298" s="298"/>
      <c r="B298" s="298"/>
      <c r="C298" s="298"/>
      <c r="D298" s="219"/>
      <c r="E298" s="301" t="s">
        <v>344</v>
      </c>
      <c r="F298" s="302">
        <v>6</v>
      </c>
      <c r="G298" s="303" t="s">
        <v>350</v>
      </c>
      <c r="H298" s="302">
        <v>8</v>
      </c>
      <c r="I298" s="303"/>
      <c r="J298" s="303" t="s">
        <v>352</v>
      </c>
      <c r="K298" s="303"/>
      <c r="L298" s="303"/>
      <c r="M298" s="219"/>
      <c r="N298" s="300"/>
      <c r="O298" s="300"/>
      <c r="P298" s="300"/>
      <c r="Q298" s="300"/>
      <c r="R298" s="300"/>
      <c r="S298" s="300"/>
      <c r="T298" s="300"/>
      <c r="U298" s="300"/>
      <c r="V298" s="300"/>
      <c r="W298" s="300"/>
      <c r="X298" s="300"/>
      <c r="Y298" s="300"/>
      <c r="Z298" s="300"/>
      <c r="AA298" s="300"/>
      <c r="AB298" s="300"/>
      <c r="AC298" s="300"/>
      <c r="AD298" s="300"/>
      <c r="AE298" s="300"/>
      <c r="AF298" s="300"/>
      <c r="AG298" s="300"/>
      <c r="AH298" s="300"/>
      <c r="AI298" s="300"/>
      <c r="AJ298" s="300"/>
      <c r="AK298" s="300"/>
      <c r="AL298" s="300"/>
      <c r="AM298" s="300"/>
    </row>
    <row r="299" spans="1:47" customFormat="1" ht="13.5">
      <c r="A299" s="298"/>
      <c r="B299" s="298"/>
      <c r="C299" s="299"/>
      <c r="D299" s="300"/>
      <c r="E299" s="300"/>
      <c r="F299" s="300"/>
      <c r="G299" s="300"/>
      <c r="H299" s="300"/>
      <c r="I299" s="300"/>
      <c r="J299" s="300"/>
      <c r="K299" s="300"/>
      <c r="L299" s="300"/>
      <c r="M299" s="300"/>
      <c r="N299" s="300"/>
      <c r="O299" s="300"/>
      <c r="P299" s="300"/>
      <c r="Q299" s="300"/>
      <c r="R299" s="300"/>
      <c r="S299" s="300"/>
      <c r="T299" s="300"/>
      <c r="U299" s="300"/>
      <c r="V299" s="300"/>
      <c r="W299" s="300"/>
      <c r="X299" s="300"/>
      <c r="Y299" s="300"/>
      <c r="Z299" s="300"/>
      <c r="AA299" s="300"/>
      <c r="AB299" s="300"/>
      <c r="AC299" s="300"/>
      <c r="AD299" s="300"/>
      <c r="AE299" s="300"/>
      <c r="AF299" s="300"/>
      <c r="AG299" s="300"/>
    </row>
    <row r="300" spans="1:47" customFormat="1" ht="13.5">
      <c r="A300" s="217"/>
      <c r="D300" s="217"/>
      <c r="E300" s="217"/>
      <c r="F300" s="217"/>
      <c r="G300" s="217"/>
      <c r="H300" s="217"/>
      <c r="I300" s="324"/>
      <c r="J300" s="217"/>
      <c r="K300" s="217"/>
      <c r="L300" s="217"/>
      <c r="M300" s="306"/>
      <c r="N300" s="217"/>
      <c r="O300" s="217"/>
      <c r="P300" s="219" t="s">
        <v>313</v>
      </c>
      <c r="Q300" s="324"/>
      <c r="R300" s="320"/>
      <c r="S300" s="320"/>
      <c r="T300" s="320"/>
      <c r="U300" s="320"/>
      <c r="V300" s="217"/>
      <c r="W300" s="310"/>
      <c r="X300" s="217"/>
      <c r="Y300" s="324"/>
      <c r="Z300" s="310"/>
      <c r="AA300" s="217"/>
      <c r="AB300" s="217"/>
      <c r="AC300" s="217"/>
      <c r="AD300" s="217"/>
      <c r="AE300" s="217"/>
      <c r="AF300" s="217"/>
      <c r="AG300" s="217"/>
    </row>
    <row r="301" spans="1:47" customFormat="1" ht="13.5">
      <c r="A301" s="217"/>
      <c r="D301" s="217"/>
      <c r="E301" s="217"/>
      <c r="F301" s="324"/>
      <c r="G301" s="217"/>
      <c r="H301" s="217"/>
      <c r="I301" s="217"/>
      <c r="J301" s="217"/>
      <c r="K301" s="217"/>
      <c r="L301" s="217"/>
      <c r="M301" s="324"/>
      <c r="N301" s="310"/>
      <c r="O301" s="217"/>
      <c r="P301" s="217"/>
      <c r="Q301" s="217"/>
      <c r="R301" s="307"/>
      <c r="S301" s="307"/>
      <c r="T301" s="217"/>
      <c r="U301" s="310"/>
      <c r="V301" s="217"/>
      <c r="W301" s="217"/>
      <c r="X301" s="217"/>
      <c r="Y301" s="217"/>
      <c r="Z301" s="324"/>
      <c r="AA301" s="217"/>
      <c r="AB301" s="219"/>
      <c r="AC301" s="301" t="s">
        <v>344</v>
      </c>
      <c r="AD301" s="302">
        <v>6</v>
      </c>
      <c r="AF301" s="219" t="s">
        <v>85</v>
      </c>
    </row>
    <row r="302" spans="1:47" customFormat="1" ht="13.5">
      <c r="A302" s="217"/>
      <c r="D302" s="217"/>
      <c r="E302" s="217"/>
      <c r="F302" s="217"/>
      <c r="G302" s="217"/>
      <c r="H302" s="217"/>
      <c r="I302" s="217"/>
      <c r="J302" s="217"/>
      <c r="K302" s="217"/>
      <c r="L302" s="217"/>
      <c r="M302" s="318"/>
      <c r="N302" s="310"/>
      <c r="O302" s="307"/>
      <c r="P302" s="307"/>
      <c r="Q302" s="217"/>
      <c r="R302" s="217"/>
      <c r="S302" s="217"/>
      <c r="T302" s="217"/>
      <c r="U302" s="217"/>
      <c r="V302" s="217"/>
      <c r="W302" s="217"/>
      <c r="X302" s="307"/>
      <c r="Y302" s="307"/>
      <c r="Z302" s="310"/>
      <c r="AA302" s="217"/>
      <c r="AB302" s="217"/>
      <c r="AC302" s="217"/>
      <c r="AD302" s="217"/>
      <c r="AE302" s="217"/>
      <c r="AF302" s="217"/>
      <c r="AG302" s="217"/>
    </row>
    <row r="303" spans="1:47" customFormat="1" ht="13.5">
      <c r="A303" s="217"/>
      <c r="D303" s="217"/>
      <c r="E303" s="217"/>
      <c r="F303" s="217"/>
      <c r="G303" s="217"/>
      <c r="H303" s="217"/>
      <c r="J303" s="217"/>
      <c r="K303" s="217"/>
      <c r="L303" s="217"/>
      <c r="M303" s="318"/>
      <c r="N303" s="310"/>
      <c r="O303" s="217"/>
      <c r="P303" s="217"/>
      <c r="R303" s="307"/>
      <c r="S303" s="307"/>
      <c r="T303" s="217"/>
      <c r="U303" s="310"/>
      <c r="V303" s="217"/>
      <c r="W303" s="217"/>
      <c r="X303" s="217"/>
      <c r="Z303" s="310"/>
      <c r="AA303" s="217"/>
      <c r="AB303" s="353"/>
      <c r="AC303" s="266" t="s">
        <v>313</v>
      </c>
      <c r="AD303" s="518" t="s">
        <v>51</v>
      </c>
      <c r="AE303" s="1044">
        <f>N143</f>
        <v>710</v>
      </c>
      <c r="AF303" s="1044"/>
      <c r="AG303" s="1044"/>
      <c r="AH303" s="1044"/>
      <c r="AI303" s="519" t="s">
        <v>13</v>
      </c>
      <c r="AM303" s="219"/>
      <c r="AN303" s="219"/>
      <c r="AO303" s="219"/>
      <c r="AP303" s="219"/>
      <c r="AQ303" s="219"/>
      <c r="AR303" s="219"/>
      <c r="AS303" s="219"/>
      <c r="AT303" s="219"/>
      <c r="AU303" s="219"/>
    </row>
    <row r="304" spans="1:47" customFormat="1" ht="13.5">
      <c r="A304" s="217"/>
      <c r="D304" s="217"/>
      <c r="E304" s="217"/>
      <c r="F304" s="217"/>
      <c r="G304" s="217"/>
      <c r="H304" s="217"/>
      <c r="I304" s="217"/>
      <c r="J304" s="217"/>
      <c r="K304" s="217"/>
      <c r="L304" s="217"/>
      <c r="M304" s="306"/>
      <c r="N304" s="310"/>
      <c r="O304" s="307"/>
      <c r="P304" s="307"/>
      <c r="Q304" s="217"/>
      <c r="R304" s="217"/>
      <c r="S304" s="219" t="s">
        <v>315</v>
      </c>
      <c r="T304" s="310"/>
      <c r="U304" s="217"/>
      <c r="V304" s="217"/>
      <c r="W304" s="217"/>
      <c r="X304" s="307"/>
      <c r="Y304" s="307"/>
      <c r="Z304" s="306"/>
      <c r="AA304" s="217"/>
      <c r="AB304" s="315"/>
      <c r="AC304" s="266" t="s">
        <v>315</v>
      </c>
      <c r="AD304" s="518" t="s">
        <v>51</v>
      </c>
      <c r="AE304" s="1044">
        <f>AD143</f>
        <v>19.25</v>
      </c>
      <c r="AF304" s="1044"/>
      <c r="AG304" s="1044"/>
      <c r="AH304" s="1044"/>
      <c r="AI304" s="519" t="s">
        <v>226</v>
      </c>
      <c r="AM304" s="219"/>
      <c r="AN304" s="219"/>
      <c r="AO304" s="219"/>
      <c r="AP304" s="219"/>
      <c r="AQ304" s="219"/>
      <c r="AR304" s="219"/>
      <c r="AS304" s="219"/>
      <c r="AT304" s="219"/>
      <c r="AU304" s="219"/>
    </row>
    <row r="305" spans="1:67" customFormat="1" ht="13.5">
      <c r="A305" s="217"/>
      <c r="D305" s="217"/>
      <c r="E305" s="217"/>
      <c r="F305" s="217"/>
      <c r="G305" s="217"/>
      <c r="H305" s="217"/>
      <c r="I305" s="217"/>
      <c r="J305" s="217"/>
      <c r="K305" s="217"/>
      <c r="L305" s="217"/>
      <c r="M305" s="318"/>
      <c r="N305" s="310"/>
      <c r="O305" s="307"/>
      <c r="P305" s="307"/>
      <c r="Q305" s="217"/>
      <c r="R305" s="217"/>
      <c r="S305" s="217"/>
      <c r="T305" s="217"/>
      <c r="U305" s="217"/>
      <c r="V305" s="217"/>
      <c r="W305" s="217"/>
      <c r="X305" s="307"/>
      <c r="Y305" s="307"/>
      <c r="Z305" s="310"/>
      <c r="AA305" s="353"/>
      <c r="AB305" s="219"/>
      <c r="AC305" s="219"/>
      <c r="AD305" s="219"/>
      <c r="AE305" s="219"/>
      <c r="AF305" s="219"/>
      <c r="AG305" s="219"/>
      <c r="AH305" s="219"/>
      <c r="AM305" s="219"/>
      <c r="AN305" s="219"/>
      <c r="AO305" s="219"/>
      <c r="AP305" s="219"/>
      <c r="AQ305" s="219"/>
      <c r="AR305" s="219"/>
      <c r="AS305" s="219"/>
      <c r="AT305" s="219"/>
      <c r="AU305" s="219"/>
    </row>
    <row r="306" spans="1:67" customFormat="1" ht="13.5">
      <c r="A306" s="217"/>
      <c r="D306" s="307"/>
      <c r="E306" s="307"/>
      <c r="F306" s="217"/>
      <c r="G306" s="217"/>
      <c r="H306" s="217"/>
      <c r="I306" s="217"/>
      <c r="J306" s="217"/>
      <c r="L306" s="226"/>
      <c r="M306" s="226"/>
      <c r="N306" s="217"/>
      <c r="O306" s="308"/>
      <c r="P306" s="308"/>
      <c r="Q306" s="308"/>
      <c r="R306" s="226"/>
      <c r="S306" s="226"/>
      <c r="T306" s="226"/>
      <c r="U306" s="217"/>
      <c r="W306" s="226"/>
      <c r="X306" s="270"/>
      <c r="Y306" s="217"/>
      <c r="Z306" s="226"/>
      <c r="AA306" s="315"/>
      <c r="AB306" s="219"/>
      <c r="AC306" s="301" t="s">
        <v>344</v>
      </c>
      <c r="AD306" s="302">
        <v>7</v>
      </c>
      <c r="AF306" s="219" t="s">
        <v>86</v>
      </c>
      <c r="AK306" s="219"/>
      <c r="AM306" s="219"/>
      <c r="AN306" s="219"/>
      <c r="AO306" s="219"/>
      <c r="AP306" s="219"/>
      <c r="AQ306" s="219"/>
      <c r="AR306" s="219"/>
      <c r="AS306" s="219"/>
      <c r="AT306" s="219"/>
      <c r="AU306" s="219"/>
    </row>
    <row r="307" spans="1:67" customFormat="1" ht="13.5">
      <c r="A307" s="217"/>
      <c r="D307" s="307"/>
      <c r="E307" s="307"/>
      <c r="F307" s="217"/>
      <c r="G307" s="217"/>
      <c r="H307" s="217"/>
      <c r="I307" s="217"/>
      <c r="J307" s="217"/>
      <c r="K307" s="309"/>
      <c r="L307" s="226"/>
      <c r="M307" s="226"/>
      <c r="N307" s="217"/>
      <c r="O307" s="308"/>
      <c r="P307" s="308"/>
      <c r="Q307" s="308"/>
      <c r="R307" s="226"/>
      <c r="S307" s="226"/>
      <c r="T307" s="226"/>
      <c r="U307" s="217"/>
      <c r="V307" s="309"/>
      <c r="W307" s="226"/>
      <c r="X307" s="270"/>
      <c r="Y307" s="217"/>
      <c r="Z307" s="226"/>
      <c r="AA307" s="315"/>
      <c r="AB307" s="217"/>
      <c r="AC307" s="217"/>
      <c r="AD307" s="217"/>
      <c r="AE307" s="217"/>
      <c r="AF307" s="217"/>
      <c r="AG307" s="217"/>
      <c r="AK307" s="219"/>
      <c r="AM307" s="219"/>
      <c r="AN307" s="219"/>
      <c r="AO307" s="219"/>
      <c r="AP307" s="219"/>
      <c r="AQ307" s="219"/>
      <c r="AR307" s="219"/>
      <c r="AS307" s="219"/>
      <c r="AT307" s="219"/>
      <c r="AU307" s="219"/>
    </row>
    <row r="308" spans="1:67" customFormat="1" ht="13.5">
      <c r="A308" s="217"/>
      <c r="D308" s="307"/>
      <c r="E308" s="307"/>
      <c r="F308" s="217"/>
      <c r="G308" s="217"/>
      <c r="H308" s="217"/>
      <c r="I308" s="217"/>
      <c r="J308" s="217"/>
      <c r="K308" s="309"/>
      <c r="L308" s="226"/>
      <c r="M308" s="226"/>
      <c r="N308" s="217"/>
      <c r="O308" s="308"/>
      <c r="P308" s="308"/>
      <c r="Q308" s="308"/>
      <c r="R308" s="226"/>
      <c r="S308" s="226"/>
      <c r="T308" s="226"/>
      <c r="U308" s="217"/>
      <c r="V308" s="309"/>
      <c r="W308" s="226"/>
      <c r="X308" s="270"/>
      <c r="Y308" s="217"/>
      <c r="Z308" s="226"/>
      <c r="AA308" s="315"/>
      <c r="AB308" s="353"/>
      <c r="AC308" s="266" t="s">
        <v>313</v>
      </c>
      <c r="AD308" s="518" t="s">
        <v>51</v>
      </c>
      <c r="AE308" s="764">
        <f>N151</f>
        <v>1140</v>
      </c>
      <c r="AF308" s="764"/>
      <c r="AG308" s="764"/>
      <c r="AH308" s="764"/>
      <c r="AI308" s="519" t="s">
        <v>13</v>
      </c>
      <c r="AM308" s="219"/>
      <c r="AN308" s="219"/>
      <c r="AO308" s="219"/>
      <c r="AP308" s="219"/>
      <c r="AQ308" s="219"/>
      <c r="AR308" s="219"/>
      <c r="AS308" s="219"/>
      <c r="AT308" s="219"/>
      <c r="AU308" s="219"/>
    </row>
    <row r="309" spans="1:67" customFormat="1" ht="13.5">
      <c r="A309" s="217"/>
      <c r="D309" s="307"/>
      <c r="E309" s="307"/>
      <c r="F309" s="217"/>
      <c r="G309" s="217"/>
      <c r="H309" s="217"/>
      <c r="I309" s="217"/>
      <c r="J309" s="217"/>
      <c r="K309" s="309"/>
      <c r="L309" s="226"/>
      <c r="M309" s="226"/>
      <c r="N309" s="217"/>
      <c r="O309" s="308"/>
      <c r="P309" s="308"/>
      <c r="Q309" s="308"/>
      <c r="R309" s="226"/>
      <c r="S309" s="226"/>
      <c r="T309" s="226"/>
      <c r="U309" s="217"/>
      <c r="V309" s="309"/>
      <c r="W309" s="226"/>
      <c r="X309" s="270"/>
      <c r="Y309" s="217"/>
      <c r="Z309" s="226"/>
      <c r="AA309" s="315"/>
      <c r="AB309" s="315"/>
      <c r="AC309" s="266" t="s">
        <v>315</v>
      </c>
      <c r="AD309" s="518" t="s">
        <v>51</v>
      </c>
      <c r="AE309" s="764">
        <f>AD151</f>
        <v>29.5</v>
      </c>
      <c r="AF309" s="764"/>
      <c r="AG309" s="764"/>
      <c r="AH309" s="764"/>
      <c r="AI309" s="519" t="s">
        <v>226</v>
      </c>
      <c r="AM309" s="219"/>
      <c r="AN309" s="219"/>
      <c r="AO309" s="219"/>
      <c r="AP309" s="219"/>
      <c r="AQ309" s="219"/>
      <c r="AR309" s="219"/>
      <c r="AS309" s="219"/>
      <c r="AT309" s="219"/>
      <c r="AU309" s="219"/>
    </row>
    <row r="310" spans="1:67" customFormat="1" ht="13.5">
      <c r="A310" s="217"/>
      <c r="D310" s="307"/>
      <c r="E310" s="307"/>
      <c r="F310" s="217"/>
      <c r="G310" s="217"/>
      <c r="H310" s="217"/>
      <c r="I310" s="217"/>
      <c r="J310" s="217"/>
      <c r="K310" s="309"/>
      <c r="L310" s="226"/>
      <c r="M310" s="226"/>
      <c r="N310" s="217"/>
      <c r="O310" s="308"/>
      <c r="P310" s="1047" t="s">
        <v>348</v>
      </c>
      <c r="Q310" s="1047"/>
      <c r="R310" s="226"/>
      <c r="S310" s="226"/>
      <c r="T310" s="226"/>
      <c r="U310" s="217"/>
      <c r="V310" s="309"/>
      <c r="W310" s="226"/>
      <c r="X310" s="270"/>
      <c r="Y310" s="217"/>
      <c r="Z310" s="226"/>
      <c r="AA310" s="315"/>
      <c r="AM310" s="219"/>
      <c r="AN310" s="219"/>
      <c r="AO310" s="219"/>
      <c r="AP310" s="219"/>
      <c r="AQ310" s="219"/>
      <c r="AR310" s="219"/>
      <c r="AS310" s="219"/>
      <c r="AT310" s="219"/>
      <c r="AU310" s="219"/>
    </row>
    <row r="311" spans="1:67" customFormat="1" ht="13.5">
      <c r="A311" s="311"/>
      <c r="D311" s="311"/>
      <c r="E311" s="307"/>
      <c r="F311" s="217"/>
      <c r="G311" s="217"/>
      <c r="H311" s="217"/>
      <c r="I311" s="217"/>
      <c r="J311" s="217"/>
      <c r="K311" s="217"/>
      <c r="L311" s="307"/>
      <c r="M311" s="219"/>
      <c r="N311" s="219"/>
      <c r="O311" s="223"/>
      <c r="P311" s="359"/>
      <c r="Q311" s="219"/>
      <c r="R311" s="219"/>
      <c r="S311" s="219"/>
      <c r="T311" s="217"/>
      <c r="U311" s="217"/>
      <c r="V311" s="307"/>
      <c r="W311" s="223"/>
      <c r="X311" s="223"/>
      <c r="Y311" s="223"/>
      <c r="Z311" s="217"/>
      <c r="AB311" s="219"/>
      <c r="AC311" s="301" t="s">
        <v>344</v>
      </c>
      <c r="AD311" s="302">
        <v>8</v>
      </c>
      <c r="AF311" s="219" t="s">
        <v>87</v>
      </c>
      <c r="AM311" s="219"/>
      <c r="AN311" s="219"/>
      <c r="AO311" s="219"/>
      <c r="AP311" s="219"/>
      <c r="AQ311" s="219"/>
      <c r="AR311" s="219"/>
      <c r="AS311" s="219"/>
      <c r="AT311" s="219"/>
      <c r="AU311" s="219"/>
      <c r="BD311" s="219"/>
      <c r="BE311" s="219"/>
      <c r="BF311" s="219"/>
      <c r="BG311" s="219"/>
      <c r="BH311" s="219"/>
      <c r="BI311" s="219"/>
      <c r="BJ311" s="219"/>
      <c r="BK311" s="219"/>
      <c r="BL311" s="219"/>
      <c r="BM311" s="219"/>
      <c r="BN311" s="219"/>
      <c r="BO311" s="219"/>
    </row>
    <row r="312" spans="1:67" customFormat="1" ht="13.5">
      <c r="A312" s="311"/>
      <c r="D312" s="311"/>
      <c r="E312" s="217"/>
      <c r="F312" s="217"/>
      <c r="G312" s="217"/>
      <c r="H312" s="217"/>
      <c r="I312" s="217"/>
      <c r="J312" s="310"/>
      <c r="K312" s="320"/>
      <c r="L312" s="307"/>
      <c r="M312" s="219"/>
      <c r="N312" s="219"/>
      <c r="O312" s="223"/>
      <c r="P312" s="1043" t="s">
        <v>348</v>
      </c>
      <c r="Q312" s="1043"/>
      <c r="R312" s="219"/>
      <c r="S312" s="219"/>
      <c r="T312" s="237"/>
      <c r="U312" s="223"/>
      <c r="V312" s="320"/>
      <c r="W312" s="223"/>
      <c r="X312" s="223"/>
      <c r="Y312" s="223"/>
      <c r="Z312" s="217"/>
      <c r="AB312" s="217"/>
      <c r="AC312" s="217"/>
      <c r="AD312" s="217"/>
      <c r="AE312" s="217"/>
      <c r="AF312" s="217"/>
      <c r="AG312" s="217"/>
      <c r="AM312" s="219"/>
      <c r="AN312" s="219"/>
      <c r="AO312" s="219"/>
      <c r="AP312" s="219"/>
      <c r="AQ312" s="219"/>
      <c r="AR312" s="219"/>
      <c r="AS312" s="219"/>
      <c r="AT312" s="219"/>
      <c r="AU312" s="219"/>
      <c r="BD312" s="219"/>
      <c r="BE312" s="219"/>
      <c r="BF312" s="219"/>
      <c r="BG312" s="219"/>
      <c r="BH312" s="219"/>
      <c r="BI312" s="219"/>
      <c r="BJ312" s="219"/>
      <c r="BK312" s="219"/>
      <c r="BL312" s="219"/>
      <c r="BM312" s="219"/>
      <c r="BN312" s="219"/>
      <c r="BO312" s="219"/>
    </row>
    <row r="313" spans="1:67" customFormat="1" ht="13.5">
      <c r="A313" s="311"/>
      <c r="D313" s="311"/>
      <c r="E313" s="217"/>
      <c r="F313" s="217"/>
      <c r="G313" s="217"/>
      <c r="H313" s="217"/>
      <c r="I313" s="217"/>
      <c r="J313" s="310"/>
      <c r="K313" s="320"/>
      <c r="L313" s="217"/>
      <c r="M313" s="311"/>
      <c r="N313" s="311"/>
      <c r="O313" s="311"/>
      <c r="P313" s="1043"/>
      <c r="Q313" s="1043"/>
      <c r="R313" s="311"/>
      <c r="S313" s="217"/>
      <c r="T313" s="311"/>
      <c r="U313" s="311"/>
      <c r="V313" s="320"/>
      <c r="W313" s="217"/>
      <c r="X313" s="311"/>
      <c r="Y313" s="311"/>
      <c r="Z313" s="217"/>
      <c r="AB313" s="353"/>
      <c r="AC313" s="266" t="s">
        <v>313</v>
      </c>
      <c r="AD313" s="518" t="s">
        <v>51</v>
      </c>
      <c r="AE313" s="764">
        <f>N159</f>
        <v>1270</v>
      </c>
      <c r="AF313" s="764"/>
      <c r="AG313" s="764"/>
      <c r="AH313" s="764"/>
      <c r="AI313" s="519" t="s">
        <v>13</v>
      </c>
      <c r="AM313" s="219"/>
      <c r="AN313" s="219"/>
      <c r="AO313" s="219"/>
      <c r="AP313" s="219"/>
      <c r="AQ313" s="219"/>
      <c r="AR313" s="219"/>
      <c r="AS313" s="219"/>
      <c r="AT313" s="219"/>
      <c r="AU313" s="219"/>
      <c r="BD313" s="219"/>
      <c r="BE313" s="219"/>
      <c r="BF313" s="219"/>
      <c r="BG313" s="219"/>
      <c r="BH313" s="219"/>
      <c r="BI313" s="219"/>
      <c r="BJ313" s="219"/>
      <c r="BK313" s="219"/>
      <c r="BL313" s="219"/>
      <c r="BM313" s="219"/>
      <c r="BN313" s="219"/>
      <c r="BO313" s="219"/>
    </row>
    <row r="314" spans="1:67" customFormat="1" ht="13.5">
      <c r="A314" s="311"/>
      <c r="D314" s="311"/>
      <c r="E314" s="217"/>
      <c r="F314" s="217"/>
      <c r="G314" s="217"/>
      <c r="H314" s="217"/>
      <c r="I314" s="217"/>
      <c r="J314" s="217"/>
      <c r="K314" s="217"/>
      <c r="L314" s="310"/>
      <c r="M314" s="217"/>
      <c r="N314" s="217"/>
      <c r="O314" s="217"/>
      <c r="P314" s="217"/>
      <c r="Q314" s="217"/>
      <c r="R314" s="217"/>
      <c r="S314" s="307"/>
      <c r="T314" s="217"/>
      <c r="U314" s="217"/>
      <c r="V314" s="217"/>
      <c r="W314" s="217"/>
      <c r="X314" s="217"/>
      <c r="Y314" s="217"/>
      <c r="Z314" s="217"/>
      <c r="AA314" s="315"/>
      <c r="AB314" s="315"/>
      <c r="AC314" s="266" t="s">
        <v>315</v>
      </c>
      <c r="AD314" s="518" t="s">
        <v>51</v>
      </c>
      <c r="AE314" s="764">
        <f>AD159</f>
        <v>37.25</v>
      </c>
      <c r="AF314" s="764"/>
      <c r="AG314" s="764"/>
      <c r="AH314" s="764"/>
      <c r="AI314" s="519" t="s">
        <v>226</v>
      </c>
      <c r="AM314" s="219"/>
      <c r="AN314" s="219"/>
      <c r="AO314" s="219"/>
      <c r="AP314" s="219"/>
      <c r="AQ314" s="219"/>
      <c r="AR314" s="219"/>
      <c r="AS314" s="219"/>
      <c r="AT314" s="219"/>
      <c r="AU314" s="219"/>
      <c r="BD314" s="219"/>
      <c r="BE314" s="219"/>
      <c r="BF314" s="219"/>
      <c r="BG314" s="219"/>
      <c r="BH314" s="219"/>
      <c r="BI314" s="219"/>
      <c r="BJ314" s="219"/>
      <c r="BK314" s="219"/>
      <c r="BL314" s="219"/>
      <c r="BM314" s="219"/>
      <c r="BN314" s="219"/>
      <c r="BO314" s="219"/>
    </row>
    <row r="315" spans="1:67" customFormat="1" ht="13.5">
      <c r="A315" s="217"/>
      <c r="D315" s="217"/>
      <c r="E315" s="217"/>
      <c r="F315" s="217"/>
      <c r="G315" s="217"/>
      <c r="H315" s="217"/>
      <c r="I315" s="217"/>
      <c r="J315" s="217"/>
      <c r="K315" s="217"/>
      <c r="L315" s="307"/>
      <c r="M315" s="318"/>
      <c r="N315" s="310"/>
      <c r="O315" s="307"/>
      <c r="P315" s="307"/>
      <c r="Q315" s="217"/>
      <c r="R315" s="217"/>
      <c r="S315" s="217"/>
      <c r="T315" s="217"/>
      <c r="U315" s="217"/>
      <c r="V315" s="217"/>
      <c r="W315" s="307"/>
      <c r="X315" s="217"/>
      <c r="BD315" s="219"/>
      <c r="BE315" s="219"/>
      <c r="BF315" s="219"/>
      <c r="BG315" s="219"/>
      <c r="BH315" s="219"/>
      <c r="BI315" s="219"/>
      <c r="BJ315" s="219"/>
      <c r="BK315" s="219"/>
      <c r="BL315" s="219"/>
      <c r="BM315" s="219"/>
      <c r="BN315" s="219"/>
      <c r="BO315" s="219"/>
    </row>
    <row r="316" spans="1:67" customFormat="1" ht="13.5">
      <c r="A316" s="298"/>
      <c r="B316" s="298"/>
      <c r="C316" s="299"/>
      <c r="D316" s="300"/>
      <c r="E316" s="300"/>
      <c r="F316" s="300"/>
      <c r="G316" s="300"/>
      <c r="H316" s="300"/>
      <c r="I316" s="300"/>
      <c r="J316" s="300"/>
      <c r="K316" s="300"/>
      <c r="L316" s="300"/>
      <c r="M316" s="300"/>
      <c r="N316" s="300"/>
      <c r="O316" s="300"/>
      <c r="P316" s="300"/>
      <c r="Q316" s="300"/>
      <c r="R316" s="300"/>
      <c r="S316" s="300"/>
      <c r="T316" s="300"/>
      <c r="U316" s="300"/>
      <c r="V316" s="300"/>
      <c r="W316" s="300"/>
      <c r="X316" s="300"/>
      <c r="Y316" s="300"/>
      <c r="Z316" s="300"/>
      <c r="AA316" s="300"/>
      <c r="AB316" s="300"/>
      <c r="AC316" s="300"/>
      <c r="AD316" s="300"/>
      <c r="AE316" s="300"/>
      <c r="AF316" s="300"/>
      <c r="AG316" s="300"/>
    </row>
    <row r="317" spans="1:67" customFormat="1" ht="13.5">
      <c r="A317" s="298"/>
      <c r="B317" s="298"/>
      <c r="C317" s="298"/>
      <c r="D317" s="219"/>
      <c r="E317" s="301" t="s">
        <v>344</v>
      </c>
      <c r="F317" s="302">
        <v>9</v>
      </c>
      <c r="G317" s="303" t="s">
        <v>350</v>
      </c>
      <c r="H317" s="1027">
        <v>10</v>
      </c>
      <c r="I317" s="1027"/>
      <c r="J317" s="303" t="s">
        <v>353</v>
      </c>
      <c r="K317" s="303"/>
      <c r="L317" s="303"/>
      <c r="M317" s="219"/>
      <c r="N317" s="300"/>
      <c r="O317" s="300"/>
      <c r="P317" s="300"/>
      <c r="Q317" s="300"/>
      <c r="R317" s="300"/>
      <c r="S317" s="300"/>
      <c r="T317" s="300"/>
      <c r="U317" s="300"/>
      <c r="V317" s="300"/>
      <c r="W317" s="300"/>
      <c r="X317" s="300"/>
      <c r="Y317" s="300"/>
      <c r="Z317" s="300"/>
      <c r="AA317" s="300"/>
      <c r="AB317" s="300"/>
      <c r="AC317" s="300"/>
      <c r="AD317" s="300"/>
      <c r="AE317" s="300"/>
      <c r="AF317" s="300"/>
      <c r="AG317" s="300"/>
      <c r="AH317" s="300"/>
      <c r="AI317" s="300"/>
      <c r="AJ317" s="300"/>
      <c r="AK317" s="300"/>
      <c r="AL317" s="300"/>
      <c r="AM317" s="300"/>
      <c r="BD317" s="219"/>
      <c r="BE317" s="219"/>
      <c r="BF317" s="219"/>
      <c r="BG317" s="219"/>
      <c r="BH317" s="219"/>
      <c r="BI317" s="219"/>
      <c r="BJ317" s="219"/>
      <c r="BK317" s="219"/>
      <c r="BL317" s="219"/>
      <c r="BM317" s="219"/>
      <c r="BN317" s="219"/>
      <c r="BO317" s="219"/>
    </row>
    <row r="318" spans="1:67" customFormat="1" ht="13.5">
      <c r="A318" s="298"/>
      <c r="B318" s="298"/>
      <c r="C318" s="299"/>
      <c r="D318" s="300"/>
      <c r="E318" s="300"/>
      <c r="F318" s="300"/>
      <c r="G318" s="300"/>
      <c r="H318" s="300"/>
      <c r="I318" s="300"/>
      <c r="J318" s="300"/>
      <c r="K318" s="300"/>
      <c r="L318" s="300"/>
      <c r="M318" s="300"/>
      <c r="N318" s="300"/>
      <c r="O318" s="300"/>
      <c r="P318" s="300"/>
      <c r="Q318" s="300"/>
      <c r="R318" s="300"/>
      <c r="S318" s="300"/>
      <c r="T318" s="300"/>
      <c r="U318" s="300"/>
      <c r="V318" s="300"/>
      <c r="W318" s="300"/>
      <c r="X318" s="300"/>
      <c r="Y318" s="300"/>
      <c r="Z318" s="300"/>
      <c r="AA318" s="300"/>
      <c r="AB318" s="300"/>
      <c r="AC318" s="300"/>
      <c r="AD318" s="300"/>
      <c r="AE318" s="300"/>
      <c r="AF318" s="300"/>
      <c r="AG318" s="300"/>
    </row>
    <row r="319" spans="1:67" customFormat="1" ht="13.5">
      <c r="A319" s="217"/>
      <c r="D319" s="217"/>
      <c r="E319" s="217"/>
      <c r="F319" s="217"/>
      <c r="G319" s="217"/>
      <c r="H319" s="217"/>
      <c r="I319" s="324"/>
      <c r="J319" s="217"/>
      <c r="K319" s="217"/>
      <c r="L319" s="217"/>
      <c r="M319" s="306"/>
      <c r="N319" s="217"/>
      <c r="O319" s="217"/>
      <c r="P319" s="219" t="s">
        <v>313</v>
      </c>
      <c r="Q319" s="324"/>
      <c r="R319" s="320"/>
      <c r="S319" s="320"/>
      <c r="T319" s="320"/>
      <c r="U319" s="320"/>
      <c r="V319" s="217"/>
      <c r="W319" s="310"/>
      <c r="X319" s="217"/>
      <c r="Y319" s="324"/>
      <c r="Z319" s="310"/>
      <c r="AA319" s="217"/>
      <c r="AB319" s="217"/>
      <c r="AC319" s="217"/>
      <c r="AD319" s="217"/>
      <c r="AE319" s="217"/>
      <c r="AF319" s="217"/>
      <c r="AG319" s="217"/>
    </row>
    <row r="320" spans="1:67" customFormat="1" ht="13.5">
      <c r="A320" s="217"/>
      <c r="D320" s="217"/>
      <c r="E320" s="217"/>
      <c r="F320" s="324"/>
      <c r="G320" s="217"/>
      <c r="H320" s="217"/>
      <c r="I320" s="217"/>
      <c r="J320" s="217"/>
      <c r="K320" s="217"/>
      <c r="L320" s="217"/>
      <c r="M320" s="324"/>
      <c r="N320" s="310"/>
      <c r="O320" s="217"/>
      <c r="P320" s="217"/>
      <c r="Q320" s="217"/>
      <c r="R320" s="307"/>
      <c r="S320" s="307"/>
      <c r="T320" s="217"/>
      <c r="U320" s="310"/>
      <c r="V320" s="217"/>
      <c r="W320" s="217"/>
      <c r="X320" s="217"/>
      <c r="Y320" s="217"/>
      <c r="Z320" s="324"/>
      <c r="AA320" s="217"/>
      <c r="AB320" s="219"/>
      <c r="AC320" s="301" t="s">
        <v>344</v>
      </c>
      <c r="AD320" s="302">
        <v>9</v>
      </c>
      <c r="AF320" s="219" t="s">
        <v>354</v>
      </c>
    </row>
    <row r="321" spans="1:67" customFormat="1" ht="13.5">
      <c r="A321" s="217"/>
      <c r="D321" s="217"/>
      <c r="E321" s="217"/>
      <c r="F321" s="217"/>
      <c r="G321" s="217"/>
      <c r="H321" s="217"/>
      <c r="I321" s="217"/>
      <c r="J321" s="217"/>
      <c r="K321" s="217"/>
      <c r="L321" s="217"/>
      <c r="M321" s="318"/>
      <c r="N321" s="310"/>
      <c r="O321" s="307"/>
      <c r="P321" s="307"/>
      <c r="Q321" s="217"/>
      <c r="R321" s="217"/>
      <c r="S321" s="217"/>
      <c r="T321" s="217"/>
      <c r="U321" s="217"/>
      <c r="V321" s="217"/>
      <c r="W321" s="217"/>
      <c r="X321" s="307"/>
      <c r="Y321" s="307"/>
      <c r="Z321" s="310"/>
      <c r="AA321" s="217"/>
      <c r="AB321" s="217"/>
      <c r="AC321" s="217"/>
      <c r="AD321" s="217"/>
      <c r="AE321" s="217"/>
      <c r="AF321" s="217"/>
      <c r="AG321" s="217"/>
    </row>
    <row r="322" spans="1:67" customFormat="1" ht="13.5">
      <c r="A322" s="217"/>
      <c r="D322" s="217"/>
      <c r="E322" s="217"/>
      <c r="F322" s="217"/>
      <c r="G322" s="217"/>
      <c r="H322" s="217"/>
      <c r="J322" s="217"/>
      <c r="K322" s="217"/>
      <c r="L322" s="217"/>
      <c r="M322" s="318"/>
      <c r="N322" s="310"/>
      <c r="O322" s="217"/>
      <c r="P322" s="217"/>
      <c r="R322" s="307"/>
      <c r="S322" s="307"/>
      <c r="T322" s="217"/>
      <c r="U322" s="310"/>
      <c r="V322" s="217"/>
      <c r="W322" s="217"/>
      <c r="X322" s="217"/>
      <c r="Z322" s="310"/>
      <c r="AA322" s="217"/>
      <c r="AB322" s="353"/>
      <c r="AC322" s="266" t="s">
        <v>313</v>
      </c>
      <c r="AD322" s="518" t="s">
        <v>51</v>
      </c>
      <c r="AE322" s="764">
        <f>N170</f>
        <v>567.38571166992188</v>
      </c>
      <c r="AF322" s="764"/>
      <c r="AG322" s="764"/>
      <c r="AH322" s="764"/>
      <c r="AI322" s="519" t="s">
        <v>13</v>
      </c>
      <c r="AM322" s="219"/>
      <c r="AN322" s="219"/>
      <c r="AO322" s="219"/>
      <c r="AP322" s="219"/>
      <c r="AQ322" s="219"/>
      <c r="AR322" s="219"/>
      <c r="AS322" s="219"/>
      <c r="AT322" s="219"/>
      <c r="AU322" s="219"/>
    </row>
    <row r="323" spans="1:67" customFormat="1" ht="13.5">
      <c r="A323" s="217"/>
      <c r="D323" s="217"/>
      <c r="E323" s="217"/>
      <c r="F323" s="217"/>
      <c r="G323" s="217"/>
      <c r="H323" s="217"/>
      <c r="I323" s="217"/>
      <c r="J323" s="217"/>
      <c r="K323" s="217"/>
      <c r="L323" s="217"/>
      <c r="M323" s="306"/>
      <c r="N323" s="310"/>
      <c r="O323" s="307"/>
      <c r="P323" s="307"/>
      <c r="Q323" s="217"/>
      <c r="R323" s="217"/>
      <c r="S323" s="219" t="s">
        <v>315</v>
      </c>
      <c r="T323" s="310"/>
      <c r="U323" s="217"/>
      <c r="V323" s="217"/>
      <c r="W323" s="217"/>
      <c r="X323" s="307"/>
      <c r="Y323" s="307"/>
      <c r="Z323" s="306"/>
      <c r="AA323" s="217"/>
      <c r="AB323" s="315"/>
      <c r="AC323" s="266" t="s">
        <v>315</v>
      </c>
      <c r="AD323" s="518" t="s">
        <v>51</v>
      </c>
      <c r="AE323" s="764">
        <f>AD170</f>
        <v>110.52</v>
      </c>
      <c r="AF323" s="764"/>
      <c r="AG323" s="764"/>
      <c r="AH323" s="764"/>
      <c r="AI323" s="519" t="s">
        <v>226</v>
      </c>
      <c r="AM323" s="219"/>
      <c r="AN323" s="219"/>
      <c r="AO323" s="219"/>
      <c r="AP323" s="219"/>
      <c r="AQ323" s="219"/>
      <c r="AR323" s="219"/>
      <c r="AS323" s="219"/>
      <c r="AT323" s="219"/>
      <c r="AU323" s="219"/>
    </row>
    <row r="324" spans="1:67" customFormat="1" ht="13.5">
      <c r="A324" s="217"/>
      <c r="D324" s="217"/>
      <c r="E324" s="217"/>
      <c r="F324" s="217"/>
      <c r="G324" s="217"/>
      <c r="H324" s="217"/>
      <c r="I324" s="217"/>
      <c r="J324" s="217"/>
      <c r="K324" s="217"/>
      <c r="L324" s="217"/>
      <c r="M324" s="318"/>
      <c r="N324" s="310"/>
      <c r="O324" s="307"/>
      <c r="P324" s="307"/>
      <c r="Q324" s="217"/>
      <c r="R324" s="217"/>
      <c r="S324" s="217"/>
      <c r="T324" s="217"/>
      <c r="U324" s="217"/>
      <c r="V324" s="217"/>
      <c r="W324" s="217"/>
      <c r="X324" s="307"/>
      <c r="Y324" s="307"/>
      <c r="Z324" s="310"/>
      <c r="AA324" s="353"/>
      <c r="AB324" s="219"/>
      <c r="AC324" s="219"/>
      <c r="AD324" s="219"/>
      <c r="AE324" s="219"/>
      <c r="AF324" s="219"/>
      <c r="AG324" s="219"/>
      <c r="AH324" s="219"/>
      <c r="AM324" s="219"/>
      <c r="AN324" s="219"/>
      <c r="AO324" s="219"/>
      <c r="AP324" s="219"/>
      <c r="AQ324" s="219"/>
      <c r="AR324" s="219"/>
      <c r="AS324" s="219"/>
      <c r="AT324" s="219"/>
      <c r="AU324" s="219"/>
    </row>
    <row r="325" spans="1:67" customFormat="1" ht="13.5">
      <c r="A325" s="217"/>
      <c r="D325" s="307"/>
      <c r="E325" s="307"/>
      <c r="F325" s="217"/>
      <c r="G325" s="217"/>
      <c r="H325" s="217"/>
      <c r="I325" s="217"/>
      <c r="J325" s="217"/>
      <c r="L325" s="226"/>
      <c r="M325" s="226"/>
      <c r="N325" s="217"/>
      <c r="O325" s="308"/>
      <c r="P325" s="308"/>
      <c r="Q325" s="308"/>
      <c r="R325" s="226"/>
      <c r="S325" s="226"/>
      <c r="T325" s="226"/>
      <c r="U325" s="217"/>
      <c r="W325" s="226"/>
      <c r="X325" s="270"/>
      <c r="Y325" s="217"/>
      <c r="Z325" s="226"/>
      <c r="AA325" s="315"/>
      <c r="AB325" s="219"/>
      <c r="AC325" s="301" t="s">
        <v>344</v>
      </c>
      <c r="AD325" s="1027">
        <v>10</v>
      </c>
      <c r="AE325" s="1027"/>
      <c r="AF325" s="219" t="s">
        <v>91</v>
      </c>
      <c r="AK325" s="219"/>
      <c r="AM325" s="219"/>
      <c r="AN325" s="219"/>
      <c r="AO325" s="219"/>
      <c r="AP325" s="219"/>
      <c r="AQ325" s="219"/>
      <c r="AR325" s="219"/>
      <c r="AS325" s="219"/>
      <c r="AT325" s="219"/>
      <c r="AU325" s="219"/>
    </row>
    <row r="326" spans="1:67" customFormat="1" ht="13.5">
      <c r="A326" s="217"/>
      <c r="D326" s="307"/>
      <c r="E326" s="307"/>
      <c r="F326" s="217"/>
      <c r="G326" s="217"/>
      <c r="H326" s="217"/>
      <c r="I326" s="217"/>
      <c r="J326" s="217"/>
      <c r="K326" s="309"/>
      <c r="L326" s="226"/>
      <c r="M326" s="226"/>
      <c r="N326" s="217"/>
      <c r="O326" s="308"/>
      <c r="P326" s="308"/>
      <c r="Q326" s="308"/>
      <c r="R326" s="226"/>
      <c r="S326" s="226"/>
      <c r="T326" s="226"/>
      <c r="U326" s="217"/>
      <c r="V326" s="309"/>
      <c r="W326" s="226"/>
      <c r="X326" s="270"/>
      <c r="Y326" s="217"/>
      <c r="Z326" s="226"/>
      <c r="AA326" s="315"/>
      <c r="AB326" s="217"/>
      <c r="AC326" s="217"/>
      <c r="AD326" s="217"/>
      <c r="AE326" s="217"/>
      <c r="AF326" s="217"/>
      <c r="AG326" s="217"/>
      <c r="AK326" s="219"/>
      <c r="AM326" s="219"/>
      <c r="AN326" s="219"/>
      <c r="AO326" s="219"/>
      <c r="AP326" s="219"/>
      <c r="AQ326" s="219"/>
      <c r="AR326" s="219"/>
      <c r="AS326" s="219"/>
      <c r="AT326" s="219"/>
      <c r="AU326" s="219"/>
    </row>
    <row r="327" spans="1:67" customFormat="1" ht="13.5">
      <c r="A327" s="217"/>
      <c r="D327" s="307"/>
      <c r="E327" s="307"/>
      <c r="F327" s="217"/>
      <c r="G327" s="217"/>
      <c r="H327" s="217"/>
      <c r="I327" s="217"/>
      <c r="J327" s="217"/>
      <c r="K327" s="309"/>
      <c r="L327" s="226"/>
      <c r="M327" s="226"/>
      <c r="N327" s="217"/>
      <c r="O327" s="308"/>
      <c r="P327" s="308"/>
      <c r="Q327" s="308"/>
      <c r="R327" s="226"/>
      <c r="S327" s="226"/>
      <c r="T327" s="226"/>
      <c r="U327" s="217"/>
      <c r="V327" s="309"/>
      <c r="W327" s="226"/>
      <c r="X327" s="270"/>
      <c r="Y327" s="217"/>
      <c r="Z327" s="226"/>
      <c r="AA327" s="315"/>
      <c r="AB327" s="353"/>
      <c r="AC327" s="266" t="s">
        <v>313</v>
      </c>
      <c r="AD327" s="518" t="s">
        <v>51</v>
      </c>
      <c r="AE327" s="764">
        <f>N178</f>
        <v>1134.7714233398438</v>
      </c>
      <c r="AF327" s="764"/>
      <c r="AG327" s="764"/>
      <c r="AH327" s="764"/>
      <c r="AI327" s="519" t="s">
        <v>13</v>
      </c>
      <c r="AM327" s="219"/>
      <c r="AN327" s="219"/>
      <c r="AO327" s="219"/>
      <c r="AP327" s="219"/>
      <c r="AQ327" s="219"/>
      <c r="AR327" s="219"/>
      <c r="AS327" s="219"/>
      <c r="AT327" s="219"/>
      <c r="AU327" s="219"/>
    </row>
    <row r="328" spans="1:67" customFormat="1" ht="13.5">
      <c r="A328" s="217"/>
      <c r="D328" s="307"/>
      <c r="E328" s="307"/>
      <c r="F328" s="217"/>
      <c r="G328" s="217"/>
      <c r="H328" s="217"/>
      <c r="I328" s="217"/>
      <c r="J328" s="217"/>
      <c r="K328" s="309"/>
      <c r="L328" s="226"/>
      <c r="M328" s="226"/>
      <c r="N328" s="217"/>
      <c r="O328" s="308"/>
      <c r="P328" s="308"/>
      <c r="Q328" s="308"/>
      <c r="R328" s="226"/>
      <c r="S328" s="226"/>
      <c r="T328" s="226"/>
      <c r="U328" s="217"/>
      <c r="V328" s="309"/>
      <c r="W328" s="226"/>
      <c r="X328" s="270"/>
      <c r="Y328" s="217"/>
      <c r="Z328" s="226"/>
      <c r="AA328" s="315"/>
      <c r="AB328" s="315"/>
      <c r="AC328" s="266" t="s">
        <v>315</v>
      </c>
      <c r="AD328" s="518" t="s">
        <v>51</v>
      </c>
      <c r="AE328" s="764">
        <f>AD178</f>
        <v>221.04</v>
      </c>
      <c r="AF328" s="764"/>
      <c r="AG328" s="764"/>
      <c r="AH328" s="764"/>
      <c r="AI328" s="519" t="s">
        <v>226</v>
      </c>
      <c r="AM328" s="219"/>
      <c r="AN328" s="219"/>
      <c r="AO328" s="219"/>
      <c r="AP328" s="219"/>
      <c r="AQ328" s="219"/>
      <c r="AR328" s="219"/>
      <c r="AS328" s="219"/>
      <c r="AT328" s="219"/>
      <c r="AU328" s="219"/>
    </row>
    <row r="329" spans="1:67" customFormat="1" ht="13.5">
      <c r="A329" s="217"/>
      <c r="D329" s="307"/>
      <c r="E329" s="307"/>
      <c r="F329" s="217"/>
      <c r="G329" s="217"/>
      <c r="H329" s="217"/>
      <c r="I329" s="217"/>
      <c r="J329" s="217"/>
      <c r="K329" s="309"/>
      <c r="L329" s="226"/>
      <c r="M329" s="226"/>
      <c r="N329" s="217"/>
      <c r="O329" s="308"/>
      <c r="P329" s="1047" t="s">
        <v>348</v>
      </c>
      <c r="Q329" s="1047"/>
      <c r="R329" s="226"/>
      <c r="S329" s="226"/>
      <c r="T329" s="226"/>
      <c r="U329" s="217"/>
      <c r="V329" s="309"/>
      <c r="W329" s="226"/>
      <c r="X329" s="270"/>
      <c r="Y329" s="217"/>
      <c r="Z329" s="226"/>
      <c r="AA329" s="315"/>
      <c r="AM329" s="219"/>
      <c r="AN329" s="219"/>
      <c r="AO329" s="219"/>
      <c r="AP329" s="219"/>
      <c r="AQ329" s="219"/>
      <c r="AR329" s="219"/>
      <c r="AS329" s="219"/>
      <c r="AT329" s="219"/>
      <c r="AU329" s="219"/>
    </row>
    <row r="330" spans="1:67" customFormat="1" ht="13.5">
      <c r="A330" s="311"/>
      <c r="D330" s="311"/>
      <c r="E330" s="307"/>
      <c r="F330" s="217"/>
      <c r="G330" s="217"/>
      <c r="H330" s="217"/>
      <c r="I330" s="217"/>
      <c r="J330" s="217"/>
      <c r="K330" s="217"/>
      <c r="L330" s="307"/>
      <c r="M330" s="219"/>
      <c r="N330" s="219"/>
      <c r="O330" s="223"/>
      <c r="P330" s="359"/>
      <c r="Q330" s="219"/>
      <c r="R330" s="219"/>
      <c r="S330" s="219"/>
      <c r="T330" s="217"/>
      <c r="U330" s="217"/>
      <c r="V330" s="307"/>
      <c r="W330" s="223"/>
      <c r="X330" s="223"/>
      <c r="Y330" s="223"/>
      <c r="Z330" s="217"/>
      <c r="AB330" s="219"/>
      <c r="AC330" s="301"/>
      <c r="AD330" s="302"/>
      <c r="AF330" s="219"/>
      <c r="AM330" s="219"/>
      <c r="AN330" s="219"/>
      <c r="AO330" s="219"/>
      <c r="AP330" s="219"/>
      <c r="AQ330" s="219"/>
      <c r="AR330" s="219"/>
      <c r="AS330" s="219"/>
      <c r="AT330" s="219"/>
      <c r="AU330" s="219"/>
      <c r="BD330" s="219"/>
      <c r="BE330" s="219"/>
      <c r="BF330" s="219"/>
      <c r="BG330" s="219"/>
      <c r="BH330" s="219"/>
      <c r="BI330" s="219"/>
      <c r="BJ330" s="219"/>
      <c r="BK330" s="219"/>
      <c r="BL330" s="219"/>
      <c r="BM330" s="219"/>
      <c r="BN330" s="219"/>
      <c r="BO330" s="219"/>
    </row>
    <row r="331" spans="1:67" customFormat="1" ht="13.5">
      <c r="A331" s="311"/>
      <c r="D331" s="311"/>
      <c r="E331" s="217"/>
      <c r="F331" s="217"/>
      <c r="G331" s="217"/>
      <c r="H331" s="217"/>
      <c r="I331" s="217"/>
      <c r="J331" s="310"/>
      <c r="K331" s="320"/>
      <c r="L331" s="307"/>
      <c r="M331" s="219"/>
      <c r="N331" s="219"/>
      <c r="O331" s="223"/>
      <c r="P331" s="1043" t="s">
        <v>348</v>
      </c>
      <c r="Q331" s="1043"/>
      <c r="R331" s="219"/>
      <c r="S331" s="219"/>
      <c r="T331" s="237"/>
      <c r="U331" s="223"/>
      <c r="V331" s="320"/>
      <c r="W331" s="223"/>
      <c r="X331" s="223"/>
      <c r="Y331" s="223"/>
      <c r="Z331" s="217"/>
      <c r="AB331" s="217"/>
      <c r="AC331" s="217"/>
      <c r="AD331" s="217"/>
      <c r="AE331" s="217"/>
      <c r="AF331" s="217"/>
      <c r="AG331" s="217"/>
      <c r="AM331" s="219"/>
      <c r="AN331" s="219"/>
      <c r="AO331" s="219"/>
      <c r="AP331" s="219"/>
      <c r="AQ331" s="219"/>
      <c r="AR331" s="219"/>
      <c r="AS331" s="219"/>
      <c r="AT331" s="219"/>
      <c r="AU331" s="219"/>
      <c r="BD331" s="219"/>
      <c r="BE331" s="219"/>
      <c r="BF331" s="219"/>
      <c r="BG331" s="219"/>
      <c r="BH331" s="219"/>
      <c r="BI331" s="219"/>
      <c r="BJ331" s="219"/>
      <c r="BK331" s="219"/>
      <c r="BL331" s="219"/>
      <c r="BM331" s="219"/>
      <c r="BN331" s="219"/>
      <c r="BO331" s="219"/>
    </row>
    <row r="332" spans="1:67" customFormat="1" ht="13.5">
      <c r="A332" s="311"/>
      <c r="D332" s="311"/>
      <c r="E332" s="217"/>
      <c r="F332" s="217"/>
      <c r="G332" s="217"/>
      <c r="H332" s="217"/>
      <c r="I332" s="217"/>
      <c r="J332" s="310"/>
      <c r="K332" s="320"/>
      <c r="L332" s="217"/>
      <c r="M332" s="311"/>
      <c r="N332" s="311"/>
      <c r="O332" s="311"/>
      <c r="P332" s="1043"/>
      <c r="Q332" s="1043"/>
      <c r="R332" s="311"/>
      <c r="S332" s="217"/>
      <c r="T332" s="311"/>
      <c r="U332" s="311"/>
      <c r="V332" s="320"/>
      <c r="W332" s="217"/>
      <c r="X332" s="311"/>
      <c r="Y332" s="311"/>
      <c r="Z332" s="217"/>
      <c r="AB332" s="353"/>
      <c r="AC332" s="266"/>
      <c r="AD332" s="234"/>
      <c r="AE332" s="293"/>
      <c r="AF332" s="293"/>
      <c r="AG332" s="293"/>
      <c r="AH332" s="293"/>
      <c r="AI332" s="237"/>
      <c r="AM332" s="219"/>
      <c r="AN332" s="219"/>
      <c r="AO332" s="219"/>
      <c r="AP332" s="219"/>
      <c r="AQ332" s="219"/>
      <c r="AR332" s="219"/>
      <c r="AS332" s="219"/>
      <c r="AT332" s="219"/>
      <c r="AU332" s="219"/>
      <c r="BD332" s="219"/>
      <c r="BE332" s="219"/>
      <c r="BF332" s="219"/>
      <c r="BG332" s="219"/>
      <c r="BH332" s="219"/>
      <c r="BI332" s="219"/>
      <c r="BJ332" s="219"/>
      <c r="BK332" s="219"/>
      <c r="BL332" s="219"/>
      <c r="BM332" s="219"/>
      <c r="BN332" s="219"/>
      <c r="BO332" s="219"/>
    </row>
    <row r="333" spans="1:67" customFormat="1" ht="13.5">
      <c r="A333" s="311"/>
      <c r="D333" s="311"/>
      <c r="E333" s="217"/>
      <c r="F333" s="217"/>
      <c r="G333" s="217"/>
      <c r="H333" s="217"/>
      <c r="I333" s="217"/>
      <c r="J333" s="217"/>
      <c r="K333" s="217"/>
      <c r="L333" s="310"/>
      <c r="M333" s="217"/>
      <c r="N333" s="217"/>
      <c r="O333" s="217"/>
      <c r="P333" s="217"/>
      <c r="Q333" s="217"/>
      <c r="R333" s="217"/>
      <c r="S333" s="307"/>
      <c r="T333" s="217"/>
      <c r="U333" s="217"/>
      <c r="V333" s="217"/>
      <c r="W333" s="217"/>
      <c r="X333" s="217"/>
      <c r="Y333" s="217"/>
      <c r="Z333" s="217"/>
      <c r="AA333" s="315"/>
      <c r="AB333" s="315"/>
      <c r="AC333" s="266"/>
      <c r="AD333" s="234"/>
      <c r="AE333" s="293"/>
      <c r="AF333" s="293"/>
      <c r="AG333" s="293"/>
      <c r="AH333" s="293"/>
      <c r="AI333" s="237"/>
      <c r="AM333" s="219"/>
      <c r="AN333" s="219"/>
      <c r="AO333" s="219"/>
      <c r="AP333" s="219"/>
      <c r="AQ333" s="219"/>
      <c r="AR333" s="219"/>
      <c r="AS333" s="219"/>
      <c r="AT333" s="219"/>
      <c r="AU333" s="219"/>
      <c r="BD333" s="219"/>
      <c r="BE333" s="219"/>
      <c r="BF333" s="219"/>
      <c r="BG333" s="219"/>
      <c r="BH333" s="219"/>
      <c r="BI333" s="219"/>
      <c r="BJ333" s="219"/>
      <c r="BK333" s="219"/>
      <c r="BL333" s="219"/>
      <c r="BM333" s="219"/>
      <c r="BN333" s="219"/>
      <c r="BO333" s="219"/>
    </row>
    <row r="334" spans="1:67" customFormat="1" ht="13.5">
      <c r="A334" s="217"/>
      <c r="D334" s="217"/>
      <c r="E334" s="217"/>
      <c r="F334" s="217"/>
      <c r="G334" s="217"/>
      <c r="H334" s="217"/>
      <c r="I334" s="217"/>
      <c r="J334" s="217"/>
      <c r="K334" s="217"/>
      <c r="L334" s="307"/>
      <c r="M334" s="318"/>
      <c r="N334" s="310"/>
      <c r="O334" s="307"/>
      <c r="P334" s="307"/>
      <c r="Q334" s="217"/>
      <c r="R334" s="217"/>
      <c r="S334" s="217"/>
      <c r="T334" s="217"/>
      <c r="U334" s="217"/>
      <c r="V334" s="217"/>
      <c r="W334" s="307"/>
      <c r="X334" s="217"/>
      <c r="BD334" s="219"/>
      <c r="BE334" s="219"/>
      <c r="BF334" s="219"/>
      <c r="BG334" s="219"/>
      <c r="BH334" s="219"/>
      <c r="BI334" s="219"/>
      <c r="BJ334" s="219"/>
      <c r="BK334" s="219"/>
      <c r="BL334" s="219"/>
      <c r="BM334" s="219"/>
      <c r="BN334" s="219"/>
      <c r="BO334" s="219"/>
    </row>
    <row r="335" spans="1:67" customFormat="1" ht="13.5">
      <c r="A335" s="298"/>
      <c r="B335" s="298"/>
      <c r="C335" s="299"/>
      <c r="D335" s="300"/>
      <c r="E335" s="300"/>
      <c r="F335" s="300"/>
      <c r="G335" s="300"/>
      <c r="H335" s="300"/>
      <c r="I335" s="300"/>
      <c r="J335" s="300"/>
      <c r="K335" s="300"/>
      <c r="L335" s="300"/>
      <c r="M335" s="300"/>
      <c r="N335" s="300"/>
      <c r="O335" s="300"/>
      <c r="P335" s="300"/>
      <c r="Q335" s="300"/>
      <c r="R335" s="300"/>
      <c r="S335" s="300"/>
      <c r="T335" s="300"/>
      <c r="U335" s="300"/>
      <c r="V335" s="300"/>
      <c r="W335" s="300"/>
      <c r="X335" s="300"/>
      <c r="Y335" s="300"/>
      <c r="Z335" s="300"/>
      <c r="AA335" s="300"/>
      <c r="AB335" s="300"/>
      <c r="AC335" s="300"/>
      <c r="AD335" s="300"/>
      <c r="AE335" s="300"/>
      <c r="AF335" s="300"/>
      <c r="AG335" s="300"/>
    </row>
    <row r="336" spans="1:67" customFormat="1" ht="13.5">
      <c r="A336" s="298"/>
      <c r="B336" s="298"/>
      <c r="C336" s="299"/>
      <c r="AA336" s="300"/>
      <c r="AB336" s="300"/>
      <c r="AC336" s="300"/>
      <c r="AD336" s="300"/>
      <c r="AE336" s="300"/>
      <c r="AF336" s="300"/>
      <c r="AG336" s="300"/>
    </row>
    <row r="337" spans="1:67" customFormat="1" ht="13.5">
      <c r="A337" s="298"/>
      <c r="B337" s="298"/>
      <c r="C337" s="299"/>
      <c r="AA337" s="300"/>
      <c r="AB337" s="300"/>
      <c r="AC337" s="300"/>
      <c r="AD337" s="300"/>
      <c r="AE337" s="300"/>
      <c r="AF337" s="300"/>
      <c r="AG337" s="300"/>
    </row>
    <row r="338" spans="1:67" customFormat="1" ht="13.5">
      <c r="A338" s="298"/>
      <c r="B338" s="298"/>
      <c r="C338" s="299"/>
      <c r="D338" s="300"/>
      <c r="E338" s="300"/>
      <c r="F338" s="300"/>
      <c r="G338" s="300"/>
      <c r="H338" s="300"/>
      <c r="I338" s="300"/>
      <c r="J338" s="300"/>
      <c r="K338" s="300"/>
      <c r="L338" s="300"/>
      <c r="M338" s="300"/>
      <c r="N338" s="300"/>
      <c r="O338" s="300"/>
      <c r="P338" s="300"/>
      <c r="Q338" s="300"/>
      <c r="R338" s="300"/>
      <c r="S338" s="300"/>
      <c r="T338" s="300"/>
      <c r="U338" s="300"/>
      <c r="V338" s="300"/>
      <c r="W338" s="300"/>
      <c r="X338" s="300"/>
      <c r="Y338" s="300"/>
      <c r="Z338" s="300"/>
      <c r="AA338" s="300"/>
      <c r="AB338" s="300"/>
      <c r="AC338" s="300"/>
      <c r="AD338" s="300"/>
      <c r="AE338" s="300"/>
      <c r="AF338" s="300"/>
      <c r="AG338" s="300"/>
    </row>
    <row r="339" spans="1:67" customFormat="1" ht="13.5" customHeight="1">
      <c r="A339" s="298"/>
      <c r="B339" s="298"/>
      <c r="C339" s="298"/>
      <c r="D339" s="219"/>
      <c r="E339" s="301" t="s">
        <v>344</v>
      </c>
      <c r="F339" s="1091">
        <v>11</v>
      </c>
      <c r="G339" s="1091"/>
      <c r="H339" s="303" t="s">
        <v>350</v>
      </c>
      <c r="I339" s="1027">
        <v>12</v>
      </c>
      <c r="J339" s="1027"/>
      <c r="K339" s="303" t="s">
        <v>355</v>
      </c>
      <c r="L339" s="303"/>
      <c r="M339" s="219"/>
      <c r="N339" s="300"/>
      <c r="O339" s="300"/>
      <c r="P339" s="300"/>
      <c r="Q339" s="300"/>
      <c r="R339" s="300"/>
      <c r="S339" s="300"/>
      <c r="T339" s="300"/>
      <c r="U339" s="300"/>
      <c r="V339" s="300"/>
      <c r="W339" s="300"/>
      <c r="X339" s="300"/>
      <c r="Y339" s="300"/>
      <c r="Z339" s="300"/>
      <c r="AA339" s="300"/>
      <c r="AB339" s="300"/>
      <c r="AC339" s="300"/>
      <c r="AD339" s="300"/>
      <c r="AE339" s="300"/>
      <c r="AF339" s="300"/>
      <c r="AG339" s="300"/>
      <c r="AH339" s="300"/>
      <c r="AI339" s="300"/>
      <c r="AJ339" s="300"/>
      <c r="AK339" s="300"/>
      <c r="AL339" s="300"/>
      <c r="AM339" s="300"/>
      <c r="BD339" s="219"/>
      <c r="BE339" s="219"/>
      <c r="BF339" s="219"/>
      <c r="BG339" s="219"/>
      <c r="BH339" s="219"/>
      <c r="BI339" s="219"/>
      <c r="BJ339" s="219"/>
      <c r="BK339" s="219"/>
      <c r="BL339" s="219"/>
      <c r="BM339" s="219"/>
      <c r="BN339" s="219"/>
      <c r="BO339" s="219"/>
    </row>
    <row r="340" spans="1:67" customFormat="1" ht="13.5" customHeight="1">
      <c r="A340" s="298"/>
      <c r="B340" s="298"/>
      <c r="C340" s="299"/>
      <c r="D340" s="300"/>
      <c r="E340" s="300"/>
      <c r="F340" s="300"/>
      <c r="G340" s="300"/>
      <c r="H340" s="300"/>
      <c r="I340" s="300"/>
      <c r="J340" s="300"/>
      <c r="K340" s="300"/>
      <c r="L340" s="300"/>
      <c r="M340" s="300"/>
      <c r="N340" s="300"/>
      <c r="O340" s="300"/>
      <c r="P340" s="300"/>
      <c r="Q340" s="300"/>
      <c r="R340" s="300"/>
      <c r="S340" s="300"/>
      <c r="T340" s="300"/>
      <c r="U340" s="300"/>
      <c r="V340" s="300"/>
      <c r="W340" s="300"/>
      <c r="X340" s="300"/>
      <c r="Y340" s="300"/>
      <c r="Z340" s="300"/>
      <c r="AA340" s="219"/>
      <c r="AB340" s="301" t="s">
        <v>344</v>
      </c>
      <c r="AC340" s="1027">
        <v>11</v>
      </c>
      <c r="AD340" s="1027"/>
      <c r="AE340" s="219" t="s">
        <v>356</v>
      </c>
      <c r="AI340" s="219" t="s">
        <v>354</v>
      </c>
      <c r="AK340" s="219"/>
    </row>
    <row r="341" spans="1:67" customFormat="1" ht="13.5" customHeight="1">
      <c r="A341" s="217"/>
      <c r="D341" s="217"/>
      <c r="E341" s="217"/>
      <c r="F341" s="217"/>
      <c r="G341" s="217"/>
      <c r="H341" s="217"/>
      <c r="I341" s="324"/>
      <c r="J341" s="217"/>
      <c r="K341" s="217"/>
      <c r="L341" s="217"/>
      <c r="M341" s="306"/>
      <c r="N341" s="217"/>
      <c r="O341" s="217"/>
      <c r="P341" s="219" t="s">
        <v>313</v>
      </c>
      <c r="Q341" s="324"/>
      <c r="R341" s="320"/>
      <c r="S341" s="320"/>
      <c r="T341" s="320"/>
      <c r="U341" s="320"/>
      <c r="V341" s="217"/>
      <c r="W341" s="310"/>
      <c r="X341" s="217"/>
      <c r="Y341" s="324"/>
      <c r="Z341" s="310"/>
      <c r="AA341" s="217"/>
      <c r="AB341" s="217"/>
      <c r="AC341" s="217"/>
      <c r="AD341" s="217"/>
      <c r="AE341" s="217"/>
      <c r="AF341" s="217"/>
    </row>
    <row r="342" spans="1:67" customFormat="1" ht="13.5" customHeight="1">
      <c r="A342" s="217"/>
      <c r="D342" s="217"/>
      <c r="E342" s="217"/>
      <c r="F342" s="324"/>
      <c r="G342" s="217"/>
      <c r="H342" s="217"/>
      <c r="I342" s="217"/>
      <c r="J342" s="217"/>
      <c r="K342" s="217"/>
      <c r="L342" s="217"/>
      <c r="M342" s="324"/>
      <c r="N342" s="310"/>
      <c r="O342" s="217"/>
      <c r="P342" s="217"/>
      <c r="Q342" s="217"/>
      <c r="R342" s="307"/>
      <c r="S342" s="307"/>
      <c r="T342" s="217"/>
      <c r="U342" s="310"/>
      <c r="V342" s="217"/>
      <c r="W342" s="217"/>
      <c r="X342" s="217"/>
      <c r="Y342" s="217"/>
      <c r="Z342" s="324"/>
      <c r="AA342" s="353"/>
      <c r="AB342" s="266" t="s">
        <v>313</v>
      </c>
      <c r="AC342" s="518" t="s">
        <v>51</v>
      </c>
      <c r="AD342" s="764">
        <f>V189</f>
        <v>227.78008352661135</v>
      </c>
      <c r="AE342" s="764"/>
      <c r="AF342" s="764"/>
      <c r="AG342" s="764"/>
      <c r="AH342" s="519" t="s">
        <v>13</v>
      </c>
      <c r="AL342" s="219"/>
      <c r="AM342" s="219"/>
    </row>
    <row r="343" spans="1:67" customFormat="1" ht="13.5" customHeight="1">
      <c r="A343" s="217"/>
      <c r="D343" s="217"/>
      <c r="E343" s="217"/>
      <c r="F343" s="217"/>
      <c r="G343" s="217"/>
      <c r="H343" s="217"/>
      <c r="I343" s="217"/>
      <c r="J343" s="217"/>
      <c r="K343" s="217"/>
      <c r="L343" s="217"/>
      <c r="M343" s="318"/>
      <c r="N343" s="310"/>
      <c r="O343" s="307"/>
      <c r="P343" s="307"/>
      <c r="Q343" s="217"/>
      <c r="R343" s="217"/>
      <c r="S343" s="217"/>
      <c r="T343" s="217"/>
      <c r="U343" s="217"/>
      <c r="V343" s="217"/>
      <c r="W343" s="217"/>
      <c r="X343" s="307"/>
      <c r="Y343" s="307"/>
      <c r="Z343" s="310"/>
      <c r="AA343" s="315"/>
      <c r="AB343" s="266" t="s">
        <v>315</v>
      </c>
      <c r="AC343" s="518" t="s">
        <v>51</v>
      </c>
      <c r="AD343" s="764">
        <f>AG189</f>
        <v>86.99</v>
      </c>
      <c r="AE343" s="764"/>
      <c r="AF343" s="764"/>
      <c r="AG343" s="764"/>
      <c r="AH343" s="519" t="s">
        <v>226</v>
      </c>
      <c r="AL343" s="219"/>
      <c r="AM343" s="219"/>
      <c r="AP343" s="219"/>
      <c r="AQ343" s="219"/>
      <c r="AR343" s="219"/>
      <c r="AS343" s="219"/>
      <c r="AT343" s="219"/>
      <c r="AU343" s="219"/>
      <c r="AV343" s="219"/>
      <c r="AW343" s="219"/>
      <c r="AX343" s="219"/>
      <c r="AY343" s="219"/>
      <c r="AZ343" s="219"/>
      <c r="BA343" s="219"/>
    </row>
    <row r="344" spans="1:67" customFormat="1" ht="13.5" customHeight="1">
      <c r="A344" s="217"/>
      <c r="D344" s="217"/>
      <c r="E344" s="217"/>
      <c r="F344" s="217"/>
      <c r="G344" s="217"/>
      <c r="H344" s="217"/>
      <c r="J344" s="217"/>
      <c r="K344" s="217"/>
      <c r="L344" s="217"/>
      <c r="M344" s="318"/>
      <c r="N344" s="310"/>
      <c r="O344" s="217"/>
      <c r="P344" s="217"/>
      <c r="R344" s="307"/>
      <c r="S344" s="307"/>
      <c r="T344" s="217"/>
      <c r="U344" s="310"/>
      <c r="V344" s="217"/>
      <c r="W344" s="217"/>
      <c r="X344" s="217"/>
      <c r="Z344" s="310"/>
      <c r="AA344" s="219"/>
      <c r="AB344" s="219"/>
      <c r="AC344" s="219"/>
      <c r="AD344" s="219"/>
      <c r="AE344" s="219"/>
      <c r="AF344" s="219"/>
      <c r="AG344" s="219"/>
      <c r="AL344" s="219"/>
      <c r="AM344" s="219"/>
      <c r="AN344" s="219"/>
      <c r="AO344" s="219"/>
      <c r="AP344" s="219"/>
      <c r="AQ344" s="219"/>
      <c r="AR344" s="219"/>
      <c r="AS344" s="219"/>
      <c r="AT344" s="219"/>
      <c r="AU344" s="219"/>
      <c r="AV344" s="219"/>
      <c r="AW344" s="219"/>
      <c r="AX344" s="219"/>
      <c r="AY344" s="219"/>
      <c r="AZ344" s="219"/>
      <c r="BA344" s="219"/>
    </row>
    <row r="345" spans="1:67" customFormat="1" ht="13.5" customHeight="1">
      <c r="A345" s="217"/>
      <c r="D345" s="217"/>
      <c r="E345" s="217"/>
      <c r="F345" s="217"/>
      <c r="G345" s="217"/>
      <c r="H345" s="217"/>
      <c r="I345" s="217"/>
      <c r="J345" s="217"/>
      <c r="K345" s="217"/>
      <c r="L345" s="217"/>
      <c r="M345" s="306"/>
      <c r="N345" s="310"/>
      <c r="O345" s="307"/>
      <c r="P345" s="307"/>
      <c r="Q345" s="217"/>
      <c r="R345" s="217"/>
      <c r="S345" s="219" t="s">
        <v>315</v>
      </c>
      <c r="T345" s="310"/>
      <c r="U345" s="217"/>
      <c r="V345" s="217"/>
      <c r="W345" s="217"/>
      <c r="X345" s="307"/>
      <c r="Y345" s="307"/>
      <c r="Z345" s="306"/>
      <c r="AA345" s="219"/>
      <c r="AB345" s="301" t="s">
        <v>344</v>
      </c>
      <c r="AC345" s="1027">
        <v>12</v>
      </c>
      <c r="AD345" s="1027"/>
      <c r="AE345" s="219" t="s">
        <v>356</v>
      </c>
      <c r="AI345" s="219" t="s">
        <v>91</v>
      </c>
      <c r="AJ345" s="219"/>
      <c r="AL345" s="219"/>
      <c r="AM345" s="219"/>
      <c r="AN345" s="219"/>
      <c r="AO345" s="219"/>
      <c r="AP345" s="219"/>
      <c r="AQ345" s="219"/>
      <c r="AR345" s="219"/>
      <c r="AS345" s="219"/>
      <c r="AT345" s="219"/>
      <c r="AU345" s="219"/>
      <c r="AV345" s="219"/>
      <c r="AW345" s="219"/>
      <c r="AX345" s="219"/>
      <c r="AY345" s="219"/>
      <c r="AZ345" s="219"/>
      <c r="BA345" s="219"/>
    </row>
    <row r="346" spans="1:67" customFormat="1" ht="13.5" customHeight="1">
      <c r="A346" s="217"/>
      <c r="D346" s="217"/>
      <c r="E346" s="217"/>
      <c r="F346" s="217"/>
      <c r="G346" s="217"/>
      <c r="H346" s="217"/>
      <c r="I346" s="217"/>
      <c r="J346" s="217"/>
      <c r="K346" s="217"/>
      <c r="L346" s="217"/>
      <c r="M346" s="318"/>
      <c r="N346" s="310"/>
      <c r="O346" s="307"/>
      <c r="P346" s="307"/>
      <c r="Q346" s="217"/>
      <c r="R346" s="217"/>
      <c r="S346" s="217"/>
      <c r="T346" s="217"/>
      <c r="U346" s="217"/>
      <c r="V346" s="217"/>
      <c r="W346" s="217"/>
      <c r="X346" s="307"/>
      <c r="Y346" s="307"/>
      <c r="Z346" s="310"/>
      <c r="AA346" s="217"/>
      <c r="AB346" s="217"/>
      <c r="AC346" s="217"/>
      <c r="AD346" s="217"/>
      <c r="AE346" s="217"/>
      <c r="AF346" s="217"/>
      <c r="AJ346" s="219"/>
      <c r="AL346" s="219"/>
      <c r="AM346" s="219"/>
      <c r="AN346" s="219"/>
      <c r="AO346" s="219"/>
      <c r="AP346" s="219"/>
      <c r="AQ346" s="219"/>
      <c r="AR346" s="219"/>
      <c r="AS346" s="219"/>
      <c r="AT346" s="219"/>
      <c r="AU346" s="219"/>
      <c r="AV346" s="219"/>
      <c r="AW346" s="219"/>
      <c r="AX346" s="219"/>
      <c r="AY346" s="219"/>
      <c r="AZ346" s="219"/>
      <c r="BA346" s="219"/>
    </row>
    <row r="347" spans="1:67" customFormat="1" ht="13.5" customHeight="1">
      <c r="A347" s="217"/>
      <c r="D347" s="307"/>
      <c r="E347" s="307"/>
      <c r="F347" s="217"/>
      <c r="G347" s="217"/>
      <c r="H347" s="217"/>
      <c r="I347" s="217"/>
      <c r="J347" s="217"/>
      <c r="L347" s="226"/>
      <c r="M347" s="226"/>
      <c r="N347" s="217"/>
      <c r="O347" s="308"/>
      <c r="P347" s="308"/>
      <c r="Q347" s="308"/>
      <c r="R347" s="226"/>
      <c r="S347" s="226"/>
      <c r="T347" s="226"/>
      <c r="U347" s="217"/>
      <c r="W347" s="226"/>
      <c r="X347" s="270"/>
      <c r="Y347" s="217"/>
      <c r="Z347" s="226"/>
      <c r="AA347" s="353"/>
      <c r="AB347" s="266" t="s">
        <v>313</v>
      </c>
      <c r="AC347" s="518" t="s">
        <v>51</v>
      </c>
      <c r="AD347" s="764">
        <f>V197</f>
        <v>428.28074877929686</v>
      </c>
      <c r="AE347" s="764"/>
      <c r="AF347" s="764"/>
      <c r="AG347" s="764"/>
      <c r="AH347" s="519" t="s">
        <v>13</v>
      </c>
      <c r="AL347" s="219"/>
      <c r="AM347" s="219"/>
      <c r="AN347" s="219"/>
      <c r="AO347" s="219"/>
      <c r="AP347" s="219"/>
      <c r="AQ347" s="219"/>
      <c r="AR347" s="219"/>
      <c r="AS347" s="219"/>
      <c r="AT347" s="219"/>
      <c r="AU347" s="219"/>
      <c r="AV347" s="219"/>
      <c r="AW347" s="219"/>
      <c r="AX347" s="219"/>
      <c r="AY347" s="219"/>
      <c r="AZ347" s="219"/>
      <c r="BA347" s="219"/>
    </row>
    <row r="348" spans="1:67" customFormat="1" ht="13.5" customHeight="1">
      <c r="A348" s="217"/>
      <c r="D348" s="307"/>
      <c r="E348" s="307"/>
      <c r="F348" s="217"/>
      <c r="G348" s="217"/>
      <c r="H348" s="217"/>
      <c r="I348" s="217"/>
      <c r="J348" s="217"/>
      <c r="K348" s="309"/>
      <c r="L348" s="226"/>
      <c r="M348" s="226"/>
      <c r="N348" s="217"/>
      <c r="O348" s="308"/>
      <c r="P348" s="308"/>
      <c r="Q348" s="308"/>
      <c r="R348" s="226"/>
      <c r="S348" s="226"/>
      <c r="T348" s="226"/>
      <c r="U348" s="217"/>
      <c r="V348" s="309"/>
      <c r="W348" s="226"/>
      <c r="X348" s="270"/>
      <c r="Y348" s="217"/>
      <c r="Z348" s="226"/>
      <c r="AA348" s="315"/>
      <c r="AB348" s="266" t="s">
        <v>315</v>
      </c>
      <c r="AC348" s="518" t="s">
        <v>51</v>
      </c>
      <c r="AD348" s="764">
        <f>AG197</f>
        <v>168.11</v>
      </c>
      <c r="AE348" s="764"/>
      <c r="AF348" s="764"/>
      <c r="AG348" s="764"/>
      <c r="AH348" s="519" t="s">
        <v>226</v>
      </c>
      <c r="AL348" s="219"/>
      <c r="AM348" s="219"/>
      <c r="AN348" s="219"/>
      <c r="AO348" s="219"/>
      <c r="AP348" s="219"/>
      <c r="AQ348" s="219"/>
      <c r="AR348" s="219"/>
      <c r="AS348" s="219"/>
      <c r="AT348" s="219"/>
      <c r="AU348" s="219"/>
      <c r="AV348" s="219"/>
      <c r="AW348" s="219"/>
      <c r="AX348" s="219"/>
      <c r="AY348" s="219"/>
      <c r="AZ348" s="219"/>
      <c r="BA348" s="219"/>
    </row>
    <row r="349" spans="1:67" customFormat="1" ht="13.5" customHeight="1">
      <c r="A349" s="217"/>
      <c r="D349" s="307"/>
      <c r="E349" s="307"/>
      <c r="F349" s="217"/>
      <c r="G349" s="217"/>
      <c r="H349" s="217"/>
      <c r="I349" s="217"/>
      <c r="J349" s="217"/>
      <c r="K349" s="309"/>
      <c r="L349" s="226"/>
      <c r="M349" s="226"/>
      <c r="N349" s="217"/>
      <c r="O349" s="308"/>
      <c r="P349" s="308"/>
      <c r="Q349" s="308"/>
      <c r="R349" s="226"/>
      <c r="S349" s="226"/>
      <c r="T349" s="226"/>
      <c r="U349" s="217"/>
      <c r="V349" s="309"/>
      <c r="W349" s="226"/>
      <c r="X349" s="270"/>
      <c r="Y349" s="217"/>
      <c r="Z349" s="226"/>
      <c r="AL349" s="219"/>
      <c r="AM349" s="219"/>
      <c r="AN349" s="219"/>
      <c r="AO349" s="219"/>
      <c r="AP349" s="219"/>
      <c r="AQ349" s="219"/>
      <c r="AR349" s="219"/>
      <c r="AS349" s="219"/>
      <c r="AT349" s="219"/>
      <c r="AU349" s="219"/>
      <c r="AV349" s="219"/>
      <c r="AW349" s="219"/>
      <c r="AX349" s="219"/>
      <c r="AY349" s="219"/>
      <c r="AZ349" s="219"/>
      <c r="BA349" s="219"/>
    </row>
    <row r="350" spans="1:67" customFormat="1" ht="13.5" customHeight="1">
      <c r="A350" s="217"/>
      <c r="D350" s="307"/>
      <c r="E350" s="307"/>
      <c r="F350" s="217"/>
      <c r="G350" s="217"/>
      <c r="H350" s="217"/>
      <c r="I350" s="217"/>
      <c r="J350" s="217"/>
      <c r="K350" s="309"/>
      <c r="L350" s="226"/>
      <c r="M350" s="226"/>
      <c r="N350" s="217"/>
      <c r="O350" s="308"/>
      <c r="P350" s="308"/>
      <c r="Q350" s="308"/>
      <c r="R350" s="226"/>
      <c r="S350" s="226"/>
      <c r="T350" s="226"/>
      <c r="U350" s="217"/>
      <c r="V350" s="309"/>
      <c r="W350" s="226"/>
      <c r="X350" s="270"/>
      <c r="Y350" s="217"/>
      <c r="Z350" s="226"/>
      <c r="AA350" s="219"/>
      <c r="AB350" s="301"/>
      <c r="AC350" s="1027"/>
      <c r="AD350" s="1027"/>
      <c r="AE350" s="219"/>
      <c r="AI350" s="219"/>
      <c r="AK350" s="219"/>
      <c r="AL350" s="219"/>
      <c r="AM350" s="219"/>
      <c r="AN350" s="219"/>
      <c r="AO350" s="219"/>
      <c r="AP350" s="219"/>
      <c r="AQ350" s="219"/>
      <c r="AR350" s="219"/>
      <c r="AS350" s="219"/>
      <c r="AT350" s="219"/>
      <c r="AU350" s="219"/>
      <c r="AV350" s="219"/>
      <c r="AW350" s="219"/>
      <c r="AX350" s="219"/>
      <c r="AY350" s="219"/>
      <c r="AZ350" s="219"/>
      <c r="BA350" s="219"/>
    </row>
    <row r="351" spans="1:67" customFormat="1" ht="13.5" customHeight="1">
      <c r="A351" s="217"/>
      <c r="D351" s="307"/>
      <c r="E351" s="307"/>
      <c r="F351" s="217"/>
      <c r="G351" s="217"/>
      <c r="H351" s="217"/>
      <c r="I351" s="217"/>
      <c r="J351" s="217"/>
      <c r="K351" s="309"/>
      <c r="L351" s="226"/>
      <c r="M351" s="226"/>
      <c r="N351" s="217"/>
      <c r="O351" s="308"/>
      <c r="P351" s="1047" t="s">
        <v>348</v>
      </c>
      <c r="Q351" s="1047"/>
      <c r="R351" s="226"/>
      <c r="S351" s="226"/>
      <c r="T351" s="226"/>
      <c r="U351" s="217"/>
      <c r="V351" s="309"/>
      <c r="W351" s="226"/>
      <c r="X351" s="270"/>
      <c r="Y351" s="217"/>
      <c r="Z351" s="226"/>
      <c r="AA351" s="217"/>
      <c r="AB351" s="217"/>
      <c r="AC351" s="217"/>
      <c r="AD351" s="217"/>
      <c r="AE351" s="217"/>
      <c r="AF351" s="217"/>
      <c r="AL351" s="219"/>
      <c r="AM351" s="219"/>
      <c r="AN351" s="219"/>
      <c r="AO351" s="219"/>
      <c r="AP351" s="219"/>
      <c r="AQ351" s="219"/>
      <c r="AR351" s="219"/>
      <c r="AS351" s="219"/>
      <c r="AT351" s="219"/>
      <c r="AU351" s="219"/>
      <c r="AV351" s="219"/>
      <c r="AW351" s="219"/>
      <c r="AX351" s="219"/>
      <c r="AY351" s="219"/>
      <c r="AZ351" s="219"/>
      <c r="BA351" s="219"/>
    </row>
    <row r="352" spans="1:67" customFormat="1" ht="13.5" customHeight="1">
      <c r="A352" s="311"/>
      <c r="D352" s="311"/>
      <c r="E352" s="307"/>
      <c r="F352" s="217"/>
      <c r="G352" s="217"/>
      <c r="H352" s="217"/>
      <c r="I352" s="217"/>
      <c r="J352" s="217"/>
      <c r="K352" s="217"/>
      <c r="L352" s="307"/>
      <c r="M352" s="219"/>
      <c r="N352" s="219"/>
      <c r="O352" s="223"/>
      <c r="P352" s="359"/>
      <c r="Q352" s="219"/>
      <c r="R352" s="219"/>
      <c r="S352" s="219"/>
      <c r="T352" s="217"/>
      <c r="U352" s="217"/>
      <c r="V352" s="307"/>
      <c r="W352" s="223"/>
      <c r="X352" s="223"/>
      <c r="Y352" s="223"/>
      <c r="Z352" s="217"/>
      <c r="AA352" s="353"/>
      <c r="AB352" s="266"/>
      <c r="AC352" s="234"/>
      <c r="AD352" s="293"/>
      <c r="AE352" s="293"/>
      <c r="AF352" s="293"/>
      <c r="AG352" s="293"/>
      <c r="AH352" s="237"/>
      <c r="AL352" s="219"/>
      <c r="AM352" s="219"/>
      <c r="AN352" s="219"/>
      <c r="AO352" s="219"/>
      <c r="AP352" s="219"/>
      <c r="AQ352" s="219"/>
      <c r="AR352" s="219"/>
      <c r="AS352" s="219"/>
      <c r="AT352" s="219"/>
      <c r="AU352" s="219"/>
      <c r="AV352" s="219"/>
      <c r="AW352" s="219"/>
      <c r="AX352" s="219"/>
      <c r="AY352" s="219"/>
      <c r="AZ352" s="219"/>
      <c r="BA352" s="219"/>
      <c r="BD352" s="219"/>
      <c r="BE352" s="219"/>
      <c r="BF352" s="219"/>
      <c r="BG352" s="219"/>
      <c r="BH352" s="219"/>
      <c r="BI352" s="219"/>
      <c r="BJ352" s="219"/>
      <c r="BK352" s="219"/>
      <c r="BL352" s="219"/>
      <c r="BM352" s="219"/>
      <c r="BN352" s="219"/>
      <c r="BO352" s="219"/>
    </row>
    <row r="353" spans="1:67" customFormat="1" ht="13.5" customHeight="1">
      <c r="A353" s="311"/>
      <c r="D353" s="311"/>
      <c r="E353" s="217"/>
      <c r="F353" s="217"/>
      <c r="G353" s="217"/>
      <c r="H353" s="217"/>
      <c r="I353" s="217"/>
      <c r="J353" s="310"/>
      <c r="K353" s="320"/>
      <c r="L353" s="307"/>
      <c r="M353" s="219"/>
      <c r="N353" s="219"/>
      <c r="O353" s="223"/>
      <c r="P353" s="1043" t="s">
        <v>348</v>
      </c>
      <c r="Q353" s="1043"/>
      <c r="R353" s="219"/>
      <c r="S353" s="219"/>
      <c r="T353" s="237"/>
      <c r="U353" s="223"/>
      <c r="V353" s="320"/>
      <c r="W353" s="223"/>
      <c r="X353" s="223"/>
      <c r="Y353" s="223"/>
      <c r="Z353" s="217"/>
      <c r="AA353" s="315"/>
      <c r="AB353" s="266"/>
      <c r="AC353" s="234"/>
      <c r="AD353" s="293"/>
      <c r="AE353" s="293"/>
      <c r="AF353" s="293"/>
      <c r="AG353" s="293"/>
      <c r="AH353" s="237"/>
      <c r="AL353" s="219"/>
      <c r="AM353" s="219"/>
      <c r="AN353" s="219"/>
      <c r="AO353" s="219"/>
      <c r="AP353" s="219"/>
      <c r="AQ353" s="219"/>
      <c r="AR353" s="219"/>
      <c r="AS353" s="219"/>
      <c r="AT353" s="219"/>
      <c r="AU353" s="219"/>
      <c r="AV353" s="219"/>
      <c r="AW353" s="219"/>
      <c r="AX353" s="219"/>
      <c r="AY353" s="219"/>
      <c r="AZ353" s="219"/>
      <c r="BA353" s="219"/>
      <c r="BD353" s="219"/>
      <c r="BE353" s="219"/>
      <c r="BF353" s="219"/>
      <c r="BG353" s="219"/>
      <c r="BH353" s="219"/>
      <c r="BI353" s="219"/>
      <c r="BJ353" s="219"/>
      <c r="BK353" s="219"/>
      <c r="BL353" s="219"/>
      <c r="BM353" s="219"/>
      <c r="BN353" s="219"/>
      <c r="BO353" s="219"/>
    </row>
    <row r="354" spans="1:67" customFormat="1" ht="13.5" customHeight="1">
      <c r="A354" s="311"/>
      <c r="D354" s="311"/>
      <c r="E354" s="217"/>
      <c r="F354" s="217"/>
      <c r="G354" s="217"/>
      <c r="H354" s="217"/>
      <c r="I354" s="217"/>
      <c r="J354" s="310"/>
      <c r="K354" s="320"/>
      <c r="L354" s="217"/>
      <c r="M354" s="311"/>
      <c r="N354" s="311"/>
      <c r="O354" s="311"/>
      <c r="P354" s="1043"/>
      <c r="Q354" s="1043"/>
      <c r="R354" s="311"/>
      <c r="S354" s="217"/>
      <c r="T354" s="311"/>
      <c r="U354" s="311"/>
      <c r="V354" s="320"/>
      <c r="W354" s="217"/>
      <c r="X354" s="311"/>
      <c r="Y354" s="311"/>
      <c r="Z354" s="217"/>
      <c r="AA354" s="219"/>
      <c r="AB354" s="219"/>
      <c r="AC354" s="219"/>
      <c r="AD354" s="219"/>
      <c r="AE354" s="219"/>
      <c r="AF354" s="219"/>
      <c r="AG354" s="219"/>
      <c r="AM354" s="219"/>
      <c r="AN354" s="219"/>
      <c r="AO354" s="219"/>
      <c r="AP354" s="219"/>
      <c r="AQ354" s="219"/>
      <c r="AR354" s="219"/>
      <c r="AS354" s="219"/>
      <c r="AT354" s="219"/>
      <c r="AU354" s="219"/>
      <c r="AV354" s="219"/>
      <c r="AW354" s="219"/>
      <c r="AX354" s="219"/>
      <c r="AY354" s="219"/>
      <c r="AZ354" s="219"/>
      <c r="BA354" s="219"/>
      <c r="BD354" s="219"/>
      <c r="BE354" s="219"/>
      <c r="BF354" s="219"/>
      <c r="BG354" s="219"/>
      <c r="BH354" s="219"/>
      <c r="BI354" s="219"/>
      <c r="BJ354" s="219"/>
      <c r="BK354" s="219"/>
      <c r="BL354" s="219"/>
      <c r="BM354" s="219"/>
      <c r="BN354" s="219"/>
      <c r="BO354" s="219"/>
    </row>
    <row r="355" spans="1:67" customFormat="1" ht="13.5" customHeight="1">
      <c r="A355" s="311"/>
      <c r="D355" s="311"/>
      <c r="E355" s="217"/>
      <c r="F355" s="217"/>
      <c r="G355" s="217"/>
      <c r="H355" s="217"/>
      <c r="I355" s="217"/>
      <c r="J355" s="217"/>
      <c r="K355" s="217"/>
      <c r="L355" s="310"/>
      <c r="M355" s="217"/>
      <c r="N355" s="217"/>
      <c r="O355" s="217"/>
      <c r="P355" s="217"/>
      <c r="Q355" s="217"/>
      <c r="R355" s="217"/>
      <c r="S355" s="307"/>
      <c r="T355" s="217"/>
      <c r="U355" s="217"/>
      <c r="V355" s="217"/>
      <c r="W355" s="217"/>
      <c r="X355" s="217"/>
      <c r="Y355" s="217"/>
      <c r="Z355" s="217"/>
      <c r="AA355" s="219"/>
      <c r="AB355" s="301"/>
      <c r="AC355" s="303"/>
      <c r="AD355" s="303"/>
      <c r="AE355" s="219"/>
      <c r="AI355" s="219"/>
      <c r="AJ355" s="219"/>
      <c r="AL355" s="219"/>
      <c r="AM355" s="219"/>
      <c r="AN355" s="219"/>
      <c r="AO355" s="219"/>
      <c r="AP355" s="219"/>
      <c r="AQ355" s="219"/>
      <c r="AR355" s="219"/>
      <c r="AS355" s="219"/>
      <c r="AT355" s="219"/>
      <c r="AU355" s="219"/>
      <c r="AV355" s="219"/>
      <c r="AW355" s="219"/>
      <c r="AX355" s="219"/>
      <c r="AY355" s="219"/>
      <c r="AZ355" s="219"/>
      <c r="BA355" s="219"/>
      <c r="BD355" s="219"/>
      <c r="BE355" s="219"/>
      <c r="BF355" s="219"/>
      <c r="BG355" s="219"/>
      <c r="BH355" s="219"/>
      <c r="BI355" s="219"/>
      <c r="BJ355" s="219"/>
      <c r="BK355" s="219"/>
      <c r="BL355" s="219"/>
      <c r="BM355" s="219"/>
      <c r="BN355" s="219"/>
      <c r="BO355" s="219"/>
    </row>
    <row r="356" spans="1:67" customFormat="1" ht="13.5" customHeight="1">
      <c r="A356" s="217"/>
      <c r="D356" s="217"/>
      <c r="E356" s="217"/>
      <c r="F356" s="217"/>
      <c r="G356" s="217"/>
      <c r="H356" s="217"/>
      <c r="I356" s="217"/>
      <c r="J356" s="217"/>
      <c r="K356" s="217"/>
      <c r="L356" s="307"/>
      <c r="M356" s="318"/>
      <c r="N356" s="310"/>
      <c r="O356" s="307"/>
      <c r="P356" s="307"/>
      <c r="Q356" s="217"/>
      <c r="R356" s="217"/>
      <c r="S356" s="217"/>
      <c r="T356" s="217"/>
      <c r="U356" s="217"/>
      <c r="V356" s="217"/>
      <c r="W356" s="307"/>
      <c r="X356" s="217"/>
      <c r="AA356" s="217"/>
      <c r="AB356" s="217"/>
      <c r="AC356" s="217"/>
      <c r="AD356" s="217"/>
      <c r="AE356" s="217"/>
      <c r="AF356" s="217"/>
      <c r="AJ356" s="219"/>
      <c r="AL356" s="219"/>
      <c r="AM356" s="219"/>
      <c r="AP356" s="219"/>
      <c r="AQ356" s="219"/>
      <c r="AR356" s="219"/>
      <c r="AS356" s="219"/>
      <c r="AT356" s="219"/>
      <c r="AU356" s="219"/>
      <c r="AV356" s="219"/>
      <c r="AW356" s="219"/>
      <c r="AX356" s="219"/>
      <c r="AY356" s="219"/>
      <c r="AZ356" s="219"/>
      <c r="BA356" s="219"/>
      <c r="BD356" s="219"/>
      <c r="BE356" s="219"/>
      <c r="BF356" s="219"/>
      <c r="BG356" s="219"/>
      <c r="BH356" s="219"/>
      <c r="BI356" s="219"/>
      <c r="BJ356" s="219"/>
      <c r="BK356" s="219"/>
      <c r="BL356" s="219"/>
      <c r="BM356" s="219"/>
      <c r="BN356" s="219"/>
      <c r="BO356" s="219"/>
    </row>
    <row r="357" spans="1:67" ht="13.5" customHeight="1">
      <c r="A357" s="220"/>
      <c r="B357" s="220"/>
      <c r="C357" s="220"/>
      <c r="D357" s="300"/>
      <c r="E357" s="300"/>
      <c r="F357" s="300"/>
      <c r="G357" s="300"/>
      <c r="H357" s="300"/>
      <c r="I357" s="300"/>
      <c r="J357" s="300"/>
      <c r="K357" s="300"/>
      <c r="L357" s="300"/>
      <c r="M357" s="300"/>
      <c r="N357" s="300"/>
      <c r="O357" s="300"/>
      <c r="P357" s="300"/>
      <c r="Q357" s="300"/>
      <c r="R357" s="300"/>
      <c r="S357" s="300"/>
      <c r="T357" s="300"/>
      <c r="U357" s="300"/>
      <c r="V357" s="300"/>
      <c r="W357" s="300"/>
      <c r="X357" s="300"/>
      <c r="Y357" s="300"/>
      <c r="Z357" s="300"/>
      <c r="AA357" s="353"/>
      <c r="AI357"/>
      <c r="AJ357"/>
      <c r="AK357"/>
    </row>
    <row r="358" spans="1:67" ht="13.5" customHeight="1">
      <c r="A358" s="220"/>
      <c r="B358" s="220"/>
      <c r="C358" s="220"/>
      <c r="D358"/>
      <c r="E358"/>
      <c r="F358"/>
      <c r="G358"/>
      <c r="H358"/>
      <c r="I358"/>
      <c r="J358"/>
      <c r="K358"/>
      <c r="L358"/>
      <c r="M358"/>
      <c r="N358"/>
      <c r="O358"/>
      <c r="P358"/>
      <c r="Q358"/>
      <c r="R358"/>
      <c r="S358"/>
      <c r="T358"/>
      <c r="U358"/>
      <c r="V358"/>
      <c r="W358"/>
      <c r="X358"/>
      <c r="Y358"/>
      <c r="Z358"/>
      <c r="AA358" s="315"/>
      <c r="AI358"/>
      <c r="AJ358"/>
      <c r="AK358"/>
    </row>
    <row r="359" spans="1:67" ht="13.5" customHeight="1">
      <c r="A359" s="220"/>
      <c r="B359" s="220"/>
      <c r="C359" s="220"/>
      <c r="D359"/>
      <c r="E359"/>
      <c r="F359"/>
      <c r="G359"/>
      <c r="H359"/>
      <c r="I359"/>
      <c r="J359"/>
      <c r="K359"/>
      <c r="L359"/>
      <c r="M359"/>
      <c r="N359"/>
      <c r="O359"/>
      <c r="P359"/>
      <c r="Q359"/>
      <c r="R359"/>
      <c r="S359"/>
      <c r="T359"/>
      <c r="U359"/>
      <c r="V359"/>
      <c r="W359"/>
      <c r="X359"/>
      <c r="Y359"/>
      <c r="Z359"/>
    </row>
    <row r="360" spans="1:67" customFormat="1" ht="13.5" customHeight="1">
      <c r="A360" s="298"/>
      <c r="B360" s="298"/>
      <c r="C360" s="298"/>
      <c r="D360" s="219"/>
      <c r="E360" s="301" t="s">
        <v>357</v>
      </c>
      <c r="F360" s="1091">
        <v>13</v>
      </c>
      <c r="G360" s="1091"/>
      <c r="H360" s="303" t="s">
        <v>358</v>
      </c>
      <c r="I360" s="1027">
        <v>20</v>
      </c>
      <c r="J360" s="1027"/>
      <c r="K360" s="303" t="s">
        <v>359</v>
      </c>
      <c r="L360" s="303"/>
      <c r="M360" s="219"/>
      <c r="N360" s="300"/>
      <c r="O360" s="300"/>
      <c r="P360" s="300"/>
      <c r="Q360" s="300"/>
      <c r="R360" s="300"/>
      <c r="S360" s="300"/>
      <c r="T360" s="300"/>
      <c r="U360" s="300"/>
      <c r="V360" s="300"/>
      <c r="W360" s="300"/>
      <c r="X360" s="300"/>
      <c r="Y360" s="300"/>
      <c r="Z360" s="300"/>
      <c r="AA360" s="300"/>
      <c r="AB360" s="300"/>
      <c r="AC360" s="300"/>
      <c r="AD360" s="300"/>
      <c r="AE360" s="300"/>
      <c r="AF360" s="300"/>
      <c r="AG360" s="300"/>
      <c r="AH360" s="300"/>
      <c r="AI360" s="300"/>
      <c r="AJ360" s="300"/>
      <c r="AK360" s="300"/>
      <c r="AL360" s="300"/>
      <c r="AM360" s="300"/>
      <c r="BD360" s="219"/>
      <c r="BE360" s="219"/>
      <c r="BF360" s="219"/>
      <c r="BG360" s="219"/>
      <c r="BH360" s="219"/>
      <c r="BI360" s="219"/>
      <c r="BJ360" s="219"/>
      <c r="BK360" s="219"/>
      <c r="BL360" s="219"/>
      <c r="BM360" s="219"/>
      <c r="BN360" s="219"/>
      <c r="BO360" s="219"/>
    </row>
    <row r="361" spans="1:67" customFormat="1" ht="13.5" customHeight="1">
      <c r="A361" s="298"/>
      <c r="B361" s="298"/>
      <c r="C361" s="299"/>
      <c r="D361" s="300"/>
      <c r="E361" s="300"/>
      <c r="F361" s="300"/>
      <c r="G361" s="219"/>
      <c r="H361" s="219"/>
      <c r="I361" s="219"/>
      <c r="J361" s="300"/>
      <c r="K361" s="300"/>
      <c r="L361" s="300"/>
      <c r="M361" s="300"/>
      <c r="N361" s="300"/>
      <c r="O361" s="300"/>
      <c r="P361" s="300"/>
      <c r="Q361" s="300"/>
      <c r="R361" s="300"/>
      <c r="S361" s="300"/>
      <c r="T361" s="300"/>
      <c r="U361" s="300"/>
      <c r="V361" s="300"/>
      <c r="W361" s="300"/>
      <c r="X361" s="300"/>
      <c r="Y361" s="300"/>
      <c r="Z361" s="300"/>
      <c r="AA361" s="219"/>
      <c r="AB361" s="301" t="s">
        <v>357</v>
      </c>
      <c r="AC361" s="1027">
        <v>13</v>
      </c>
      <c r="AD361" s="1027"/>
      <c r="AE361" s="219" t="str">
        <f>F224</f>
        <v>使用性</v>
      </c>
      <c r="AI361" s="219" t="str">
        <f>H224</f>
        <v>0.8 LR</v>
      </c>
      <c r="AK361" s="219"/>
    </row>
    <row r="362" spans="1:67" customFormat="1" ht="13.5" customHeight="1">
      <c r="A362" s="217"/>
      <c r="D362" s="217"/>
      <c r="E362" s="217"/>
      <c r="F362" s="217"/>
      <c r="G362" s="217"/>
      <c r="H362" s="217"/>
      <c r="I362" s="324"/>
      <c r="J362" s="217"/>
      <c r="K362" s="217"/>
      <c r="L362" s="217"/>
      <c r="M362" s="306"/>
      <c r="N362" s="217"/>
      <c r="O362" s="217"/>
      <c r="P362" s="219"/>
      <c r="Q362" s="324"/>
      <c r="R362" s="320"/>
      <c r="S362" s="320"/>
      <c r="T362" s="320"/>
      <c r="U362" s="320"/>
      <c r="V362" s="217"/>
      <c r="W362" s="310"/>
      <c r="X362" s="217"/>
      <c r="Y362" s="324"/>
      <c r="Z362" s="310"/>
      <c r="AA362" s="217"/>
      <c r="AB362" s="266" t="s">
        <v>360</v>
      </c>
      <c r="AC362" s="518" t="s">
        <v>51</v>
      </c>
      <c r="AD362" s="764">
        <f>Z224+U224</f>
        <v>240</v>
      </c>
      <c r="AE362" s="764"/>
      <c r="AF362" s="764"/>
      <c r="AG362" s="764"/>
      <c r="AH362" s="519" t="s">
        <v>153</v>
      </c>
    </row>
    <row r="363" spans="1:67" customFormat="1" ht="13.5" customHeight="1">
      <c r="A363" s="217"/>
      <c r="D363" s="217"/>
      <c r="E363" s="217"/>
      <c r="F363" s="324"/>
      <c r="G363" s="217"/>
      <c r="H363" s="217"/>
      <c r="I363" s="217"/>
      <c r="J363" s="217"/>
      <c r="K363" s="217"/>
      <c r="L363" s="217"/>
      <c r="M363" s="324"/>
      <c r="N363" s="310"/>
      <c r="O363" s="217"/>
      <c r="P363" s="217"/>
      <c r="Q363" s="217"/>
      <c r="R363" s="307"/>
      <c r="S363" s="307"/>
      <c r="T363" s="217"/>
      <c r="U363" s="310"/>
      <c r="V363" s="217"/>
      <c r="W363" s="217"/>
      <c r="X363" s="217"/>
      <c r="Y363" s="217"/>
      <c r="Z363" s="324"/>
      <c r="AA363" s="353"/>
      <c r="AB363" s="266"/>
      <c r="AC363" s="518"/>
      <c r="AD363" s="764"/>
      <c r="AE363" s="764"/>
      <c r="AF363" s="764"/>
      <c r="AG363" s="764"/>
      <c r="AH363" s="519"/>
      <c r="AL363" s="219"/>
      <c r="AM363" s="219"/>
    </row>
    <row r="364" spans="1:67" customFormat="1" ht="13.5" customHeight="1">
      <c r="A364" s="217"/>
      <c r="D364" s="217"/>
      <c r="E364" s="217"/>
      <c r="F364" s="217"/>
      <c r="G364" s="217"/>
      <c r="H364" s="217"/>
      <c r="I364" s="217"/>
      <c r="J364" s="217"/>
      <c r="K364" s="217"/>
      <c r="L364" s="217"/>
      <c r="M364" s="318"/>
      <c r="N364" s="310"/>
      <c r="O364" s="307"/>
      <c r="P364" s="307"/>
      <c r="Q364" s="217"/>
      <c r="R364" s="217"/>
      <c r="S364" s="217"/>
      <c r="T364" s="217"/>
      <c r="U364" s="217"/>
      <c r="V364" s="217"/>
      <c r="W364" s="217"/>
      <c r="X364" s="307"/>
      <c r="Y364" s="307"/>
      <c r="Z364" s="310"/>
      <c r="AA364" s="315"/>
      <c r="AB364" s="219"/>
      <c r="AC364" s="219"/>
      <c r="AD364" s="219"/>
      <c r="AE364" s="219"/>
      <c r="AF364" s="219"/>
      <c r="AG364" s="219"/>
      <c r="AH364" s="219"/>
      <c r="AL364" s="219"/>
      <c r="AM364" s="219"/>
      <c r="AP364" s="219"/>
      <c r="AQ364" s="219"/>
      <c r="AR364" s="219"/>
      <c r="AS364" s="219"/>
      <c r="AT364" s="219"/>
      <c r="AU364" s="219"/>
      <c r="AV364" s="219"/>
      <c r="AW364" s="219"/>
      <c r="AX364" s="219"/>
      <c r="AY364" s="219"/>
      <c r="AZ364" s="219"/>
      <c r="BA364" s="219"/>
    </row>
    <row r="365" spans="1:67" customFormat="1" ht="13.5" customHeight="1">
      <c r="A365" s="217"/>
      <c r="D365" s="217"/>
      <c r="E365" s="217"/>
      <c r="F365" s="217"/>
      <c r="G365" s="217"/>
      <c r="H365" s="217"/>
      <c r="J365" s="217"/>
      <c r="K365" s="217"/>
      <c r="L365" s="217"/>
      <c r="M365" s="266" t="s">
        <v>360</v>
      </c>
      <c r="N365" s="310"/>
      <c r="O365" s="217"/>
      <c r="P365" s="217"/>
      <c r="R365" s="307"/>
      <c r="S365" s="307"/>
      <c r="T365" s="217"/>
      <c r="U365" s="310"/>
      <c r="V365" s="217"/>
      <c r="W365" s="217"/>
      <c r="X365" s="217"/>
      <c r="Z365" s="310"/>
      <c r="AA365" s="219"/>
      <c r="AB365" s="301" t="s">
        <v>357</v>
      </c>
      <c r="AC365" s="1027">
        <f>AC361+1</f>
        <v>14</v>
      </c>
      <c r="AD365" s="1027"/>
      <c r="AE365" s="219" t="str">
        <f>AE361</f>
        <v>使用性</v>
      </c>
      <c r="AI365" s="219" t="str">
        <f>H225</f>
        <v>1.0 LR</v>
      </c>
      <c r="AK365" s="219"/>
      <c r="AL365" s="219"/>
      <c r="AM365" s="219"/>
      <c r="AN365" s="219"/>
      <c r="AO365" s="219"/>
      <c r="AP365" s="219"/>
      <c r="AQ365" s="219"/>
      <c r="AR365" s="219"/>
      <c r="AS365" s="219"/>
      <c r="AT365" s="219"/>
      <c r="AU365" s="219"/>
      <c r="AV365" s="219"/>
      <c r="AW365" s="219"/>
      <c r="AX365" s="219"/>
      <c r="AY365" s="219"/>
      <c r="AZ365" s="219"/>
      <c r="BA365" s="219"/>
    </row>
    <row r="366" spans="1:67" customFormat="1" ht="13.5" customHeight="1">
      <c r="A366" s="217"/>
      <c r="D366" s="217"/>
      <c r="E366" s="217"/>
      <c r="F366" s="217"/>
      <c r="G366" s="217"/>
      <c r="H366" s="217"/>
      <c r="I366" s="217"/>
      <c r="J366" s="217"/>
      <c r="K366" s="217"/>
      <c r="L366" s="217"/>
      <c r="M366" s="219"/>
      <c r="N366" s="310"/>
      <c r="O366" s="307"/>
      <c r="P366" s="307"/>
      <c r="Q366" s="217"/>
      <c r="R366" s="217"/>
      <c r="S366" s="219"/>
      <c r="T366" s="310"/>
      <c r="U366" s="217"/>
      <c r="V366" s="217"/>
      <c r="W366" s="217"/>
      <c r="X366" s="307"/>
      <c r="Y366" s="307"/>
      <c r="Z366" s="306"/>
      <c r="AA366" s="217"/>
      <c r="AB366" s="266" t="s">
        <v>360</v>
      </c>
      <c r="AC366" s="518" t="s">
        <v>51</v>
      </c>
      <c r="AD366" s="764">
        <f>Z225+U225</f>
        <v>300</v>
      </c>
      <c r="AE366" s="764"/>
      <c r="AF366" s="764"/>
      <c r="AG366" s="764"/>
      <c r="AH366" s="519" t="s">
        <v>153</v>
      </c>
      <c r="AL366" s="219"/>
      <c r="AM366" s="219"/>
    </row>
    <row r="367" spans="1:67" customFormat="1" ht="13.5" customHeight="1">
      <c r="A367" s="217"/>
      <c r="D367" s="217"/>
      <c r="E367" s="217"/>
      <c r="F367" s="217"/>
      <c r="G367" s="217"/>
      <c r="H367" s="217"/>
      <c r="I367" s="217"/>
      <c r="J367" s="217"/>
      <c r="K367" s="217"/>
      <c r="L367" s="219"/>
      <c r="M367" s="542"/>
      <c r="N367" s="310"/>
      <c r="O367" s="217"/>
      <c r="P367" s="217"/>
      <c r="Q367" s="217"/>
      <c r="R367" s="217"/>
      <c r="S367" s="217"/>
      <c r="T367" s="217"/>
      <c r="U367" s="217"/>
      <c r="V367" s="217"/>
      <c r="W367" s="217"/>
      <c r="X367" s="307"/>
      <c r="Y367" s="307"/>
      <c r="Z367" s="310"/>
      <c r="AA367" s="353"/>
      <c r="AB367" s="266"/>
      <c r="AC367" s="518"/>
      <c r="AD367" s="764"/>
      <c r="AE367" s="764"/>
      <c r="AF367" s="764"/>
      <c r="AG367" s="764"/>
      <c r="AH367" s="519"/>
      <c r="AL367" s="219"/>
      <c r="AM367" s="219"/>
    </row>
    <row r="368" spans="1:67" customFormat="1" ht="13.5" customHeight="1">
      <c r="A368" s="217"/>
      <c r="D368" s="307"/>
      <c r="E368" s="307"/>
      <c r="F368" s="217"/>
      <c r="G368" s="217"/>
      <c r="H368" s="217"/>
      <c r="I368" s="217"/>
      <c r="J368" s="217"/>
      <c r="L368" s="226"/>
      <c r="M368" s="306"/>
      <c r="N368" s="310"/>
      <c r="O368" s="307"/>
      <c r="P368" s="307"/>
      <c r="Q368" s="308"/>
      <c r="R368" s="226"/>
      <c r="S368" s="226"/>
      <c r="T368" s="226"/>
      <c r="U368" s="217"/>
      <c r="W368" s="226"/>
      <c r="X368" s="270"/>
      <c r="Y368" s="217"/>
      <c r="Z368" s="226"/>
      <c r="AA368" s="219"/>
      <c r="AB368" s="219"/>
      <c r="AC368" s="219"/>
      <c r="AD368" s="219"/>
      <c r="AE368" s="219"/>
      <c r="AF368" s="219"/>
      <c r="AG368" s="219"/>
      <c r="AH368" s="219"/>
      <c r="AI368" s="219"/>
      <c r="AJ368" s="219"/>
      <c r="AK368" s="219"/>
      <c r="AL368" s="219"/>
      <c r="AM368" s="219"/>
    </row>
    <row r="369" spans="1:51" customFormat="1" ht="13.5" customHeight="1">
      <c r="A369" s="217"/>
      <c r="D369" s="307"/>
      <c r="E369" s="307"/>
      <c r="F369" s="217"/>
      <c r="G369" s="217"/>
      <c r="H369" s="217"/>
      <c r="I369" s="217"/>
      <c r="J369" s="217"/>
      <c r="K369" s="309"/>
      <c r="L369" s="226"/>
      <c r="M369" s="226"/>
      <c r="N369" s="217"/>
      <c r="O369" s="308"/>
      <c r="P369" s="308"/>
      <c r="Q369" s="308"/>
      <c r="R369" s="226"/>
      <c r="S369" s="226"/>
      <c r="T369" s="226"/>
      <c r="U369" s="217"/>
      <c r="V369" s="309"/>
      <c r="W369" s="226"/>
      <c r="X369" s="270"/>
      <c r="Y369" s="217"/>
      <c r="Z369" s="226"/>
      <c r="AA369" s="219"/>
      <c r="AB369" s="301" t="s">
        <v>357</v>
      </c>
      <c r="AC369" s="1027">
        <f>AC365+1</f>
        <v>15</v>
      </c>
      <c r="AD369" s="1027"/>
      <c r="AE369" s="219" t="s">
        <v>361</v>
      </c>
      <c r="AI369" s="219" t="str">
        <f>H226</f>
        <v>1.0 LR + 1.23B</v>
      </c>
      <c r="AK369" s="219"/>
      <c r="AL369" s="219"/>
      <c r="AM369" s="219"/>
    </row>
    <row r="370" spans="1:51" customFormat="1" ht="13.5" customHeight="1">
      <c r="A370" s="217"/>
      <c r="D370" s="307"/>
      <c r="E370" s="307"/>
      <c r="F370" s="217"/>
      <c r="G370" s="217"/>
      <c r="H370" s="217"/>
      <c r="I370" s="217"/>
      <c r="J370" s="217"/>
      <c r="K370" s="309"/>
      <c r="L370" s="226"/>
      <c r="M370" s="226"/>
      <c r="N370" s="217"/>
      <c r="O370" s="308"/>
      <c r="P370" s="308"/>
      <c r="Q370" s="308"/>
      <c r="R370" s="226"/>
      <c r="S370" s="226"/>
      <c r="T370" s="226"/>
      <c r="U370" s="217"/>
      <c r="V370" s="309"/>
      <c r="W370" s="226"/>
      <c r="X370" s="270"/>
      <c r="Y370" s="217"/>
      <c r="Z370" s="226"/>
      <c r="AA370" s="217"/>
      <c r="AB370" s="266" t="s">
        <v>360</v>
      </c>
      <c r="AC370" s="518" t="s">
        <v>51</v>
      </c>
      <c r="AD370" s="764">
        <f>Z226+U226</f>
        <v>473.42999999999995</v>
      </c>
      <c r="AE370" s="764"/>
      <c r="AF370" s="764"/>
      <c r="AG370" s="764"/>
      <c r="AH370" s="519" t="s">
        <v>153</v>
      </c>
      <c r="AL370" s="219"/>
      <c r="AM370" s="219"/>
    </row>
    <row r="371" spans="1:51" customFormat="1" ht="13.5" customHeight="1">
      <c r="A371" s="217"/>
      <c r="D371" s="307"/>
      <c r="E371" s="307"/>
      <c r="F371" s="217"/>
      <c r="G371" s="217"/>
      <c r="H371" s="217"/>
      <c r="I371" s="217"/>
      <c r="J371" s="217"/>
      <c r="K371" s="309"/>
      <c r="L371" s="226"/>
      <c r="M371" s="226"/>
      <c r="N371" s="217"/>
      <c r="O371" s="308"/>
      <c r="P371" s="308"/>
      <c r="Q371" s="308"/>
      <c r="R371" s="226"/>
      <c r="S371" s="226"/>
      <c r="T371" s="226"/>
      <c r="U371" s="217"/>
      <c r="V371" s="309"/>
      <c r="W371" s="226"/>
      <c r="X371" s="270"/>
      <c r="Y371" s="217"/>
      <c r="Z371" s="226"/>
      <c r="AA371" s="353"/>
      <c r="AB371" s="266"/>
      <c r="AC371" s="518"/>
      <c r="AD371" s="764"/>
      <c r="AE371" s="764"/>
      <c r="AF371" s="764"/>
      <c r="AG371" s="764"/>
      <c r="AH371" s="519"/>
      <c r="AL371" s="219"/>
      <c r="AM371" s="219"/>
    </row>
    <row r="372" spans="1:51" customFormat="1" ht="13.5" customHeight="1">
      <c r="A372" s="217"/>
      <c r="D372" s="307"/>
      <c r="E372" s="307"/>
      <c r="F372" s="217"/>
      <c r="G372" s="217"/>
      <c r="H372" s="217"/>
      <c r="I372" s="217"/>
      <c r="J372" s="217"/>
      <c r="K372" s="309"/>
      <c r="L372" s="226"/>
      <c r="M372" s="226"/>
      <c r="N372" s="217"/>
      <c r="O372" s="308"/>
      <c r="P372" s="308"/>
      <c r="Q372" s="308"/>
      <c r="R372" s="226"/>
      <c r="S372" s="226"/>
      <c r="T372" s="226"/>
      <c r="U372" s="217"/>
      <c r="V372" s="309"/>
      <c r="W372" s="226"/>
      <c r="X372" s="270"/>
      <c r="Y372" s="217"/>
      <c r="Z372" s="226"/>
      <c r="AA372" s="219"/>
      <c r="AB372" s="219"/>
      <c r="AC372" s="219"/>
      <c r="AD372" s="219"/>
      <c r="AE372" s="219"/>
      <c r="AF372" s="219"/>
      <c r="AG372" s="219"/>
      <c r="AH372" s="219"/>
      <c r="AI372" s="219"/>
      <c r="AJ372" s="219"/>
      <c r="AK372" s="219"/>
      <c r="AL372" s="219"/>
      <c r="AM372" s="219"/>
    </row>
    <row r="373" spans="1:51" customFormat="1" ht="13.5" customHeight="1">
      <c r="A373" s="311"/>
      <c r="D373" s="311"/>
      <c r="E373" s="307"/>
      <c r="F373" s="217"/>
      <c r="G373" s="217"/>
      <c r="H373" s="217"/>
      <c r="I373" s="217"/>
      <c r="J373" s="217"/>
      <c r="K373" s="217"/>
      <c r="L373" s="307"/>
      <c r="M373" s="219"/>
      <c r="N373" s="219"/>
      <c r="O373" s="223"/>
      <c r="P373" s="223"/>
      <c r="Q373" s="219"/>
      <c r="R373" s="219"/>
      <c r="S373" s="219"/>
      <c r="T373" s="217"/>
      <c r="U373" s="217"/>
      <c r="V373" s="307"/>
      <c r="W373" s="223"/>
      <c r="X373" s="223"/>
      <c r="Y373" s="223"/>
      <c r="Z373" s="217"/>
      <c r="AA373" s="219"/>
      <c r="AB373" s="301" t="s">
        <v>357</v>
      </c>
      <c r="AC373" s="1027">
        <f>AC369+1</f>
        <v>16</v>
      </c>
      <c r="AD373" s="1027"/>
      <c r="AE373" s="219" t="s">
        <v>361</v>
      </c>
      <c r="AI373" s="219" t="str">
        <f>H227</f>
        <v>1.1 LR + 1.23B</v>
      </c>
      <c r="AK373" s="219"/>
      <c r="AL373" s="219"/>
      <c r="AM373" s="219"/>
      <c r="AP373" s="219"/>
      <c r="AQ373" s="219"/>
      <c r="AR373" s="219"/>
      <c r="AS373" s="219"/>
      <c r="AT373" s="219"/>
      <c r="AU373" s="219"/>
      <c r="AV373" s="219"/>
      <c r="AW373" s="219"/>
      <c r="AX373" s="219"/>
      <c r="AY373" s="219"/>
    </row>
    <row r="374" spans="1:51" customFormat="1" ht="13.5" customHeight="1">
      <c r="A374" s="311"/>
      <c r="D374" s="311"/>
      <c r="E374" s="217"/>
      <c r="F374" s="217"/>
      <c r="G374" s="217"/>
      <c r="H374" s="217"/>
      <c r="I374" s="217"/>
      <c r="J374" s="310"/>
      <c r="K374" s="320"/>
      <c r="L374" s="307"/>
      <c r="M374" s="219"/>
      <c r="N374" s="219"/>
      <c r="O374" s="223"/>
      <c r="P374" s="1047" t="s">
        <v>348</v>
      </c>
      <c r="Q374" s="1047"/>
      <c r="R374" s="219"/>
      <c r="S374" s="219"/>
      <c r="T374" s="237"/>
      <c r="U374" s="223"/>
      <c r="V374" s="320"/>
      <c r="W374" s="223"/>
      <c r="X374" s="223"/>
      <c r="Y374" s="223"/>
      <c r="Z374" s="217"/>
      <c r="AA374" s="217"/>
      <c r="AB374" s="266" t="s">
        <v>360</v>
      </c>
      <c r="AC374" s="518" t="s">
        <v>51</v>
      </c>
      <c r="AD374" s="764">
        <f>Z227+U227</f>
        <v>513.8900000000001</v>
      </c>
      <c r="AE374" s="764"/>
      <c r="AF374" s="764"/>
      <c r="AG374" s="764"/>
      <c r="AH374" s="519" t="s">
        <v>153</v>
      </c>
      <c r="AL374" s="219"/>
      <c r="AM374" s="219"/>
      <c r="AP374" s="219"/>
      <c r="AQ374" s="219"/>
      <c r="AR374" s="219"/>
      <c r="AS374" s="219"/>
      <c r="AT374" s="219"/>
      <c r="AU374" s="219"/>
      <c r="AV374" s="219"/>
      <c r="AW374" s="219"/>
      <c r="AX374" s="219"/>
      <c r="AY374" s="219"/>
    </row>
    <row r="375" spans="1:51" customFormat="1" ht="13.5" customHeight="1">
      <c r="A375" s="311"/>
      <c r="D375" s="311"/>
      <c r="E375" s="217"/>
      <c r="F375" s="217"/>
      <c r="G375" s="217"/>
      <c r="H375" s="217"/>
      <c r="I375" s="217"/>
      <c r="J375" s="310"/>
      <c r="K375" s="320"/>
      <c r="L375" s="217"/>
      <c r="M375" s="311"/>
      <c r="N375" s="311"/>
      <c r="O375" s="311"/>
      <c r="P375" s="359"/>
      <c r="Q375" s="219"/>
      <c r="R375" s="311"/>
      <c r="S375" s="217"/>
      <c r="T375" s="311"/>
      <c r="U375" s="311"/>
      <c r="V375" s="320"/>
      <c r="W375" s="217"/>
      <c r="X375" s="311"/>
      <c r="Y375" s="311"/>
      <c r="Z375" s="217"/>
      <c r="AA375" s="353"/>
      <c r="AB375" s="266"/>
      <c r="AC375" s="518"/>
      <c r="AD375" s="764"/>
      <c r="AE375" s="764"/>
      <c r="AF375" s="764"/>
      <c r="AG375" s="764"/>
      <c r="AH375" s="519"/>
      <c r="AL375" s="219"/>
      <c r="AM375" s="219"/>
      <c r="AP375" s="219"/>
      <c r="AQ375" s="219"/>
      <c r="AR375" s="219"/>
      <c r="AS375" s="219"/>
      <c r="AT375" s="219"/>
      <c r="AU375" s="219"/>
      <c r="AV375" s="219"/>
      <c r="AW375" s="219"/>
      <c r="AX375" s="219"/>
      <c r="AY375" s="219"/>
    </row>
    <row r="376" spans="1:51" customFormat="1" ht="13.5" customHeight="1">
      <c r="A376" s="311"/>
      <c r="D376" s="311"/>
      <c r="E376" s="217"/>
      <c r="F376" s="217"/>
      <c r="G376" s="217"/>
      <c r="H376" s="217"/>
      <c r="I376" s="217"/>
      <c r="J376" s="217"/>
      <c r="K376" s="217"/>
      <c r="L376" s="310"/>
      <c r="M376" s="217"/>
      <c r="N376" s="217"/>
      <c r="O376" s="217"/>
      <c r="P376" s="1043" t="s">
        <v>348</v>
      </c>
      <c r="Q376" s="1043"/>
      <c r="R376" s="217"/>
      <c r="S376" s="307"/>
      <c r="T376" s="217"/>
      <c r="U376" s="217"/>
      <c r="V376" s="217"/>
      <c r="W376" s="217"/>
      <c r="X376" s="217"/>
      <c r="Y376" s="217"/>
      <c r="Z376" s="217"/>
      <c r="AA376" s="219"/>
      <c r="AB376" s="219"/>
      <c r="AC376" s="219"/>
      <c r="AD376" s="219"/>
      <c r="AE376" s="219"/>
      <c r="AF376" s="219"/>
      <c r="AG376" s="219"/>
      <c r="AH376" s="219"/>
      <c r="AI376" s="219"/>
      <c r="AJ376" s="219"/>
      <c r="AK376" s="219"/>
      <c r="AL376" s="219"/>
      <c r="AM376" s="219"/>
      <c r="AP376" s="219"/>
      <c r="AQ376" s="219"/>
      <c r="AR376" s="219"/>
      <c r="AS376" s="219"/>
      <c r="AT376" s="219"/>
      <c r="AU376" s="219"/>
      <c r="AV376" s="219"/>
      <c r="AW376" s="219"/>
      <c r="AX376" s="219"/>
      <c r="AY376" s="219"/>
    </row>
    <row r="377" spans="1:51" customFormat="1" ht="13.5" customHeight="1">
      <c r="A377" s="217"/>
      <c r="D377" s="217"/>
      <c r="E377" s="217"/>
      <c r="F377" s="217"/>
      <c r="G377" s="217"/>
      <c r="H377" s="217"/>
      <c r="I377" s="217"/>
      <c r="J377" s="217"/>
      <c r="K377" s="217"/>
      <c r="L377" s="307"/>
      <c r="M377" s="318"/>
      <c r="N377" s="310"/>
      <c r="O377" s="307"/>
      <c r="P377" s="1043"/>
      <c r="Q377" s="1043"/>
      <c r="R377" s="217"/>
      <c r="S377" s="217"/>
      <c r="T377" s="217"/>
      <c r="U377" s="217"/>
      <c r="V377" s="217"/>
      <c r="W377" s="307"/>
      <c r="X377" s="217"/>
      <c r="AA377" s="219"/>
      <c r="AB377" s="301" t="s">
        <v>357</v>
      </c>
      <c r="AC377" s="1027">
        <f>AC373+1</f>
        <v>17</v>
      </c>
      <c r="AD377" s="1027"/>
      <c r="AE377" s="219" t="s">
        <v>361</v>
      </c>
      <c r="AI377" s="219" t="str">
        <f>H228</f>
        <v>1.0 LR + 1.35B</v>
      </c>
      <c r="AK377" s="219"/>
      <c r="AL377" s="219"/>
      <c r="AM377" s="219"/>
      <c r="AP377" s="219"/>
      <c r="AQ377" s="219"/>
      <c r="AR377" s="219"/>
      <c r="AS377" s="219"/>
      <c r="AT377" s="219"/>
      <c r="AU377" s="219"/>
      <c r="AV377" s="219"/>
      <c r="AW377" s="219"/>
      <c r="AX377" s="219"/>
      <c r="AY377" s="219"/>
    </row>
    <row r="378" spans="1:51" ht="13.5" customHeight="1">
      <c r="A378" s="220"/>
      <c r="B378" s="220"/>
      <c r="C378" s="220"/>
      <c r="AA378" s="217"/>
      <c r="AB378" s="266" t="s">
        <v>360</v>
      </c>
      <c r="AC378" s="518" t="s">
        <v>51</v>
      </c>
      <c r="AD378" s="764">
        <f>Z228+U228</f>
        <v>495.01</v>
      </c>
      <c r="AE378" s="764"/>
      <c r="AF378" s="764"/>
      <c r="AG378" s="764"/>
      <c r="AH378" s="519" t="s">
        <v>153</v>
      </c>
      <c r="AI378"/>
      <c r="AJ378"/>
      <c r="AK378"/>
    </row>
    <row r="379" spans="1:51" ht="13.5" customHeight="1">
      <c r="A379" s="220"/>
      <c r="B379" s="220"/>
      <c r="C379" s="220"/>
      <c r="AA379" s="353"/>
      <c r="AB379" s="266"/>
      <c r="AC379" s="518"/>
      <c r="AD379" s="764"/>
      <c r="AE379" s="764"/>
      <c r="AF379" s="764"/>
      <c r="AG379" s="764"/>
      <c r="AH379" s="519"/>
      <c r="AI379"/>
      <c r="AJ379"/>
      <c r="AK379"/>
    </row>
    <row r="380" spans="1:51" ht="13.5" customHeight="1">
      <c r="A380" s="220"/>
      <c r="B380" s="220"/>
      <c r="C380" s="220"/>
    </row>
    <row r="381" spans="1:51" ht="13.5" customHeight="1">
      <c r="A381" s="220"/>
      <c r="B381" s="220"/>
      <c r="C381" s="220"/>
      <c r="AB381" s="301" t="s">
        <v>357</v>
      </c>
      <c r="AC381" s="1027">
        <f>AC377+1</f>
        <v>18</v>
      </c>
      <c r="AD381" s="1027"/>
      <c r="AE381" s="219" t="s">
        <v>361</v>
      </c>
      <c r="AF381"/>
      <c r="AG381"/>
      <c r="AH381"/>
      <c r="AI381" s="219" t="str">
        <f>H229</f>
        <v xml:space="preserve">1.0 LR </v>
      </c>
      <c r="AJ381"/>
    </row>
    <row r="382" spans="1:51" ht="13.5" customHeight="1">
      <c r="A382" s="220"/>
      <c r="B382" s="220"/>
      <c r="C382" s="220"/>
      <c r="AA382" s="217"/>
      <c r="AB382" s="266" t="s">
        <v>360</v>
      </c>
      <c r="AC382" s="518" t="s">
        <v>51</v>
      </c>
      <c r="AD382" s="764">
        <f>Z229+U229</f>
        <v>300</v>
      </c>
      <c r="AE382" s="764"/>
      <c r="AF382" s="764"/>
      <c r="AG382" s="764"/>
      <c r="AH382" s="519" t="s">
        <v>153</v>
      </c>
      <c r="AJ382"/>
      <c r="AK382"/>
    </row>
    <row r="383" spans="1:51" ht="13.5" customHeight="1">
      <c r="A383" s="220"/>
      <c r="B383" s="220"/>
      <c r="C383" s="220"/>
      <c r="AA383" s="353"/>
      <c r="AB383" s="266"/>
      <c r="AC383" s="518"/>
      <c r="AD383" s="764"/>
      <c r="AE383" s="764"/>
      <c r="AF383" s="764"/>
      <c r="AG383" s="764"/>
      <c r="AH383" s="519"/>
      <c r="AI383"/>
      <c r="AJ383"/>
      <c r="AK383"/>
    </row>
    <row r="384" spans="1:51" ht="13.5" customHeight="1">
      <c r="A384" s="220"/>
      <c r="B384" s="220"/>
      <c r="C384" s="220"/>
    </row>
    <row r="385" spans="1:37" ht="13.5" customHeight="1">
      <c r="A385" s="220"/>
      <c r="B385" s="220"/>
      <c r="C385" s="220"/>
      <c r="AB385" s="301" t="s">
        <v>357</v>
      </c>
      <c r="AC385" s="1027">
        <f>AC381+1</f>
        <v>19</v>
      </c>
      <c r="AD385" s="1027"/>
      <c r="AE385" s="219" t="str">
        <f>F230</f>
        <v>復旧性</v>
      </c>
      <c r="AF385"/>
      <c r="AG385"/>
      <c r="AH385"/>
      <c r="AI385" s="219" t="str">
        <f>H230</f>
        <v>1.0 LR + 1.23B</v>
      </c>
      <c r="AJ385"/>
    </row>
    <row r="386" spans="1:37" ht="13.5" customHeight="1">
      <c r="A386" s="220"/>
      <c r="B386" s="220"/>
      <c r="C386" s="220"/>
      <c r="AA386" s="217"/>
      <c r="AB386" s="266" t="s">
        <v>360</v>
      </c>
      <c r="AC386" s="518" t="s">
        <v>51</v>
      </c>
      <c r="AD386" s="764">
        <f>Z230+U230</f>
        <v>463.71</v>
      </c>
      <c r="AE386" s="764"/>
      <c r="AF386" s="764"/>
      <c r="AG386" s="764"/>
      <c r="AH386" s="519" t="s">
        <v>153</v>
      </c>
      <c r="AI386"/>
      <c r="AJ386"/>
      <c r="AK386"/>
    </row>
    <row r="387" spans="1:37" ht="13.5" customHeight="1">
      <c r="A387" s="220"/>
      <c r="B387" s="220"/>
      <c r="C387" s="220"/>
      <c r="AA387" s="353"/>
      <c r="AB387" s="266"/>
      <c r="AC387" s="518"/>
      <c r="AD387" s="764"/>
      <c r="AE387" s="764"/>
      <c r="AF387" s="764"/>
      <c r="AG387" s="764"/>
      <c r="AH387" s="519"/>
      <c r="AI387"/>
      <c r="AJ387"/>
      <c r="AK387"/>
    </row>
    <row r="388" spans="1:37" ht="13.5" customHeight="1">
      <c r="A388" s="220"/>
      <c r="B388" s="220"/>
      <c r="C388" s="220"/>
    </row>
    <row r="389" spans="1:37" ht="13.5" customHeight="1">
      <c r="A389" s="220"/>
      <c r="B389" s="220"/>
      <c r="C389" s="220"/>
      <c r="AB389" s="301" t="s">
        <v>357</v>
      </c>
      <c r="AC389" s="1027">
        <f>AC385+1</f>
        <v>20</v>
      </c>
      <c r="AD389" s="1027"/>
      <c r="AE389" s="219" t="str">
        <f>F230</f>
        <v>復旧性</v>
      </c>
      <c r="AF389"/>
      <c r="AG389"/>
      <c r="AH389"/>
      <c r="AI389" s="219" t="str">
        <f>H231</f>
        <v xml:space="preserve">1.0 LR </v>
      </c>
      <c r="AJ389"/>
    </row>
    <row r="390" spans="1:37" ht="13.5" customHeight="1">
      <c r="A390" s="220"/>
      <c r="B390" s="220"/>
      <c r="C390" s="220"/>
      <c r="AA390" s="217"/>
      <c r="AB390" s="266" t="s">
        <v>360</v>
      </c>
      <c r="AC390" s="518" t="s">
        <v>51</v>
      </c>
      <c r="AD390" s="764">
        <f>Z231+U231</f>
        <v>300</v>
      </c>
      <c r="AE390" s="764"/>
      <c r="AF390" s="764"/>
      <c r="AG390" s="764"/>
      <c r="AH390" s="519" t="s">
        <v>153</v>
      </c>
      <c r="AI390"/>
      <c r="AJ390"/>
      <c r="AK390"/>
    </row>
    <row r="391" spans="1:37" ht="13.5" customHeight="1">
      <c r="A391" s="220"/>
      <c r="B391" s="220"/>
      <c r="C391" s="220"/>
      <c r="AA391" s="353"/>
      <c r="AB391" s="266"/>
      <c r="AC391" s="518"/>
      <c r="AD391" s="764"/>
      <c r="AE391" s="764"/>
      <c r="AF391" s="764"/>
      <c r="AG391" s="764"/>
      <c r="AH391" s="519"/>
      <c r="AI391"/>
      <c r="AJ391"/>
      <c r="AK391"/>
    </row>
    <row r="392" spans="1:37" ht="13.5" customHeight="1">
      <c r="A392" s="220"/>
      <c r="B392" s="220"/>
      <c r="C392" s="220"/>
    </row>
    <row r="393" spans="1:37" ht="13.5" customHeight="1">
      <c r="A393" s="220"/>
      <c r="B393" s="220"/>
      <c r="C393" s="220"/>
    </row>
    <row r="394" spans="1:37" ht="15" customHeight="1">
      <c r="A394" s="220"/>
      <c r="B394" s="220"/>
      <c r="C394" s="220"/>
    </row>
    <row r="395" spans="1:37" ht="15" customHeight="1">
      <c r="A395" s="220"/>
      <c r="B395" s="220"/>
      <c r="C395" s="220" t="s">
        <v>362</v>
      </c>
    </row>
    <row r="397" spans="1:37" ht="15" customHeight="1">
      <c r="A397" s="220"/>
      <c r="B397" s="220"/>
      <c r="D397" s="220" t="s">
        <v>363</v>
      </c>
      <c r="R397" s="266"/>
      <c r="T397" s="291"/>
      <c r="U397" s="291"/>
      <c r="V397" s="291"/>
      <c r="W397" s="291"/>
      <c r="X397" s="291"/>
      <c r="AA397" s="241"/>
      <c r="AB397" s="241"/>
    </row>
    <row r="398" spans="1:37" ht="7.5" customHeight="1"/>
    <row r="399" spans="1:37" ht="15" customHeight="1">
      <c r="E399" s="1094" t="s">
        <v>364</v>
      </c>
      <c r="F399" s="1095"/>
      <c r="G399" s="919" t="s">
        <v>365</v>
      </c>
      <c r="H399" s="919"/>
      <c r="I399" s="919"/>
      <c r="J399" s="919"/>
      <c r="K399" s="919"/>
      <c r="L399" s="919"/>
      <c r="M399" s="919"/>
      <c r="N399" s="919"/>
      <c r="O399" s="919"/>
      <c r="P399" s="919"/>
      <c r="Q399" s="919"/>
      <c r="R399" s="919"/>
      <c r="S399" s="919"/>
      <c r="T399" s="919"/>
      <c r="U399" s="919"/>
      <c r="V399" s="919"/>
      <c r="W399" s="919"/>
      <c r="X399" s="919"/>
      <c r="Y399" s="919"/>
      <c r="Z399" s="919"/>
      <c r="AA399" s="1095" t="s">
        <v>366</v>
      </c>
      <c r="AB399" s="1095"/>
      <c r="AC399" s="1095"/>
      <c r="AD399" s="1099"/>
    </row>
    <row r="400" spans="1:37" ht="15" customHeight="1">
      <c r="E400" s="1096"/>
      <c r="F400" s="1097"/>
      <c r="G400" s="1098"/>
      <c r="H400" s="1098"/>
      <c r="I400" s="1098"/>
      <c r="J400" s="1098"/>
      <c r="K400" s="1098"/>
      <c r="L400" s="1098"/>
      <c r="M400" s="1098"/>
      <c r="N400" s="1098"/>
      <c r="O400" s="1098"/>
      <c r="P400" s="1098"/>
      <c r="Q400" s="1098"/>
      <c r="R400" s="1098"/>
      <c r="S400" s="1098"/>
      <c r="T400" s="1098"/>
      <c r="U400" s="1098"/>
      <c r="V400" s="1098"/>
      <c r="W400" s="1098"/>
      <c r="X400" s="1098"/>
      <c r="Y400" s="1098"/>
      <c r="Z400" s="1098"/>
      <c r="AA400" s="1097"/>
      <c r="AB400" s="1097"/>
      <c r="AC400" s="1097"/>
      <c r="AD400" s="1100"/>
    </row>
    <row r="401" spans="5:30" ht="15" customHeight="1">
      <c r="E401" s="1101">
        <v>1</v>
      </c>
      <c r="F401" s="1102"/>
      <c r="G401" s="1103" t="s">
        <v>367</v>
      </c>
      <c r="H401" s="1103"/>
      <c r="I401" s="1103"/>
      <c r="J401" s="1103"/>
      <c r="K401" s="1103"/>
      <c r="L401" s="1103"/>
      <c r="M401" s="1104"/>
      <c r="N401" s="1105"/>
      <c r="O401" s="1105"/>
      <c r="P401" s="1105"/>
      <c r="Q401" s="1105"/>
      <c r="R401" s="1105"/>
      <c r="S401" s="1105"/>
      <c r="T401" s="1105"/>
      <c r="U401" s="1105"/>
      <c r="V401" s="1105"/>
      <c r="W401" s="1105"/>
      <c r="X401" s="1105"/>
      <c r="Y401" s="1105"/>
      <c r="Z401" s="1106"/>
      <c r="AA401" s="1102">
        <v>1</v>
      </c>
      <c r="AB401" s="1102"/>
      <c r="AC401" s="1107"/>
      <c r="AD401" s="1108"/>
    </row>
    <row r="402" spans="5:30" ht="15" customHeight="1">
      <c r="E402" s="1109">
        <f>E401+1</f>
        <v>2</v>
      </c>
      <c r="F402" s="1110"/>
      <c r="G402" s="1111" t="s">
        <v>368</v>
      </c>
      <c r="H402" s="1111"/>
      <c r="I402" s="1111"/>
      <c r="J402" s="1111"/>
      <c r="K402" s="1111"/>
      <c r="L402" s="1111"/>
      <c r="M402" s="1112"/>
      <c r="N402" s="1113"/>
      <c r="O402" s="1113"/>
      <c r="P402" s="1113"/>
      <c r="Q402" s="1113"/>
      <c r="R402" s="1113"/>
      <c r="S402" s="1113"/>
      <c r="T402" s="1113"/>
      <c r="U402" s="1113"/>
      <c r="V402" s="1113"/>
      <c r="W402" s="1113"/>
      <c r="X402" s="1113"/>
      <c r="Y402" s="1113"/>
      <c r="Z402" s="1114"/>
      <c r="AA402" s="1110">
        <v>1</v>
      </c>
      <c r="AB402" s="1110"/>
      <c r="AC402" s="1115"/>
      <c r="AD402" s="1116"/>
    </row>
    <row r="403" spans="5:30" ht="15" customHeight="1">
      <c r="E403" s="1109">
        <f t="shared" ref="E403:E420" si="0">E402+1</f>
        <v>3</v>
      </c>
      <c r="F403" s="1110"/>
      <c r="G403" s="1111" t="s">
        <v>369</v>
      </c>
      <c r="H403" s="1111"/>
      <c r="I403" s="1111"/>
      <c r="J403" s="1111"/>
      <c r="K403" s="1111"/>
      <c r="L403" s="1111"/>
      <c r="M403" s="1112"/>
      <c r="N403" s="1117" t="s">
        <v>370</v>
      </c>
      <c r="O403" s="1117"/>
      <c r="P403" s="1117"/>
      <c r="Q403" s="1117"/>
      <c r="R403" s="1117"/>
      <c r="S403" s="1117"/>
      <c r="T403" s="1117"/>
      <c r="U403" s="1117"/>
      <c r="V403" s="1117"/>
      <c r="W403" s="1117"/>
      <c r="X403" s="1117"/>
      <c r="Y403" s="1117"/>
      <c r="Z403" s="1118"/>
      <c r="AA403" s="1110">
        <v>1</v>
      </c>
      <c r="AB403" s="1110"/>
      <c r="AC403" s="1115"/>
      <c r="AD403" s="1116"/>
    </row>
    <row r="404" spans="5:30" ht="15" customHeight="1">
      <c r="E404" s="1109">
        <f t="shared" si="0"/>
        <v>4</v>
      </c>
      <c r="F404" s="1110"/>
      <c r="G404" s="1111" t="s">
        <v>369</v>
      </c>
      <c r="H404" s="1111"/>
      <c r="I404" s="1111"/>
      <c r="J404" s="1111"/>
      <c r="K404" s="1111"/>
      <c r="L404" s="1111"/>
      <c r="M404" s="1112"/>
      <c r="N404" s="1117" t="s">
        <v>371</v>
      </c>
      <c r="O404" s="1117"/>
      <c r="P404" s="1117"/>
      <c r="Q404" s="1117"/>
      <c r="R404" s="1117"/>
      <c r="S404" s="1117"/>
      <c r="T404" s="1117"/>
      <c r="U404" s="1117"/>
      <c r="V404" s="1117"/>
      <c r="W404" s="1117"/>
      <c r="X404" s="1117"/>
      <c r="Y404" s="1117"/>
      <c r="Z404" s="1118"/>
      <c r="AA404" s="1110">
        <v>1</v>
      </c>
      <c r="AB404" s="1110"/>
      <c r="AC404" s="1115"/>
      <c r="AD404" s="1116"/>
    </row>
    <row r="405" spans="5:30" ht="15" customHeight="1">
      <c r="E405" s="1109">
        <f t="shared" si="0"/>
        <v>5</v>
      </c>
      <c r="F405" s="1110"/>
      <c r="G405" s="1111" t="s">
        <v>369</v>
      </c>
      <c r="H405" s="1111"/>
      <c r="I405" s="1111"/>
      <c r="J405" s="1111"/>
      <c r="K405" s="1111"/>
      <c r="L405" s="1111"/>
      <c r="M405" s="1112"/>
      <c r="N405" s="1117" t="s">
        <v>372</v>
      </c>
      <c r="O405" s="1117"/>
      <c r="P405" s="1117"/>
      <c r="Q405" s="1117"/>
      <c r="R405" s="1117"/>
      <c r="S405" s="1117"/>
      <c r="T405" s="1117"/>
      <c r="U405" s="1117"/>
      <c r="V405" s="1117"/>
      <c r="W405" s="1117"/>
      <c r="X405" s="1117"/>
      <c r="Y405" s="1117"/>
      <c r="Z405" s="1118"/>
      <c r="AA405" s="1110">
        <v>1</v>
      </c>
      <c r="AB405" s="1110"/>
      <c r="AC405" s="1115"/>
      <c r="AD405" s="1116"/>
    </row>
    <row r="406" spans="5:30" ht="15" customHeight="1">
      <c r="E406" s="1109">
        <f t="shared" si="0"/>
        <v>6</v>
      </c>
      <c r="F406" s="1110"/>
      <c r="G406" s="1111" t="s">
        <v>373</v>
      </c>
      <c r="H406" s="1111"/>
      <c r="I406" s="1111"/>
      <c r="J406" s="1111"/>
      <c r="K406" s="1111"/>
      <c r="L406" s="1111"/>
      <c r="M406" s="1112"/>
      <c r="N406" s="1117" t="s">
        <v>85</v>
      </c>
      <c r="O406" s="1117"/>
      <c r="P406" s="1117"/>
      <c r="Q406" s="1117"/>
      <c r="R406" s="1117"/>
      <c r="S406" s="1117"/>
      <c r="T406" s="1117"/>
      <c r="U406" s="1117"/>
      <c r="V406" s="1117"/>
      <c r="W406" s="1117"/>
      <c r="X406" s="1117"/>
      <c r="Y406" s="1117"/>
      <c r="Z406" s="1118"/>
      <c r="AA406" s="1110">
        <v>1</v>
      </c>
      <c r="AB406" s="1110"/>
      <c r="AC406" s="1115"/>
      <c r="AD406" s="1116"/>
    </row>
    <row r="407" spans="5:30" ht="15" customHeight="1">
      <c r="E407" s="1109">
        <f t="shared" si="0"/>
        <v>7</v>
      </c>
      <c r="F407" s="1110"/>
      <c r="G407" s="1111" t="s">
        <v>373</v>
      </c>
      <c r="H407" s="1111"/>
      <c r="I407" s="1111"/>
      <c r="J407" s="1111"/>
      <c r="K407" s="1111"/>
      <c r="L407" s="1111"/>
      <c r="M407" s="1112"/>
      <c r="N407" s="1117" t="s">
        <v>86</v>
      </c>
      <c r="O407" s="1117"/>
      <c r="P407" s="1117"/>
      <c r="Q407" s="1117"/>
      <c r="R407" s="1117"/>
      <c r="S407" s="1117"/>
      <c r="T407" s="1117"/>
      <c r="U407" s="1117"/>
      <c r="V407" s="1117"/>
      <c r="W407" s="1117"/>
      <c r="X407" s="1117"/>
      <c r="Y407" s="1117"/>
      <c r="Z407" s="1118"/>
      <c r="AA407" s="1110">
        <v>1</v>
      </c>
      <c r="AB407" s="1110"/>
      <c r="AC407" s="1115"/>
      <c r="AD407" s="1116"/>
    </row>
    <row r="408" spans="5:30" ht="15" customHeight="1">
      <c r="E408" s="1109">
        <f t="shared" si="0"/>
        <v>8</v>
      </c>
      <c r="F408" s="1110"/>
      <c r="G408" s="1111" t="s">
        <v>373</v>
      </c>
      <c r="H408" s="1111"/>
      <c r="I408" s="1111"/>
      <c r="J408" s="1111"/>
      <c r="K408" s="1111"/>
      <c r="L408" s="1111"/>
      <c r="M408" s="1112"/>
      <c r="N408" s="1117" t="s">
        <v>87</v>
      </c>
      <c r="O408" s="1117"/>
      <c r="P408" s="1117"/>
      <c r="Q408" s="1117"/>
      <c r="R408" s="1117"/>
      <c r="S408" s="1117"/>
      <c r="T408" s="1117"/>
      <c r="U408" s="1117"/>
      <c r="V408" s="1117"/>
      <c r="W408" s="1117"/>
      <c r="X408" s="1117"/>
      <c r="Y408" s="1117"/>
      <c r="Z408" s="1118"/>
      <c r="AA408" s="1110">
        <v>1</v>
      </c>
      <c r="AB408" s="1110"/>
      <c r="AC408" s="1115"/>
      <c r="AD408" s="1116"/>
    </row>
    <row r="409" spans="5:30" ht="15" customHeight="1">
      <c r="E409" s="1109">
        <f t="shared" si="0"/>
        <v>9</v>
      </c>
      <c r="F409" s="1110"/>
      <c r="G409" s="1111" t="s">
        <v>374</v>
      </c>
      <c r="H409" s="1111"/>
      <c r="I409" s="1111"/>
      <c r="J409" s="1111"/>
      <c r="K409" s="1111"/>
      <c r="L409" s="1111"/>
      <c r="M409" s="1112"/>
      <c r="N409" s="1117"/>
      <c r="O409" s="1117"/>
      <c r="P409" s="1117"/>
      <c r="Q409" s="1117"/>
      <c r="R409" s="1117"/>
      <c r="S409" s="1117"/>
      <c r="T409" s="1117"/>
      <c r="U409" s="1117"/>
      <c r="V409" s="1117"/>
      <c r="W409" s="1117"/>
      <c r="X409" s="1117" t="s">
        <v>375</v>
      </c>
      <c r="Y409" s="1117"/>
      <c r="Z409" s="1118"/>
      <c r="AA409" s="1110">
        <v>2</v>
      </c>
      <c r="AB409" s="1110"/>
      <c r="AC409" s="1115"/>
      <c r="AD409" s="1116"/>
    </row>
    <row r="410" spans="5:30" ht="15" customHeight="1">
      <c r="E410" s="1109">
        <f t="shared" si="0"/>
        <v>10</v>
      </c>
      <c r="F410" s="1110"/>
      <c r="G410" s="1111" t="s">
        <v>374</v>
      </c>
      <c r="H410" s="1111"/>
      <c r="I410" s="1111"/>
      <c r="J410" s="1111"/>
      <c r="K410" s="1111"/>
      <c r="L410" s="1111"/>
      <c r="M410" s="1112"/>
      <c r="N410" s="1117"/>
      <c r="O410" s="1117"/>
      <c r="P410" s="1117"/>
      <c r="Q410" s="1117"/>
      <c r="R410" s="1117"/>
      <c r="S410" s="1117"/>
      <c r="T410" s="1117"/>
      <c r="U410" s="1117"/>
      <c r="V410" s="1117"/>
      <c r="W410" s="1117"/>
      <c r="X410" s="1117" t="s">
        <v>376</v>
      </c>
      <c r="Y410" s="1117"/>
      <c r="Z410" s="1118"/>
      <c r="AA410" s="1110">
        <v>2</v>
      </c>
      <c r="AB410" s="1110"/>
      <c r="AC410" s="1115"/>
      <c r="AD410" s="1116"/>
    </row>
    <row r="411" spans="5:30" ht="15" customHeight="1">
      <c r="E411" s="1109">
        <f t="shared" si="0"/>
        <v>11</v>
      </c>
      <c r="F411" s="1110"/>
      <c r="G411" s="1111" t="s">
        <v>377</v>
      </c>
      <c r="H411" s="1111"/>
      <c r="I411" s="1111"/>
      <c r="J411" s="1111"/>
      <c r="K411" s="1111"/>
      <c r="L411" s="1111"/>
      <c r="M411" s="1112"/>
      <c r="N411" s="1117" t="s">
        <v>378</v>
      </c>
      <c r="O411" s="1117"/>
      <c r="P411" s="1117"/>
      <c r="Q411" s="1117"/>
      <c r="R411" s="1117"/>
      <c r="S411" s="1117"/>
      <c r="T411" s="1117"/>
      <c r="U411" s="1117"/>
      <c r="V411" s="1117"/>
      <c r="W411" s="1117"/>
      <c r="X411" s="1117" t="s">
        <v>375</v>
      </c>
      <c r="Y411" s="1117"/>
      <c r="Z411" s="1118"/>
      <c r="AA411" s="1110">
        <v>2</v>
      </c>
      <c r="AB411" s="1110"/>
      <c r="AC411" s="1115"/>
      <c r="AD411" s="1116"/>
    </row>
    <row r="412" spans="5:30" ht="15" customHeight="1">
      <c r="E412" s="1109">
        <f t="shared" si="0"/>
        <v>12</v>
      </c>
      <c r="F412" s="1110"/>
      <c r="G412" s="1111" t="s">
        <v>377</v>
      </c>
      <c r="H412" s="1111"/>
      <c r="I412" s="1111"/>
      <c r="J412" s="1111"/>
      <c r="K412" s="1111"/>
      <c r="L412" s="1111"/>
      <c r="M412" s="1112"/>
      <c r="N412" s="1117" t="s">
        <v>378</v>
      </c>
      <c r="O412" s="1117"/>
      <c r="P412" s="1117"/>
      <c r="Q412" s="1117"/>
      <c r="R412" s="1117"/>
      <c r="S412" s="1117"/>
      <c r="T412" s="1117"/>
      <c r="U412" s="1117"/>
      <c r="V412" s="1117"/>
      <c r="W412" s="1117"/>
      <c r="X412" s="1117" t="s">
        <v>376</v>
      </c>
      <c r="Y412" s="1117"/>
      <c r="Z412" s="1118"/>
      <c r="AA412" s="1110">
        <v>2</v>
      </c>
      <c r="AB412" s="1110"/>
      <c r="AC412" s="1115"/>
      <c r="AD412" s="1116"/>
    </row>
    <row r="413" spans="5:30" ht="15" customHeight="1">
      <c r="E413" s="1109">
        <f t="shared" si="0"/>
        <v>13</v>
      </c>
      <c r="F413" s="1110"/>
      <c r="G413" s="1111" t="s">
        <v>379</v>
      </c>
      <c r="H413" s="1111"/>
      <c r="I413" s="1111"/>
      <c r="J413" s="1111"/>
      <c r="K413" s="1111"/>
      <c r="L413" s="1111"/>
      <c r="M413" s="1112"/>
      <c r="N413" s="1117" t="s">
        <v>380</v>
      </c>
      <c r="O413" s="1117"/>
      <c r="P413" s="1117"/>
      <c r="Q413" s="1117"/>
      <c r="R413" s="1117"/>
      <c r="S413" s="1117"/>
      <c r="T413" s="1117"/>
      <c r="U413" s="1117"/>
      <c r="V413" s="1117"/>
      <c r="W413" s="1117"/>
      <c r="X413" s="1117"/>
      <c r="Y413" s="1117"/>
      <c r="Z413" s="1118"/>
      <c r="AA413" s="1110">
        <v>1</v>
      </c>
      <c r="AB413" s="1110"/>
      <c r="AC413" s="1115"/>
      <c r="AD413" s="1116"/>
    </row>
    <row r="414" spans="5:30" ht="15" customHeight="1">
      <c r="E414" s="1109">
        <f t="shared" si="0"/>
        <v>14</v>
      </c>
      <c r="F414" s="1110"/>
      <c r="G414" s="1111" t="s">
        <v>379</v>
      </c>
      <c r="H414" s="1111"/>
      <c r="I414" s="1111"/>
      <c r="J414" s="1111"/>
      <c r="K414" s="1111"/>
      <c r="L414" s="1111"/>
      <c r="M414" s="1112"/>
      <c r="N414" s="1117" t="s">
        <v>381</v>
      </c>
      <c r="O414" s="1117"/>
      <c r="P414" s="1117"/>
      <c r="Q414" s="1117"/>
      <c r="R414" s="1117"/>
      <c r="S414" s="1117"/>
      <c r="T414" s="1117"/>
      <c r="U414" s="1117"/>
      <c r="V414" s="1117"/>
      <c r="W414" s="1117"/>
      <c r="X414" s="1117"/>
      <c r="Y414" s="1117"/>
      <c r="Z414" s="1118"/>
      <c r="AA414" s="1110">
        <v>1</v>
      </c>
      <c r="AB414" s="1110"/>
      <c r="AC414" s="1115"/>
      <c r="AD414" s="1116"/>
    </row>
    <row r="415" spans="5:30" ht="15" customHeight="1">
      <c r="E415" s="1109">
        <f t="shared" si="0"/>
        <v>15</v>
      </c>
      <c r="F415" s="1110"/>
      <c r="G415" s="1111" t="s">
        <v>382</v>
      </c>
      <c r="H415" s="1111"/>
      <c r="I415" s="1111"/>
      <c r="J415" s="1111"/>
      <c r="K415" s="1111"/>
      <c r="L415" s="1111"/>
      <c r="M415" s="1112"/>
      <c r="N415" s="1117" t="s">
        <v>383</v>
      </c>
      <c r="O415" s="1117"/>
      <c r="P415" s="1117"/>
      <c r="Q415" s="1117"/>
      <c r="R415" s="1117"/>
      <c r="S415" s="1117"/>
      <c r="T415" s="1117"/>
      <c r="U415" s="1117"/>
      <c r="V415" s="1117"/>
      <c r="W415" s="1117"/>
      <c r="X415" s="1117"/>
      <c r="Y415" s="1117"/>
      <c r="Z415" s="1118"/>
      <c r="AA415" s="1110">
        <v>2</v>
      </c>
      <c r="AB415" s="1110"/>
      <c r="AC415" s="1115"/>
      <c r="AD415" s="1116"/>
    </row>
    <row r="416" spans="5:30" ht="15" customHeight="1">
      <c r="E416" s="1109">
        <f t="shared" si="0"/>
        <v>16</v>
      </c>
      <c r="F416" s="1110"/>
      <c r="G416" s="1111" t="s">
        <v>382</v>
      </c>
      <c r="H416" s="1111"/>
      <c r="I416" s="1111"/>
      <c r="J416" s="1111"/>
      <c r="K416" s="1111"/>
      <c r="L416" s="1111"/>
      <c r="M416" s="1112"/>
      <c r="N416" s="1117" t="s">
        <v>384</v>
      </c>
      <c r="O416" s="1117"/>
      <c r="P416" s="1117"/>
      <c r="Q416" s="1117"/>
      <c r="R416" s="1117"/>
      <c r="S416" s="1117"/>
      <c r="T416" s="1117"/>
      <c r="U416" s="1117"/>
      <c r="V416" s="1117"/>
      <c r="W416" s="1117"/>
      <c r="X416" s="1117"/>
      <c r="Y416" s="1117"/>
      <c r="Z416" s="1118"/>
      <c r="AA416" s="1110">
        <v>2</v>
      </c>
      <c r="AB416" s="1110"/>
      <c r="AC416" s="1115"/>
      <c r="AD416" s="1116"/>
    </row>
    <row r="417" spans="1:40" ht="15" customHeight="1">
      <c r="E417" s="1109">
        <f t="shared" si="0"/>
        <v>17</v>
      </c>
      <c r="F417" s="1110"/>
      <c r="G417" s="1111" t="s">
        <v>382</v>
      </c>
      <c r="H417" s="1111"/>
      <c r="I417" s="1111"/>
      <c r="J417" s="1111"/>
      <c r="K417" s="1111"/>
      <c r="L417" s="1111"/>
      <c r="M417" s="1112"/>
      <c r="N417" s="1117" t="s">
        <v>385</v>
      </c>
      <c r="O417" s="1117"/>
      <c r="P417" s="1117"/>
      <c r="Q417" s="1117"/>
      <c r="R417" s="1117"/>
      <c r="S417" s="1117"/>
      <c r="T417" s="1117"/>
      <c r="U417" s="1117"/>
      <c r="V417" s="1117"/>
      <c r="W417" s="1117"/>
      <c r="X417" s="1117"/>
      <c r="Y417" s="1117"/>
      <c r="Z417" s="1118"/>
      <c r="AA417" s="1110">
        <v>2</v>
      </c>
      <c r="AB417" s="1110"/>
      <c r="AC417" s="1115"/>
      <c r="AD417" s="1116"/>
    </row>
    <row r="418" spans="1:40" ht="15" customHeight="1">
      <c r="E418" s="1109">
        <f t="shared" si="0"/>
        <v>18</v>
      </c>
      <c r="F418" s="1110"/>
      <c r="G418" s="1111" t="s">
        <v>379</v>
      </c>
      <c r="H418" s="1111"/>
      <c r="I418" s="1111"/>
      <c r="J418" s="1111"/>
      <c r="K418" s="1111"/>
      <c r="L418" s="1111"/>
      <c r="M418" s="1112"/>
      <c r="N418" s="1117" t="s">
        <v>386</v>
      </c>
      <c r="O418" s="1117"/>
      <c r="P418" s="1117"/>
      <c r="Q418" s="1117"/>
      <c r="R418" s="1117"/>
      <c r="S418" s="1117"/>
      <c r="T418" s="1117"/>
      <c r="U418" s="1117"/>
      <c r="V418" s="1117"/>
      <c r="W418" s="1117"/>
      <c r="X418" s="1117"/>
      <c r="Y418" s="1117"/>
      <c r="Z418" s="1118"/>
      <c r="AA418" s="1110">
        <v>1</v>
      </c>
      <c r="AB418" s="1110"/>
      <c r="AC418" s="1115"/>
      <c r="AD418" s="1116"/>
    </row>
    <row r="419" spans="1:40" ht="15" customHeight="1">
      <c r="E419" s="1109">
        <f t="shared" si="0"/>
        <v>19</v>
      </c>
      <c r="F419" s="1110"/>
      <c r="G419" s="1111" t="s">
        <v>382</v>
      </c>
      <c r="H419" s="1111"/>
      <c r="I419" s="1111"/>
      <c r="J419" s="1111"/>
      <c r="K419" s="1111"/>
      <c r="L419" s="1111"/>
      <c r="M419" s="1112"/>
      <c r="N419" s="1117" t="s">
        <v>387</v>
      </c>
      <c r="O419" s="1117"/>
      <c r="P419" s="1117"/>
      <c r="Q419" s="1117"/>
      <c r="R419" s="1117"/>
      <c r="S419" s="1117"/>
      <c r="T419" s="1117"/>
      <c r="U419" s="1117"/>
      <c r="V419" s="1117"/>
      <c r="W419" s="1117"/>
      <c r="X419" s="1117"/>
      <c r="Y419" s="1117"/>
      <c r="Z419" s="1118"/>
      <c r="AA419" s="1110">
        <v>2</v>
      </c>
      <c r="AB419" s="1110"/>
      <c r="AC419" s="1115"/>
      <c r="AD419" s="1116"/>
    </row>
    <row r="420" spans="1:40" ht="15" customHeight="1">
      <c r="E420" s="1119">
        <f t="shared" si="0"/>
        <v>20</v>
      </c>
      <c r="F420" s="1120"/>
      <c r="G420" s="1121" t="s">
        <v>379</v>
      </c>
      <c r="H420" s="1121"/>
      <c r="I420" s="1121"/>
      <c r="J420" s="1121"/>
      <c r="K420" s="1121"/>
      <c r="L420" s="1121"/>
      <c r="M420" s="1122"/>
      <c r="N420" s="1123" t="s">
        <v>388</v>
      </c>
      <c r="O420" s="1123"/>
      <c r="P420" s="1123"/>
      <c r="Q420" s="1123"/>
      <c r="R420" s="1123"/>
      <c r="S420" s="1123"/>
      <c r="T420" s="1123"/>
      <c r="U420" s="1123"/>
      <c r="V420" s="1123"/>
      <c r="W420" s="1123"/>
      <c r="X420" s="1123"/>
      <c r="Y420" s="1123"/>
      <c r="Z420" s="1124"/>
      <c r="AA420" s="1120">
        <v>1</v>
      </c>
      <c r="AB420" s="1120"/>
      <c r="AC420" s="1125"/>
      <c r="AD420" s="1126"/>
    </row>
    <row r="422" spans="1:40" ht="15" customHeight="1">
      <c r="A422" s="220"/>
      <c r="B422" s="220"/>
      <c r="D422" s="220" t="s">
        <v>389</v>
      </c>
      <c r="R422" s="266"/>
      <c r="T422" s="291"/>
      <c r="U422" s="291"/>
      <c r="V422" s="291"/>
      <c r="W422" s="291"/>
      <c r="X422" s="291"/>
      <c r="AA422" s="241"/>
      <c r="AB422" s="241"/>
    </row>
    <row r="423" spans="1:40" ht="7.5" customHeight="1"/>
    <row r="424" spans="1:40" ht="15" customHeight="1">
      <c r="E424" s="1127" t="s">
        <v>364</v>
      </c>
      <c r="F424" s="1128"/>
      <c r="G424" s="1128" t="s">
        <v>390</v>
      </c>
      <c r="H424" s="1128"/>
      <c r="I424" s="1128"/>
      <c r="J424" s="1128" t="s">
        <v>391</v>
      </c>
      <c r="K424" s="1128"/>
      <c r="L424" s="1128"/>
      <c r="M424" s="1128" t="s">
        <v>392</v>
      </c>
      <c r="N424" s="1128"/>
      <c r="O424" s="1128"/>
      <c r="P424" s="919" t="s">
        <v>264</v>
      </c>
      <c r="Q424" s="919"/>
      <c r="R424" s="919"/>
      <c r="S424" s="919"/>
      <c r="T424" s="919"/>
      <c r="U424" s="919" t="s">
        <v>365</v>
      </c>
      <c r="V424" s="919"/>
      <c r="W424" s="919"/>
      <c r="X424" s="919"/>
      <c r="Y424" s="919"/>
      <c r="Z424" s="919"/>
      <c r="AA424" s="919"/>
      <c r="AB424" s="919"/>
      <c r="AC424" s="919"/>
      <c r="AD424" s="919"/>
      <c r="AE424" s="919"/>
      <c r="AF424" s="919"/>
      <c r="AG424" s="919"/>
      <c r="AH424" s="919"/>
      <c r="AI424" s="919"/>
      <c r="AJ424" s="919"/>
      <c r="AK424" s="919"/>
      <c r="AL424" s="919"/>
      <c r="AM424" s="919"/>
      <c r="AN424" s="1129"/>
    </row>
    <row r="425" spans="1:40" ht="15" customHeight="1">
      <c r="E425" s="790"/>
      <c r="F425" s="788"/>
      <c r="G425" s="788"/>
      <c r="H425" s="788"/>
      <c r="I425" s="788"/>
      <c r="J425" s="788"/>
      <c r="K425" s="788"/>
      <c r="L425" s="788"/>
      <c r="M425" s="788"/>
      <c r="N425" s="788"/>
      <c r="O425" s="788"/>
      <c r="P425" s="1098"/>
      <c r="Q425" s="1098"/>
      <c r="R425" s="1098"/>
      <c r="S425" s="1098"/>
      <c r="T425" s="1098"/>
      <c r="U425" s="1098"/>
      <c r="V425" s="1098"/>
      <c r="W425" s="1098"/>
      <c r="X425" s="1098"/>
      <c r="Y425" s="1098"/>
      <c r="Z425" s="1098"/>
      <c r="AA425" s="1098"/>
      <c r="AB425" s="1098"/>
      <c r="AC425" s="1098"/>
      <c r="AD425" s="1098"/>
      <c r="AE425" s="1098"/>
      <c r="AF425" s="1098"/>
      <c r="AG425" s="1098"/>
      <c r="AH425" s="1098"/>
      <c r="AI425" s="1098"/>
      <c r="AJ425" s="1098"/>
      <c r="AK425" s="1098"/>
      <c r="AL425" s="1098"/>
      <c r="AM425" s="1098"/>
      <c r="AN425" s="1130"/>
    </row>
    <row r="426" spans="1:40" s="216" customFormat="1" ht="15" customHeight="1">
      <c r="E426" s="1131">
        <v>1</v>
      </c>
      <c r="F426" s="1132"/>
      <c r="G426" s="1133">
        <f t="shared" ref="G426:G445" si="1">E401</f>
        <v>1</v>
      </c>
      <c r="H426" s="1133"/>
      <c r="I426" s="1133"/>
      <c r="J426" s="1133"/>
      <c r="K426" s="1133"/>
      <c r="L426" s="1133"/>
      <c r="M426" s="1133"/>
      <c r="N426" s="1133"/>
      <c r="O426" s="1133"/>
      <c r="P426" s="1134" t="s">
        <v>393</v>
      </c>
      <c r="Q426" s="1134"/>
      <c r="R426" s="1134"/>
      <c r="S426" s="1134"/>
      <c r="T426" s="1134"/>
      <c r="U426" s="1135" t="s">
        <v>367</v>
      </c>
      <c r="V426" s="1136"/>
      <c r="W426" s="1136"/>
      <c r="X426" s="1136"/>
      <c r="Y426" s="1136"/>
      <c r="Z426" s="1136"/>
      <c r="AA426" s="1136"/>
      <c r="AB426" s="1137"/>
      <c r="AC426" s="1137"/>
      <c r="AD426" s="1137"/>
      <c r="AE426" s="1137"/>
      <c r="AF426" s="1137"/>
      <c r="AG426" s="1137"/>
      <c r="AH426" s="1137"/>
      <c r="AI426" s="1137"/>
      <c r="AJ426" s="1137"/>
      <c r="AK426" s="1137"/>
      <c r="AL426" s="1137"/>
      <c r="AM426" s="1137"/>
      <c r="AN426" s="1138"/>
    </row>
    <row r="427" spans="1:40" s="216" customFormat="1" ht="15" customHeight="1">
      <c r="E427" s="1139">
        <f>E426+1</f>
        <v>2</v>
      </c>
      <c r="F427" s="1059"/>
      <c r="G427" s="1140">
        <f t="shared" si="1"/>
        <v>2</v>
      </c>
      <c r="H427" s="1140"/>
      <c r="I427" s="1140"/>
      <c r="J427" s="1140"/>
      <c r="K427" s="1140"/>
      <c r="L427" s="1140"/>
      <c r="M427" s="1140"/>
      <c r="N427" s="1140"/>
      <c r="O427" s="1140"/>
      <c r="P427" s="1141" t="s">
        <v>394</v>
      </c>
      <c r="Q427" s="1141"/>
      <c r="R427" s="1141"/>
      <c r="S427" s="1141"/>
      <c r="T427" s="1141"/>
      <c r="U427" s="1142" t="s">
        <v>368</v>
      </c>
      <c r="V427" s="1143"/>
      <c r="W427" s="1143"/>
      <c r="X427" s="1143"/>
      <c r="Y427" s="1143"/>
      <c r="Z427" s="1143"/>
      <c r="AA427" s="1143"/>
      <c r="AB427" s="1144"/>
      <c r="AC427" s="1144"/>
      <c r="AD427" s="1144"/>
      <c r="AE427" s="1144"/>
      <c r="AF427" s="1144"/>
      <c r="AG427" s="1144"/>
      <c r="AH427" s="1144"/>
      <c r="AI427" s="1144"/>
      <c r="AJ427" s="1144"/>
      <c r="AK427" s="1144"/>
      <c r="AL427" s="1144"/>
      <c r="AM427" s="1144"/>
      <c r="AN427" s="1145"/>
    </row>
    <row r="428" spans="1:40" s="216" customFormat="1" ht="15" customHeight="1">
      <c r="E428" s="1139">
        <f t="shared" ref="E428:E445" si="2">E427+1</f>
        <v>3</v>
      </c>
      <c r="F428" s="1059"/>
      <c r="G428" s="1140">
        <f t="shared" si="1"/>
        <v>3</v>
      </c>
      <c r="H428" s="1140"/>
      <c r="I428" s="1140"/>
      <c r="J428" s="1140"/>
      <c r="K428" s="1140"/>
      <c r="L428" s="1140"/>
      <c r="M428" s="1140"/>
      <c r="N428" s="1140"/>
      <c r="O428" s="1140"/>
      <c r="P428" s="1141" t="s">
        <v>395</v>
      </c>
      <c r="Q428" s="1141"/>
      <c r="R428" s="1141"/>
      <c r="S428" s="1141"/>
      <c r="T428" s="1141"/>
      <c r="U428" s="1142" t="s">
        <v>369</v>
      </c>
      <c r="V428" s="1143"/>
      <c r="W428" s="1143"/>
      <c r="X428" s="1143"/>
      <c r="Y428" s="1143"/>
      <c r="Z428" s="1143"/>
      <c r="AA428" s="1143"/>
      <c r="AB428" s="1143" t="s">
        <v>370</v>
      </c>
      <c r="AC428" s="1143"/>
      <c r="AD428" s="1143"/>
      <c r="AE428" s="1143"/>
      <c r="AF428" s="1143"/>
      <c r="AG428" s="1143"/>
      <c r="AH428" s="1143"/>
      <c r="AI428" s="1143"/>
      <c r="AJ428" s="1143"/>
      <c r="AK428" s="1143"/>
      <c r="AL428" s="1143"/>
      <c r="AM428" s="1143"/>
      <c r="AN428" s="1146"/>
    </row>
    <row r="429" spans="1:40" s="216" customFormat="1" ht="15" customHeight="1">
      <c r="E429" s="1139">
        <f t="shared" si="2"/>
        <v>4</v>
      </c>
      <c r="F429" s="1059"/>
      <c r="G429" s="1140">
        <f t="shared" si="1"/>
        <v>4</v>
      </c>
      <c r="H429" s="1140"/>
      <c r="I429" s="1140"/>
      <c r="J429" s="1140"/>
      <c r="K429" s="1140"/>
      <c r="L429" s="1140"/>
      <c r="M429" s="1140"/>
      <c r="N429" s="1140"/>
      <c r="O429" s="1140"/>
      <c r="P429" s="1141" t="s">
        <v>396</v>
      </c>
      <c r="Q429" s="1141"/>
      <c r="R429" s="1141"/>
      <c r="S429" s="1141"/>
      <c r="T429" s="1141"/>
      <c r="U429" s="1142" t="s">
        <v>369</v>
      </c>
      <c r="V429" s="1143"/>
      <c r="W429" s="1143"/>
      <c r="X429" s="1143"/>
      <c r="Y429" s="1143"/>
      <c r="Z429" s="1143"/>
      <c r="AA429" s="1143"/>
      <c r="AB429" s="1143" t="s">
        <v>371</v>
      </c>
      <c r="AC429" s="1143"/>
      <c r="AD429" s="1143"/>
      <c r="AE429" s="1143"/>
      <c r="AF429" s="1143"/>
      <c r="AG429" s="1143"/>
      <c r="AH429" s="1143"/>
      <c r="AI429" s="1143"/>
      <c r="AJ429" s="1143"/>
      <c r="AK429" s="1143"/>
      <c r="AL429" s="1143"/>
      <c r="AM429" s="1143"/>
      <c r="AN429" s="1146"/>
    </row>
    <row r="430" spans="1:40" s="216" customFormat="1" ht="15" customHeight="1">
      <c r="E430" s="1139">
        <f t="shared" si="2"/>
        <v>5</v>
      </c>
      <c r="F430" s="1059"/>
      <c r="G430" s="1140">
        <f t="shared" si="1"/>
        <v>5</v>
      </c>
      <c r="H430" s="1140"/>
      <c r="I430" s="1140"/>
      <c r="J430" s="1140"/>
      <c r="K430" s="1140"/>
      <c r="L430" s="1140"/>
      <c r="M430" s="1140"/>
      <c r="N430" s="1140"/>
      <c r="O430" s="1140"/>
      <c r="P430" s="1141" t="s">
        <v>397</v>
      </c>
      <c r="Q430" s="1141"/>
      <c r="R430" s="1141"/>
      <c r="S430" s="1141"/>
      <c r="T430" s="1141"/>
      <c r="U430" s="1142" t="s">
        <v>369</v>
      </c>
      <c r="V430" s="1143"/>
      <c r="W430" s="1143"/>
      <c r="X430" s="1143"/>
      <c r="Y430" s="1143"/>
      <c r="Z430" s="1143"/>
      <c r="AA430" s="1143"/>
      <c r="AB430" s="1143" t="s">
        <v>372</v>
      </c>
      <c r="AC430" s="1143"/>
      <c r="AD430" s="1143"/>
      <c r="AE430" s="1143"/>
      <c r="AF430" s="1143"/>
      <c r="AG430" s="1143"/>
      <c r="AH430" s="1143"/>
      <c r="AI430" s="1143"/>
      <c r="AJ430" s="1143"/>
      <c r="AK430" s="1143"/>
      <c r="AL430" s="1143"/>
      <c r="AM430" s="1143"/>
      <c r="AN430" s="1146"/>
    </row>
    <row r="431" spans="1:40" s="216" customFormat="1" ht="15" customHeight="1">
      <c r="E431" s="1139">
        <f t="shared" si="2"/>
        <v>6</v>
      </c>
      <c r="F431" s="1059"/>
      <c r="G431" s="1140">
        <f t="shared" si="1"/>
        <v>6</v>
      </c>
      <c r="H431" s="1140"/>
      <c r="I431" s="1140"/>
      <c r="J431" s="1140"/>
      <c r="K431" s="1140"/>
      <c r="L431" s="1140"/>
      <c r="M431" s="1140"/>
      <c r="N431" s="1140"/>
      <c r="O431" s="1140"/>
      <c r="P431" s="1141" t="s">
        <v>398</v>
      </c>
      <c r="Q431" s="1141"/>
      <c r="R431" s="1141"/>
      <c r="S431" s="1141"/>
      <c r="T431" s="1141"/>
      <c r="U431" s="1142" t="s">
        <v>373</v>
      </c>
      <c r="V431" s="1143"/>
      <c r="W431" s="1143"/>
      <c r="X431" s="1143"/>
      <c r="Y431" s="1143"/>
      <c r="Z431" s="1143"/>
      <c r="AA431" s="1143"/>
      <c r="AB431" s="1143" t="s">
        <v>85</v>
      </c>
      <c r="AC431" s="1143"/>
      <c r="AD431" s="1143"/>
      <c r="AE431" s="1143"/>
      <c r="AF431" s="1143"/>
      <c r="AG431" s="1143"/>
      <c r="AH431" s="1143"/>
      <c r="AI431" s="1143"/>
      <c r="AJ431" s="1143"/>
      <c r="AK431" s="1143"/>
      <c r="AL431" s="1143"/>
      <c r="AM431" s="1143"/>
      <c r="AN431" s="1146"/>
    </row>
    <row r="432" spans="1:40" s="216" customFormat="1" ht="15" customHeight="1">
      <c r="E432" s="1139">
        <f t="shared" si="2"/>
        <v>7</v>
      </c>
      <c r="F432" s="1059"/>
      <c r="G432" s="1140">
        <f t="shared" si="1"/>
        <v>7</v>
      </c>
      <c r="H432" s="1140"/>
      <c r="I432" s="1140"/>
      <c r="J432" s="1140"/>
      <c r="K432" s="1140"/>
      <c r="L432" s="1140"/>
      <c r="M432" s="1140"/>
      <c r="N432" s="1140"/>
      <c r="O432" s="1140"/>
      <c r="P432" s="1141" t="s">
        <v>399</v>
      </c>
      <c r="Q432" s="1141"/>
      <c r="R432" s="1141"/>
      <c r="S432" s="1141"/>
      <c r="T432" s="1141"/>
      <c r="U432" s="1142" t="s">
        <v>373</v>
      </c>
      <c r="V432" s="1143"/>
      <c r="W432" s="1143"/>
      <c r="X432" s="1143"/>
      <c r="Y432" s="1143"/>
      <c r="Z432" s="1143"/>
      <c r="AA432" s="1143"/>
      <c r="AB432" s="1143" t="s">
        <v>86</v>
      </c>
      <c r="AC432" s="1143"/>
      <c r="AD432" s="1143"/>
      <c r="AE432" s="1143"/>
      <c r="AF432" s="1143"/>
      <c r="AG432" s="1143"/>
      <c r="AH432" s="1143"/>
      <c r="AI432" s="1143"/>
      <c r="AJ432" s="1143"/>
      <c r="AK432" s="1143"/>
      <c r="AL432" s="1143"/>
      <c r="AM432" s="1143"/>
      <c r="AN432" s="1146"/>
    </row>
    <row r="433" spans="5:40" s="216" customFormat="1" ht="15" customHeight="1">
      <c r="E433" s="1139">
        <f t="shared" si="2"/>
        <v>8</v>
      </c>
      <c r="F433" s="1059"/>
      <c r="G433" s="1140">
        <f t="shared" si="1"/>
        <v>8</v>
      </c>
      <c r="H433" s="1140"/>
      <c r="I433" s="1140"/>
      <c r="J433" s="1140"/>
      <c r="K433" s="1140"/>
      <c r="L433" s="1140"/>
      <c r="M433" s="1140"/>
      <c r="N433" s="1140"/>
      <c r="O433" s="1140"/>
      <c r="P433" s="1141" t="s">
        <v>400</v>
      </c>
      <c r="Q433" s="1141"/>
      <c r="R433" s="1141"/>
      <c r="S433" s="1141"/>
      <c r="T433" s="1141"/>
      <c r="U433" s="1142" t="s">
        <v>373</v>
      </c>
      <c r="V433" s="1143"/>
      <c r="W433" s="1143"/>
      <c r="X433" s="1143"/>
      <c r="Y433" s="1143"/>
      <c r="Z433" s="1143"/>
      <c r="AA433" s="1143"/>
      <c r="AB433" s="1143" t="s">
        <v>87</v>
      </c>
      <c r="AC433" s="1143"/>
      <c r="AD433" s="1143"/>
      <c r="AE433" s="1143"/>
      <c r="AF433" s="1143"/>
      <c r="AG433" s="1143"/>
      <c r="AH433" s="1143"/>
      <c r="AI433" s="1143"/>
      <c r="AJ433" s="1143"/>
      <c r="AK433" s="1143"/>
      <c r="AL433" s="1143"/>
      <c r="AM433" s="1143"/>
      <c r="AN433" s="1146"/>
    </row>
    <row r="434" spans="5:40" s="216" customFormat="1" ht="15" customHeight="1">
      <c r="E434" s="1139">
        <f t="shared" si="2"/>
        <v>9</v>
      </c>
      <c r="F434" s="1059"/>
      <c r="G434" s="1140">
        <f t="shared" si="1"/>
        <v>9</v>
      </c>
      <c r="H434" s="1140"/>
      <c r="I434" s="1140"/>
      <c r="J434" s="1140"/>
      <c r="K434" s="1140"/>
      <c r="L434" s="1140"/>
      <c r="M434" s="1140"/>
      <c r="N434" s="1140"/>
      <c r="O434" s="1140"/>
      <c r="P434" s="1141" t="s">
        <v>401</v>
      </c>
      <c r="Q434" s="1141"/>
      <c r="R434" s="1141"/>
      <c r="S434" s="1141"/>
      <c r="T434" s="1141"/>
      <c r="U434" s="1142" t="s">
        <v>374</v>
      </c>
      <c r="V434" s="1143"/>
      <c r="W434" s="1143"/>
      <c r="X434" s="1143"/>
      <c r="Y434" s="1143"/>
      <c r="Z434" s="1143"/>
      <c r="AA434" s="1143"/>
      <c r="AB434" s="1143"/>
      <c r="AC434" s="1143"/>
      <c r="AD434" s="1143"/>
      <c r="AE434" s="1143"/>
      <c r="AF434" s="1143"/>
      <c r="AG434" s="1143"/>
      <c r="AH434" s="1143"/>
      <c r="AI434" s="1143"/>
      <c r="AJ434" s="1143"/>
      <c r="AK434" s="1143"/>
      <c r="AL434" s="1143" t="s">
        <v>375</v>
      </c>
      <c r="AM434" s="1143"/>
      <c r="AN434" s="1146"/>
    </row>
    <row r="435" spans="5:40" s="216" customFormat="1" ht="15" customHeight="1">
      <c r="E435" s="1139">
        <f t="shared" si="2"/>
        <v>10</v>
      </c>
      <c r="F435" s="1059"/>
      <c r="G435" s="1140">
        <f t="shared" si="1"/>
        <v>10</v>
      </c>
      <c r="H435" s="1140"/>
      <c r="I435" s="1140"/>
      <c r="J435" s="1140"/>
      <c r="K435" s="1140"/>
      <c r="L435" s="1140"/>
      <c r="M435" s="1140"/>
      <c r="N435" s="1140"/>
      <c r="O435" s="1140"/>
      <c r="P435" s="1141" t="s">
        <v>402</v>
      </c>
      <c r="Q435" s="1141"/>
      <c r="R435" s="1141"/>
      <c r="S435" s="1141"/>
      <c r="T435" s="1141"/>
      <c r="U435" s="1142" t="s">
        <v>374</v>
      </c>
      <c r="V435" s="1143"/>
      <c r="W435" s="1143"/>
      <c r="X435" s="1143"/>
      <c r="Y435" s="1143"/>
      <c r="Z435" s="1143"/>
      <c r="AA435" s="1143"/>
      <c r="AB435" s="1143"/>
      <c r="AC435" s="1143"/>
      <c r="AD435" s="1143"/>
      <c r="AE435" s="1143"/>
      <c r="AF435" s="1143"/>
      <c r="AG435" s="1143"/>
      <c r="AH435" s="1143"/>
      <c r="AI435" s="1143"/>
      <c r="AJ435" s="1143"/>
      <c r="AK435" s="1143"/>
      <c r="AL435" s="1143" t="s">
        <v>376</v>
      </c>
      <c r="AM435" s="1143"/>
      <c r="AN435" s="1146"/>
    </row>
    <row r="436" spans="5:40" s="216" customFormat="1" ht="15" customHeight="1">
      <c r="E436" s="1139">
        <f t="shared" si="2"/>
        <v>11</v>
      </c>
      <c r="F436" s="1059"/>
      <c r="G436" s="1140">
        <f t="shared" si="1"/>
        <v>11</v>
      </c>
      <c r="H436" s="1140"/>
      <c r="I436" s="1140"/>
      <c r="J436" s="1140"/>
      <c r="K436" s="1140"/>
      <c r="L436" s="1140"/>
      <c r="M436" s="1140"/>
      <c r="N436" s="1140"/>
      <c r="O436" s="1140"/>
      <c r="P436" s="1141" t="s">
        <v>403</v>
      </c>
      <c r="Q436" s="1141"/>
      <c r="R436" s="1141"/>
      <c r="S436" s="1141"/>
      <c r="T436" s="1141"/>
      <c r="U436" s="1142" t="s">
        <v>377</v>
      </c>
      <c r="V436" s="1143"/>
      <c r="W436" s="1143"/>
      <c r="X436" s="1143"/>
      <c r="Y436" s="1143"/>
      <c r="Z436" s="1143"/>
      <c r="AA436" s="1143"/>
      <c r="AB436" s="1143" t="s">
        <v>378</v>
      </c>
      <c r="AC436" s="1143"/>
      <c r="AD436" s="1143"/>
      <c r="AE436" s="1143"/>
      <c r="AF436" s="1143"/>
      <c r="AG436" s="1143"/>
      <c r="AH436" s="1143"/>
      <c r="AI436" s="1143"/>
      <c r="AJ436" s="1143"/>
      <c r="AK436" s="1143"/>
      <c r="AL436" s="1143" t="s">
        <v>375</v>
      </c>
      <c r="AM436" s="1143"/>
      <c r="AN436" s="1146"/>
    </row>
    <row r="437" spans="5:40" s="216" customFormat="1" ht="15" customHeight="1">
      <c r="E437" s="1139">
        <f t="shared" si="2"/>
        <v>12</v>
      </c>
      <c r="F437" s="1059"/>
      <c r="G437" s="1140">
        <f t="shared" si="1"/>
        <v>12</v>
      </c>
      <c r="H437" s="1140"/>
      <c r="I437" s="1140"/>
      <c r="J437" s="1140"/>
      <c r="K437" s="1140"/>
      <c r="L437" s="1140"/>
      <c r="M437" s="1140"/>
      <c r="N437" s="1140"/>
      <c r="O437" s="1140"/>
      <c r="P437" s="1141" t="s">
        <v>404</v>
      </c>
      <c r="Q437" s="1141"/>
      <c r="R437" s="1141"/>
      <c r="S437" s="1141"/>
      <c r="T437" s="1141"/>
      <c r="U437" s="1142" t="s">
        <v>377</v>
      </c>
      <c r="V437" s="1143"/>
      <c r="W437" s="1143"/>
      <c r="X437" s="1143"/>
      <c r="Y437" s="1143"/>
      <c r="Z437" s="1143"/>
      <c r="AA437" s="1143"/>
      <c r="AB437" s="1143" t="s">
        <v>378</v>
      </c>
      <c r="AC437" s="1143"/>
      <c r="AD437" s="1143"/>
      <c r="AE437" s="1143"/>
      <c r="AF437" s="1143"/>
      <c r="AG437" s="1143"/>
      <c r="AH437" s="1143"/>
      <c r="AI437" s="1143"/>
      <c r="AJ437" s="1143"/>
      <c r="AK437" s="1143"/>
      <c r="AL437" s="1143" t="s">
        <v>376</v>
      </c>
      <c r="AM437" s="1143"/>
      <c r="AN437" s="1146"/>
    </row>
    <row r="438" spans="5:40" s="216" customFormat="1" ht="15" customHeight="1">
      <c r="E438" s="1139">
        <f t="shared" si="2"/>
        <v>13</v>
      </c>
      <c r="F438" s="1059"/>
      <c r="G438" s="1140">
        <f t="shared" si="1"/>
        <v>13</v>
      </c>
      <c r="H438" s="1140"/>
      <c r="I438" s="1140"/>
      <c r="J438" s="1140">
        <f>-G438</f>
        <v>-13</v>
      </c>
      <c r="K438" s="1140"/>
      <c r="L438" s="1140"/>
      <c r="M438" s="1140"/>
      <c r="N438" s="1140"/>
      <c r="O438" s="1140"/>
      <c r="P438" s="1141" t="s">
        <v>405</v>
      </c>
      <c r="Q438" s="1141"/>
      <c r="R438" s="1141"/>
      <c r="S438" s="1141"/>
      <c r="T438" s="1141"/>
      <c r="U438" s="1142" t="s">
        <v>379</v>
      </c>
      <c r="V438" s="1143"/>
      <c r="W438" s="1143"/>
      <c r="X438" s="1143"/>
      <c r="Y438" s="1143"/>
      <c r="Z438" s="1143"/>
      <c r="AA438" s="1143"/>
      <c r="AB438" s="1143" t="s">
        <v>406</v>
      </c>
      <c r="AC438" s="1143"/>
      <c r="AD438" s="1143"/>
      <c r="AE438" s="1143"/>
      <c r="AF438" s="1143"/>
      <c r="AG438" s="1143"/>
      <c r="AH438" s="1143"/>
      <c r="AI438" s="1143"/>
      <c r="AJ438" s="1143"/>
      <c r="AK438" s="1143"/>
      <c r="AL438" s="1143"/>
      <c r="AM438" s="1143"/>
      <c r="AN438" s="1146"/>
    </row>
    <row r="439" spans="5:40" s="216" customFormat="1" ht="15" customHeight="1">
      <c r="E439" s="1139">
        <f t="shared" si="2"/>
        <v>14</v>
      </c>
      <c r="F439" s="1059"/>
      <c r="G439" s="1140">
        <f t="shared" si="1"/>
        <v>14</v>
      </c>
      <c r="H439" s="1140"/>
      <c r="I439" s="1140"/>
      <c r="J439" s="1140">
        <f t="shared" ref="J439:J445" si="3">-G439</f>
        <v>-14</v>
      </c>
      <c r="K439" s="1140"/>
      <c r="L439" s="1140"/>
      <c r="M439" s="1140"/>
      <c r="N439" s="1140"/>
      <c r="O439" s="1140"/>
      <c r="P439" s="1141" t="s">
        <v>407</v>
      </c>
      <c r="Q439" s="1141"/>
      <c r="R439" s="1141"/>
      <c r="S439" s="1141"/>
      <c r="T439" s="1141"/>
      <c r="U439" s="1142" t="s">
        <v>379</v>
      </c>
      <c r="V439" s="1143"/>
      <c r="W439" s="1143"/>
      <c r="X439" s="1143"/>
      <c r="Y439" s="1143"/>
      <c r="Z439" s="1143"/>
      <c r="AA439" s="1143"/>
      <c r="AB439" s="1143" t="s">
        <v>406</v>
      </c>
      <c r="AC439" s="1143"/>
      <c r="AD439" s="1143"/>
      <c r="AE439" s="1143"/>
      <c r="AF439" s="1143"/>
      <c r="AG439" s="1143"/>
      <c r="AH439" s="1143"/>
      <c r="AI439" s="1143"/>
      <c r="AJ439" s="1143"/>
      <c r="AK439" s="1143"/>
      <c r="AL439" s="1143"/>
      <c r="AM439" s="1143"/>
      <c r="AN439" s="1146"/>
    </row>
    <row r="440" spans="5:40" s="216" customFormat="1" ht="15" customHeight="1">
      <c r="E440" s="1139">
        <f t="shared" si="2"/>
        <v>15</v>
      </c>
      <c r="F440" s="1059"/>
      <c r="G440" s="1140">
        <f t="shared" si="1"/>
        <v>15</v>
      </c>
      <c r="H440" s="1140"/>
      <c r="I440" s="1140"/>
      <c r="J440" s="1140">
        <f t="shared" si="3"/>
        <v>-15</v>
      </c>
      <c r="K440" s="1140"/>
      <c r="L440" s="1140"/>
      <c r="M440" s="1140"/>
      <c r="N440" s="1140"/>
      <c r="O440" s="1140"/>
      <c r="P440" s="1141" t="s">
        <v>408</v>
      </c>
      <c r="Q440" s="1141"/>
      <c r="R440" s="1141"/>
      <c r="S440" s="1141"/>
      <c r="T440" s="1141"/>
      <c r="U440" s="1142" t="s">
        <v>382</v>
      </c>
      <c r="V440" s="1143"/>
      <c r="W440" s="1143"/>
      <c r="X440" s="1143"/>
      <c r="Y440" s="1143"/>
      <c r="Z440" s="1143"/>
      <c r="AA440" s="1143"/>
      <c r="AB440" s="1143" t="s">
        <v>409</v>
      </c>
      <c r="AC440" s="1143"/>
      <c r="AD440" s="1143"/>
      <c r="AE440" s="1143"/>
      <c r="AF440" s="1143"/>
      <c r="AG440" s="1143"/>
      <c r="AH440" s="1143"/>
      <c r="AI440" s="1143"/>
      <c r="AJ440" s="1143"/>
      <c r="AK440" s="1143"/>
      <c r="AL440" s="1143"/>
      <c r="AM440" s="1143"/>
      <c r="AN440" s="1146"/>
    </row>
    <row r="441" spans="5:40" s="216" customFormat="1" ht="15" customHeight="1">
      <c r="E441" s="1139">
        <f t="shared" si="2"/>
        <v>16</v>
      </c>
      <c r="F441" s="1059"/>
      <c r="G441" s="1140">
        <f t="shared" si="1"/>
        <v>16</v>
      </c>
      <c r="H441" s="1140"/>
      <c r="I441" s="1140"/>
      <c r="J441" s="1140">
        <f t="shared" si="3"/>
        <v>-16</v>
      </c>
      <c r="K441" s="1140"/>
      <c r="L441" s="1140"/>
      <c r="M441" s="1140"/>
      <c r="N441" s="1140"/>
      <c r="O441" s="1140"/>
      <c r="P441" s="1141" t="s">
        <v>410</v>
      </c>
      <c r="Q441" s="1141"/>
      <c r="R441" s="1141"/>
      <c r="S441" s="1141"/>
      <c r="T441" s="1141"/>
      <c r="U441" s="1142" t="s">
        <v>382</v>
      </c>
      <c r="V441" s="1143"/>
      <c r="W441" s="1143"/>
      <c r="X441" s="1143"/>
      <c r="Y441" s="1143"/>
      <c r="Z441" s="1143"/>
      <c r="AA441" s="1143"/>
      <c r="AB441" s="1143" t="s">
        <v>409</v>
      </c>
      <c r="AC441" s="1143"/>
      <c r="AD441" s="1143"/>
      <c r="AE441" s="1143"/>
      <c r="AF441" s="1143"/>
      <c r="AG441" s="1143"/>
      <c r="AH441" s="1143"/>
      <c r="AI441" s="1143"/>
      <c r="AJ441" s="1143"/>
      <c r="AK441" s="1143"/>
      <c r="AL441" s="1143"/>
      <c r="AM441" s="1143"/>
      <c r="AN441" s="1146"/>
    </row>
    <row r="442" spans="5:40" s="216" customFormat="1" ht="15" customHeight="1">
      <c r="E442" s="1139">
        <f t="shared" si="2"/>
        <v>17</v>
      </c>
      <c r="F442" s="1059"/>
      <c r="G442" s="1140">
        <f t="shared" si="1"/>
        <v>17</v>
      </c>
      <c r="H442" s="1140"/>
      <c r="I442" s="1140"/>
      <c r="J442" s="1140">
        <f t="shared" si="3"/>
        <v>-17</v>
      </c>
      <c r="K442" s="1140"/>
      <c r="L442" s="1140"/>
      <c r="M442" s="1140"/>
      <c r="N442" s="1140"/>
      <c r="O442" s="1140"/>
      <c r="P442" s="1141" t="s">
        <v>411</v>
      </c>
      <c r="Q442" s="1141"/>
      <c r="R442" s="1141"/>
      <c r="S442" s="1141"/>
      <c r="T442" s="1141"/>
      <c r="U442" s="1142" t="s">
        <v>382</v>
      </c>
      <c r="V442" s="1143"/>
      <c r="W442" s="1143"/>
      <c r="X442" s="1143"/>
      <c r="Y442" s="1143"/>
      <c r="Z442" s="1143"/>
      <c r="AA442" s="1143"/>
      <c r="AB442" s="1143" t="s">
        <v>409</v>
      </c>
      <c r="AC442" s="1143"/>
      <c r="AD442" s="1143"/>
      <c r="AE442" s="1143"/>
      <c r="AF442" s="1143"/>
      <c r="AG442" s="1143"/>
      <c r="AH442" s="1143"/>
      <c r="AI442" s="1143"/>
      <c r="AJ442" s="1143"/>
      <c r="AK442" s="1143"/>
      <c r="AL442" s="1143"/>
      <c r="AM442" s="1143"/>
      <c r="AN442" s="1146"/>
    </row>
    <row r="443" spans="5:40" s="216" customFormat="1" ht="15" customHeight="1">
      <c r="E443" s="1139">
        <f t="shared" si="2"/>
        <v>18</v>
      </c>
      <c r="F443" s="1059"/>
      <c r="G443" s="1140">
        <f t="shared" si="1"/>
        <v>18</v>
      </c>
      <c r="H443" s="1140"/>
      <c r="I443" s="1140"/>
      <c r="J443" s="1140">
        <f t="shared" si="3"/>
        <v>-18</v>
      </c>
      <c r="K443" s="1140"/>
      <c r="L443" s="1140"/>
      <c r="M443" s="1140"/>
      <c r="N443" s="1140"/>
      <c r="O443" s="1140"/>
      <c r="P443" s="1141" t="s">
        <v>407</v>
      </c>
      <c r="Q443" s="1141"/>
      <c r="R443" s="1141"/>
      <c r="S443" s="1141"/>
      <c r="T443" s="1141"/>
      <c r="U443" s="1142" t="s">
        <v>379</v>
      </c>
      <c r="V443" s="1143"/>
      <c r="W443" s="1143"/>
      <c r="X443" s="1143"/>
      <c r="Y443" s="1143"/>
      <c r="Z443" s="1143"/>
      <c r="AA443" s="1143"/>
      <c r="AB443" s="1143" t="s">
        <v>409</v>
      </c>
      <c r="AC443" s="1143"/>
      <c r="AD443" s="1143"/>
      <c r="AE443" s="1143"/>
      <c r="AF443" s="1143"/>
      <c r="AG443" s="1143"/>
      <c r="AH443" s="1143"/>
      <c r="AI443" s="1143"/>
      <c r="AJ443" s="1143"/>
      <c r="AK443" s="1143"/>
      <c r="AL443" s="1143"/>
      <c r="AM443" s="1143"/>
      <c r="AN443" s="1146"/>
    </row>
    <row r="444" spans="5:40" s="216" customFormat="1" ht="15" customHeight="1">
      <c r="E444" s="1139">
        <f t="shared" si="2"/>
        <v>19</v>
      </c>
      <c r="F444" s="1059"/>
      <c r="G444" s="1140">
        <f t="shared" si="1"/>
        <v>19</v>
      </c>
      <c r="H444" s="1140"/>
      <c r="I444" s="1140"/>
      <c r="J444" s="1140">
        <f t="shared" si="3"/>
        <v>-19</v>
      </c>
      <c r="K444" s="1140"/>
      <c r="L444" s="1140"/>
      <c r="M444" s="1140"/>
      <c r="N444" s="1140"/>
      <c r="O444" s="1140"/>
      <c r="P444" s="1141" t="s">
        <v>408</v>
      </c>
      <c r="Q444" s="1141"/>
      <c r="R444" s="1141"/>
      <c r="S444" s="1141"/>
      <c r="T444" s="1141"/>
      <c r="U444" s="1142" t="s">
        <v>382</v>
      </c>
      <c r="V444" s="1143"/>
      <c r="W444" s="1143"/>
      <c r="X444" s="1143"/>
      <c r="Y444" s="1143"/>
      <c r="Z444" s="1143"/>
      <c r="AA444" s="1143"/>
      <c r="AB444" s="1143" t="s">
        <v>412</v>
      </c>
      <c r="AC444" s="1143"/>
      <c r="AD444" s="1143"/>
      <c r="AE444" s="1143"/>
      <c r="AF444" s="1143"/>
      <c r="AG444" s="1143"/>
      <c r="AH444" s="1143"/>
      <c r="AI444" s="1143"/>
      <c r="AJ444" s="1143"/>
      <c r="AK444" s="1143"/>
      <c r="AL444" s="1143"/>
      <c r="AM444" s="1143"/>
      <c r="AN444" s="1146"/>
    </row>
    <row r="445" spans="5:40" s="216" customFormat="1" ht="15" customHeight="1">
      <c r="E445" s="1149">
        <f t="shared" si="2"/>
        <v>20</v>
      </c>
      <c r="F445" s="1098"/>
      <c r="G445" s="1150">
        <f t="shared" si="1"/>
        <v>20</v>
      </c>
      <c r="H445" s="1150"/>
      <c r="I445" s="1150"/>
      <c r="J445" s="1150">
        <f t="shared" si="3"/>
        <v>-20</v>
      </c>
      <c r="K445" s="1150"/>
      <c r="L445" s="1150"/>
      <c r="M445" s="1150"/>
      <c r="N445" s="1150"/>
      <c r="O445" s="1150"/>
      <c r="P445" s="1151" t="s">
        <v>407</v>
      </c>
      <c r="Q445" s="1151"/>
      <c r="R445" s="1151"/>
      <c r="S445" s="1151"/>
      <c r="T445" s="1151"/>
      <c r="U445" s="1152" t="s">
        <v>379</v>
      </c>
      <c r="V445" s="1147"/>
      <c r="W445" s="1147"/>
      <c r="X445" s="1147"/>
      <c r="Y445" s="1147"/>
      <c r="Z445" s="1147"/>
      <c r="AA445" s="1147"/>
      <c r="AB445" s="1147" t="s">
        <v>413</v>
      </c>
      <c r="AC445" s="1147"/>
      <c r="AD445" s="1147"/>
      <c r="AE445" s="1147"/>
      <c r="AF445" s="1147"/>
      <c r="AG445" s="1147"/>
      <c r="AH445" s="1147"/>
      <c r="AI445" s="1147"/>
      <c r="AJ445" s="1147"/>
      <c r="AK445" s="1147"/>
      <c r="AL445" s="1147"/>
      <c r="AM445" s="1147"/>
      <c r="AN445" s="1148"/>
    </row>
    <row r="446" spans="5:40" s="216" customFormat="1" ht="15" customHeight="1">
      <c r="E446" s="249"/>
      <c r="F446" s="249"/>
      <c r="G446" s="375"/>
      <c r="H446" s="375"/>
      <c r="I446" s="375"/>
      <c r="J446" s="375"/>
      <c r="K446" s="375"/>
      <c r="L446" s="375"/>
      <c r="M446" s="375"/>
      <c r="N446" s="375"/>
      <c r="O446" s="375"/>
      <c r="P446" s="540"/>
      <c r="Q446" s="540"/>
      <c r="R446" s="540"/>
      <c r="S446" s="540"/>
      <c r="T446" s="540"/>
      <c r="U446" s="326"/>
      <c r="V446" s="326"/>
      <c r="W446" s="326"/>
      <c r="X446" s="326"/>
      <c r="Y446" s="326"/>
      <c r="Z446" s="326"/>
      <c r="AA446" s="326"/>
      <c r="AB446" s="326"/>
      <c r="AC446" s="326"/>
      <c r="AD446" s="326"/>
      <c r="AE446" s="326"/>
      <c r="AF446" s="326"/>
      <c r="AG446" s="326"/>
      <c r="AH446" s="326"/>
      <c r="AI446" s="326"/>
      <c r="AJ446" s="326"/>
      <c r="AK446" s="326"/>
      <c r="AL446" s="326"/>
    </row>
    <row r="554" spans="5:30" ht="15" customHeight="1">
      <c r="E554" s="630"/>
      <c r="F554" s="330"/>
      <c r="G554" s="330"/>
      <c r="H554" s="330"/>
      <c r="I554" s="330"/>
      <c r="J554" s="330"/>
      <c r="K554" s="330"/>
      <c r="L554" s="330"/>
      <c r="M554" s="330"/>
      <c r="N554" s="330"/>
      <c r="O554" s="330"/>
      <c r="P554" s="330"/>
      <c r="Q554" s="330"/>
      <c r="R554" s="330"/>
      <c r="S554" s="330"/>
      <c r="T554" s="330"/>
      <c r="U554" s="330"/>
      <c r="V554" s="330"/>
      <c r="W554" s="330"/>
      <c r="X554" s="330"/>
      <c r="Y554" s="330"/>
      <c r="Z554" s="330"/>
      <c r="AA554" s="330"/>
      <c r="AB554" s="330"/>
      <c r="AC554" s="330"/>
      <c r="AD554" s="631"/>
    </row>
    <row r="574" spans="5:40" ht="15" customHeight="1">
      <c r="E574" s="630"/>
      <c r="F574" s="330"/>
      <c r="G574" s="330"/>
      <c r="H574" s="330"/>
      <c r="I574" s="330"/>
      <c r="J574" s="330"/>
      <c r="K574" s="330"/>
      <c r="L574" s="330"/>
      <c r="M574" s="330"/>
      <c r="N574" s="330"/>
      <c r="O574" s="330"/>
      <c r="P574" s="330"/>
      <c r="Q574" s="330"/>
      <c r="R574" s="330"/>
      <c r="S574" s="330"/>
      <c r="T574" s="330"/>
      <c r="U574" s="330"/>
      <c r="V574" s="330"/>
      <c r="W574" s="330"/>
      <c r="X574" s="330"/>
      <c r="Y574" s="330"/>
      <c r="Z574" s="330"/>
      <c r="AA574" s="330"/>
      <c r="AB574" s="330"/>
      <c r="AC574" s="330"/>
      <c r="AD574" s="330"/>
      <c r="AE574" s="330"/>
      <c r="AF574" s="330"/>
      <c r="AG574" s="330"/>
      <c r="AH574" s="330"/>
      <c r="AI574" s="330"/>
      <c r="AJ574" s="330"/>
      <c r="AK574" s="330"/>
      <c r="AL574" s="330"/>
      <c r="AM574" s="330"/>
      <c r="AN574" s="631"/>
    </row>
    <row r="2188" spans="38:38" ht="15" customHeight="1">
      <c r="AL2188" s="219" t="s">
        <v>414</v>
      </c>
    </row>
  </sheetData>
  <sheetProtection formatCells="0" insertHyperlinks="0" autoFilter="0"/>
  <mergeCells count="570">
    <mergeCell ref="P351:Q351"/>
    <mergeCell ref="P353:Q354"/>
    <mergeCell ref="P374:Q374"/>
    <mergeCell ref="P376:Q377"/>
    <mergeCell ref="T96:V96"/>
    <mergeCell ref="X96:Z96"/>
    <mergeCell ref="S114:U114"/>
    <mergeCell ref="W114:Y114"/>
    <mergeCell ref="P251:Q251"/>
    <mergeCell ref="P253:Q254"/>
    <mergeCell ref="O249:P249"/>
    <mergeCell ref="O246:P246"/>
    <mergeCell ref="F222:T223"/>
    <mergeCell ref="U222:Y223"/>
    <mergeCell ref="F226:G229"/>
    <mergeCell ref="H226:T226"/>
    <mergeCell ref="U228:Y228"/>
    <mergeCell ref="H227:T227"/>
    <mergeCell ref="U229:Y229"/>
    <mergeCell ref="W167:Z167"/>
    <mergeCell ref="N176:R176"/>
    <mergeCell ref="W176:Z176"/>
    <mergeCell ref="L189:P189"/>
    <mergeCell ref="V189:Z189"/>
    <mergeCell ref="L197:P197"/>
    <mergeCell ref="V197:Z197"/>
    <mergeCell ref="L211:O211"/>
    <mergeCell ref="H228:T228"/>
    <mergeCell ref="H229:T229"/>
    <mergeCell ref="U226:Y226"/>
    <mergeCell ref="Z226:AD226"/>
    <mergeCell ref="AD176:AH176"/>
    <mergeCell ref="N178:R178"/>
    <mergeCell ref="AD178:AH178"/>
    <mergeCell ref="L186:P186"/>
    <mergeCell ref="R186:T186"/>
    <mergeCell ref="V186:Z186"/>
    <mergeCell ref="AB186:AE186"/>
    <mergeCell ref="Z222:AD223"/>
    <mergeCell ref="AD156:AH156"/>
    <mergeCell ref="W157:Z157"/>
    <mergeCell ref="W132:Y132"/>
    <mergeCell ref="AH130:AK130"/>
    <mergeCell ref="AH128:AK128"/>
    <mergeCell ref="AH132:AK132"/>
    <mergeCell ref="W149:Z149"/>
    <mergeCell ref="AD149:AH149"/>
    <mergeCell ref="AD151:AH151"/>
    <mergeCell ref="W148:Z148"/>
    <mergeCell ref="AD148:AH148"/>
    <mergeCell ref="AD143:AH143"/>
    <mergeCell ref="AD140:AH140"/>
    <mergeCell ref="AD141:AH141"/>
    <mergeCell ref="AA128:AC128"/>
    <mergeCell ref="AA130:AC130"/>
    <mergeCell ref="AA132:AC132"/>
    <mergeCell ref="N141:R141"/>
    <mergeCell ref="W141:Z141"/>
    <mergeCell ref="O130:Q130"/>
    <mergeCell ref="S130:U130"/>
    <mergeCell ref="S128:U128"/>
    <mergeCell ref="O132:Q132"/>
    <mergeCell ref="S132:U132"/>
    <mergeCell ref="N149:R149"/>
    <mergeCell ref="N151:R151"/>
    <mergeCell ref="N148:R148"/>
    <mergeCell ref="N143:R143"/>
    <mergeCell ref="N140:R140"/>
    <mergeCell ref="W140:Z140"/>
    <mergeCell ref="O128:Q128"/>
    <mergeCell ref="F224:G225"/>
    <mergeCell ref="H224:T224"/>
    <mergeCell ref="H225:T225"/>
    <mergeCell ref="U225:Y225"/>
    <mergeCell ref="Z225:AD225"/>
    <mergeCell ref="N156:R156"/>
    <mergeCell ref="N157:R157"/>
    <mergeCell ref="AD157:AH157"/>
    <mergeCell ref="N159:R159"/>
    <mergeCell ref="AD159:AH159"/>
    <mergeCell ref="N167:R167"/>
    <mergeCell ref="AD167:AH167"/>
    <mergeCell ref="N168:R168"/>
    <mergeCell ref="W168:Z168"/>
    <mergeCell ref="AD168:AH168"/>
    <mergeCell ref="N170:R170"/>
    <mergeCell ref="AD170:AH170"/>
    <mergeCell ref="N175:R175"/>
    <mergeCell ref="W175:Z175"/>
    <mergeCell ref="L205:O205"/>
    <mergeCell ref="R195:T195"/>
    <mergeCell ref="L203:O203"/>
    <mergeCell ref="AD175:AH175"/>
    <mergeCell ref="W156:Z156"/>
    <mergeCell ref="G444:I444"/>
    <mergeCell ref="J444:L444"/>
    <mergeCell ref="M444:O444"/>
    <mergeCell ref="P444:T444"/>
    <mergeCell ref="U444:AA444"/>
    <mergeCell ref="AB444:AN444"/>
    <mergeCell ref="E440:F440"/>
    <mergeCell ref="G440:I440"/>
    <mergeCell ref="J440:L440"/>
    <mergeCell ref="M440:O440"/>
    <mergeCell ref="P440:T440"/>
    <mergeCell ref="U440:AA440"/>
    <mergeCell ref="AB440:AN440"/>
    <mergeCell ref="E441:F441"/>
    <mergeCell ref="G441:I441"/>
    <mergeCell ref="J441:L441"/>
    <mergeCell ref="M441:O441"/>
    <mergeCell ref="P441:T441"/>
    <mergeCell ref="U441:AA441"/>
    <mergeCell ref="AB441:AN441"/>
    <mergeCell ref="AB445:AK445"/>
    <mergeCell ref="AL445:AN445"/>
    <mergeCell ref="E442:F442"/>
    <mergeCell ref="G442:I442"/>
    <mergeCell ref="J442:L442"/>
    <mergeCell ref="M442:O442"/>
    <mergeCell ref="P442:T442"/>
    <mergeCell ref="U442:AA442"/>
    <mergeCell ref="AB442:AN442"/>
    <mergeCell ref="E443:F443"/>
    <mergeCell ref="G443:I443"/>
    <mergeCell ref="J443:L443"/>
    <mergeCell ref="M443:O443"/>
    <mergeCell ref="P443:T443"/>
    <mergeCell ref="U443:AA443"/>
    <mergeCell ref="AB443:AK443"/>
    <mergeCell ref="AL443:AN443"/>
    <mergeCell ref="E444:F444"/>
    <mergeCell ref="E445:F445"/>
    <mergeCell ref="G445:I445"/>
    <mergeCell ref="J445:L445"/>
    <mergeCell ref="M445:O445"/>
    <mergeCell ref="P445:T445"/>
    <mergeCell ref="U445:AA445"/>
    <mergeCell ref="AB438:AK438"/>
    <mergeCell ref="AL438:AN438"/>
    <mergeCell ref="E439:F439"/>
    <mergeCell ref="G439:I439"/>
    <mergeCell ref="J439:L439"/>
    <mergeCell ref="M439:O439"/>
    <mergeCell ref="P439:T439"/>
    <mergeCell ref="U439:AA439"/>
    <mergeCell ref="AB439:AK439"/>
    <mergeCell ref="AL439:AN439"/>
    <mergeCell ref="E438:F438"/>
    <mergeCell ref="G438:I438"/>
    <mergeCell ref="J438:L438"/>
    <mergeCell ref="M438:O438"/>
    <mergeCell ref="P438:T438"/>
    <mergeCell ref="U438:AA438"/>
    <mergeCell ref="E436:F436"/>
    <mergeCell ref="G436:I436"/>
    <mergeCell ref="J436:L436"/>
    <mergeCell ref="M436:O436"/>
    <mergeCell ref="P436:T436"/>
    <mergeCell ref="U436:AA436"/>
    <mergeCell ref="AB436:AK436"/>
    <mergeCell ref="AL436:AN436"/>
    <mergeCell ref="E437:F437"/>
    <mergeCell ref="G437:I437"/>
    <mergeCell ref="J437:L437"/>
    <mergeCell ref="M437:O437"/>
    <mergeCell ref="P437:T437"/>
    <mergeCell ref="U437:AA437"/>
    <mergeCell ref="AB437:AK437"/>
    <mergeCell ref="AL437:AN437"/>
    <mergeCell ref="E434:F434"/>
    <mergeCell ref="G434:I434"/>
    <mergeCell ref="J434:L434"/>
    <mergeCell ref="M434:O434"/>
    <mergeCell ref="P434:T434"/>
    <mergeCell ref="U434:AA434"/>
    <mergeCell ref="AB434:AK434"/>
    <mergeCell ref="AL434:AN434"/>
    <mergeCell ref="E435:F435"/>
    <mergeCell ref="G435:I435"/>
    <mergeCell ref="J435:L435"/>
    <mergeCell ref="M435:O435"/>
    <mergeCell ref="P435:T435"/>
    <mergeCell ref="U435:AA435"/>
    <mergeCell ref="AB435:AK435"/>
    <mergeCell ref="AL435:AN435"/>
    <mergeCell ref="E432:F432"/>
    <mergeCell ref="G432:I432"/>
    <mergeCell ref="J432:L432"/>
    <mergeCell ref="M432:O432"/>
    <mergeCell ref="P432:T432"/>
    <mergeCell ref="U432:AA432"/>
    <mergeCell ref="AB432:AN432"/>
    <mergeCell ref="E433:F433"/>
    <mergeCell ref="G433:I433"/>
    <mergeCell ref="J433:L433"/>
    <mergeCell ref="M433:O433"/>
    <mergeCell ref="P433:T433"/>
    <mergeCell ref="U433:AA433"/>
    <mergeCell ref="AB433:AN433"/>
    <mergeCell ref="E430:F430"/>
    <mergeCell ref="G430:I430"/>
    <mergeCell ref="J430:L430"/>
    <mergeCell ref="M430:O430"/>
    <mergeCell ref="P430:T430"/>
    <mergeCell ref="U430:AA430"/>
    <mergeCell ref="AB430:AN430"/>
    <mergeCell ref="E431:F431"/>
    <mergeCell ref="G431:I431"/>
    <mergeCell ref="J431:L431"/>
    <mergeCell ref="M431:O431"/>
    <mergeCell ref="P431:T431"/>
    <mergeCell ref="U431:AA431"/>
    <mergeCell ref="AB431:AN431"/>
    <mergeCell ref="E428:F428"/>
    <mergeCell ref="G428:I428"/>
    <mergeCell ref="J428:L428"/>
    <mergeCell ref="M428:O428"/>
    <mergeCell ref="P428:T428"/>
    <mergeCell ref="U428:AA428"/>
    <mergeCell ref="AB428:AN428"/>
    <mergeCell ref="E429:F429"/>
    <mergeCell ref="G429:I429"/>
    <mergeCell ref="J429:L429"/>
    <mergeCell ref="M429:O429"/>
    <mergeCell ref="P429:T429"/>
    <mergeCell ref="U429:AA429"/>
    <mergeCell ref="AB429:AN429"/>
    <mergeCell ref="E426:F426"/>
    <mergeCell ref="G426:I426"/>
    <mergeCell ref="J426:L426"/>
    <mergeCell ref="M426:O426"/>
    <mergeCell ref="P426:T426"/>
    <mergeCell ref="U426:AA426"/>
    <mergeCell ref="AB426:AN426"/>
    <mergeCell ref="E427:F427"/>
    <mergeCell ref="G427:I427"/>
    <mergeCell ref="J427:L427"/>
    <mergeCell ref="M427:O427"/>
    <mergeCell ref="P427:T427"/>
    <mergeCell ref="U427:AA427"/>
    <mergeCell ref="AB427:AN427"/>
    <mergeCell ref="E420:F420"/>
    <mergeCell ref="G420:M420"/>
    <mergeCell ref="N420:W420"/>
    <mergeCell ref="X420:Z420"/>
    <mergeCell ref="AA420:AD420"/>
    <mergeCell ref="E424:F425"/>
    <mergeCell ref="G424:I425"/>
    <mergeCell ref="J424:L425"/>
    <mergeCell ref="M424:O425"/>
    <mergeCell ref="P424:T425"/>
    <mergeCell ref="U424:AN425"/>
    <mergeCell ref="E418:F418"/>
    <mergeCell ref="G418:M418"/>
    <mergeCell ref="N418:W418"/>
    <mergeCell ref="X418:Z418"/>
    <mergeCell ref="AA418:AD418"/>
    <mergeCell ref="E419:F419"/>
    <mergeCell ref="G419:M419"/>
    <mergeCell ref="N419:Z419"/>
    <mergeCell ref="AA419:AD419"/>
    <mergeCell ref="E415:F415"/>
    <mergeCell ref="G415:M415"/>
    <mergeCell ref="N415:Z415"/>
    <mergeCell ref="AA415:AD415"/>
    <mergeCell ref="E416:F416"/>
    <mergeCell ref="G416:M416"/>
    <mergeCell ref="N416:Z416"/>
    <mergeCell ref="AA416:AD416"/>
    <mergeCell ref="E417:F417"/>
    <mergeCell ref="G417:M417"/>
    <mergeCell ref="N417:Z417"/>
    <mergeCell ref="AA417:AD417"/>
    <mergeCell ref="E413:F413"/>
    <mergeCell ref="G413:M413"/>
    <mergeCell ref="N413:W413"/>
    <mergeCell ref="X413:Z413"/>
    <mergeCell ref="AA413:AD413"/>
    <mergeCell ref="E414:F414"/>
    <mergeCell ref="G414:M414"/>
    <mergeCell ref="N414:W414"/>
    <mergeCell ref="X414:Z414"/>
    <mergeCell ref="AA414:AD414"/>
    <mergeCell ref="E411:F411"/>
    <mergeCell ref="G411:M411"/>
    <mergeCell ref="N411:W411"/>
    <mergeCell ref="X411:Z411"/>
    <mergeCell ref="AA411:AD411"/>
    <mergeCell ref="E412:F412"/>
    <mergeCell ref="G412:M412"/>
    <mergeCell ref="N412:W412"/>
    <mergeCell ref="X412:Z412"/>
    <mergeCell ref="AA412:AD412"/>
    <mergeCell ref="E409:F409"/>
    <mergeCell ref="G409:M409"/>
    <mergeCell ref="N409:W409"/>
    <mergeCell ref="X409:Z409"/>
    <mergeCell ref="AA409:AD409"/>
    <mergeCell ref="E410:F410"/>
    <mergeCell ref="G410:M410"/>
    <mergeCell ref="N410:W410"/>
    <mergeCell ref="X410:Z410"/>
    <mergeCell ref="AA410:AD410"/>
    <mergeCell ref="E406:F406"/>
    <mergeCell ref="G406:M406"/>
    <mergeCell ref="N406:Z406"/>
    <mergeCell ref="AA406:AD406"/>
    <mergeCell ref="E407:F407"/>
    <mergeCell ref="G407:M407"/>
    <mergeCell ref="N407:Z407"/>
    <mergeCell ref="AA407:AD407"/>
    <mergeCell ref="E408:F408"/>
    <mergeCell ref="G408:M408"/>
    <mergeCell ref="N408:Z408"/>
    <mergeCell ref="AA408:AD408"/>
    <mergeCell ref="E403:F403"/>
    <mergeCell ref="G403:M403"/>
    <mergeCell ref="N403:Z403"/>
    <mergeCell ref="AA403:AD403"/>
    <mergeCell ref="E404:F404"/>
    <mergeCell ref="G404:M404"/>
    <mergeCell ref="N404:Z404"/>
    <mergeCell ref="AA404:AD404"/>
    <mergeCell ref="E405:F405"/>
    <mergeCell ref="G405:M405"/>
    <mergeCell ref="N405:Z405"/>
    <mergeCell ref="AA405:AD405"/>
    <mergeCell ref="E399:F400"/>
    <mergeCell ref="G399:Z400"/>
    <mergeCell ref="AA399:AD400"/>
    <mergeCell ref="E401:F401"/>
    <mergeCell ref="G401:M401"/>
    <mergeCell ref="N401:Z401"/>
    <mergeCell ref="AA401:AD401"/>
    <mergeCell ref="E402:F402"/>
    <mergeCell ref="G402:M402"/>
    <mergeCell ref="N402:Z402"/>
    <mergeCell ref="AA402:AD402"/>
    <mergeCell ref="F360:G360"/>
    <mergeCell ref="I360:J360"/>
    <mergeCell ref="AC361:AD361"/>
    <mergeCell ref="AD363:AG363"/>
    <mergeCell ref="AC365:AD365"/>
    <mergeCell ref="AD366:AG366"/>
    <mergeCell ref="AC369:AD369"/>
    <mergeCell ref="AD370:AG370"/>
    <mergeCell ref="AC373:AD373"/>
    <mergeCell ref="AD362:AG362"/>
    <mergeCell ref="AD367:AG367"/>
    <mergeCell ref="AD371:AG371"/>
    <mergeCell ref="F230:G231"/>
    <mergeCell ref="H230:T230"/>
    <mergeCell ref="H231:T231"/>
    <mergeCell ref="U231:Y231"/>
    <mergeCell ref="Z231:AD231"/>
    <mergeCell ref="AE328:AH328"/>
    <mergeCell ref="F339:G339"/>
    <mergeCell ref="I339:J339"/>
    <mergeCell ref="AD243:AH243"/>
    <mergeCell ref="AD244:AH244"/>
    <mergeCell ref="AD246:AH246"/>
    <mergeCell ref="AD248:AH248"/>
    <mergeCell ref="AD266:AH266"/>
    <mergeCell ref="AD267:AH267"/>
    <mergeCell ref="AD268:AH268"/>
    <mergeCell ref="AD269:AH269"/>
    <mergeCell ref="O272:P272"/>
    <mergeCell ref="O289:P289"/>
    <mergeCell ref="P291:Q291"/>
    <mergeCell ref="P293:Q294"/>
    <mergeCell ref="P310:Q310"/>
    <mergeCell ref="P312:Q313"/>
    <mergeCell ref="P329:Q329"/>
    <mergeCell ref="P331:Q332"/>
    <mergeCell ref="M99:Q99"/>
    <mergeCell ref="V99:Y99"/>
    <mergeCell ref="X95:Z95"/>
    <mergeCell ref="K25:M25"/>
    <mergeCell ref="X25:Z25"/>
    <mergeCell ref="L59:M59"/>
    <mergeCell ref="O59:Q59"/>
    <mergeCell ref="S59:U59"/>
    <mergeCell ref="W59:X59"/>
    <mergeCell ref="H45:M47"/>
    <mergeCell ref="N45:O47"/>
    <mergeCell ref="P45:AC45"/>
    <mergeCell ref="P50:V50"/>
    <mergeCell ref="W50:AC50"/>
    <mergeCell ref="Q40:T40"/>
    <mergeCell ref="L76:M76"/>
    <mergeCell ref="O76:Q76"/>
    <mergeCell ref="S76:T76"/>
    <mergeCell ref="AC99:AG99"/>
    <mergeCell ref="L78:M78"/>
    <mergeCell ref="S73:T73"/>
    <mergeCell ref="L75:M75"/>
    <mergeCell ref="O75:Q75"/>
    <mergeCell ref="L96:N96"/>
    <mergeCell ref="H50:M50"/>
    <mergeCell ref="N50:O50"/>
    <mergeCell ref="AE59:AI59"/>
    <mergeCell ref="O78:Q78"/>
    <mergeCell ref="V78:W78"/>
    <mergeCell ref="L95:N95"/>
    <mergeCell ref="F57:G57"/>
    <mergeCell ref="I57:K57"/>
    <mergeCell ref="O57:P57"/>
    <mergeCell ref="R57:T57"/>
    <mergeCell ref="AE60:AI60"/>
    <mergeCell ref="L60:M60"/>
    <mergeCell ref="Q60:R60"/>
    <mergeCell ref="T60:V60"/>
    <mergeCell ref="X60:Z60"/>
    <mergeCell ref="AA78:AC78"/>
    <mergeCell ref="L72:M72"/>
    <mergeCell ref="O72:Q72"/>
    <mergeCell ref="L73:M73"/>
    <mergeCell ref="O73:Q73"/>
    <mergeCell ref="AH96:AK96"/>
    <mergeCell ref="O88:Q88"/>
    <mergeCell ref="S88:U88"/>
    <mergeCell ref="W88:Y88"/>
    <mergeCell ref="AH88:AK88"/>
    <mergeCell ref="O90:Q90"/>
    <mergeCell ref="S90:U90"/>
    <mergeCell ref="W90:Y90"/>
    <mergeCell ref="P95:R95"/>
    <mergeCell ref="K113:M113"/>
    <mergeCell ref="O113:Q113"/>
    <mergeCell ref="S113:U113"/>
    <mergeCell ref="W113:Y113"/>
    <mergeCell ref="AH114:AK114"/>
    <mergeCell ref="AC123:AG123"/>
    <mergeCell ref="M104:Q104"/>
    <mergeCell ref="AC104:AG104"/>
    <mergeCell ref="L106:P106"/>
    <mergeCell ref="R106:U106"/>
    <mergeCell ref="W106:Y106"/>
    <mergeCell ref="AH115:AK115"/>
    <mergeCell ref="M123:Q123"/>
    <mergeCell ref="K114:M114"/>
    <mergeCell ref="O114:Q114"/>
    <mergeCell ref="M121:Q121"/>
    <mergeCell ref="V121:Y121"/>
    <mergeCell ref="AC121:AG121"/>
    <mergeCell ref="AL207:AP207"/>
    <mergeCell ref="AR207:AT207"/>
    <mergeCell ref="L207:O207"/>
    <mergeCell ref="AD207:AG207"/>
    <mergeCell ref="AD211:AG211"/>
    <mergeCell ref="L213:O213"/>
    <mergeCell ref="AD213:AG213"/>
    <mergeCell ref="L215:O215"/>
    <mergeCell ref="AD215:AG215"/>
    <mergeCell ref="AL215:AP215"/>
    <mergeCell ref="AR215:AT215"/>
    <mergeCell ref="AI10:AI13"/>
    <mergeCell ref="AI14:AI15"/>
    <mergeCell ref="U227:Y227"/>
    <mergeCell ref="Z227:AD227"/>
    <mergeCell ref="U230:Y230"/>
    <mergeCell ref="Z230:AD230"/>
    <mergeCell ref="U224:Y224"/>
    <mergeCell ref="Z224:AD224"/>
    <mergeCell ref="Z229:AD229"/>
    <mergeCell ref="AI21:AI24"/>
    <mergeCell ref="V195:Z195"/>
    <mergeCell ref="AB195:AE195"/>
    <mergeCell ref="AG195:AK195"/>
    <mergeCell ref="AG197:AK197"/>
    <mergeCell ref="AD203:AG203"/>
    <mergeCell ref="AH108:AK108"/>
    <mergeCell ref="T95:V95"/>
    <mergeCell ref="AA90:AC90"/>
    <mergeCell ref="AH90:AK90"/>
    <mergeCell ref="AH95:AK95"/>
    <mergeCell ref="Y78:Z78"/>
    <mergeCell ref="AD45:AI47"/>
    <mergeCell ref="V120:Y120"/>
    <mergeCell ref="AC120:AG120"/>
    <mergeCell ref="Q25:T25"/>
    <mergeCell ref="V39:X39"/>
    <mergeCell ref="M39:O39"/>
    <mergeCell ref="P274:Q274"/>
    <mergeCell ref="AJ20:AJ22"/>
    <mergeCell ref="AD205:AG205"/>
    <mergeCell ref="AG186:AK186"/>
    <mergeCell ref="L187:P187"/>
    <mergeCell ref="R187:T187"/>
    <mergeCell ref="V187:Z187"/>
    <mergeCell ref="AB187:AE187"/>
    <mergeCell ref="AG187:AK187"/>
    <mergeCell ref="AG189:AK189"/>
    <mergeCell ref="L194:P194"/>
    <mergeCell ref="R194:T194"/>
    <mergeCell ref="V194:Z194"/>
    <mergeCell ref="AB194:AE194"/>
    <mergeCell ref="AG194:AK194"/>
    <mergeCell ref="AH106:AK106"/>
    <mergeCell ref="L195:P195"/>
    <mergeCell ref="H48:M48"/>
    <mergeCell ref="N48:O48"/>
    <mergeCell ref="Z228:AD228"/>
    <mergeCell ref="M120:Q120"/>
    <mergeCell ref="P48:V48"/>
    <mergeCell ref="W48:AC48"/>
    <mergeCell ref="AD48:AI48"/>
    <mergeCell ref="H49:M49"/>
    <mergeCell ref="N49:O49"/>
    <mergeCell ref="P49:V49"/>
    <mergeCell ref="W49:AC49"/>
    <mergeCell ref="AD49:AI49"/>
    <mergeCell ref="AC381:AD381"/>
    <mergeCell ref="M102:Q102"/>
    <mergeCell ref="AC377:AD377"/>
    <mergeCell ref="P276:Q277"/>
    <mergeCell ref="H317:I317"/>
    <mergeCell ref="AE286:AH286"/>
    <mergeCell ref="AE290:AH290"/>
    <mergeCell ref="AE294:AH294"/>
    <mergeCell ref="AE303:AH303"/>
    <mergeCell ref="AE304:AH304"/>
    <mergeCell ref="AE308:AH308"/>
    <mergeCell ref="AE309:AH309"/>
    <mergeCell ref="AE313:AH313"/>
    <mergeCell ref="AE314:AH314"/>
    <mergeCell ref="AH113:AK113"/>
    <mergeCell ref="AE115:AF115"/>
    <mergeCell ref="AD382:AG382"/>
    <mergeCell ref="AD391:AG391"/>
    <mergeCell ref="AD343:AG343"/>
    <mergeCell ref="AC345:AD345"/>
    <mergeCell ref="AD347:AG347"/>
    <mergeCell ref="AD348:AG348"/>
    <mergeCell ref="AC350:AD350"/>
    <mergeCell ref="AC385:AD385"/>
    <mergeCell ref="AD386:AG386"/>
    <mergeCell ref="AC389:AD389"/>
    <mergeCell ref="AD390:AG390"/>
    <mergeCell ref="AD375:AG375"/>
    <mergeCell ref="AD379:AG379"/>
    <mergeCell ref="AD383:AG383"/>
    <mergeCell ref="AD387:AG387"/>
    <mergeCell ref="AD378:AG378"/>
    <mergeCell ref="AD374:AG374"/>
    <mergeCell ref="AJ30:AJ33"/>
    <mergeCell ref="O67:Q67"/>
    <mergeCell ref="P96:R96"/>
    <mergeCell ref="W128:Y128"/>
    <mergeCell ref="W130:Y130"/>
    <mergeCell ref="AI32:AI34"/>
    <mergeCell ref="AI29:AI31"/>
    <mergeCell ref="AC340:AD340"/>
    <mergeCell ref="AD342:AG342"/>
    <mergeCell ref="AE322:AH322"/>
    <mergeCell ref="AE323:AH323"/>
    <mergeCell ref="AD325:AE325"/>
    <mergeCell ref="AE327:AH327"/>
    <mergeCell ref="V102:Y102"/>
    <mergeCell ref="AC102:AG102"/>
    <mergeCell ref="AD50:AI50"/>
    <mergeCell ref="P46:V47"/>
    <mergeCell ref="W46:AC47"/>
    <mergeCell ref="M100:Q100"/>
    <mergeCell ref="V100:Y100"/>
    <mergeCell ref="AC100:AG100"/>
    <mergeCell ref="M101:Q101"/>
    <mergeCell ref="V101:Y101"/>
    <mergeCell ref="AC101:AG101"/>
  </mergeCells>
  <phoneticPr fontId="90"/>
  <pageMargins left="0.78740157480314965" right="0.70866141732283472" top="0.98425196850393704" bottom="0.74803149606299213" header="0.31496062992125984" footer="0.31496062992125984"/>
  <pageSetup paperSize="9" orientation="portrait" blackAndWhite="1" r:id="rId1"/>
  <rowBreaks count="8" manualBreakCount="8">
    <brk id="51" max="39" man="1"/>
    <brk id="82" max="39" man="1"/>
    <brk id="133" max="39" man="1"/>
    <brk id="179" max="39" man="1"/>
    <brk id="232" max="39" man="1"/>
    <brk id="280" max="39" man="1"/>
    <brk id="337" max="39" man="1"/>
    <brk id="393" max="39" man="1"/>
  </row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1"/>
  <dimension ref="A3:AX587"/>
  <sheetViews>
    <sheetView view="pageBreakPreview" zoomScale="115" zoomScaleNormal="100" zoomScaleSheetLayoutView="115" workbookViewId="0">
      <selection activeCell="AQ14" sqref="AQ14:AR14"/>
    </sheetView>
  </sheetViews>
  <sheetFormatPr defaultColWidth="2.625" defaultRowHeight="13.5"/>
  <cols>
    <col min="1" max="16384" width="2.625" style="559"/>
  </cols>
  <sheetData>
    <row r="3" spans="1:50">
      <c r="A3" s="558" t="s">
        <v>415</v>
      </c>
    </row>
    <row r="5" spans="1:50" ht="18" customHeight="1">
      <c r="A5" s="1182" t="s">
        <v>364</v>
      </c>
      <c r="B5" s="1183"/>
      <c r="C5" s="1188" t="s">
        <v>416</v>
      </c>
      <c r="D5" s="1188"/>
      <c r="E5" s="1188" t="s">
        <v>417</v>
      </c>
      <c r="F5" s="1190"/>
      <c r="G5" s="1192">
        <v>1</v>
      </c>
      <c r="H5" s="1160"/>
      <c r="I5" s="1160">
        <v>2</v>
      </c>
      <c r="J5" s="1160"/>
      <c r="K5" s="1160">
        <v>3</v>
      </c>
      <c r="L5" s="1160"/>
      <c r="M5" s="1160">
        <v>4</v>
      </c>
      <c r="N5" s="1160"/>
      <c r="O5" s="1160">
        <v>5</v>
      </c>
      <c r="P5" s="1160"/>
      <c r="Q5" s="1160">
        <v>6</v>
      </c>
      <c r="R5" s="1160"/>
      <c r="S5" s="1160">
        <v>7</v>
      </c>
      <c r="T5" s="1160"/>
      <c r="U5" s="1160">
        <v>8</v>
      </c>
      <c r="V5" s="1160"/>
      <c r="W5" s="1160">
        <v>9</v>
      </c>
      <c r="X5" s="1160"/>
      <c r="Y5" s="1160">
        <v>10</v>
      </c>
      <c r="Z5" s="1160"/>
      <c r="AA5" s="1160">
        <v>11</v>
      </c>
      <c r="AB5" s="1160"/>
      <c r="AC5" s="1160">
        <v>12</v>
      </c>
      <c r="AD5" s="1160"/>
      <c r="AE5" s="1160">
        <v>13</v>
      </c>
      <c r="AF5" s="1160"/>
      <c r="AG5" s="1160">
        <v>14</v>
      </c>
      <c r="AH5" s="1160"/>
      <c r="AI5" s="1160">
        <v>15</v>
      </c>
      <c r="AJ5" s="1160"/>
      <c r="AK5" s="1160">
        <v>16</v>
      </c>
      <c r="AL5" s="1160"/>
      <c r="AM5" s="1160">
        <v>17</v>
      </c>
      <c r="AN5" s="1160"/>
      <c r="AO5" s="1160">
        <v>18</v>
      </c>
      <c r="AP5" s="1160"/>
      <c r="AQ5" s="1160">
        <v>19</v>
      </c>
      <c r="AR5" s="1160"/>
      <c r="AS5" s="1160">
        <v>20</v>
      </c>
      <c r="AT5" s="1163"/>
      <c r="AU5" s="1203" t="s">
        <v>418</v>
      </c>
      <c r="AV5" s="1160"/>
      <c r="AW5" s="1160"/>
      <c r="AX5" s="1163"/>
    </row>
    <row r="6" spans="1:50" ht="18" customHeight="1">
      <c r="A6" s="1184"/>
      <c r="B6" s="1185"/>
      <c r="C6" s="1175"/>
      <c r="D6" s="1175"/>
      <c r="E6" s="1175"/>
      <c r="F6" s="1178"/>
      <c r="G6" s="1194" t="s">
        <v>419</v>
      </c>
      <c r="H6" s="1161"/>
      <c r="I6" s="1161"/>
      <c r="J6" s="1161"/>
      <c r="K6" s="1161" t="s">
        <v>420</v>
      </c>
      <c r="L6" s="1161"/>
      <c r="M6" s="1161"/>
      <c r="N6" s="1161"/>
      <c r="O6" s="1161"/>
      <c r="P6" s="1161"/>
      <c r="Q6" s="1161" t="s">
        <v>421</v>
      </c>
      <c r="R6" s="1161"/>
      <c r="S6" s="1161"/>
      <c r="T6" s="1161"/>
      <c r="U6" s="1161"/>
      <c r="V6" s="1161"/>
      <c r="W6" s="1161" t="s">
        <v>422</v>
      </c>
      <c r="X6" s="1161"/>
      <c r="Y6" s="1161"/>
      <c r="Z6" s="1161"/>
      <c r="AA6" s="1161" t="s">
        <v>423</v>
      </c>
      <c r="AB6" s="1161"/>
      <c r="AC6" s="1161"/>
      <c r="AD6" s="1161"/>
      <c r="AE6" s="1161" t="s">
        <v>424</v>
      </c>
      <c r="AF6" s="1161"/>
      <c r="AG6" s="1161"/>
      <c r="AH6" s="1161"/>
      <c r="AI6" s="1161"/>
      <c r="AJ6" s="1161"/>
      <c r="AK6" s="1161"/>
      <c r="AL6" s="1161"/>
      <c r="AM6" s="1161"/>
      <c r="AN6" s="1161"/>
      <c r="AO6" s="1161"/>
      <c r="AP6" s="1161"/>
      <c r="AQ6" s="1161"/>
      <c r="AR6" s="1161"/>
      <c r="AS6" s="1161"/>
      <c r="AT6" s="1169"/>
      <c r="AU6" s="1197"/>
      <c r="AV6" s="1161"/>
      <c r="AW6" s="1161"/>
      <c r="AX6" s="1169"/>
    </row>
    <row r="7" spans="1:50" ht="18" customHeight="1">
      <c r="A7" s="1184"/>
      <c r="B7" s="1185"/>
      <c r="C7" s="1175"/>
      <c r="D7" s="1175"/>
      <c r="E7" s="1175"/>
      <c r="F7" s="1178"/>
      <c r="G7" s="1194" t="s">
        <v>425</v>
      </c>
      <c r="H7" s="1161"/>
      <c r="I7" s="1161" t="s">
        <v>426</v>
      </c>
      <c r="J7" s="1161"/>
      <c r="K7" s="1170" t="s">
        <v>427</v>
      </c>
      <c r="L7" s="1170"/>
      <c r="M7" s="1170" t="s">
        <v>428</v>
      </c>
      <c r="N7" s="1170"/>
      <c r="O7" s="1170" t="s">
        <v>429</v>
      </c>
      <c r="P7" s="1170"/>
      <c r="Q7" s="1162" t="s">
        <v>430</v>
      </c>
      <c r="R7" s="1161"/>
      <c r="S7" s="1162" t="s">
        <v>431</v>
      </c>
      <c r="T7" s="1161"/>
      <c r="U7" s="1162" t="s">
        <v>432</v>
      </c>
      <c r="V7" s="1161"/>
      <c r="W7" s="1162" t="s">
        <v>375</v>
      </c>
      <c r="X7" s="1161"/>
      <c r="Y7" s="1162" t="s">
        <v>376</v>
      </c>
      <c r="Z7" s="1161"/>
      <c r="AA7" s="1162" t="s">
        <v>375</v>
      </c>
      <c r="AB7" s="1161"/>
      <c r="AC7" s="1162" t="s">
        <v>376</v>
      </c>
      <c r="AD7" s="1161"/>
      <c r="AE7" s="1161" t="s">
        <v>200</v>
      </c>
      <c r="AF7" s="1161"/>
      <c r="AG7" s="1161"/>
      <c r="AH7" s="1161"/>
      <c r="AI7" s="1161" t="s">
        <v>361</v>
      </c>
      <c r="AJ7" s="1161"/>
      <c r="AK7" s="1161"/>
      <c r="AL7" s="1161"/>
      <c r="AM7" s="1161"/>
      <c r="AN7" s="1161"/>
      <c r="AO7" s="1161"/>
      <c r="AP7" s="1161"/>
      <c r="AQ7" s="1161" t="s">
        <v>208</v>
      </c>
      <c r="AR7" s="1161"/>
      <c r="AS7" s="1161"/>
      <c r="AT7" s="1169"/>
      <c r="AU7" s="1197"/>
      <c r="AV7" s="1161"/>
      <c r="AW7" s="1161"/>
      <c r="AX7" s="1169"/>
    </row>
    <row r="8" spans="1:50" ht="18" customHeight="1">
      <c r="A8" s="1184"/>
      <c r="B8" s="1185"/>
      <c r="C8" s="1175"/>
      <c r="D8" s="1175"/>
      <c r="E8" s="1175"/>
      <c r="F8" s="1178"/>
      <c r="G8" s="1194"/>
      <c r="H8" s="1161"/>
      <c r="I8" s="1161"/>
      <c r="J8" s="1161"/>
      <c r="K8" s="1170" t="s">
        <v>433</v>
      </c>
      <c r="L8" s="1170"/>
      <c r="M8" s="1170" t="s">
        <v>434</v>
      </c>
      <c r="N8" s="1170"/>
      <c r="O8" s="1170" t="s">
        <v>435</v>
      </c>
      <c r="P8" s="1170"/>
      <c r="Q8" s="1161"/>
      <c r="R8" s="1161"/>
      <c r="S8" s="1161"/>
      <c r="T8" s="1161"/>
      <c r="U8" s="1161"/>
      <c r="V8" s="1161"/>
      <c r="W8" s="1161"/>
      <c r="X8" s="1161"/>
      <c r="Y8" s="1161"/>
      <c r="Z8" s="1161"/>
      <c r="AA8" s="1161"/>
      <c r="AB8" s="1161"/>
      <c r="AC8" s="1161"/>
      <c r="AD8" s="1161"/>
      <c r="AE8" s="1165" t="s">
        <v>405</v>
      </c>
      <c r="AF8" s="1165"/>
      <c r="AG8" s="1165" t="s">
        <v>407</v>
      </c>
      <c r="AH8" s="1165"/>
      <c r="AI8" s="1164" t="s">
        <v>436</v>
      </c>
      <c r="AJ8" s="1165"/>
      <c r="AK8" s="1164" t="s">
        <v>437</v>
      </c>
      <c r="AL8" s="1165"/>
      <c r="AM8" s="1164" t="s">
        <v>438</v>
      </c>
      <c r="AN8" s="1165"/>
      <c r="AO8" s="1165" t="s">
        <v>407</v>
      </c>
      <c r="AP8" s="1165"/>
      <c r="AQ8" s="1164" t="s">
        <v>436</v>
      </c>
      <c r="AR8" s="1165"/>
      <c r="AS8" s="1165" t="s">
        <v>407</v>
      </c>
      <c r="AT8" s="1167"/>
      <c r="AU8" s="1197"/>
      <c r="AV8" s="1161"/>
      <c r="AW8" s="1161"/>
      <c r="AX8" s="1169"/>
    </row>
    <row r="9" spans="1:50" ht="18" customHeight="1">
      <c r="A9" s="1186"/>
      <c r="B9" s="1187"/>
      <c r="C9" s="1189"/>
      <c r="D9" s="1189"/>
      <c r="E9" s="1189"/>
      <c r="F9" s="1191"/>
      <c r="G9" s="1193" t="s">
        <v>439</v>
      </c>
      <c r="H9" s="1171"/>
      <c r="I9" s="1171" t="s">
        <v>440</v>
      </c>
      <c r="J9" s="1171"/>
      <c r="K9" s="1171" t="s">
        <v>441</v>
      </c>
      <c r="L9" s="1171"/>
      <c r="M9" s="1171" t="s">
        <v>442</v>
      </c>
      <c r="N9" s="1171"/>
      <c r="O9" s="1171" t="s">
        <v>443</v>
      </c>
      <c r="P9" s="1171"/>
      <c r="Q9" s="1171" t="s">
        <v>444</v>
      </c>
      <c r="R9" s="1171"/>
      <c r="S9" s="1171" t="s">
        <v>445</v>
      </c>
      <c r="T9" s="1171"/>
      <c r="U9" s="1171" t="s">
        <v>446</v>
      </c>
      <c r="V9" s="1171"/>
      <c r="W9" s="1171" t="s">
        <v>447</v>
      </c>
      <c r="X9" s="1171"/>
      <c r="Y9" s="1171" t="s">
        <v>448</v>
      </c>
      <c r="Z9" s="1171"/>
      <c r="AA9" s="1171" t="s">
        <v>449</v>
      </c>
      <c r="AB9" s="1171"/>
      <c r="AC9" s="1171" t="s">
        <v>450</v>
      </c>
      <c r="AD9" s="1171"/>
      <c r="AE9" s="1166"/>
      <c r="AF9" s="1166"/>
      <c r="AG9" s="1166"/>
      <c r="AH9" s="1166"/>
      <c r="AI9" s="1166"/>
      <c r="AJ9" s="1166"/>
      <c r="AK9" s="1166"/>
      <c r="AL9" s="1166"/>
      <c r="AM9" s="1166"/>
      <c r="AN9" s="1166"/>
      <c r="AO9" s="1166"/>
      <c r="AP9" s="1166"/>
      <c r="AQ9" s="1166"/>
      <c r="AR9" s="1166"/>
      <c r="AS9" s="1166"/>
      <c r="AT9" s="1168"/>
      <c r="AU9" s="1204"/>
      <c r="AV9" s="1205"/>
      <c r="AW9" s="1205"/>
      <c r="AX9" s="1206"/>
    </row>
    <row r="10" spans="1:50" ht="18" customHeight="1">
      <c r="A10" s="1172">
        <v>1</v>
      </c>
      <c r="B10" s="1173"/>
      <c r="C10" s="1174" t="s">
        <v>451</v>
      </c>
      <c r="D10" s="1174"/>
      <c r="E10" s="1174" t="s">
        <v>452</v>
      </c>
      <c r="F10" s="1177"/>
      <c r="G10" s="1180">
        <v>1.1000000000000001</v>
      </c>
      <c r="H10" s="1181"/>
      <c r="I10" s="1181">
        <v>1.2</v>
      </c>
      <c r="J10" s="1181"/>
      <c r="K10" s="1181" t="s">
        <v>453</v>
      </c>
      <c r="L10" s="1181"/>
      <c r="M10" s="1181" t="s">
        <v>453</v>
      </c>
      <c r="N10" s="1181"/>
      <c r="O10" s="1181" t="s">
        <v>453</v>
      </c>
      <c r="P10" s="1181"/>
      <c r="Q10" s="1181" t="s">
        <v>453</v>
      </c>
      <c r="R10" s="1181"/>
      <c r="S10" s="1181">
        <v>1</v>
      </c>
      <c r="T10" s="1181"/>
      <c r="U10" s="1181" t="s">
        <v>453</v>
      </c>
      <c r="V10" s="1181"/>
      <c r="W10" s="1181" t="s">
        <v>453</v>
      </c>
      <c r="X10" s="1181"/>
      <c r="Y10" s="1201">
        <v>1.35</v>
      </c>
      <c r="Z10" s="1201"/>
      <c r="AA10" s="1181" t="s">
        <v>453</v>
      </c>
      <c r="AB10" s="1181"/>
      <c r="AC10" s="1201">
        <v>1.35</v>
      </c>
      <c r="AD10" s="1201"/>
      <c r="AE10" s="1181" t="s">
        <v>453</v>
      </c>
      <c r="AF10" s="1181"/>
      <c r="AG10" s="1181" t="s">
        <v>453</v>
      </c>
      <c r="AH10" s="1181"/>
      <c r="AI10" s="1181">
        <v>1</v>
      </c>
      <c r="AJ10" s="1181"/>
      <c r="AK10" s="1181" t="s">
        <v>453</v>
      </c>
      <c r="AL10" s="1181"/>
      <c r="AM10" s="1181" t="s">
        <v>453</v>
      </c>
      <c r="AN10" s="1181"/>
      <c r="AO10" s="1181" t="s">
        <v>453</v>
      </c>
      <c r="AP10" s="1181"/>
      <c r="AQ10" s="1181" t="s">
        <v>453</v>
      </c>
      <c r="AR10" s="1181"/>
      <c r="AS10" s="1181" t="s">
        <v>453</v>
      </c>
      <c r="AT10" s="1202"/>
      <c r="AU10" s="1198" t="s">
        <v>454</v>
      </c>
      <c r="AV10" s="1199"/>
      <c r="AW10" s="1199"/>
      <c r="AX10" s="1200"/>
    </row>
    <row r="11" spans="1:50" ht="18" customHeight="1">
      <c r="A11" s="1207">
        <f t="shared" ref="A11:A19" si="0">+A10+1</f>
        <v>2</v>
      </c>
      <c r="B11" s="1208"/>
      <c r="C11" s="1175"/>
      <c r="D11" s="1175"/>
      <c r="E11" s="1175"/>
      <c r="F11" s="1178"/>
      <c r="G11" s="1209">
        <v>1.1000000000000001</v>
      </c>
      <c r="H11" s="1195"/>
      <c r="I11" s="1195">
        <v>1.2</v>
      </c>
      <c r="J11" s="1195"/>
      <c r="K11" s="1195" t="s">
        <v>453</v>
      </c>
      <c r="L11" s="1195"/>
      <c r="M11" s="1195" t="s">
        <v>453</v>
      </c>
      <c r="N11" s="1195"/>
      <c r="O11" s="1195" t="s">
        <v>453</v>
      </c>
      <c r="P11" s="1195"/>
      <c r="Q11" s="1195" t="s">
        <v>453</v>
      </c>
      <c r="R11" s="1195"/>
      <c r="S11" s="1195">
        <v>1</v>
      </c>
      <c r="T11" s="1195"/>
      <c r="U11" s="1195" t="s">
        <v>453</v>
      </c>
      <c r="V11" s="1195"/>
      <c r="W11" s="1195" t="s">
        <v>453</v>
      </c>
      <c r="X11" s="1195"/>
      <c r="Y11" s="1210">
        <v>1.23</v>
      </c>
      <c r="Z11" s="1210"/>
      <c r="AA11" s="1195" t="s">
        <v>453</v>
      </c>
      <c r="AB11" s="1195"/>
      <c r="AC11" s="1195" t="s">
        <v>453</v>
      </c>
      <c r="AD11" s="1195"/>
      <c r="AE11" s="1195" t="s">
        <v>453</v>
      </c>
      <c r="AF11" s="1195"/>
      <c r="AG11" s="1195" t="s">
        <v>453</v>
      </c>
      <c r="AH11" s="1195"/>
      <c r="AI11" s="1195" t="s">
        <v>453</v>
      </c>
      <c r="AJ11" s="1195"/>
      <c r="AK11" s="1195" t="s">
        <v>453</v>
      </c>
      <c r="AL11" s="1195"/>
      <c r="AM11" s="1195">
        <v>1</v>
      </c>
      <c r="AN11" s="1195"/>
      <c r="AO11" s="1195" t="s">
        <v>453</v>
      </c>
      <c r="AP11" s="1195"/>
      <c r="AQ11" s="1195" t="s">
        <v>453</v>
      </c>
      <c r="AR11" s="1195"/>
      <c r="AS11" s="1195" t="s">
        <v>453</v>
      </c>
      <c r="AT11" s="1196"/>
      <c r="AU11" s="1197" t="s">
        <v>455</v>
      </c>
      <c r="AV11" s="1161"/>
      <c r="AW11" s="1161"/>
      <c r="AX11" s="1169"/>
    </row>
    <row r="12" spans="1:50" ht="18" customHeight="1">
      <c r="A12" s="1207">
        <f t="shared" si="0"/>
        <v>3</v>
      </c>
      <c r="B12" s="1208"/>
      <c r="C12" s="1175"/>
      <c r="D12" s="1175"/>
      <c r="E12" s="1175"/>
      <c r="F12" s="1178"/>
      <c r="G12" s="1209">
        <v>1.1000000000000001</v>
      </c>
      <c r="H12" s="1195"/>
      <c r="I12" s="1195">
        <v>1.2</v>
      </c>
      <c r="J12" s="1195"/>
      <c r="K12" s="1195" t="s">
        <v>453</v>
      </c>
      <c r="L12" s="1195"/>
      <c r="M12" s="1195" t="s">
        <v>453</v>
      </c>
      <c r="N12" s="1195"/>
      <c r="O12" s="1195" t="s">
        <v>453</v>
      </c>
      <c r="P12" s="1195"/>
      <c r="Q12" s="1195" t="s">
        <v>453</v>
      </c>
      <c r="R12" s="1195"/>
      <c r="S12" s="1195">
        <v>1</v>
      </c>
      <c r="T12" s="1195"/>
      <c r="U12" s="1195" t="s">
        <v>453</v>
      </c>
      <c r="V12" s="1195"/>
      <c r="W12" s="1195" t="s">
        <v>453</v>
      </c>
      <c r="X12" s="1195"/>
      <c r="Y12" s="1210">
        <v>1.23</v>
      </c>
      <c r="Z12" s="1210"/>
      <c r="AA12" s="1195" t="s">
        <v>453</v>
      </c>
      <c r="AB12" s="1195"/>
      <c r="AC12" s="1210">
        <v>1.23</v>
      </c>
      <c r="AD12" s="1210"/>
      <c r="AE12" s="1195" t="s">
        <v>453</v>
      </c>
      <c r="AF12" s="1195"/>
      <c r="AG12" s="1195" t="s">
        <v>453</v>
      </c>
      <c r="AH12" s="1195"/>
      <c r="AI12" s="1195" t="s">
        <v>453</v>
      </c>
      <c r="AJ12" s="1195"/>
      <c r="AK12" s="1195">
        <v>1</v>
      </c>
      <c r="AL12" s="1195"/>
      <c r="AM12" s="1195" t="s">
        <v>453</v>
      </c>
      <c r="AN12" s="1195"/>
      <c r="AO12" s="1195" t="s">
        <v>453</v>
      </c>
      <c r="AP12" s="1195"/>
      <c r="AQ12" s="1195" t="s">
        <v>453</v>
      </c>
      <c r="AR12" s="1195"/>
      <c r="AS12" s="1195" t="s">
        <v>453</v>
      </c>
      <c r="AT12" s="1196"/>
      <c r="AU12" s="1197" t="s">
        <v>456</v>
      </c>
      <c r="AV12" s="1161"/>
      <c r="AW12" s="1161"/>
      <c r="AX12" s="1169"/>
    </row>
    <row r="13" spans="1:50" ht="18" customHeight="1">
      <c r="A13" s="1211">
        <f t="shared" si="0"/>
        <v>4</v>
      </c>
      <c r="B13" s="1212"/>
      <c r="C13" s="1176"/>
      <c r="D13" s="1176"/>
      <c r="E13" s="1176"/>
      <c r="F13" s="1179"/>
      <c r="G13" s="1213">
        <v>1.1000000000000001</v>
      </c>
      <c r="H13" s="1214"/>
      <c r="I13" s="1214">
        <v>1.2</v>
      </c>
      <c r="J13" s="1214"/>
      <c r="K13" s="1214" t="s">
        <v>453</v>
      </c>
      <c r="L13" s="1214"/>
      <c r="M13" s="1214" t="s">
        <v>453</v>
      </c>
      <c r="N13" s="1214"/>
      <c r="O13" s="1214" t="s">
        <v>453</v>
      </c>
      <c r="P13" s="1214"/>
      <c r="Q13" s="1214" t="s">
        <v>453</v>
      </c>
      <c r="R13" s="1214"/>
      <c r="S13" s="1214" t="s">
        <v>453</v>
      </c>
      <c r="T13" s="1214"/>
      <c r="U13" s="1214">
        <v>1</v>
      </c>
      <c r="V13" s="1214"/>
      <c r="W13" s="1214" t="s">
        <v>453</v>
      </c>
      <c r="X13" s="1214"/>
      <c r="Y13" s="1214" t="s">
        <v>453</v>
      </c>
      <c r="Z13" s="1214"/>
      <c r="AA13" s="1214" t="s">
        <v>453</v>
      </c>
      <c r="AB13" s="1214"/>
      <c r="AC13" s="1214" t="s">
        <v>453</v>
      </c>
      <c r="AD13" s="1214"/>
      <c r="AE13" s="1214" t="s">
        <v>453</v>
      </c>
      <c r="AF13" s="1214"/>
      <c r="AG13" s="1214" t="s">
        <v>453</v>
      </c>
      <c r="AH13" s="1214"/>
      <c r="AI13" s="1214" t="s">
        <v>453</v>
      </c>
      <c r="AJ13" s="1214"/>
      <c r="AK13" s="1214" t="s">
        <v>453</v>
      </c>
      <c r="AL13" s="1214"/>
      <c r="AM13" s="1214" t="s">
        <v>453</v>
      </c>
      <c r="AN13" s="1214"/>
      <c r="AO13" s="1214">
        <v>1</v>
      </c>
      <c r="AP13" s="1214"/>
      <c r="AQ13" s="1214" t="s">
        <v>453</v>
      </c>
      <c r="AR13" s="1214"/>
      <c r="AS13" s="1214" t="s">
        <v>453</v>
      </c>
      <c r="AT13" s="1221"/>
      <c r="AU13" s="1222" t="s">
        <v>457</v>
      </c>
      <c r="AV13" s="1223"/>
      <c r="AW13" s="1223"/>
      <c r="AX13" s="1224"/>
    </row>
    <row r="14" spans="1:50" ht="18" customHeight="1">
      <c r="A14" s="1215">
        <f t="shared" si="0"/>
        <v>5</v>
      </c>
      <c r="B14" s="1216"/>
      <c r="C14" s="1217" t="s">
        <v>458</v>
      </c>
      <c r="D14" s="1188"/>
      <c r="E14" s="1188" t="s">
        <v>459</v>
      </c>
      <c r="F14" s="1190"/>
      <c r="G14" s="1218">
        <v>1</v>
      </c>
      <c r="H14" s="1219"/>
      <c r="I14" s="1219">
        <v>1</v>
      </c>
      <c r="J14" s="1219"/>
      <c r="K14" s="1219" t="s">
        <v>453</v>
      </c>
      <c r="L14" s="1219"/>
      <c r="M14" s="1219" t="s">
        <v>453</v>
      </c>
      <c r="N14" s="1219"/>
      <c r="O14" s="1219" t="s">
        <v>453</v>
      </c>
      <c r="P14" s="1219"/>
      <c r="Q14" s="1219">
        <v>1</v>
      </c>
      <c r="R14" s="1219"/>
      <c r="S14" s="1219" t="s">
        <v>453</v>
      </c>
      <c r="T14" s="1219"/>
      <c r="U14" s="1219" t="s">
        <v>453</v>
      </c>
      <c r="V14" s="1219"/>
      <c r="W14" s="1219" t="s">
        <v>453</v>
      </c>
      <c r="X14" s="1219"/>
      <c r="Y14" s="1219">
        <v>1</v>
      </c>
      <c r="Z14" s="1219"/>
      <c r="AA14" s="1219" t="s">
        <v>453</v>
      </c>
      <c r="AB14" s="1219"/>
      <c r="AC14" s="1220">
        <v>0.75</v>
      </c>
      <c r="AD14" s="1220"/>
      <c r="AE14" s="1219" t="s">
        <v>453</v>
      </c>
      <c r="AF14" s="1219"/>
      <c r="AG14" s="1219">
        <v>1</v>
      </c>
      <c r="AH14" s="1219"/>
      <c r="AI14" s="1219" t="s">
        <v>453</v>
      </c>
      <c r="AJ14" s="1219"/>
      <c r="AK14" s="1219" t="s">
        <v>453</v>
      </c>
      <c r="AL14" s="1219"/>
      <c r="AM14" s="1219" t="s">
        <v>453</v>
      </c>
      <c r="AN14" s="1219"/>
      <c r="AO14" s="1219" t="s">
        <v>453</v>
      </c>
      <c r="AP14" s="1219"/>
      <c r="AQ14" s="1219" t="s">
        <v>453</v>
      </c>
      <c r="AR14" s="1219"/>
      <c r="AS14" s="1219" t="s">
        <v>453</v>
      </c>
      <c r="AT14" s="1225"/>
      <c r="AU14" s="1203" t="s">
        <v>460</v>
      </c>
      <c r="AV14" s="1160"/>
      <c r="AW14" s="1160"/>
      <c r="AX14" s="1163"/>
    </row>
    <row r="15" spans="1:50" ht="18" customHeight="1">
      <c r="A15" s="1207">
        <f t="shared" si="0"/>
        <v>6</v>
      </c>
      <c r="B15" s="1208"/>
      <c r="C15" s="1175"/>
      <c r="D15" s="1175"/>
      <c r="E15" s="1175"/>
      <c r="F15" s="1178"/>
      <c r="G15" s="1209">
        <v>1</v>
      </c>
      <c r="H15" s="1195"/>
      <c r="I15" s="1195">
        <v>1</v>
      </c>
      <c r="J15" s="1195"/>
      <c r="K15" s="1195" t="s">
        <v>453</v>
      </c>
      <c r="L15" s="1195"/>
      <c r="M15" s="1195" t="s">
        <v>453</v>
      </c>
      <c r="N15" s="1195"/>
      <c r="O15" s="1195" t="s">
        <v>453</v>
      </c>
      <c r="P15" s="1195"/>
      <c r="Q15" s="1195">
        <v>1</v>
      </c>
      <c r="R15" s="1195"/>
      <c r="S15" s="1195" t="s">
        <v>453</v>
      </c>
      <c r="T15" s="1195"/>
      <c r="U15" s="1195" t="s">
        <v>453</v>
      </c>
      <c r="V15" s="1195"/>
      <c r="W15" s="1195" t="s">
        <v>453</v>
      </c>
      <c r="X15" s="1195"/>
      <c r="Y15" s="1195" t="s">
        <v>453</v>
      </c>
      <c r="Z15" s="1195"/>
      <c r="AA15" s="1195" t="s">
        <v>453</v>
      </c>
      <c r="AB15" s="1195"/>
      <c r="AC15" s="1195" t="s">
        <v>453</v>
      </c>
      <c r="AD15" s="1195"/>
      <c r="AE15" s="1195">
        <v>1</v>
      </c>
      <c r="AF15" s="1195"/>
      <c r="AG15" s="1195" t="s">
        <v>453</v>
      </c>
      <c r="AH15" s="1195"/>
      <c r="AI15" s="1195" t="s">
        <v>453</v>
      </c>
      <c r="AJ15" s="1195"/>
      <c r="AK15" s="1195" t="s">
        <v>453</v>
      </c>
      <c r="AL15" s="1195"/>
      <c r="AM15" s="1195" t="s">
        <v>453</v>
      </c>
      <c r="AN15" s="1195"/>
      <c r="AO15" s="1195" t="s">
        <v>453</v>
      </c>
      <c r="AP15" s="1195"/>
      <c r="AQ15" s="1195" t="s">
        <v>453</v>
      </c>
      <c r="AR15" s="1195"/>
      <c r="AS15" s="1195" t="s">
        <v>453</v>
      </c>
      <c r="AT15" s="1196"/>
      <c r="AU15" s="1197" t="s">
        <v>461</v>
      </c>
      <c r="AV15" s="1161"/>
      <c r="AW15" s="1161"/>
      <c r="AX15" s="1169"/>
    </row>
    <row r="16" spans="1:50" ht="18" customHeight="1">
      <c r="A16" s="1226">
        <f t="shared" si="0"/>
        <v>7</v>
      </c>
      <c r="B16" s="1227"/>
      <c r="C16" s="1189"/>
      <c r="D16" s="1189"/>
      <c r="E16" s="1189"/>
      <c r="F16" s="1191"/>
      <c r="G16" s="1228" t="s">
        <v>453</v>
      </c>
      <c r="H16" s="1229"/>
      <c r="I16" s="1229" t="s">
        <v>453</v>
      </c>
      <c r="J16" s="1229"/>
      <c r="K16" s="1229" t="s">
        <v>453</v>
      </c>
      <c r="L16" s="1229"/>
      <c r="M16" s="1229" t="s">
        <v>453</v>
      </c>
      <c r="N16" s="1229"/>
      <c r="O16" s="1229" t="s">
        <v>453</v>
      </c>
      <c r="P16" s="1229"/>
      <c r="Q16" s="1229" t="s">
        <v>453</v>
      </c>
      <c r="R16" s="1229"/>
      <c r="S16" s="1229" t="s">
        <v>453</v>
      </c>
      <c r="T16" s="1229"/>
      <c r="U16" s="1229" t="s">
        <v>453</v>
      </c>
      <c r="V16" s="1229"/>
      <c r="W16" s="1229">
        <v>1</v>
      </c>
      <c r="X16" s="1229"/>
      <c r="Y16" s="1229" t="s">
        <v>453</v>
      </c>
      <c r="Z16" s="1229"/>
      <c r="AA16" s="1232">
        <v>0.75</v>
      </c>
      <c r="AB16" s="1232"/>
      <c r="AC16" s="1229" t="s">
        <v>453</v>
      </c>
      <c r="AD16" s="1229"/>
      <c r="AE16" s="1229" t="s">
        <v>453</v>
      </c>
      <c r="AF16" s="1229"/>
      <c r="AG16" s="1229" t="s">
        <v>453</v>
      </c>
      <c r="AH16" s="1229"/>
      <c r="AI16" s="1229" t="s">
        <v>453</v>
      </c>
      <c r="AJ16" s="1229"/>
      <c r="AK16" s="1229" t="s">
        <v>453</v>
      </c>
      <c r="AL16" s="1229"/>
      <c r="AM16" s="1229" t="s">
        <v>453</v>
      </c>
      <c r="AN16" s="1229"/>
      <c r="AO16" s="1229" t="s">
        <v>453</v>
      </c>
      <c r="AP16" s="1229"/>
      <c r="AQ16" s="1229" t="s">
        <v>453</v>
      </c>
      <c r="AR16" s="1229"/>
      <c r="AS16" s="1229" t="s">
        <v>453</v>
      </c>
      <c r="AT16" s="1230"/>
      <c r="AU16" s="1204" t="s">
        <v>462</v>
      </c>
      <c r="AV16" s="1205"/>
      <c r="AW16" s="1205"/>
      <c r="AX16" s="1206"/>
    </row>
    <row r="17" spans="1:50" ht="18" customHeight="1">
      <c r="A17" s="1172">
        <f t="shared" si="0"/>
        <v>8</v>
      </c>
      <c r="B17" s="1173"/>
      <c r="C17" s="1231" t="s">
        <v>463</v>
      </c>
      <c r="D17" s="1174"/>
      <c r="E17" s="1174" t="s">
        <v>464</v>
      </c>
      <c r="F17" s="1177"/>
      <c r="G17" s="1180">
        <v>1</v>
      </c>
      <c r="H17" s="1181"/>
      <c r="I17" s="1181">
        <v>1</v>
      </c>
      <c r="J17" s="1181"/>
      <c r="K17" s="1181" t="s">
        <v>453</v>
      </c>
      <c r="L17" s="1181"/>
      <c r="M17" s="1181" t="s">
        <v>453</v>
      </c>
      <c r="N17" s="1181"/>
      <c r="O17" s="1181" t="s">
        <v>453</v>
      </c>
      <c r="P17" s="1181"/>
      <c r="Q17" s="1181" t="s">
        <v>453</v>
      </c>
      <c r="R17" s="1181"/>
      <c r="S17" s="1181">
        <v>1</v>
      </c>
      <c r="T17" s="1181"/>
      <c r="U17" s="1181" t="s">
        <v>453</v>
      </c>
      <c r="V17" s="1181"/>
      <c r="W17" s="1181" t="s">
        <v>453</v>
      </c>
      <c r="X17" s="1181"/>
      <c r="Y17" s="1201">
        <v>1.23</v>
      </c>
      <c r="Z17" s="1201"/>
      <c r="AA17" s="1181" t="s">
        <v>453</v>
      </c>
      <c r="AB17" s="1181"/>
      <c r="AC17" s="1201">
        <v>1.23</v>
      </c>
      <c r="AD17" s="1201"/>
      <c r="AE17" s="1181" t="s">
        <v>453</v>
      </c>
      <c r="AF17" s="1181"/>
      <c r="AG17" s="1181" t="s">
        <v>453</v>
      </c>
      <c r="AH17" s="1181"/>
      <c r="AI17" s="1181" t="s">
        <v>453</v>
      </c>
      <c r="AJ17" s="1181"/>
      <c r="AK17" s="1181" t="s">
        <v>453</v>
      </c>
      <c r="AL17" s="1181"/>
      <c r="AM17" s="1181" t="s">
        <v>453</v>
      </c>
      <c r="AN17" s="1181"/>
      <c r="AO17" s="1181" t="s">
        <v>453</v>
      </c>
      <c r="AP17" s="1181"/>
      <c r="AQ17" s="1181">
        <v>1</v>
      </c>
      <c r="AR17" s="1181"/>
      <c r="AS17" s="1181" t="s">
        <v>453</v>
      </c>
      <c r="AT17" s="1202"/>
      <c r="AU17" s="1198" t="s">
        <v>454</v>
      </c>
      <c r="AV17" s="1199"/>
      <c r="AW17" s="1199"/>
      <c r="AX17" s="1200"/>
    </row>
    <row r="18" spans="1:50" ht="18" customHeight="1">
      <c r="A18" s="1211">
        <f t="shared" si="0"/>
        <v>9</v>
      </c>
      <c r="B18" s="1212"/>
      <c r="C18" s="1176"/>
      <c r="D18" s="1176"/>
      <c r="E18" s="1176"/>
      <c r="F18" s="1179"/>
      <c r="G18" s="1213">
        <v>1</v>
      </c>
      <c r="H18" s="1214"/>
      <c r="I18" s="1214">
        <v>1</v>
      </c>
      <c r="J18" s="1214"/>
      <c r="K18" s="1214" t="s">
        <v>453</v>
      </c>
      <c r="L18" s="1214"/>
      <c r="M18" s="1214" t="s">
        <v>453</v>
      </c>
      <c r="N18" s="1214"/>
      <c r="O18" s="1214" t="s">
        <v>453</v>
      </c>
      <c r="P18" s="1214"/>
      <c r="Q18" s="1214" t="s">
        <v>453</v>
      </c>
      <c r="R18" s="1214"/>
      <c r="S18" s="1214" t="s">
        <v>453</v>
      </c>
      <c r="T18" s="1214"/>
      <c r="U18" s="1214">
        <v>1</v>
      </c>
      <c r="V18" s="1214"/>
      <c r="W18" s="1214" t="s">
        <v>453</v>
      </c>
      <c r="X18" s="1214"/>
      <c r="Y18" s="1214" t="s">
        <v>453</v>
      </c>
      <c r="Z18" s="1214"/>
      <c r="AA18" s="1214" t="s">
        <v>453</v>
      </c>
      <c r="AB18" s="1214"/>
      <c r="AC18" s="1214" t="s">
        <v>453</v>
      </c>
      <c r="AD18" s="1214"/>
      <c r="AE18" s="1214" t="s">
        <v>453</v>
      </c>
      <c r="AF18" s="1214"/>
      <c r="AG18" s="1214" t="s">
        <v>453</v>
      </c>
      <c r="AH18" s="1214"/>
      <c r="AI18" s="1214" t="s">
        <v>453</v>
      </c>
      <c r="AJ18" s="1214"/>
      <c r="AK18" s="1214" t="s">
        <v>453</v>
      </c>
      <c r="AL18" s="1214"/>
      <c r="AM18" s="1214" t="s">
        <v>453</v>
      </c>
      <c r="AN18" s="1214"/>
      <c r="AO18" s="1214" t="s">
        <v>453</v>
      </c>
      <c r="AP18" s="1214"/>
      <c r="AQ18" s="1214" t="s">
        <v>453</v>
      </c>
      <c r="AR18" s="1214"/>
      <c r="AS18" s="1214">
        <v>1</v>
      </c>
      <c r="AT18" s="1221"/>
      <c r="AU18" s="1222" t="s">
        <v>457</v>
      </c>
      <c r="AV18" s="1223"/>
      <c r="AW18" s="1223"/>
      <c r="AX18" s="1224"/>
    </row>
    <row r="19" spans="1:50" ht="18" customHeight="1">
      <c r="A19" s="1215">
        <f t="shared" si="0"/>
        <v>10</v>
      </c>
      <c r="B19" s="1216"/>
      <c r="C19" s="1188" t="s">
        <v>451</v>
      </c>
      <c r="D19" s="1188"/>
      <c r="E19" s="1188" t="s">
        <v>465</v>
      </c>
      <c r="F19" s="1190"/>
      <c r="G19" s="1218">
        <v>1.1000000000000001</v>
      </c>
      <c r="H19" s="1219"/>
      <c r="I19" s="1219">
        <v>1.2</v>
      </c>
      <c r="J19" s="1219"/>
      <c r="K19" s="1219" t="s">
        <v>453</v>
      </c>
      <c r="L19" s="1219"/>
      <c r="M19" s="1219" t="s">
        <v>453</v>
      </c>
      <c r="N19" s="1219"/>
      <c r="O19" s="1219">
        <v>1</v>
      </c>
      <c r="P19" s="1219"/>
      <c r="Q19" s="1219" t="s">
        <v>453</v>
      </c>
      <c r="R19" s="1219"/>
      <c r="S19" s="1219">
        <v>1</v>
      </c>
      <c r="T19" s="1219"/>
      <c r="U19" s="1219" t="s">
        <v>453</v>
      </c>
      <c r="V19" s="1219"/>
      <c r="W19" s="1219" t="s">
        <v>453</v>
      </c>
      <c r="X19" s="1219"/>
      <c r="Y19" s="1220">
        <v>1.35</v>
      </c>
      <c r="Z19" s="1220"/>
      <c r="AA19" s="1219" t="s">
        <v>453</v>
      </c>
      <c r="AB19" s="1219"/>
      <c r="AC19" s="1220">
        <v>1.35</v>
      </c>
      <c r="AD19" s="1220"/>
      <c r="AE19" s="1219" t="s">
        <v>453</v>
      </c>
      <c r="AF19" s="1219"/>
      <c r="AG19" s="1219" t="s">
        <v>453</v>
      </c>
      <c r="AH19" s="1219"/>
      <c r="AI19" s="1219">
        <v>1</v>
      </c>
      <c r="AJ19" s="1219"/>
      <c r="AK19" s="1219" t="s">
        <v>453</v>
      </c>
      <c r="AL19" s="1219"/>
      <c r="AM19" s="1219" t="s">
        <v>453</v>
      </c>
      <c r="AN19" s="1219"/>
      <c r="AO19" s="1219" t="s">
        <v>453</v>
      </c>
      <c r="AP19" s="1219"/>
      <c r="AQ19" s="1219" t="s">
        <v>453</v>
      </c>
      <c r="AR19" s="1219"/>
      <c r="AS19" s="1219" t="s">
        <v>453</v>
      </c>
      <c r="AT19" s="1225"/>
      <c r="AU19" s="1203" t="s">
        <v>454</v>
      </c>
      <c r="AV19" s="1160"/>
      <c r="AW19" s="1160"/>
      <c r="AX19" s="1163"/>
    </row>
    <row r="20" spans="1:50" ht="18" customHeight="1">
      <c r="A20" s="1207">
        <f>A19+1</f>
        <v>11</v>
      </c>
      <c r="B20" s="1208"/>
      <c r="C20" s="1175"/>
      <c r="D20" s="1175"/>
      <c r="E20" s="1175"/>
      <c r="F20" s="1178"/>
      <c r="G20" s="1209">
        <v>1.1000000000000001</v>
      </c>
      <c r="H20" s="1195"/>
      <c r="I20" s="1195">
        <v>1.2</v>
      </c>
      <c r="J20" s="1195"/>
      <c r="K20" s="1195" t="s">
        <v>453</v>
      </c>
      <c r="L20" s="1195"/>
      <c r="M20" s="1195" t="s">
        <v>453</v>
      </c>
      <c r="N20" s="1195"/>
      <c r="O20" s="1195">
        <v>1</v>
      </c>
      <c r="P20" s="1195"/>
      <c r="Q20" s="1195" t="s">
        <v>453</v>
      </c>
      <c r="R20" s="1195"/>
      <c r="S20" s="1195">
        <v>1</v>
      </c>
      <c r="T20" s="1195"/>
      <c r="U20" s="1195" t="s">
        <v>453</v>
      </c>
      <c r="V20" s="1195"/>
      <c r="W20" s="1195" t="s">
        <v>453</v>
      </c>
      <c r="X20" s="1195"/>
      <c r="Y20" s="1210">
        <v>1.23</v>
      </c>
      <c r="Z20" s="1210"/>
      <c r="AA20" s="1195" t="s">
        <v>453</v>
      </c>
      <c r="AB20" s="1195"/>
      <c r="AC20" s="1195" t="s">
        <v>453</v>
      </c>
      <c r="AD20" s="1195"/>
      <c r="AE20" s="1195" t="s">
        <v>453</v>
      </c>
      <c r="AF20" s="1195"/>
      <c r="AG20" s="1195" t="s">
        <v>453</v>
      </c>
      <c r="AH20" s="1195"/>
      <c r="AI20" s="1195" t="s">
        <v>453</v>
      </c>
      <c r="AJ20" s="1195"/>
      <c r="AK20" s="1195" t="s">
        <v>453</v>
      </c>
      <c r="AL20" s="1195"/>
      <c r="AM20" s="1195">
        <v>1</v>
      </c>
      <c r="AN20" s="1195"/>
      <c r="AO20" s="1195" t="s">
        <v>453</v>
      </c>
      <c r="AP20" s="1195"/>
      <c r="AQ20" s="1195" t="s">
        <v>453</v>
      </c>
      <c r="AR20" s="1195"/>
      <c r="AS20" s="1195" t="s">
        <v>453</v>
      </c>
      <c r="AT20" s="1196"/>
      <c r="AU20" s="1197" t="s">
        <v>455</v>
      </c>
      <c r="AV20" s="1161"/>
      <c r="AW20" s="1161"/>
      <c r="AX20" s="1169"/>
    </row>
    <row r="21" spans="1:50" ht="18" customHeight="1">
      <c r="A21" s="1207">
        <f>A20+1</f>
        <v>12</v>
      </c>
      <c r="B21" s="1208"/>
      <c r="C21" s="1175"/>
      <c r="D21" s="1175"/>
      <c r="E21" s="1175"/>
      <c r="F21" s="1178"/>
      <c r="G21" s="1209">
        <v>1.1000000000000001</v>
      </c>
      <c r="H21" s="1195"/>
      <c r="I21" s="1195">
        <v>1.2</v>
      </c>
      <c r="J21" s="1195"/>
      <c r="K21" s="1195" t="s">
        <v>453</v>
      </c>
      <c r="L21" s="1195"/>
      <c r="M21" s="1195" t="s">
        <v>453</v>
      </c>
      <c r="N21" s="1195"/>
      <c r="O21" s="1195">
        <v>1</v>
      </c>
      <c r="P21" s="1195"/>
      <c r="Q21" s="1195" t="s">
        <v>453</v>
      </c>
      <c r="R21" s="1195"/>
      <c r="S21" s="1195">
        <v>1</v>
      </c>
      <c r="T21" s="1195"/>
      <c r="U21" s="1195" t="s">
        <v>453</v>
      </c>
      <c r="V21" s="1195"/>
      <c r="W21" s="1195" t="s">
        <v>453</v>
      </c>
      <c r="X21" s="1195"/>
      <c r="Y21" s="1210">
        <v>1.23</v>
      </c>
      <c r="Z21" s="1210"/>
      <c r="AA21" s="1195" t="s">
        <v>453</v>
      </c>
      <c r="AB21" s="1195"/>
      <c r="AC21" s="1210">
        <v>1.23</v>
      </c>
      <c r="AD21" s="1210"/>
      <c r="AE21" s="1195" t="s">
        <v>453</v>
      </c>
      <c r="AF21" s="1195"/>
      <c r="AG21" s="1195" t="s">
        <v>453</v>
      </c>
      <c r="AH21" s="1195"/>
      <c r="AI21" s="1195" t="s">
        <v>453</v>
      </c>
      <c r="AJ21" s="1195"/>
      <c r="AK21" s="1195">
        <v>1</v>
      </c>
      <c r="AL21" s="1195"/>
      <c r="AM21" s="1195" t="s">
        <v>453</v>
      </c>
      <c r="AN21" s="1195"/>
      <c r="AO21" s="1195" t="s">
        <v>453</v>
      </c>
      <c r="AP21" s="1195"/>
      <c r="AQ21" s="1195" t="s">
        <v>453</v>
      </c>
      <c r="AR21" s="1195"/>
      <c r="AS21" s="1195" t="s">
        <v>453</v>
      </c>
      <c r="AT21" s="1196"/>
      <c r="AU21" s="1197" t="s">
        <v>456</v>
      </c>
      <c r="AV21" s="1161"/>
      <c r="AW21" s="1161"/>
      <c r="AX21" s="1169"/>
    </row>
    <row r="22" spans="1:50" ht="18" customHeight="1">
      <c r="A22" s="1226">
        <f t="shared" ref="A22:A25" si="1">A21+1</f>
        <v>13</v>
      </c>
      <c r="B22" s="1227"/>
      <c r="C22" s="1189"/>
      <c r="D22" s="1189"/>
      <c r="E22" s="1189"/>
      <c r="F22" s="1191"/>
      <c r="G22" s="1228">
        <v>1.1000000000000001</v>
      </c>
      <c r="H22" s="1229"/>
      <c r="I22" s="1229">
        <v>1.2</v>
      </c>
      <c r="J22" s="1229"/>
      <c r="K22" s="1229" t="s">
        <v>453</v>
      </c>
      <c r="L22" s="1229"/>
      <c r="M22" s="1229" t="s">
        <v>453</v>
      </c>
      <c r="N22" s="1229"/>
      <c r="O22" s="1229">
        <v>1</v>
      </c>
      <c r="P22" s="1229"/>
      <c r="Q22" s="1229" t="s">
        <v>453</v>
      </c>
      <c r="R22" s="1229"/>
      <c r="S22" s="1229" t="s">
        <v>453</v>
      </c>
      <c r="T22" s="1229"/>
      <c r="U22" s="1229">
        <v>1</v>
      </c>
      <c r="V22" s="1229"/>
      <c r="W22" s="1229" t="s">
        <v>453</v>
      </c>
      <c r="X22" s="1229"/>
      <c r="Y22" s="1229" t="s">
        <v>453</v>
      </c>
      <c r="Z22" s="1229"/>
      <c r="AA22" s="1229" t="s">
        <v>453</v>
      </c>
      <c r="AB22" s="1229"/>
      <c r="AC22" s="1229" t="s">
        <v>453</v>
      </c>
      <c r="AD22" s="1229"/>
      <c r="AE22" s="1229" t="s">
        <v>453</v>
      </c>
      <c r="AF22" s="1229"/>
      <c r="AG22" s="1229" t="s">
        <v>453</v>
      </c>
      <c r="AH22" s="1229"/>
      <c r="AI22" s="1229" t="s">
        <v>453</v>
      </c>
      <c r="AJ22" s="1229"/>
      <c r="AK22" s="1229" t="s">
        <v>453</v>
      </c>
      <c r="AL22" s="1229"/>
      <c r="AM22" s="1229" t="s">
        <v>453</v>
      </c>
      <c r="AN22" s="1229"/>
      <c r="AO22" s="1229">
        <v>1</v>
      </c>
      <c r="AP22" s="1229"/>
      <c r="AQ22" s="1229" t="s">
        <v>453</v>
      </c>
      <c r="AR22" s="1229"/>
      <c r="AS22" s="1229" t="s">
        <v>453</v>
      </c>
      <c r="AT22" s="1230"/>
      <c r="AU22" s="1233" t="s">
        <v>457</v>
      </c>
      <c r="AV22" s="1205"/>
      <c r="AW22" s="1205"/>
      <c r="AX22" s="1206"/>
    </row>
    <row r="23" spans="1:50" ht="18" customHeight="1">
      <c r="A23" s="1172">
        <f t="shared" si="1"/>
        <v>14</v>
      </c>
      <c r="B23" s="1173"/>
      <c r="C23" s="1231" t="s">
        <v>466</v>
      </c>
      <c r="D23" s="1174"/>
      <c r="E23" s="1181" t="s">
        <v>467</v>
      </c>
      <c r="F23" s="1236"/>
      <c r="G23" s="1180">
        <v>1</v>
      </c>
      <c r="H23" s="1181"/>
      <c r="I23" s="1181">
        <v>1</v>
      </c>
      <c r="J23" s="1181"/>
      <c r="K23" s="1181" t="s">
        <v>453</v>
      </c>
      <c r="L23" s="1181"/>
      <c r="M23" s="1181">
        <v>1</v>
      </c>
      <c r="N23" s="1181"/>
      <c r="O23" s="1181" t="s">
        <v>453</v>
      </c>
      <c r="P23" s="1181"/>
      <c r="Q23" s="1181">
        <v>1</v>
      </c>
      <c r="R23" s="1181"/>
      <c r="S23" s="1181" t="s">
        <v>453</v>
      </c>
      <c r="T23" s="1181"/>
      <c r="U23" s="1181" t="s">
        <v>453</v>
      </c>
      <c r="V23" s="1181"/>
      <c r="W23" s="1181" t="s">
        <v>453</v>
      </c>
      <c r="X23" s="1181"/>
      <c r="Y23" s="1181" t="s">
        <v>453</v>
      </c>
      <c r="Z23" s="1181"/>
      <c r="AA23" s="1181" t="s">
        <v>453</v>
      </c>
      <c r="AB23" s="1181"/>
      <c r="AC23" s="1181" t="s">
        <v>453</v>
      </c>
      <c r="AD23" s="1181"/>
      <c r="AE23" s="1181" t="s">
        <v>453</v>
      </c>
      <c r="AF23" s="1181"/>
      <c r="AG23" s="1181" t="s">
        <v>453</v>
      </c>
      <c r="AH23" s="1181"/>
      <c r="AI23" s="1181" t="s">
        <v>453</v>
      </c>
      <c r="AJ23" s="1181"/>
      <c r="AK23" s="1181" t="s">
        <v>453</v>
      </c>
      <c r="AL23" s="1181"/>
      <c r="AM23" s="1181" t="s">
        <v>453</v>
      </c>
      <c r="AN23" s="1181"/>
      <c r="AO23" s="1181" t="s">
        <v>453</v>
      </c>
      <c r="AP23" s="1181"/>
      <c r="AQ23" s="1181" t="s">
        <v>453</v>
      </c>
      <c r="AR23" s="1181"/>
      <c r="AS23" s="1181" t="s">
        <v>453</v>
      </c>
      <c r="AT23" s="1202"/>
      <c r="AU23" s="1198"/>
      <c r="AV23" s="1199"/>
      <c r="AW23" s="1199"/>
      <c r="AX23" s="1200"/>
    </row>
    <row r="24" spans="1:50" ht="18" customHeight="1">
      <c r="A24" s="1207">
        <f t="shared" si="1"/>
        <v>15</v>
      </c>
      <c r="B24" s="1208"/>
      <c r="C24" s="1175"/>
      <c r="D24" s="1175"/>
      <c r="E24" s="1195" t="s">
        <v>468</v>
      </c>
      <c r="F24" s="1234"/>
      <c r="G24" s="1209">
        <v>1</v>
      </c>
      <c r="H24" s="1195"/>
      <c r="I24" s="1195">
        <v>1</v>
      </c>
      <c r="J24" s="1195"/>
      <c r="K24" s="1195" t="s">
        <v>453</v>
      </c>
      <c r="L24" s="1195"/>
      <c r="M24" s="1195" t="s">
        <v>453</v>
      </c>
      <c r="N24" s="1195"/>
      <c r="O24" s="1195">
        <v>1</v>
      </c>
      <c r="P24" s="1195"/>
      <c r="Q24" s="1195">
        <v>1</v>
      </c>
      <c r="R24" s="1195"/>
      <c r="S24" s="1195" t="s">
        <v>453</v>
      </c>
      <c r="T24" s="1195"/>
      <c r="U24" s="1195" t="s">
        <v>453</v>
      </c>
      <c r="V24" s="1195"/>
      <c r="W24" s="1195">
        <v>1</v>
      </c>
      <c r="X24" s="1195"/>
      <c r="Y24" s="1195" t="s">
        <v>453</v>
      </c>
      <c r="Z24" s="1195"/>
      <c r="AA24" s="1210">
        <v>0.75</v>
      </c>
      <c r="AB24" s="1210"/>
      <c r="AC24" s="1195" t="s">
        <v>453</v>
      </c>
      <c r="AD24" s="1195"/>
      <c r="AE24" s="1195" t="s">
        <v>453</v>
      </c>
      <c r="AF24" s="1195"/>
      <c r="AG24" s="1195" t="s">
        <v>453</v>
      </c>
      <c r="AH24" s="1195"/>
      <c r="AI24" s="1195" t="s">
        <v>453</v>
      </c>
      <c r="AJ24" s="1195"/>
      <c r="AK24" s="1195" t="s">
        <v>453</v>
      </c>
      <c r="AL24" s="1195"/>
      <c r="AM24" s="1195" t="s">
        <v>453</v>
      </c>
      <c r="AN24" s="1195"/>
      <c r="AO24" s="1195" t="s">
        <v>453</v>
      </c>
      <c r="AP24" s="1195"/>
      <c r="AQ24" s="1195" t="s">
        <v>453</v>
      </c>
      <c r="AR24" s="1195"/>
      <c r="AS24" s="1195" t="s">
        <v>453</v>
      </c>
      <c r="AT24" s="1196"/>
      <c r="AU24" s="1197"/>
      <c r="AV24" s="1161"/>
      <c r="AW24" s="1161"/>
      <c r="AX24" s="1169"/>
    </row>
    <row r="25" spans="1:50" ht="18" customHeight="1">
      <c r="A25" s="1226">
        <f t="shared" si="1"/>
        <v>16</v>
      </c>
      <c r="B25" s="1227"/>
      <c r="C25" s="1189"/>
      <c r="D25" s="1189"/>
      <c r="E25" s="1229"/>
      <c r="F25" s="1235"/>
      <c r="G25" s="1228">
        <v>1</v>
      </c>
      <c r="H25" s="1229"/>
      <c r="I25" s="1229">
        <v>1</v>
      </c>
      <c r="J25" s="1229"/>
      <c r="K25" s="1229">
        <v>1</v>
      </c>
      <c r="L25" s="1229"/>
      <c r="M25" s="1229" t="s">
        <v>453</v>
      </c>
      <c r="N25" s="1229"/>
      <c r="O25" s="1229" t="s">
        <v>453</v>
      </c>
      <c r="P25" s="1229"/>
      <c r="Q25" s="1229">
        <v>1</v>
      </c>
      <c r="R25" s="1229"/>
      <c r="S25" s="1229" t="s">
        <v>453</v>
      </c>
      <c r="T25" s="1229"/>
      <c r="U25" s="1229" t="s">
        <v>453</v>
      </c>
      <c r="V25" s="1229"/>
      <c r="W25" s="1229">
        <v>1</v>
      </c>
      <c r="X25" s="1229"/>
      <c r="Y25" s="1229" t="s">
        <v>453</v>
      </c>
      <c r="Z25" s="1229"/>
      <c r="AA25" s="1232">
        <v>0.75</v>
      </c>
      <c r="AB25" s="1232"/>
      <c r="AC25" s="1229" t="s">
        <v>453</v>
      </c>
      <c r="AD25" s="1229"/>
      <c r="AE25" s="1229" t="s">
        <v>453</v>
      </c>
      <c r="AF25" s="1229"/>
      <c r="AG25" s="1229" t="s">
        <v>453</v>
      </c>
      <c r="AH25" s="1229"/>
      <c r="AI25" s="1229" t="s">
        <v>453</v>
      </c>
      <c r="AJ25" s="1229"/>
      <c r="AK25" s="1229" t="s">
        <v>453</v>
      </c>
      <c r="AL25" s="1229"/>
      <c r="AM25" s="1229" t="s">
        <v>453</v>
      </c>
      <c r="AN25" s="1229"/>
      <c r="AO25" s="1229" t="s">
        <v>453</v>
      </c>
      <c r="AP25" s="1229"/>
      <c r="AQ25" s="1229" t="s">
        <v>453</v>
      </c>
      <c r="AR25" s="1229"/>
      <c r="AS25" s="1229" t="s">
        <v>453</v>
      </c>
      <c r="AT25" s="1230"/>
      <c r="AU25" s="1204"/>
      <c r="AV25" s="1205"/>
      <c r="AW25" s="1205"/>
      <c r="AX25" s="1206"/>
    </row>
    <row r="26" spans="1:50" ht="18" customHeight="1"/>
    <row r="78" spans="15:26">
      <c r="O78" s="559">
        <v>0.245</v>
      </c>
      <c r="Z78" s="559">
        <v>0.54600000000000004</v>
      </c>
    </row>
    <row r="81" spans="15:26">
      <c r="O81" s="559">
        <v>0.222</v>
      </c>
      <c r="Z81" s="559">
        <v>0.52100000000000002</v>
      </c>
    </row>
    <row r="86" spans="15:26">
      <c r="O86" s="559">
        <v>0.184</v>
      </c>
      <c r="Z86" s="559">
        <v>0.41</v>
      </c>
    </row>
    <row r="89" spans="15:26">
      <c r="O89" s="559">
        <v>0.16700000000000001</v>
      </c>
      <c r="Z89" s="559">
        <v>0.39100000000000001</v>
      </c>
    </row>
    <row r="567" spans="3:28">
      <c r="C567" s="627"/>
      <c r="D567" s="628"/>
      <c r="E567" s="628"/>
      <c r="F567" s="628"/>
      <c r="G567" s="628"/>
      <c r="H567" s="628"/>
      <c r="I567" s="628"/>
      <c r="J567" s="628"/>
      <c r="K567" s="628"/>
      <c r="L567" s="628"/>
      <c r="M567" s="628"/>
      <c r="N567" s="628"/>
      <c r="O567" s="628"/>
      <c r="P567" s="628"/>
      <c r="Q567" s="628"/>
      <c r="R567" s="628"/>
      <c r="S567" s="628"/>
      <c r="T567" s="628"/>
      <c r="U567" s="628"/>
      <c r="V567" s="628"/>
      <c r="W567" s="628"/>
      <c r="X567" s="628"/>
      <c r="Y567" s="628"/>
      <c r="Z567" s="628"/>
      <c r="AA567" s="628"/>
      <c r="AB567" s="629"/>
    </row>
    <row r="587" spans="3:38">
      <c r="C587" s="627"/>
      <c r="D587" s="628"/>
      <c r="E587" s="628"/>
      <c r="F587" s="628"/>
      <c r="G587" s="628"/>
      <c r="H587" s="628"/>
      <c r="I587" s="628"/>
      <c r="J587" s="628"/>
      <c r="K587" s="628"/>
      <c r="L587" s="628"/>
      <c r="M587" s="628"/>
      <c r="N587" s="628"/>
      <c r="O587" s="628"/>
      <c r="P587" s="628"/>
      <c r="Q587" s="628"/>
      <c r="R587" s="628"/>
      <c r="S587" s="628"/>
      <c r="T587" s="628"/>
      <c r="U587" s="628"/>
      <c r="V587" s="628"/>
      <c r="W587" s="628"/>
      <c r="X587" s="628"/>
      <c r="Y587" s="628"/>
      <c r="Z587" s="628"/>
      <c r="AA587" s="628"/>
      <c r="AB587" s="628"/>
      <c r="AC587" s="628"/>
      <c r="AD587" s="628"/>
      <c r="AE587" s="628"/>
      <c r="AF587" s="628"/>
      <c r="AG587" s="628"/>
      <c r="AH587" s="628"/>
      <c r="AI587" s="628"/>
      <c r="AJ587" s="628"/>
      <c r="AK587" s="628"/>
      <c r="AL587" s="629"/>
    </row>
  </sheetData>
  <mergeCells count="431">
    <mergeCell ref="AS23:AT23"/>
    <mergeCell ref="AU23:AX23"/>
    <mergeCell ref="AI23:AJ23"/>
    <mergeCell ref="AK23:AL23"/>
    <mergeCell ref="AM23:AN23"/>
    <mergeCell ref="AO23:AP23"/>
    <mergeCell ref="AU24:AX24"/>
    <mergeCell ref="AQ23:AR23"/>
    <mergeCell ref="AU25:AX25"/>
    <mergeCell ref="AI25:AJ25"/>
    <mergeCell ref="AK25:AL25"/>
    <mergeCell ref="AM25:AN25"/>
    <mergeCell ref="AO25:AP25"/>
    <mergeCell ref="AQ25:AR25"/>
    <mergeCell ref="AS25:AT25"/>
    <mergeCell ref="AO24:AP24"/>
    <mergeCell ref="AQ24:AR24"/>
    <mergeCell ref="AS24:AT24"/>
    <mergeCell ref="AM24:AN24"/>
    <mergeCell ref="AG23:AH23"/>
    <mergeCell ref="S23:T23"/>
    <mergeCell ref="U23:V23"/>
    <mergeCell ref="W23:X23"/>
    <mergeCell ref="Y23:Z23"/>
    <mergeCell ref="AA23:AB23"/>
    <mergeCell ref="AC23:AD23"/>
    <mergeCell ref="A25:B25"/>
    <mergeCell ref="A23:B23"/>
    <mergeCell ref="C23:D25"/>
    <mergeCell ref="E23:F23"/>
    <mergeCell ref="G23:H23"/>
    <mergeCell ref="I23:J23"/>
    <mergeCell ref="AC24:AD24"/>
    <mergeCell ref="AE24:AF24"/>
    <mergeCell ref="AG24:AH24"/>
    <mergeCell ref="AC25:AD25"/>
    <mergeCell ref="AE25:AF25"/>
    <mergeCell ref="AG25:AH25"/>
    <mergeCell ref="S25:T25"/>
    <mergeCell ref="U25:V25"/>
    <mergeCell ref="W25:X25"/>
    <mergeCell ref="Y25:Z25"/>
    <mergeCell ref="AA25:AB25"/>
    <mergeCell ref="A24:B24"/>
    <mergeCell ref="E24:F25"/>
    <mergeCell ref="G24:H24"/>
    <mergeCell ref="I24:J24"/>
    <mergeCell ref="K24:L24"/>
    <mergeCell ref="M24:N24"/>
    <mergeCell ref="O24:P24"/>
    <mergeCell ref="AI24:AJ24"/>
    <mergeCell ref="AK24:AL24"/>
    <mergeCell ref="K23:L23"/>
    <mergeCell ref="M23:N23"/>
    <mergeCell ref="O23:P23"/>
    <mergeCell ref="Q24:R24"/>
    <mergeCell ref="AE22:AF22"/>
    <mergeCell ref="G25:H25"/>
    <mergeCell ref="I25:J25"/>
    <mergeCell ref="K25:L25"/>
    <mergeCell ref="M25:N25"/>
    <mergeCell ref="O25:P25"/>
    <mergeCell ref="Q25:R25"/>
    <mergeCell ref="AE23:AF23"/>
    <mergeCell ref="S24:T24"/>
    <mergeCell ref="U24:V24"/>
    <mergeCell ref="W24:X24"/>
    <mergeCell ref="Y24:Z24"/>
    <mergeCell ref="AA24:AB24"/>
    <mergeCell ref="Q23:R23"/>
    <mergeCell ref="AA22:AB22"/>
    <mergeCell ref="AC22:AD22"/>
    <mergeCell ref="AS22:AT22"/>
    <mergeCell ref="AU22:AX22"/>
    <mergeCell ref="AG22:AH22"/>
    <mergeCell ref="AI22:AJ22"/>
    <mergeCell ref="AK22:AL22"/>
    <mergeCell ref="AM22:AN22"/>
    <mergeCell ref="AO22:AP22"/>
    <mergeCell ref="AQ22:AR22"/>
    <mergeCell ref="A22:B22"/>
    <mergeCell ref="G22:H22"/>
    <mergeCell ref="I22:J22"/>
    <mergeCell ref="K22:L22"/>
    <mergeCell ref="M22:N22"/>
    <mergeCell ref="O22:P22"/>
    <mergeCell ref="Q22:R22"/>
    <mergeCell ref="S22:T22"/>
    <mergeCell ref="Y22:Z22"/>
    <mergeCell ref="U22:V22"/>
    <mergeCell ref="W22:X22"/>
    <mergeCell ref="S21:T21"/>
    <mergeCell ref="U21:V21"/>
    <mergeCell ref="W21:X21"/>
    <mergeCell ref="Y21:Z21"/>
    <mergeCell ref="AA21:AB21"/>
    <mergeCell ref="AM21:AN21"/>
    <mergeCell ref="AQ21:AR21"/>
    <mergeCell ref="AS21:AT21"/>
    <mergeCell ref="AU21:AX21"/>
    <mergeCell ref="AE21:AF21"/>
    <mergeCell ref="AG21:AH21"/>
    <mergeCell ref="AI21:AJ21"/>
    <mergeCell ref="AK21:AL21"/>
    <mergeCell ref="AO21:AP21"/>
    <mergeCell ref="AC21:AD21"/>
    <mergeCell ref="A21:B21"/>
    <mergeCell ref="G21:H21"/>
    <mergeCell ref="I21:J21"/>
    <mergeCell ref="K21:L21"/>
    <mergeCell ref="M21:N21"/>
    <mergeCell ref="O21:P21"/>
    <mergeCell ref="Q21:R21"/>
    <mergeCell ref="I20:J20"/>
    <mergeCell ref="K20:L20"/>
    <mergeCell ref="M20:N20"/>
    <mergeCell ref="O20:P20"/>
    <mergeCell ref="Q20:R20"/>
    <mergeCell ref="AQ20:AR20"/>
    <mergeCell ref="AS20:AT20"/>
    <mergeCell ref="AU20:AX20"/>
    <mergeCell ref="AC20:AD20"/>
    <mergeCell ref="AE20:AF20"/>
    <mergeCell ref="AG20:AH20"/>
    <mergeCell ref="AI20:AJ20"/>
    <mergeCell ref="AK20:AL20"/>
    <mergeCell ref="AM20:AN20"/>
    <mergeCell ref="S20:T20"/>
    <mergeCell ref="U20:V20"/>
    <mergeCell ref="W20:X20"/>
    <mergeCell ref="AO20:AP20"/>
    <mergeCell ref="Y20:Z20"/>
    <mergeCell ref="AA20:AB20"/>
    <mergeCell ref="A18:B18"/>
    <mergeCell ref="G18:H18"/>
    <mergeCell ref="Y19:Z19"/>
    <mergeCell ref="AA19:AB19"/>
    <mergeCell ref="AC19:AD19"/>
    <mergeCell ref="M19:N19"/>
    <mergeCell ref="O19:P19"/>
    <mergeCell ref="Q19:R19"/>
    <mergeCell ref="S19:T19"/>
    <mergeCell ref="U19:V19"/>
    <mergeCell ref="W19:X19"/>
    <mergeCell ref="O18:P18"/>
    <mergeCell ref="A20:B20"/>
    <mergeCell ref="G20:H20"/>
    <mergeCell ref="AQ19:AR19"/>
    <mergeCell ref="AS19:AT19"/>
    <mergeCell ref="AU19:AX19"/>
    <mergeCell ref="AE19:AF19"/>
    <mergeCell ref="AG19:AH19"/>
    <mergeCell ref="AI19:AJ19"/>
    <mergeCell ref="AK19:AL19"/>
    <mergeCell ref="AM19:AN19"/>
    <mergeCell ref="AO19:AP19"/>
    <mergeCell ref="M17:N17"/>
    <mergeCell ref="O17:P17"/>
    <mergeCell ref="Q17:R17"/>
    <mergeCell ref="S17:T17"/>
    <mergeCell ref="U17:V17"/>
    <mergeCell ref="W17:X17"/>
    <mergeCell ref="AU18:AX18"/>
    <mergeCell ref="A19:B19"/>
    <mergeCell ref="C19:D22"/>
    <mergeCell ref="E19:F22"/>
    <mergeCell ref="G19:H19"/>
    <mergeCell ref="I19:J19"/>
    <mergeCell ref="K19:L19"/>
    <mergeCell ref="AC18:AD18"/>
    <mergeCell ref="AE18:AF18"/>
    <mergeCell ref="AG18:AH18"/>
    <mergeCell ref="AI18:AJ18"/>
    <mergeCell ref="AK18:AL18"/>
    <mergeCell ref="AM18:AN18"/>
    <mergeCell ref="Q18:R18"/>
    <mergeCell ref="S18:T18"/>
    <mergeCell ref="U18:V18"/>
    <mergeCell ref="W18:X18"/>
    <mergeCell ref="Y18:Z18"/>
    <mergeCell ref="AK17:AL17"/>
    <mergeCell ref="AM17:AN17"/>
    <mergeCell ref="AO17:AP17"/>
    <mergeCell ref="AQ17:AR17"/>
    <mergeCell ref="AS17:AT17"/>
    <mergeCell ref="AO18:AP18"/>
    <mergeCell ref="AQ18:AR18"/>
    <mergeCell ref="AS18:AT18"/>
    <mergeCell ref="AA17:AB17"/>
    <mergeCell ref="AC17:AD17"/>
    <mergeCell ref="AE17:AF17"/>
    <mergeCell ref="AG17:AH17"/>
    <mergeCell ref="AI17:AJ17"/>
    <mergeCell ref="AA18:AB18"/>
    <mergeCell ref="AU16:AX16"/>
    <mergeCell ref="A17:B17"/>
    <mergeCell ref="C17:D18"/>
    <mergeCell ref="E17:F18"/>
    <mergeCell ref="G17:H17"/>
    <mergeCell ref="I17:J17"/>
    <mergeCell ref="K17:L17"/>
    <mergeCell ref="AC16:AD16"/>
    <mergeCell ref="AE16:AF16"/>
    <mergeCell ref="AG16:AH16"/>
    <mergeCell ref="AI16:AJ16"/>
    <mergeCell ref="AK16:AL16"/>
    <mergeCell ref="AM16:AN16"/>
    <mergeCell ref="Q16:R16"/>
    <mergeCell ref="S16:T16"/>
    <mergeCell ref="U16:V16"/>
    <mergeCell ref="W16:X16"/>
    <mergeCell ref="Y16:Z16"/>
    <mergeCell ref="AA16:AB16"/>
    <mergeCell ref="AU17:AX17"/>
    <mergeCell ref="Y17:Z17"/>
    <mergeCell ref="I18:J18"/>
    <mergeCell ref="K18:L18"/>
    <mergeCell ref="M18:N18"/>
    <mergeCell ref="AU15:AX15"/>
    <mergeCell ref="A16:B16"/>
    <mergeCell ref="G16:H16"/>
    <mergeCell ref="I16:J16"/>
    <mergeCell ref="K16:L16"/>
    <mergeCell ref="M16:N16"/>
    <mergeCell ref="O16:P16"/>
    <mergeCell ref="AC15:AD15"/>
    <mergeCell ref="AE15:AF15"/>
    <mergeCell ref="AG15:AH15"/>
    <mergeCell ref="AI15:AJ15"/>
    <mergeCell ref="AK15:AL15"/>
    <mergeCell ref="AM15:AN15"/>
    <mergeCell ref="Q15:R15"/>
    <mergeCell ref="S15:T15"/>
    <mergeCell ref="U15:V15"/>
    <mergeCell ref="W15:X15"/>
    <mergeCell ref="Y15:Z15"/>
    <mergeCell ref="AA15:AB15"/>
    <mergeCell ref="A15:B15"/>
    <mergeCell ref="G15:H15"/>
    <mergeCell ref="AO16:AP16"/>
    <mergeCell ref="AQ16:AR16"/>
    <mergeCell ref="AS16:AT16"/>
    <mergeCell ref="W14:X14"/>
    <mergeCell ref="AK14:AL14"/>
    <mergeCell ref="AM14:AN14"/>
    <mergeCell ref="AO14:AP14"/>
    <mergeCell ref="AQ14:AR14"/>
    <mergeCell ref="AS14:AT14"/>
    <mergeCell ref="AO15:AP15"/>
    <mergeCell ref="AQ15:AR15"/>
    <mergeCell ref="AS15:AT15"/>
    <mergeCell ref="AU14:AX14"/>
    <mergeCell ref="Y14:Z14"/>
    <mergeCell ref="AA14:AB14"/>
    <mergeCell ref="AC14:AD14"/>
    <mergeCell ref="AE14:AF14"/>
    <mergeCell ref="AG14:AH14"/>
    <mergeCell ref="AI14:AJ14"/>
    <mergeCell ref="AS13:AT13"/>
    <mergeCell ref="AU13:AX13"/>
    <mergeCell ref="AI13:AJ13"/>
    <mergeCell ref="AK13:AL13"/>
    <mergeCell ref="AM13:AN13"/>
    <mergeCell ref="A14:B14"/>
    <mergeCell ref="C14:D16"/>
    <mergeCell ref="E14:F16"/>
    <mergeCell ref="G14:H14"/>
    <mergeCell ref="I14:J14"/>
    <mergeCell ref="K14:L14"/>
    <mergeCell ref="AC13:AD13"/>
    <mergeCell ref="AE13:AF13"/>
    <mergeCell ref="AG13:AH13"/>
    <mergeCell ref="M14:N14"/>
    <mergeCell ref="O14:P14"/>
    <mergeCell ref="I15:J15"/>
    <mergeCell ref="K15:L15"/>
    <mergeCell ref="M15:N15"/>
    <mergeCell ref="O15:P15"/>
    <mergeCell ref="Q13:R13"/>
    <mergeCell ref="S13:T13"/>
    <mergeCell ref="U13:V13"/>
    <mergeCell ref="W13:X13"/>
    <mergeCell ref="Y13:Z13"/>
    <mergeCell ref="AA13:AB13"/>
    <mergeCell ref="Q14:R14"/>
    <mergeCell ref="S14:T14"/>
    <mergeCell ref="U14:V14"/>
    <mergeCell ref="AS12:AT12"/>
    <mergeCell ref="AU12:AX12"/>
    <mergeCell ref="A13:B13"/>
    <mergeCell ref="G13:H13"/>
    <mergeCell ref="I13:J13"/>
    <mergeCell ref="K13:L13"/>
    <mergeCell ref="M13:N13"/>
    <mergeCell ref="O13:P13"/>
    <mergeCell ref="AC12:AD12"/>
    <mergeCell ref="AE12:AF12"/>
    <mergeCell ref="AG12:AH12"/>
    <mergeCell ref="AI12:AJ12"/>
    <mergeCell ref="AK12:AL12"/>
    <mergeCell ref="AM12:AN12"/>
    <mergeCell ref="Q12:R12"/>
    <mergeCell ref="S12:T12"/>
    <mergeCell ref="U12:V12"/>
    <mergeCell ref="W12:X12"/>
    <mergeCell ref="Y12:Z12"/>
    <mergeCell ref="AA12:AB12"/>
    <mergeCell ref="AO13:AP13"/>
    <mergeCell ref="AQ13:AR13"/>
    <mergeCell ref="AU5:AX9"/>
    <mergeCell ref="A12:B12"/>
    <mergeCell ref="G12:H12"/>
    <mergeCell ref="I12:J12"/>
    <mergeCell ref="K12:L12"/>
    <mergeCell ref="M12:N12"/>
    <mergeCell ref="O12:P12"/>
    <mergeCell ref="AC11:AD11"/>
    <mergeCell ref="AE11:AF11"/>
    <mergeCell ref="AG11:AH11"/>
    <mergeCell ref="Q11:R11"/>
    <mergeCell ref="S11:T11"/>
    <mergeCell ref="U11:V11"/>
    <mergeCell ref="W11:X11"/>
    <mergeCell ref="Y11:Z11"/>
    <mergeCell ref="AA11:AB11"/>
    <mergeCell ref="A11:B11"/>
    <mergeCell ref="G11:H11"/>
    <mergeCell ref="I11:J11"/>
    <mergeCell ref="K11:L11"/>
    <mergeCell ref="M11:N11"/>
    <mergeCell ref="O11:P11"/>
    <mergeCell ref="AO12:AP12"/>
    <mergeCell ref="AQ12:AR12"/>
    <mergeCell ref="AO11:AP11"/>
    <mergeCell ref="AQ11:AR11"/>
    <mergeCell ref="AS11:AT11"/>
    <mergeCell ref="AU11:AX11"/>
    <mergeCell ref="AI11:AJ11"/>
    <mergeCell ref="AK11:AL11"/>
    <mergeCell ref="AM11:AN11"/>
    <mergeCell ref="AU10:AX10"/>
    <mergeCell ref="Y10:Z10"/>
    <mergeCell ref="AA10:AB10"/>
    <mergeCell ref="AC10:AD10"/>
    <mergeCell ref="AE10:AF10"/>
    <mergeCell ref="AG10:AH10"/>
    <mergeCell ref="AI10:AJ10"/>
    <mergeCell ref="AQ10:AR10"/>
    <mergeCell ref="AS10:AT10"/>
    <mergeCell ref="M10:N10"/>
    <mergeCell ref="O10:P10"/>
    <mergeCell ref="Q10:R10"/>
    <mergeCell ref="S10:T10"/>
    <mergeCell ref="U10:V10"/>
    <mergeCell ref="W10:X10"/>
    <mergeCell ref="AK10:AL10"/>
    <mergeCell ref="AM10:AN10"/>
    <mergeCell ref="AO10:AP10"/>
    <mergeCell ref="A10:B10"/>
    <mergeCell ref="C10:D13"/>
    <mergeCell ref="E10:F13"/>
    <mergeCell ref="G10:H10"/>
    <mergeCell ref="I10:J10"/>
    <mergeCell ref="K10:L10"/>
    <mergeCell ref="K9:L9"/>
    <mergeCell ref="M9:N9"/>
    <mergeCell ref="O9:P9"/>
    <mergeCell ref="A5:B9"/>
    <mergeCell ref="C5:D9"/>
    <mergeCell ref="E5:F9"/>
    <mergeCell ref="G5:H5"/>
    <mergeCell ref="I5:J5"/>
    <mergeCell ref="K5:L5"/>
    <mergeCell ref="G9:H9"/>
    <mergeCell ref="I9:J9"/>
    <mergeCell ref="G7:H8"/>
    <mergeCell ref="I7:J8"/>
    <mergeCell ref="K7:L7"/>
    <mergeCell ref="M7:N7"/>
    <mergeCell ref="O7:P7"/>
    <mergeCell ref="G6:J6"/>
    <mergeCell ref="K6:P6"/>
    <mergeCell ref="K8:L8"/>
    <mergeCell ref="M8:N8"/>
    <mergeCell ref="O8:P8"/>
    <mergeCell ref="AE8:AF9"/>
    <mergeCell ref="AG8:AH9"/>
    <mergeCell ref="S7:T8"/>
    <mergeCell ref="U7:V8"/>
    <mergeCell ref="AC9:AD9"/>
    <mergeCell ref="Q9:R9"/>
    <mergeCell ref="S9:T9"/>
    <mergeCell ref="U9:V9"/>
    <mergeCell ref="Y7:Z8"/>
    <mergeCell ref="AA7:AB8"/>
    <mergeCell ref="AC7:AD8"/>
    <mergeCell ref="W9:X9"/>
    <mergeCell ref="Y9:Z9"/>
    <mergeCell ref="AA9:AB9"/>
    <mergeCell ref="Q7:R8"/>
    <mergeCell ref="Q6:V6"/>
    <mergeCell ref="W6:Z6"/>
    <mergeCell ref="AA6:AD6"/>
    <mergeCell ref="W7:X8"/>
    <mergeCell ref="AK5:AL5"/>
    <mergeCell ref="AM5:AN5"/>
    <mergeCell ref="AO5:AP5"/>
    <mergeCell ref="AQ5:AR5"/>
    <mergeCell ref="AS5:AT5"/>
    <mergeCell ref="AE7:AH7"/>
    <mergeCell ref="AM8:AN9"/>
    <mergeCell ref="AO8:AP9"/>
    <mergeCell ref="AQ8:AR9"/>
    <mergeCell ref="AS8:AT9"/>
    <mergeCell ref="AE6:AT6"/>
    <mergeCell ref="AI7:AP7"/>
    <mergeCell ref="AQ7:AT7"/>
    <mergeCell ref="AI8:AJ9"/>
    <mergeCell ref="AK8:AL9"/>
    <mergeCell ref="AE5:AF5"/>
    <mergeCell ref="AG5:AH5"/>
    <mergeCell ref="AI5:AJ5"/>
    <mergeCell ref="M5:N5"/>
    <mergeCell ref="O5:P5"/>
    <mergeCell ref="Q5:R5"/>
    <mergeCell ref="S5:T5"/>
    <mergeCell ref="U5:V5"/>
    <mergeCell ref="W5:X5"/>
    <mergeCell ref="Y5:Z5"/>
    <mergeCell ref="AA5:AB5"/>
    <mergeCell ref="AC5:AD5"/>
  </mergeCells>
  <phoneticPr fontId="90"/>
  <pageMargins left="0.7" right="0.7" top="0.75" bottom="0.75" header="0.3" footer="0.3"/>
  <pageSetup paperSize="9"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2"/>
  <dimension ref="C3:AN587"/>
  <sheetViews>
    <sheetView view="pageBreakPreview" zoomScale="115" zoomScaleNormal="100" zoomScaleSheetLayoutView="115" workbookViewId="0">
      <selection activeCell="X17" sqref="X17"/>
    </sheetView>
  </sheetViews>
  <sheetFormatPr defaultColWidth="2.625" defaultRowHeight="13.5"/>
  <cols>
    <col min="1" max="16384" width="2.625" style="559"/>
  </cols>
  <sheetData>
    <row r="3" spans="3:33">
      <c r="C3" s="560" t="s">
        <v>469</v>
      </c>
      <c r="D3" s="561"/>
      <c r="E3" s="561"/>
      <c r="F3" s="561"/>
      <c r="G3" s="561"/>
      <c r="H3" s="561"/>
      <c r="I3" s="561"/>
      <c r="J3" s="561"/>
      <c r="K3" s="561"/>
      <c r="L3" s="561"/>
      <c r="M3" s="561"/>
      <c r="N3" s="561"/>
      <c r="O3" s="561"/>
      <c r="P3" s="561"/>
      <c r="Q3" s="562"/>
      <c r="R3" s="561"/>
      <c r="S3" s="291"/>
      <c r="T3" s="291"/>
      <c r="U3" s="291"/>
      <c r="V3" s="291"/>
      <c r="W3" s="291"/>
      <c r="X3" s="561"/>
      <c r="Y3" s="561"/>
      <c r="Z3" s="563"/>
      <c r="AA3" s="563"/>
      <c r="AB3" s="561"/>
      <c r="AC3" s="561"/>
      <c r="AD3" s="561"/>
      <c r="AE3" s="561"/>
      <c r="AF3" s="561"/>
      <c r="AG3" s="561"/>
    </row>
    <row r="4" spans="3:33">
      <c r="C4" s="561"/>
      <c r="D4" s="564"/>
      <c r="E4" s="564"/>
      <c r="F4" s="564"/>
      <c r="G4" s="564"/>
      <c r="H4" s="564"/>
      <c r="I4" s="564"/>
      <c r="J4" s="564"/>
      <c r="K4" s="564"/>
      <c r="L4" s="564"/>
      <c r="M4" s="564"/>
      <c r="N4" s="564"/>
      <c r="O4" s="564"/>
      <c r="P4" s="564"/>
      <c r="Q4" s="564"/>
      <c r="R4" s="564"/>
      <c r="S4" s="564"/>
      <c r="T4" s="564"/>
      <c r="U4" s="564"/>
      <c r="V4" s="564"/>
      <c r="W4" s="564"/>
      <c r="X4" s="564"/>
      <c r="Y4" s="564"/>
      <c r="Z4" s="564"/>
      <c r="AA4" s="564"/>
      <c r="AB4" s="564"/>
      <c r="AC4" s="564"/>
      <c r="AD4" s="564"/>
      <c r="AE4" s="564"/>
      <c r="AF4" s="561"/>
      <c r="AG4" s="561"/>
    </row>
    <row r="5" spans="3:33" ht="20.100000000000001" customHeight="1">
      <c r="C5" s="561"/>
      <c r="D5" s="1246" t="s">
        <v>364</v>
      </c>
      <c r="E5" s="1247"/>
      <c r="F5" s="1250">
        <v>0.375</v>
      </c>
      <c r="G5" s="1251"/>
      <c r="H5" s="1251"/>
      <c r="I5" s="1251"/>
      <c r="J5" s="1251"/>
      <c r="K5" s="1251"/>
      <c r="L5" s="1251"/>
      <c r="M5" s="1251"/>
      <c r="N5" s="1251"/>
      <c r="O5" s="1251"/>
      <c r="P5" s="1251"/>
      <c r="Q5" s="1237" t="s">
        <v>390</v>
      </c>
      <c r="R5" s="1237"/>
      <c r="S5" s="1237" t="s">
        <v>391</v>
      </c>
      <c r="T5" s="1237"/>
      <c r="U5" s="1237" t="s">
        <v>392</v>
      </c>
      <c r="V5" s="1237"/>
      <c r="W5" s="1237" t="s">
        <v>470</v>
      </c>
      <c r="X5" s="1237"/>
      <c r="Y5" s="1237" t="s">
        <v>471</v>
      </c>
      <c r="Z5" s="1237"/>
      <c r="AA5" s="1237" t="s">
        <v>472</v>
      </c>
      <c r="AB5" s="1237"/>
      <c r="AC5" s="1237" t="s">
        <v>473</v>
      </c>
      <c r="AD5" s="1237"/>
      <c r="AE5" s="1237" t="s">
        <v>474</v>
      </c>
      <c r="AF5" s="1239"/>
      <c r="AG5" s="561"/>
    </row>
    <row r="6" spans="3:33" ht="20.100000000000001" customHeight="1">
      <c r="C6" s="561"/>
      <c r="D6" s="1248"/>
      <c r="E6" s="1249"/>
      <c r="F6" s="1252"/>
      <c r="G6" s="1253"/>
      <c r="H6" s="1253"/>
      <c r="I6" s="1253"/>
      <c r="J6" s="1253"/>
      <c r="K6" s="1253"/>
      <c r="L6" s="1253"/>
      <c r="M6" s="1253"/>
      <c r="N6" s="1253"/>
      <c r="O6" s="1253"/>
      <c r="P6" s="1253"/>
      <c r="Q6" s="1238"/>
      <c r="R6" s="1238"/>
      <c r="S6" s="1238"/>
      <c r="T6" s="1238"/>
      <c r="U6" s="1238"/>
      <c r="V6" s="1238"/>
      <c r="W6" s="1238"/>
      <c r="X6" s="1238"/>
      <c r="Y6" s="1238"/>
      <c r="Z6" s="1238"/>
      <c r="AA6" s="1238"/>
      <c r="AB6" s="1238"/>
      <c r="AC6" s="1238"/>
      <c r="AD6" s="1238"/>
      <c r="AE6" s="1238"/>
      <c r="AF6" s="1240"/>
      <c r="AG6" s="561"/>
    </row>
    <row r="7" spans="3:33" ht="20.100000000000001" customHeight="1">
      <c r="C7" s="561"/>
      <c r="D7" s="1241">
        <f>1</f>
        <v>1</v>
      </c>
      <c r="E7" s="1242"/>
      <c r="F7" s="1243" t="s">
        <v>475</v>
      </c>
      <c r="G7" s="1244"/>
      <c r="H7" s="1244"/>
      <c r="I7" s="1244"/>
      <c r="J7" s="1244"/>
      <c r="K7" s="1244"/>
      <c r="L7" s="1244"/>
      <c r="M7" s="1244"/>
      <c r="N7" s="1244"/>
      <c r="O7" s="1244"/>
      <c r="P7" s="1244"/>
      <c r="Q7" s="1245">
        <v>1</v>
      </c>
      <c r="R7" s="1245"/>
      <c r="S7" s="1245">
        <v>2</v>
      </c>
      <c r="T7" s="1245"/>
      <c r="U7" s="1245">
        <v>3</v>
      </c>
      <c r="V7" s="1245"/>
      <c r="W7" s="1245">
        <v>4</v>
      </c>
      <c r="X7" s="1245"/>
      <c r="Y7" s="1245"/>
      <c r="Z7" s="1245"/>
      <c r="AA7" s="1245"/>
      <c r="AB7" s="1245"/>
      <c r="AC7" s="1245"/>
      <c r="AD7" s="1245"/>
      <c r="AE7" s="1245"/>
      <c r="AF7" s="1254"/>
      <c r="AG7" s="561"/>
    </row>
    <row r="8" spans="3:33" ht="20.100000000000001" customHeight="1">
      <c r="C8" s="561"/>
      <c r="D8" s="1255">
        <f t="shared" ref="D8:D14" si="0">D7+1</f>
        <v>2</v>
      </c>
      <c r="E8" s="1256"/>
      <c r="F8" s="1257" t="s">
        <v>476</v>
      </c>
      <c r="G8" s="1258"/>
      <c r="H8" s="1258"/>
      <c r="I8" s="1258"/>
      <c r="J8" s="1258"/>
      <c r="K8" s="1258"/>
      <c r="L8" s="1258"/>
      <c r="M8" s="1258"/>
      <c r="N8" s="1258"/>
      <c r="O8" s="1258"/>
      <c r="P8" s="1258"/>
      <c r="Q8" s="1259">
        <v>5</v>
      </c>
      <c r="R8" s="1259"/>
      <c r="S8" s="1259"/>
      <c r="T8" s="1259"/>
      <c r="U8" s="1259"/>
      <c r="V8" s="1259"/>
      <c r="W8" s="1259"/>
      <c r="X8" s="1259"/>
      <c r="Y8" s="1259"/>
      <c r="Z8" s="1259"/>
      <c r="AA8" s="1259"/>
      <c r="AB8" s="1259"/>
      <c r="AC8" s="1259"/>
      <c r="AD8" s="1259"/>
      <c r="AE8" s="1259"/>
      <c r="AF8" s="1260"/>
      <c r="AG8" s="561"/>
    </row>
    <row r="9" spans="3:33" ht="20.100000000000001" customHeight="1">
      <c r="C9" s="561"/>
      <c r="D9" s="1255">
        <f t="shared" si="0"/>
        <v>3</v>
      </c>
      <c r="E9" s="1256"/>
      <c r="F9" s="1257" t="s">
        <v>477</v>
      </c>
      <c r="G9" s="1258"/>
      <c r="H9" s="1258"/>
      <c r="I9" s="1258"/>
      <c r="J9" s="1258"/>
      <c r="K9" s="1258"/>
      <c r="L9" s="1258"/>
      <c r="M9" s="1258"/>
      <c r="N9" s="1258"/>
      <c r="O9" s="1258"/>
      <c r="P9" s="1258"/>
      <c r="Q9" s="1259">
        <v>6</v>
      </c>
      <c r="R9" s="1259"/>
      <c r="S9" s="1259"/>
      <c r="T9" s="1259"/>
      <c r="U9" s="1259"/>
      <c r="V9" s="1259"/>
      <c r="W9" s="1259"/>
      <c r="X9" s="1259"/>
      <c r="Y9" s="1259"/>
      <c r="Z9" s="1259"/>
      <c r="AA9" s="1259"/>
      <c r="AB9" s="1259"/>
      <c r="AC9" s="1259"/>
      <c r="AD9" s="1259"/>
      <c r="AE9" s="1259"/>
      <c r="AF9" s="1260"/>
      <c r="AG9" s="561"/>
    </row>
    <row r="10" spans="3:33" ht="20.100000000000001" customHeight="1">
      <c r="C10" s="561"/>
      <c r="D10" s="1255">
        <f t="shared" si="0"/>
        <v>4</v>
      </c>
      <c r="E10" s="1256"/>
      <c r="F10" s="1257" t="s">
        <v>478</v>
      </c>
      <c r="G10" s="1258"/>
      <c r="H10" s="1258"/>
      <c r="I10" s="1258"/>
      <c r="J10" s="1258"/>
      <c r="K10" s="1258"/>
      <c r="L10" s="1258"/>
      <c r="M10" s="1258"/>
      <c r="N10" s="1258"/>
      <c r="O10" s="1258"/>
      <c r="P10" s="1258"/>
      <c r="Q10" s="1259">
        <v>7</v>
      </c>
      <c r="R10" s="1259"/>
      <c r="S10" s="1259"/>
      <c r="T10" s="1259"/>
      <c r="U10" s="1259"/>
      <c r="V10" s="1259"/>
      <c r="W10" s="1259"/>
      <c r="X10" s="1259"/>
      <c r="Y10" s="1259"/>
      <c r="Z10" s="1259"/>
      <c r="AA10" s="1259"/>
      <c r="AB10" s="1259"/>
      <c r="AC10" s="1259"/>
      <c r="AD10" s="1259"/>
      <c r="AE10" s="1259"/>
      <c r="AF10" s="1260"/>
      <c r="AG10" s="561"/>
    </row>
    <row r="11" spans="3:33" ht="20.100000000000001" customHeight="1">
      <c r="C11" s="561"/>
      <c r="D11" s="1255">
        <f t="shared" si="0"/>
        <v>5</v>
      </c>
      <c r="E11" s="1256"/>
      <c r="F11" s="1257" t="s">
        <v>479</v>
      </c>
      <c r="G11" s="1258"/>
      <c r="H11" s="1258"/>
      <c r="I11" s="1258"/>
      <c r="J11" s="1258"/>
      <c r="K11" s="1258"/>
      <c r="L11" s="1258"/>
      <c r="M11" s="1258"/>
      <c r="N11" s="1258"/>
      <c r="O11" s="1258"/>
      <c r="P11" s="1258"/>
      <c r="Q11" s="1259">
        <v>8</v>
      </c>
      <c r="R11" s="1259"/>
      <c r="S11" s="1259">
        <v>9</v>
      </c>
      <c r="T11" s="1259"/>
      <c r="U11" s="1259"/>
      <c r="V11" s="1259"/>
      <c r="W11" s="1259"/>
      <c r="X11" s="1259"/>
      <c r="Y11" s="1259"/>
      <c r="Z11" s="1259"/>
      <c r="AA11" s="1259"/>
      <c r="AB11" s="1259"/>
      <c r="AC11" s="1259"/>
      <c r="AD11" s="1259"/>
      <c r="AE11" s="1259"/>
      <c r="AF11" s="1260"/>
      <c r="AG11" s="561"/>
    </row>
    <row r="12" spans="3:33" ht="20.100000000000001" customHeight="1">
      <c r="C12" s="561"/>
      <c r="D12" s="1255">
        <f t="shared" si="0"/>
        <v>6</v>
      </c>
      <c r="E12" s="1256"/>
      <c r="F12" s="1257" t="s">
        <v>480</v>
      </c>
      <c r="G12" s="1258"/>
      <c r="H12" s="1258"/>
      <c r="I12" s="1258"/>
      <c r="J12" s="1258"/>
      <c r="K12" s="1258"/>
      <c r="L12" s="1258"/>
      <c r="M12" s="1258"/>
      <c r="N12" s="1258"/>
      <c r="O12" s="1258"/>
      <c r="P12" s="1258"/>
      <c r="Q12" s="1259">
        <v>10</v>
      </c>
      <c r="R12" s="1259"/>
      <c r="S12" s="1259">
        <v>11</v>
      </c>
      <c r="T12" s="1259"/>
      <c r="U12" s="1259">
        <v>12</v>
      </c>
      <c r="V12" s="1259"/>
      <c r="W12" s="1259">
        <v>13</v>
      </c>
      <c r="X12" s="1259"/>
      <c r="Y12" s="1259"/>
      <c r="Z12" s="1259"/>
      <c r="AA12" s="1259"/>
      <c r="AB12" s="1259"/>
      <c r="AC12" s="1259"/>
      <c r="AD12" s="1259"/>
      <c r="AE12" s="1259"/>
      <c r="AF12" s="1260"/>
      <c r="AG12" s="561"/>
    </row>
    <row r="13" spans="3:33" ht="20.100000000000001" customHeight="1">
      <c r="C13" s="561"/>
      <c r="D13" s="1255">
        <f t="shared" si="0"/>
        <v>7</v>
      </c>
      <c r="E13" s="1256"/>
      <c r="F13" s="1257" t="s">
        <v>481</v>
      </c>
      <c r="G13" s="1258"/>
      <c r="H13" s="1258"/>
      <c r="I13" s="1258"/>
      <c r="J13" s="1258"/>
      <c r="K13" s="1258"/>
      <c r="L13" s="1258"/>
      <c r="M13" s="1258"/>
      <c r="N13" s="1258"/>
      <c r="O13" s="1258"/>
      <c r="P13" s="1258"/>
      <c r="Q13" s="1259">
        <v>14</v>
      </c>
      <c r="R13" s="1259"/>
      <c r="S13" s="1259"/>
      <c r="T13" s="1259"/>
      <c r="U13" s="1259"/>
      <c r="V13" s="1259"/>
      <c r="W13" s="1259"/>
      <c r="X13" s="1259"/>
      <c r="Y13" s="1259"/>
      <c r="Z13" s="1259"/>
      <c r="AA13" s="1259"/>
      <c r="AB13" s="1259"/>
      <c r="AC13" s="1259"/>
      <c r="AD13" s="1259"/>
      <c r="AE13" s="1259"/>
      <c r="AF13" s="1260"/>
      <c r="AG13" s="561"/>
    </row>
    <row r="14" spans="3:33" ht="20.100000000000001" customHeight="1">
      <c r="C14" s="561"/>
      <c r="D14" s="1263">
        <f t="shared" si="0"/>
        <v>8</v>
      </c>
      <c r="E14" s="1264"/>
      <c r="F14" s="1265" t="s">
        <v>482</v>
      </c>
      <c r="G14" s="1266"/>
      <c r="H14" s="1266"/>
      <c r="I14" s="1266"/>
      <c r="J14" s="1266"/>
      <c r="K14" s="1266"/>
      <c r="L14" s="1266"/>
      <c r="M14" s="1266"/>
      <c r="N14" s="1266"/>
      <c r="O14" s="1266"/>
      <c r="P14" s="1266"/>
      <c r="Q14" s="1261">
        <v>15</v>
      </c>
      <c r="R14" s="1261"/>
      <c r="S14" s="1261">
        <v>16</v>
      </c>
      <c r="T14" s="1261"/>
      <c r="U14" s="1261"/>
      <c r="V14" s="1261"/>
      <c r="W14" s="1261"/>
      <c r="X14" s="1261"/>
      <c r="Y14" s="1261"/>
      <c r="Z14" s="1261"/>
      <c r="AA14" s="1261"/>
      <c r="AB14" s="1261"/>
      <c r="AC14" s="1261"/>
      <c r="AD14" s="1261"/>
      <c r="AE14" s="1261"/>
      <c r="AF14" s="1262"/>
      <c r="AG14" s="561"/>
    </row>
    <row r="15" spans="3:33" ht="20.100000000000001" customHeight="1">
      <c r="C15" s="561"/>
      <c r="D15" s="561"/>
      <c r="E15" s="561"/>
      <c r="F15" s="561"/>
      <c r="G15" s="561"/>
      <c r="H15" s="561"/>
      <c r="I15" s="561"/>
      <c r="J15" s="561"/>
      <c r="K15" s="561"/>
      <c r="L15" s="561"/>
      <c r="M15" s="561"/>
      <c r="N15" s="561"/>
      <c r="O15" s="561"/>
      <c r="P15" s="561"/>
      <c r="Q15" s="561"/>
      <c r="R15" s="561"/>
      <c r="S15" s="561"/>
      <c r="T15" s="561"/>
      <c r="U15" s="561"/>
      <c r="V15" s="561"/>
      <c r="W15" s="561"/>
      <c r="X15" s="561"/>
      <c r="Y15" s="561"/>
      <c r="Z15" s="561"/>
      <c r="AA15" s="561"/>
      <c r="AB15" s="561"/>
      <c r="AC15" s="561"/>
      <c r="AD15" s="561"/>
      <c r="AE15" s="561"/>
      <c r="AF15" s="561"/>
      <c r="AG15" s="561"/>
    </row>
    <row r="16" spans="3:33" ht="20.100000000000001" customHeight="1"/>
    <row r="78" spans="17:28">
      <c r="Q78" s="559">
        <v>0.245</v>
      </c>
      <c r="AB78" s="559">
        <v>0.54600000000000004</v>
      </c>
    </row>
    <row r="81" spans="17:28">
      <c r="Q81" s="559">
        <v>0.222</v>
      </c>
      <c r="AB81" s="559">
        <v>0.52100000000000002</v>
      </c>
    </row>
    <row r="86" spans="17:28">
      <c r="Q86" s="559">
        <v>0.184</v>
      </c>
      <c r="AB86" s="559">
        <v>0.41</v>
      </c>
    </row>
    <row r="89" spans="17:28">
      <c r="Q89" s="559">
        <v>0.16700000000000001</v>
      </c>
      <c r="AB89" s="559">
        <v>0.39100000000000001</v>
      </c>
    </row>
    <row r="567" spans="5:30">
      <c r="E567" s="627"/>
      <c r="F567" s="628"/>
      <c r="G567" s="628"/>
      <c r="H567" s="628"/>
      <c r="I567" s="628"/>
      <c r="J567" s="628"/>
      <c r="K567" s="628"/>
      <c r="L567" s="628"/>
      <c r="M567" s="628"/>
      <c r="N567" s="628"/>
      <c r="O567" s="628"/>
      <c r="P567" s="628"/>
      <c r="Q567" s="628"/>
      <c r="R567" s="628"/>
      <c r="S567" s="628"/>
      <c r="T567" s="628"/>
      <c r="U567" s="628"/>
      <c r="V567" s="628"/>
      <c r="W567" s="628"/>
      <c r="X567" s="628"/>
      <c r="Y567" s="628"/>
      <c r="Z567" s="628"/>
      <c r="AA567" s="628"/>
      <c r="AB567" s="628"/>
      <c r="AC567" s="628"/>
      <c r="AD567" s="629"/>
    </row>
    <row r="587" spans="5:40">
      <c r="E587" s="627"/>
      <c r="F587" s="628"/>
      <c r="G587" s="628"/>
      <c r="H587" s="628"/>
      <c r="I587" s="628"/>
      <c r="J587" s="628"/>
      <c r="K587" s="628"/>
      <c r="L587" s="628"/>
      <c r="M587" s="628"/>
      <c r="N587" s="628"/>
      <c r="O587" s="628"/>
      <c r="P587" s="628"/>
      <c r="Q587" s="628"/>
      <c r="R587" s="628"/>
      <c r="S587" s="628"/>
      <c r="T587" s="628"/>
      <c r="U587" s="628"/>
      <c r="V587" s="628"/>
      <c r="W587" s="628"/>
      <c r="X587" s="628"/>
      <c r="Y587" s="628"/>
      <c r="Z587" s="628"/>
      <c r="AA587" s="628"/>
      <c r="AB587" s="628"/>
      <c r="AC587" s="628"/>
      <c r="AD587" s="628"/>
      <c r="AE587" s="628"/>
      <c r="AF587" s="628"/>
      <c r="AG587" s="628"/>
      <c r="AH587" s="628"/>
      <c r="AI587" s="628"/>
      <c r="AJ587" s="628"/>
      <c r="AK587" s="628"/>
      <c r="AL587" s="628"/>
      <c r="AM587" s="628"/>
      <c r="AN587" s="629"/>
    </row>
  </sheetData>
  <mergeCells count="90">
    <mergeCell ref="D14:E14"/>
    <mergeCell ref="F14:P14"/>
    <mergeCell ref="Q14:R14"/>
    <mergeCell ref="S14:T14"/>
    <mergeCell ref="U14:V14"/>
    <mergeCell ref="W14:X14"/>
    <mergeCell ref="Y12:Z12"/>
    <mergeCell ref="AA12:AB12"/>
    <mergeCell ref="AC12:AD12"/>
    <mergeCell ref="AE12:AF12"/>
    <mergeCell ref="W13:X13"/>
    <mergeCell ref="Y14:Z14"/>
    <mergeCell ref="AA14:AB14"/>
    <mergeCell ref="AC14:AD14"/>
    <mergeCell ref="AE14:AF14"/>
    <mergeCell ref="Y13:Z13"/>
    <mergeCell ref="AA13:AB13"/>
    <mergeCell ref="AC13:AD13"/>
    <mergeCell ref="AE13:AF13"/>
    <mergeCell ref="W12:X12"/>
    <mergeCell ref="D13:E13"/>
    <mergeCell ref="F13:P13"/>
    <mergeCell ref="Q13:R13"/>
    <mergeCell ref="S13:T13"/>
    <mergeCell ref="U13:V13"/>
    <mergeCell ref="D12:E12"/>
    <mergeCell ref="F12:P12"/>
    <mergeCell ref="Q12:R12"/>
    <mergeCell ref="S12:T12"/>
    <mergeCell ref="U12:V12"/>
    <mergeCell ref="W11:X11"/>
    <mergeCell ref="Y11:Z11"/>
    <mergeCell ref="AA11:AB11"/>
    <mergeCell ref="AC11:AD11"/>
    <mergeCell ref="AE11:AF11"/>
    <mergeCell ref="D11:E11"/>
    <mergeCell ref="F11:P11"/>
    <mergeCell ref="Q11:R11"/>
    <mergeCell ref="S11:T11"/>
    <mergeCell ref="U11:V11"/>
    <mergeCell ref="W10:X10"/>
    <mergeCell ref="Y10:Z10"/>
    <mergeCell ref="AA10:AB10"/>
    <mergeCell ref="AC10:AD10"/>
    <mergeCell ref="AE10:AF10"/>
    <mergeCell ref="D10:E10"/>
    <mergeCell ref="F10:P10"/>
    <mergeCell ref="Q10:R10"/>
    <mergeCell ref="S10:T10"/>
    <mergeCell ref="U10:V10"/>
    <mergeCell ref="W9:X9"/>
    <mergeCell ref="Y9:Z9"/>
    <mergeCell ref="AA9:AB9"/>
    <mergeCell ref="AC9:AD9"/>
    <mergeCell ref="AE9:AF9"/>
    <mergeCell ref="D9:E9"/>
    <mergeCell ref="F9:P9"/>
    <mergeCell ref="Q9:R9"/>
    <mergeCell ref="S9:T9"/>
    <mergeCell ref="U9:V9"/>
    <mergeCell ref="Y7:Z7"/>
    <mergeCell ref="AA7:AB7"/>
    <mergeCell ref="AC7:AD7"/>
    <mergeCell ref="AE7:AF7"/>
    <mergeCell ref="D8:E8"/>
    <mergeCell ref="F8:P8"/>
    <mergeCell ref="Q8:R8"/>
    <mergeCell ref="S8:T8"/>
    <mergeCell ref="U8:V8"/>
    <mergeCell ref="W8:X8"/>
    <mergeCell ref="Y8:Z8"/>
    <mergeCell ref="AA8:AB8"/>
    <mergeCell ref="AC8:AD8"/>
    <mergeCell ref="AE8:AF8"/>
    <mergeCell ref="Y5:Z6"/>
    <mergeCell ref="AA5:AB6"/>
    <mergeCell ref="AC5:AD6"/>
    <mergeCell ref="AE5:AF6"/>
    <mergeCell ref="D7:E7"/>
    <mergeCell ref="F7:P7"/>
    <mergeCell ref="Q7:R7"/>
    <mergeCell ref="S7:T7"/>
    <mergeCell ref="U7:V7"/>
    <mergeCell ref="W7:X7"/>
    <mergeCell ref="D5:E6"/>
    <mergeCell ref="F5:P6"/>
    <mergeCell ref="Q5:R6"/>
    <mergeCell ref="S5:T6"/>
    <mergeCell ref="U5:V6"/>
    <mergeCell ref="W5:X6"/>
  </mergeCells>
  <phoneticPr fontId="90"/>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2:DA601"/>
  <sheetViews>
    <sheetView view="pageBreakPreview" topLeftCell="S25" zoomScale="145" zoomScaleNormal="145" zoomScaleSheetLayoutView="145" workbookViewId="0">
      <selection activeCell="BB29" sqref="BB29"/>
    </sheetView>
  </sheetViews>
  <sheetFormatPr defaultColWidth="2" defaultRowHeight="15" customHeight="1"/>
  <cols>
    <col min="1" max="46" width="2.125" style="219" customWidth="1"/>
    <col min="47" max="94" width="2.25" style="219" customWidth="1"/>
    <col min="95" max="261" width="2" style="219"/>
    <col min="262" max="262" width="2.125" style="219" customWidth="1"/>
    <col min="263" max="302" width="2" style="219"/>
    <col min="303" max="350" width="2.25" style="219" customWidth="1"/>
    <col min="351" max="517" width="2" style="219"/>
    <col min="518" max="518" width="2.125" style="219" customWidth="1"/>
    <col min="519" max="558" width="2" style="219"/>
    <col min="559" max="606" width="2.25" style="219" customWidth="1"/>
    <col min="607" max="773" width="2" style="219"/>
    <col min="774" max="774" width="2.125" style="219" customWidth="1"/>
    <col min="775" max="814" width="2" style="219"/>
    <col min="815" max="862" width="2.25" style="219" customWidth="1"/>
    <col min="863" max="1029" width="2" style="219"/>
    <col min="1030" max="1030" width="2.125" style="219" customWidth="1"/>
    <col min="1031" max="1070" width="2" style="219"/>
    <col min="1071" max="1118" width="2.25" style="219" customWidth="1"/>
    <col min="1119" max="1285" width="2" style="219"/>
    <col min="1286" max="1286" width="2.125" style="219" customWidth="1"/>
    <col min="1287" max="1326" width="2" style="219"/>
    <col min="1327" max="1374" width="2.25" style="219" customWidth="1"/>
    <col min="1375" max="1541" width="2" style="219"/>
    <col min="1542" max="1542" width="2.125" style="219" customWidth="1"/>
    <col min="1543" max="1582" width="2" style="219"/>
    <col min="1583" max="1630" width="2.25" style="219" customWidth="1"/>
    <col min="1631" max="1797" width="2" style="219"/>
    <col min="1798" max="1798" width="2.125" style="219" customWidth="1"/>
    <col min="1799" max="1838" width="2" style="219"/>
    <col min="1839" max="1886" width="2.25" style="219" customWidth="1"/>
    <col min="1887" max="2053" width="2" style="219"/>
    <col min="2054" max="2054" width="2.125" style="219" customWidth="1"/>
    <col min="2055" max="2094" width="2" style="219"/>
    <col min="2095" max="2142" width="2.25" style="219" customWidth="1"/>
    <col min="2143" max="2309" width="2" style="219"/>
    <col min="2310" max="2310" width="2.125" style="219" customWidth="1"/>
    <col min="2311" max="2350" width="2" style="219"/>
    <col min="2351" max="2398" width="2.25" style="219" customWidth="1"/>
    <col min="2399" max="2565" width="2" style="219"/>
    <col min="2566" max="2566" width="2.125" style="219" customWidth="1"/>
    <col min="2567" max="2606" width="2" style="219"/>
    <col min="2607" max="2654" width="2.25" style="219" customWidth="1"/>
    <col min="2655" max="2821" width="2" style="219"/>
    <col min="2822" max="2822" width="2.125" style="219" customWidth="1"/>
    <col min="2823" max="2862" width="2" style="219"/>
    <col min="2863" max="2910" width="2.25" style="219" customWidth="1"/>
    <col min="2911" max="3077" width="2" style="219"/>
    <col min="3078" max="3078" width="2.125" style="219" customWidth="1"/>
    <col min="3079" max="3118" width="2" style="219"/>
    <col min="3119" max="3166" width="2.25" style="219" customWidth="1"/>
    <col min="3167" max="3333" width="2" style="219"/>
    <col min="3334" max="3334" width="2.125" style="219" customWidth="1"/>
    <col min="3335" max="3374" width="2" style="219"/>
    <col min="3375" max="3422" width="2.25" style="219" customWidth="1"/>
    <col min="3423" max="3589" width="2" style="219"/>
    <col min="3590" max="3590" width="2.125" style="219" customWidth="1"/>
    <col min="3591" max="3630" width="2" style="219"/>
    <col min="3631" max="3678" width="2.25" style="219" customWidth="1"/>
    <col min="3679" max="3845" width="2" style="219"/>
    <col min="3846" max="3846" width="2.125" style="219" customWidth="1"/>
    <col min="3847" max="3886" width="2" style="219"/>
    <col min="3887" max="3934" width="2.25" style="219" customWidth="1"/>
    <col min="3935" max="4101" width="2" style="219"/>
    <col min="4102" max="4102" width="2.125" style="219" customWidth="1"/>
    <col min="4103" max="4142" width="2" style="219"/>
    <col min="4143" max="4190" width="2.25" style="219" customWidth="1"/>
    <col min="4191" max="4357" width="2" style="219"/>
    <col min="4358" max="4358" width="2.125" style="219" customWidth="1"/>
    <col min="4359" max="4398" width="2" style="219"/>
    <col min="4399" max="4446" width="2.25" style="219" customWidth="1"/>
    <col min="4447" max="4613" width="2" style="219"/>
    <col min="4614" max="4614" width="2.125" style="219" customWidth="1"/>
    <col min="4615" max="4654" width="2" style="219"/>
    <col min="4655" max="4702" width="2.25" style="219" customWidth="1"/>
    <col min="4703" max="4869" width="2" style="219"/>
    <col min="4870" max="4870" width="2.125" style="219" customWidth="1"/>
    <col min="4871" max="4910" width="2" style="219"/>
    <col min="4911" max="4958" width="2.25" style="219" customWidth="1"/>
    <col min="4959" max="5125" width="2" style="219"/>
    <col min="5126" max="5126" width="2.125" style="219" customWidth="1"/>
    <col min="5127" max="5166" width="2" style="219"/>
    <col min="5167" max="5214" width="2.25" style="219" customWidth="1"/>
    <col min="5215" max="5381" width="2" style="219"/>
    <col min="5382" max="5382" width="2.125" style="219" customWidth="1"/>
    <col min="5383" max="5422" width="2" style="219"/>
    <col min="5423" max="5470" width="2.25" style="219" customWidth="1"/>
    <col min="5471" max="5637" width="2" style="219"/>
    <col min="5638" max="5638" width="2.125" style="219" customWidth="1"/>
    <col min="5639" max="5678" width="2" style="219"/>
    <col min="5679" max="5726" width="2.25" style="219" customWidth="1"/>
    <col min="5727" max="5893" width="2" style="219"/>
    <col min="5894" max="5894" width="2.125" style="219" customWidth="1"/>
    <col min="5895" max="5934" width="2" style="219"/>
    <col min="5935" max="5982" width="2.25" style="219" customWidth="1"/>
    <col min="5983" max="6149" width="2" style="219"/>
    <col min="6150" max="6150" width="2.125" style="219" customWidth="1"/>
    <col min="6151" max="6190" width="2" style="219"/>
    <col min="6191" max="6238" width="2.25" style="219" customWidth="1"/>
    <col min="6239" max="6405" width="2" style="219"/>
    <col min="6406" max="6406" width="2.125" style="219" customWidth="1"/>
    <col min="6407" max="6446" width="2" style="219"/>
    <col min="6447" max="6494" width="2.25" style="219" customWidth="1"/>
    <col min="6495" max="6661" width="2" style="219"/>
    <col min="6662" max="6662" width="2.125" style="219" customWidth="1"/>
    <col min="6663" max="6702" width="2" style="219"/>
    <col min="6703" max="6750" width="2.25" style="219" customWidth="1"/>
    <col min="6751" max="6917" width="2" style="219"/>
    <col min="6918" max="6918" width="2.125" style="219" customWidth="1"/>
    <col min="6919" max="6958" width="2" style="219"/>
    <col min="6959" max="7006" width="2.25" style="219" customWidth="1"/>
    <col min="7007" max="7173" width="2" style="219"/>
    <col min="7174" max="7174" width="2.125" style="219" customWidth="1"/>
    <col min="7175" max="7214" width="2" style="219"/>
    <col min="7215" max="7262" width="2.25" style="219" customWidth="1"/>
    <col min="7263" max="7429" width="2" style="219"/>
    <col min="7430" max="7430" width="2.125" style="219" customWidth="1"/>
    <col min="7431" max="7470" width="2" style="219"/>
    <col min="7471" max="7518" width="2.25" style="219" customWidth="1"/>
    <col min="7519" max="7685" width="2" style="219"/>
    <col min="7686" max="7686" width="2.125" style="219" customWidth="1"/>
    <col min="7687" max="7726" width="2" style="219"/>
    <col min="7727" max="7774" width="2.25" style="219" customWidth="1"/>
    <col min="7775" max="7941" width="2" style="219"/>
    <col min="7942" max="7942" width="2.125" style="219" customWidth="1"/>
    <col min="7943" max="7982" width="2" style="219"/>
    <col min="7983" max="8030" width="2.25" style="219" customWidth="1"/>
    <col min="8031" max="8197" width="2" style="219"/>
    <col min="8198" max="8198" width="2.125" style="219" customWidth="1"/>
    <col min="8199" max="8238" width="2" style="219"/>
    <col min="8239" max="8286" width="2.25" style="219" customWidth="1"/>
    <col min="8287" max="8453" width="2" style="219"/>
    <col min="8454" max="8454" width="2.125" style="219" customWidth="1"/>
    <col min="8455" max="8494" width="2" style="219"/>
    <col min="8495" max="8542" width="2.25" style="219" customWidth="1"/>
    <col min="8543" max="8709" width="2" style="219"/>
    <col min="8710" max="8710" width="2.125" style="219" customWidth="1"/>
    <col min="8711" max="8750" width="2" style="219"/>
    <col min="8751" max="8798" width="2.25" style="219" customWidth="1"/>
    <col min="8799" max="8965" width="2" style="219"/>
    <col min="8966" max="8966" width="2.125" style="219" customWidth="1"/>
    <col min="8967" max="9006" width="2" style="219"/>
    <col min="9007" max="9054" width="2.25" style="219" customWidth="1"/>
    <col min="9055" max="9221" width="2" style="219"/>
    <col min="9222" max="9222" width="2.125" style="219" customWidth="1"/>
    <col min="9223" max="9262" width="2" style="219"/>
    <col min="9263" max="9310" width="2.25" style="219" customWidth="1"/>
    <col min="9311" max="9477" width="2" style="219"/>
    <col min="9478" max="9478" width="2.125" style="219" customWidth="1"/>
    <col min="9479" max="9518" width="2" style="219"/>
    <col min="9519" max="9566" width="2.25" style="219" customWidth="1"/>
    <col min="9567" max="9733" width="2" style="219"/>
    <col min="9734" max="9734" width="2.125" style="219" customWidth="1"/>
    <col min="9735" max="9774" width="2" style="219"/>
    <col min="9775" max="9822" width="2.25" style="219" customWidth="1"/>
    <col min="9823" max="9989" width="2" style="219"/>
    <col min="9990" max="9990" width="2.125" style="219" customWidth="1"/>
    <col min="9991" max="10030" width="2" style="219"/>
    <col min="10031" max="10078" width="2.25" style="219" customWidth="1"/>
    <col min="10079" max="10245" width="2" style="219"/>
    <col min="10246" max="10246" width="2.125" style="219" customWidth="1"/>
    <col min="10247" max="10286" width="2" style="219"/>
    <col min="10287" max="10334" width="2.25" style="219" customWidth="1"/>
    <col min="10335" max="10501" width="2" style="219"/>
    <col min="10502" max="10502" width="2.125" style="219" customWidth="1"/>
    <col min="10503" max="10542" width="2" style="219"/>
    <col min="10543" max="10590" width="2.25" style="219" customWidth="1"/>
    <col min="10591" max="10757" width="2" style="219"/>
    <col min="10758" max="10758" width="2.125" style="219" customWidth="1"/>
    <col min="10759" max="10798" width="2" style="219"/>
    <col min="10799" max="10846" width="2.25" style="219" customWidth="1"/>
    <col min="10847" max="11013" width="2" style="219"/>
    <col min="11014" max="11014" width="2.125" style="219" customWidth="1"/>
    <col min="11015" max="11054" width="2" style="219"/>
    <col min="11055" max="11102" width="2.25" style="219" customWidth="1"/>
    <col min="11103" max="11269" width="2" style="219"/>
    <col min="11270" max="11270" width="2.125" style="219" customWidth="1"/>
    <col min="11271" max="11310" width="2" style="219"/>
    <col min="11311" max="11358" width="2.25" style="219" customWidth="1"/>
    <col min="11359" max="11525" width="2" style="219"/>
    <col min="11526" max="11526" width="2.125" style="219" customWidth="1"/>
    <col min="11527" max="11566" width="2" style="219"/>
    <col min="11567" max="11614" width="2.25" style="219" customWidth="1"/>
    <col min="11615" max="11781" width="2" style="219"/>
    <col min="11782" max="11782" width="2.125" style="219" customWidth="1"/>
    <col min="11783" max="11822" width="2" style="219"/>
    <col min="11823" max="11870" width="2.25" style="219" customWidth="1"/>
    <col min="11871" max="12037" width="2" style="219"/>
    <col min="12038" max="12038" width="2.125" style="219" customWidth="1"/>
    <col min="12039" max="12078" width="2" style="219"/>
    <col min="12079" max="12126" width="2.25" style="219" customWidth="1"/>
    <col min="12127" max="12293" width="2" style="219"/>
    <col min="12294" max="12294" width="2.125" style="219" customWidth="1"/>
    <col min="12295" max="12334" width="2" style="219"/>
    <col min="12335" max="12382" width="2.25" style="219" customWidth="1"/>
    <col min="12383" max="12549" width="2" style="219"/>
    <col min="12550" max="12550" width="2.125" style="219" customWidth="1"/>
    <col min="12551" max="12590" width="2" style="219"/>
    <col min="12591" max="12638" width="2.25" style="219" customWidth="1"/>
    <col min="12639" max="12805" width="2" style="219"/>
    <col min="12806" max="12806" width="2.125" style="219" customWidth="1"/>
    <col min="12807" max="12846" width="2" style="219"/>
    <col min="12847" max="12894" width="2.25" style="219" customWidth="1"/>
    <col min="12895" max="13061" width="2" style="219"/>
    <col min="13062" max="13062" width="2.125" style="219" customWidth="1"/>
    <col min="13063" max="13102" width="2" style="219"/>
    <col min="13103" max="13150" width="2.25" style="219" customWidth="1"/>
    <col min="13151" max="13317" width="2" style="219"/>
    <col min="13318" max="13318" width="2.125" style="219" customWidth="1"/>
    <col min="13319" max="13358" width="2" style="219"/>
    <col min="13359" max="13406" width="2.25" style="219" customWidth="1"/>
    <col min="13407" max="13573" width="2" style="219"/>
    <col min="13574" max="13574" width="2.125" style="219" customWidth="1"/>
    <col min="13575" max="13614" width="2" style="219"/>
    <col min="13615" max="13662" width="2.25" style="219" customWidth="1"/>
    <col min="13663" max="13829" width="2" style="219"/>
    <col min="13830" max="13830" width="2.125" style="219" customWidth="1"/>
    <col min="13831" max="13870" width="2" style="219"/>
    <col min="13871" max="13918" width="2.25" style="219" customWidth="1"/>
    <col min="13919" max="14085" width="2" style="219"/>
    <col min="14086" max="14086" width="2.125" style="219" customWidth="1"/>
    <col min="14087" max="14126" width="2" style="219"/>
    <col min="14127" max="14174" width="2.25" style="219" customWidth="1"/>
    <col min="14175" max="14341" width="2" style="219"/>
    <col min="14342" max="14342" width="2.125" style="219" customWidth="1"/>
    <col min="14343" max="14382" width="2" style="219"/>
    <col min="14383" max="14430" width="2.25" style="219" customWidth="1"/>
    <col min="14431" max="14597" width="2" style="219"/>
    <col min="14598" max="14598" width="2.125" style="219" customWidth="1"/>
    <col min="14599" max="14638" width="2" style="219"/>
    <col min="14639" max="14686" width="2.25" style="219" customWidth="1"/>
    <col min="14687" max="14853" width="2" style="219"/>
    <col min="14854" max="14854" width="2.125" style="219" customWidth="1"/>
    <col min="14855" max="14894" width="2" style="219"/>
    <col min="14895" max="14942" width="2.25" style="219" customWidth="1"/>
    <col min="14943" max="15109" width="2" style="219"/>
    <col min="15110" max="15110" width="2.125" style="219" customWidth="1"/>
    <col min="15111" max="15150" width="2" style="219"/>
    <col min="15151" max="15198" width="2.25" style="219" customWidth="1"/>
    <col min="15199" max="15365" width="2" style="219"/>
    <col min="15366" max="15366" width="2.125" style="219" customWidth="1"/>
    <col min="15367" max="15406" width="2" style="219"/>
    <col min="15407" max="15454" width="2.25" style="219" customWidth="1"/>
    <col min="15455" max="15621" width="2" style="219"/>
    <col min="15622" max="15622" width="2.125" style="219" customWidth="1"/>
    <col min="15623" max="15662" width="2" style="219"/>
    <col min="15663" max="15710" width="2.25" style="219" customWidth="1"/>
    <col min="15711" max="15877" width="2" style="219"/>
    <col min="15878" max="15878" width="2.125" style="219" customWidth="1"/>
    <col min="15879" max="15918" width="2" style="219"/>
    <col min="15919" max="15966" width="2.25" style="219" customWidth="1"/>
    <col min="15967" max="16133" width="2" style="219"/>
    <col min="16134" max="16134" width="2.125" style="219" customWidth="1"/>
    <col min="16135" max="16174" width="2" style="219"/>
    <col min="16175" max="16222" width="2.25" style="219" customWidth="1"/>
    <col min="16223" max="16384" width="2" style="219"/>
  </cols>
  <sheetData>
    <row r="2" spans="1:83" ht="15" customHeight="1">
      <c r="B2" s="220" t="s">
        <v>483</v>
      </c>
    </row>
    <row r="3" spans="1:83" ht="15" customHeight="1">
      <c r="A3" s="220"/>
      <c r="B3" s="220"/>
    </row>
    <row r="4" spans="1:83" ht="15" customHeight="1">
      <c r="A4" s="220"/>
      <c r="C4" s="220" t="s">
        <v>484</v>
      </c>
    </row>
    <row r="5" spans="1:83" ht="15" customHeight="1">
      <c r="A5" s="220"/>
      <c r="B5" s="220"/>
      <c r="C5" s="220"/>
    </row>
    <row r="6" spans="1:83" s="216" customFormat="1" ht="15" customHeight="1">
      <c r="C6" s="221" t="s">
        <v>485</v>
      </c>
    </row>
    <row r="7" spans="1:83" ht="15" customHeight="1">
      <c r="A7" s="220"/>
      <c r="B7" s="220"/>
      <c r="C7" s="220"/>
      <c r="D7" s="220"/>
      <c r="E7" s="220"/>
      <c r="F7" s="220"/>
      <c r="G7" s="220"/>
      <c r="H7" s="220"/>
      <c r="I7" s="220"/>
      <c r="J7" s="220"/>
      <c r="K7" s="220"/>
      <c r="L7" s="220"/>
      <c r="M7" s="220"/>
      <c r="N7" s="220"/>
      <c r="O7" s="220"/>
      <c r="P7" s="220"/>
      <c r="Q7" s="220"/>
      <c r="R7" s="220"/>
      <c r="S7" s="220"/>
      <c r="T7" s="220"/>
      <c r="U7" s="220"/>
      <c r="V7" s="220"/>
      <c r="W7" s="220"/>
      <c r="X7" s="220"/>
      <c r="Y7" s="220"/>
      <c r="Z7" s="220"/>
      <c r="AA7" s="220"/>
      <c r="AB7" s="220"/>
      <c r="AC7" s="220"/>
      <c r="AD7" s="220"/>
      <c r="AE7" s="220"/>
      <c r="AF7" s="220"/>
      <c r="AG7" s="220"/>
      <c r="AH7" s="220"/>
      <c r="AI7" s="220"/>
      <c r="AJ7" s="220"/>
      <c r="AK7" s="220"/>
      <c r="AL7" s="220"/>
      <c r="AM7" s="220"/>
      <c r="AN7" s="220"/>
      <c r="AO7" s="220"/>
      <c r="AP7" s="220"/>
      <c r="AQ7" s="216"/>
      <c r="AR7" s="216"/>
      <c r="AU7" s="226"/>
      <c r="AV7" s="226"/>
      <c r="AW7" s="226"/>
      <c r="AX7" s="226"/>
      <c r="AY7" s="226"/>
      <c r="AZ7" s="226"/>
      <c r="BA7" s="226"/>
      <c r="BB7" s="226"/>
      <c r="BE7" s="1046"/>
      <c r="BF7" s="1046"/>
      <c r="BG7" s="1046"/>
      <c r="BH7" s="1046"/>
      <c r="BL7" s="226"/>
      <c r="BM7" s="226"/>
      <c r="BN7" s="226"/>
      <c r="BQ7" s="217"/>
      <c r="BR7" s="217"/>
      <c r="BS7" s="217"/>
      <c r="BT7" s="217"/>
      <c r="BU7" s="217"/>
      <c r="BV7" s="217"/>
      <c r="BW7" s="217"/>
      <c r="BX7" s="217"/>
      <c r="BY7" s="217"/>
      <c r="BZ7" s="217"/>
      <c r="CA7" s="217"/>
      <c r="CB7" s="217"/>
      <c r="CC7" s="217"/>
      <c r="CD7" s="217"/>
    </row>
    <row r="8" spans="1:83" ht="15" customHeight="1">
      <c r="Q8" s="763">
        <f>J20+Q27+AA20</f>
        <v>9</v>
      </c>
      <c r="R8" s="763"/>
      <c r="S8" s="763"/>
      <c r="T8" s="763"/>
      <c r="U8" s="763"/>
      <c r="V8" s="763"/>
      <c r="W8" s="404"/>
      <c r="AR8" s="1291"/>
      <c r="AS8" s="1291"/>
      <c r="AT8" s="1291"/>
      <c r="AU8" s="1290"/>
      <c r="AV8" s="1290"/>
      <c r="AW8" s="1290"/>
      <c r="AX8" s="1290"/>
      <c r="AY8" s="226"/>
      <c r="BA8" s="228"/>
      <c r="BB8" s="228"/>
      <c r="BE8" s="1045"/>
      <c r="BF8" s="1045"/>
      <c r="BG8" s="1045"/>
      <c r="BH8" s="1045"/>
      <c r="BI8" s="228"/>
      <c r="BK8" s="226"/>
      <c r="BO8" s="1290"/>
      <c r="BP8" s="1290"/>
      <c r="BQ8" s="1290"/>
      <c r="BR8" s="1290"/>
      <c r="BS8" s="1294"/>
      <c r="BT8" s="1294"/>
      <c r="BU8" s="1294"/>
      <c r="BV8" s="217"/>
      <c r="BW8" s="217"/>
      <c r="BX8" s="217"/>
      <c r="BY8" s="217"/>
      <c r="BZ8" s="217"/>
      <c r="CA8" s="217"/>
      <c r="CB8" s="217"/>
      <c r="CC8" s="217"/>
      <c r="CD8" s="217"/>
    </row>
    <row r="9" spans="1:83" ht="15" customHeight="1">
      <c r="AR9" s="1074"/>
      <c r="AS9" s="1074"/>
      <c r="AT9" s="1074"/>
      <c r="AU9" s="1074"/>
      <c r="AV9" s="1289"/>
      <c r="AW9" s="1289"/>
      <c r="AX9" s="1289"/>
      <c r="AY9" s="230"/>
      <c r="AZ9" s="230"/>
      <c r="BA9" s="231"/>
      <c r="BB9" s="217"/>
      <c r="BE9" s="1046"/>
      <c r="BF9" s="1046"/>
      <c r="BG9" s="1046"/>
      <c r="BH9" s="1046"/>
      <c r="BJ9" s="231"/>
      <c r="BO9" s="1289"/>
      <c r="BP9" s="1289"/>
      <c r="BQ9" s="1289"/>
      <c r="BR9" s="1074"/>
      <c r="BS9" s="1074"/>
      <c r="BT9" s="1074"/>
      <c r="BU9" s="1074"/>
      <c r="BV9" s="538"/>
      <c r="BW9" s="538"/>
      <c r="BX9" s="538"/>
      <c r="BY9" s="217"/>
      <c r="BZ9" s="217"/>
      <c r="CA9" s="217"/>
      <c r="CB9" s="217"/>
      <c r="CC9" s="217"/>
      <c r="CD9" s="217"/>
    </row>
    <row r="10" spans="1:83" ht="15" customHeight="1">
      <c r="AR10" s="645"/>
      <c r="AS10" s="645"/>
      <c r="AT10" s="645"/>
      <c r="AU10" s="645"/>
      <c r="AV10" s="229"/>
      <c r="AW10" s="229"/>
      <c r="AX10" s="229"/>
      <c r="AY10" s="230"/>
      <c r="AZ10" s="230"/>
      <c r="BA10" s="231"/>
      <c r="BB10" s="217"/>
      <c r="BE10" s="232"/>
      <c r="BF10" s="232"/>
      <c r="BG10" s="232"/>
      <c r="BH10" s="232"/>
      <c r="BJ10" s="231"/>
      <c r="BO10" s="229"/>
      <c r="BP10" s="229"/>
      <c r="BQ10" s="229"/>
      <c r="BR10" s="645"/>
      <c r="BS10" s="645"/>
      <c r="BT10" s="645"/>
      <c r="BU10" s="645"/>
      <c r="BV10" s="538"/>
      <c r="BW10" s="538"/>
      <c r="BX10" s="538"/>
      <c r="BY10" s="217"/>
      <c r="BZ10" s="217"/>
      <c r="CA10" s="217"/>
      <c r="CB10" s="217"/>
      <c r="CC10" s="217"/>
      <c r="CD10" s="217"/>
    </row>
    <row r="11" spans="1:83" ht="15" customHeight="1">
      <c r="AU11" s="1289"/>
      <c r="AV11" s="1289"/>
      <c r="AW11" s="1289"/>
      <c r="BA11" s="217"/>
      <c r="BB11" s="217"/>
      <c r="BC11" s="217"/>
      <c r="BD11" s="217"/>
      <c r="BE11" s="217"/>
      <c r="BF11" s="217"/>
      <c r="BG11" s="217"/>
      <c r="BH11" s="217"/>
      <c r="BI11" s="217"/>
      <c r="BJ11" s="217"/>
      <c r="BO11" s="217"/>
      <c r="BP11" s="1289"/>
      <c r="BQ11" s="1289"/>
      <c r="BR11" s="1289"/>
      <c r="BS11" s="230"/>
      <c r="BT11" s="230"/>
      <c r="BU11" s="217"/>
      <c r="BV11" s="217"/>
      <c r="BW11" s="217"/>
      <c r="BX11" s="217"/>
      <c r="BY11" s="217"/>
      <c r="BZ11" s="217"/>
      <c r="CA11" s="217"/>
      <c r="CB11" s="217"/>
      <c r="CC11" s="217"/>
      <c r="CD11" s="217"/>
    </row>
    <row r="12" spans="1:83" ht="15" customHeight="1">
      <c r="AJ12" s="1292">
        <v>2</v>
      </c>
      <c r="AT12" s="217"/>
      <c r="AU12" s="217"/>
      <c r="AV12" s="1289"/>
      <c r="AW12" s="1289"/>
      <c r="AX12" s="1289"/>
      <c r="AY12" s="231"/>
      <c r="AZ12" s="217"/>
      <c r="BA12" s="217"/>
      <c r="BB12" s="217"/>
      <c r="BC12" s="217"/>
      <c r="BD12" s="217"/>
      <c r="BE12" s="217"/>
      <c r="BF12" s="217"/>
      <c r="BG12" s="217"/>
      <c r="BH12" s="217"/>
      <c r="BI12" s="217"/>
      <c r="BJ12" s="217"/>
      <c r="BK12" s="229"/>
      <c r="BQ12" s="217"/>
      <c r="BR12" s="217"/>
      <c r="BV12" s="217"/>
      <c r="BW12" s="217"/>
      <c r="BX12" s="217"/>
      <c r="BY12" s="217"/>
      <c r="BZ12" s="217"/>
    </row>
    <row r="13" spans="1:83" ht="15" customHeight="1">
      <c r="AJ13" s="1292"/>
      <c r="AT13" s="217"/>
      <c r="AU13" s="217"/>
      <c r="AV13" s="217"/>
      <c r="AW13" s="217"/>
      <c r="AX13" s="217"/>
      <c r="AY13" s="217"/>
      <c r="AZ13" s="217"/>
      <c r="BA13" s="217"/>
      <c r="BB13" s="217"/>
      <c r="BC13" s="217"/>
      <c r="BD13" s="217"/>
      <c r="BE13" s="217"/>
      <c r="BF13" s="217"/>
      <c r="BG13" s="217"/>
      <c r="BH13" s="217"/>
      <c r="BI13" s="217"/>
      <c r="BJ13" s="217"/>
      <c r="BK13" s="217"/>
      <c r="BP13" s="217"/>
      <c r="BQ13" s="217"/>
      <c r="BR13" s="217"/>
      <c r="BS13" s="217"/>
      <c r="BT13" s="217"/>
      <c r="BU13" s="217"/>
      <c r="BV13" s="217"/>
      <c r="BW13" s="217"/>
      <c r="BX13" s="1284"/>
      <c r="CE13" s="245"/>
    </row>
    <row r="14" spans="1:83" ht="15" customHeight="1">
      <c r="AJ14" s="1292"/>
      <c r="AT14" s="217"/>
      <c r="AU14" s="217"/>
      <c r="AV14" s="217"/>
      <c r="AW14" s="217"/>
      <c r="AX14" s="217"/>
      <c r="AY14" s="217"/>
      <c r="AZ14" s="217"/>
      <c r="BA14" s="217"/>
      <c r="BB14" s="217"/>
      <c r="BC14" s="217"/>
      <c r="BD14" s="217"/>
      <c r="BE14" s="217"/>
      <c r="BF14" s="217"/>
      <c r="BG14" s="217"/>
      <c r="BH14" s="217"/>
      <c r="BI14" s="217"/>
      <c r="BJ14" s="217"/>
      <c r="BK14" s="217"/>
      <c r="BP14" s="217"/>
      <c r="BQ14" s="217"/>
      <c r="BR14" s="217"/>
      <c r="BS14" s="217"/>
      <c r="BT14" s="217"/>
      <c r="BU14" s="217"/>
      <c r="BV14" s="217"/>
      <c r="BW14" s="217"/>
      <c r="BX14" s="1284"/>
      <c r="BZ14" s="1295"/>
      <c r="CE14" s="245"/>
    </row>
    <row r="15" spans="1:83" ht="15" customHeight="1">
      <c r="AJ15" s="1292"/>
      <c r="AT15" s="217"/>
      <c r="AU15" s="217"/>
      <c r="AV15" s="217"/>
      <c r="AW15" s="217"/>
      <c r="AX15" s="217"/>
      <c r="AY15" s="217"/>
      <c r="AZ15" s="217"/>
      <c r="BA15" s="217"/>
      <c r="BB15" s="217"/>
      <c r="BC15" s="217"/>
      <c r="BD15" s="217"/>
      <c r="BE15" s="217"/>
      <c r="BF15" s="217"/>
      <c r="BG15" s="217"/>
      <c r="BH15" s="217"/>
      <c r="BI15" s="217"/>
      <c r="BJ15" s="217"/>
      <c r="BK15" s="217"/>
      <c r="BP15" s="217"/>
      <c r="BQ15" s="217"/>
      <c r="BR15" s="217"/>
      <c r="BS15" s="217"/>
      <c r="BT15" s="217"/>
      <c r="BU15" s="217"/>
      <c r="BV15" s="217"/>
      <c r="BW15" s="217"/>
      <c r="BX15" s="1284"/>
      <c r="BY15" s="328"/>
      <c r="BZ15" s="1295"/>
      <c r="CE15" s="245"/>
    </row>
    <row r="16" spans="1:83" ht="15" customHeight="1">
      <c r="AJ16" s="1311">
        <v>0.7</v>
      </c>
      <c r="AT16" s="217"/>
      <c r="AU16" s="217"/>
      <c r="AV16" s="217"/>
      <c r="AW16" s="217"/>
      <c r="AX16" s="217"/>
      <c r="AY16" s="217"/>
      <c r="AZ16" s="217"/>
      <c r="BA16" s="217"/>
      <c r="BB16" s="217"/>
      <c r="BC16" s="217"/>
      <c r="BD16" s="217"/>
      <c r="BE16" s="217"/>
      <c r="BF16" s="217"/>
      <c r="BG16" s="217"/>
      <c r="BH16" s="217"/>
      <c r="BI16" s="217"/>
      <c r="BJ16" s="217"/>
      <c r="BK16" s="217"/>
      <c r="BL16" s="217"/>
      <c r="BM16" s="217"/>
      <c r="BN16" s="217"/>
      <c r="BO16" s="217"/>
      <c r="BP16" s="217"/>
      <c r="BQ16" s="217"/>
      <c r="BR16" s="217"/>
      <c r="BS16" s="217"/>
      <c r="BT16" s="217"/>
      <c r="BU16" s="217"/>
      <c r="BV16" s="217"/>
      <c r="BW16" s="217"/>
      <c r="BX16" s="1284"/>
      <c r="BY16" s="1026"/>
      <c r="BZ16" s="1295"/>
      <c r="CE16" s="245"/>
    </row>
    <row r="17" spans="9:83" ht="15" customHeight="1">
      <c r="AJ17" s="1311"/>
      <c r="AT17" s="217"/>
      <c r="AU17" s="217"/>
      <c r="AV17" s="217"/>
      <c r="AW17" s="217"/>
      <c r="AX17" s="217"/>
      <c r="AY17" s="217"/>
      <c r="AZ17" s="217"/>
      <c r="BA17" s="217"/>
      <c r="BB17" s="217"/>
      <c r="BC17" s="217"/>
      <c r="BD17" s="217"/>
      <c r="BE17" s="217"/>
      <c r="BF17" s="217"/>
      <c r="BG17" s="217"/>
      <c r="BH17" s="217"/>
      <c r="BI17" s="217"/>
      <c r="BJ17" s="217"/>
      <c r="BK17" s="217"/>
      <c r="BL17" s="217"/>
      <c r="BM17" s="217"/>
      <c r="BN17" s="217"/>
      <c r="BO17" s="217"/>
      <c r="BP17" s="217"/>
      <c r="BQ17" s="217"/>
      <c r="BR17" s="217"/>
      <c r="BS17" s="217"/>
      <c r="BT17" s="217"/>
      <c r="BU17" s="217"/>
      <c r="BV17" s="217"/>
      <c r="BX17" s="1284"/>
      <c r="BY17" s="1026"/>
      <c r="CE17" s="245"/>
    </row>
    <row r="18" spans="9:83" ht="15" customHeight="1">
      <c r="AI18" s="546"/>
      <c r="AT18" s="217"/>
      <c r="AU18" s="217"/>
      <c r="AV18" s="217"/>
      <c r="AW18" s="217"/>
      <c r="AX18" s="217"/>
      <c r="AY18" s="217"/>
      <c r="AZ18" s="217"/>
      <c r="BA18" s="217"/>
      <c r="BB18" s="217"/>
      <c r="BC18" s="217"/>
      <c r="BD18" s="217"/>
      <c r="BE18" s="217"/>
      <c r="BF18" s="217"/>
      <c r="BG18" s="217"/>
      <c r="BH18" s="217"/>
      <c r="BI18" s="217"/>
      <c r="BJ18" s="217"/>
      <c r="BK18" s="217"/>
      <c r="BL18" s="217"/>
      <c r="BM18" s="217"/>
      <c r="BN18" s="217"/>
      <c r="BO18" s="217"/>
      <c r="BP18" s="217"/>
      <c r="BQ18" s="217"/>
      <c r="BR18" s="217"/>
      <c r="BS18" s="217"/>
      <c r="BT18" s="217"/>
      <c r="BU18" s="217"/>
      <c r="BV18" s="217"/>
      <c r="BX18" s="1285"/>
      <c r="BY18" s="1026"/>
      <c r="CE18" s="245"/>
    </row>
    <row r="19" spans="9:83" ht="15" customHeight="1">
      <c r="AI19" s="549"/>
      <c r="AT19" s="217"/>
      <c r="AU19" s="217"/>
      <c r="AV19" s="217"/>
      <c r="AW19" s="217"/>
      <c r="AX19" s="217"/>
      <c r="AY19" s="217"/>
      <c r="AZ19" s="217"/>
      <c r="BA19" s="217"/>
      <c r="BB19" s="217"/>
      <c r="BC19" s="217"/>
      <c r="BD19" s="217"/>
      <c r="BE19" s="217"/>
      <c r="BF19" s="217"/>
      <c r="BG19" s="217"/>
      <c r="BH19" s="217"/>
      <c r="BI19" s="217"/>
      <c r="BJ19" s="217"/>
      <c r="BK19" s="217"/>
      <c r="BL19" s="217"/>
      <c r="BM19" s="217"/>
      <c r="BN19" s="217"/>
      <c r="BO19" s="217"/>
      <c r="BP19" s="217"/>
      <c r="BQ19" s="217"/>
      <c r="BR19" s="217"/>
      <c r="BS19" s="217"/>
      <c r="BT19" s="217"/>
      <c r="BU19" s="217"/>
      <c r="BV19" s="217"/>
      <c r="BX19" s="1285"/>
      <c r="BY19" s="1285"/>
      <c r="CE19" s="245"/>
    </row>
    <row r="20" spans="9:83" ht="15" customHeight="1">
      <c r="J20" s="1267">
        <v>2.25</v>
      </c>
      <c r="K20" s="1267"/>
      <c r="L20" s="1267"/>
      <c r="M20" s="646"/>
      <c r="AA20" s="1267">
        <v>2.25</v>
      </c>
      <c r="AB20" s="1267"/>
      <c r="AC20" s="1267"/>
      <c r="AD20" s="646"/>
      <c r="AI20" s="549"/>
      <c r="AK20" s="1293">
        <f>AJ12+AJ16+AJ23</f>
        <v>7.6000000000000005</v>
      </c>
      <c r="AT20" s="217"/>
      <c r="AU20" s="217"/>
      <c r="AV20" s="217"/>
      <c r="AW20" s="217"/>
      <c r="AX20" s="217"/>
      <c r="AY20" s="217"/>
      <c r="AZ20" s="217"/>
      <c r="BA20" s="217"/>
      <c r="BB20" s="217"/>
      <c r="BC20" s="217"/>
      <c r="BD20" s="217"/>
      <c r="BE20" s="217"/>
      <c r="BF20" s="217"/>
      <c r="BG20" s="217"/>
      <c r="BH20" s="217"/>
      <c r="BI20" s="217"/>
      <c r="BJ20" s="217"/>
      <c r="BK20" s="217"/>
      <c r="BL20" s="217"/>
      <c r="BM20" s="217"/>
      <c r="BN20" s="217"/>
      <c r="BO20" s="217"/>
      <c r="BP20" s="217"/>
      <c r="BQ20" s="217"/>
      <c r="BR20" s="217"/>
      <c r="BS20" s="217"/>
      <c r="BT20" s="217"/>
      <c r="BU20" s="217"/>
      <c r="BV20" s="217"/>
      <c r="BX20" s="1285"/>
      <c r="BY20" s="1285"/>
      <c r="CE20" s="245"/>
    </row>
    <row r="21" spans="9:83" ht="15" customHeight="1">
      <c r="AK21" s="1293"/>
      <c r="AT21" s="217"/>
      <c r="AU21" s="217"/>
      <c r="AV21" s="217"/>
      <c r="AW21" s="217"/>
      <c r="AX21" s="217"/>
      <c r="AY21" s="217"/>
      <c r="AZ21" s="217"/>
      <c r="BA21" s="217"/>
      <c r="BB21" s="217"/>
      <c r="BC21" s="217"/>
      <c r="BD21" s="217"/>
      <c r="BE21" s="217"/>
      <c r="BF21" s="217"/>
      <c r="BG21" s="217"/>
      <c r="BH21" s="217"/>
      <c r="BI21" s="217"/>
      <c r="BJ21" s="217"/>
      <c r="BK21" s="217"/>
      <c r="BL21" s="217"/>
      <c r="BM21" s="217"/>
      <c r="BN21" s="217"/>
      <c r="BO21" s="217"/>
      <c r="BP21" s="217"/>
      <c r="BQ21" s="217"/>
      <c r="BR21" s="217"/>
      <c r="BS21" s="217"/>
      <c r="BT21" s="217"/>
      <c r="BU21" s="217"/>
      <c r="BV21" s="217"/>
      <c r="BX21" s="1285"/>
      <c r="BY21" s="1285"/>
      <c r="BZ21" s="247"/>
      <c r="CE21" s="245"/>
    </row>
    <row r="22" spans="9:83" ht="15" customHeight="1">
      <c r="AK22" s="1293"/>
      <c r="AT22" s="217"/>
      <c r="AU22" s="217"/>
      <c r="AV22" s="217"/>
      <c r="AW22" s="217"/>
      <c r="AX22" s="217"/>
      <c r="AY22" s="217"/>
      <c r="AZ22" s="217"/>
      <c r="BA22" s="217"/>
      <c r="BB22" s="217"/>
      <c r="BC22" s="217"/>
      <c r="BD22" s="217"/>
      <c r="BE22" s="217"/>
      <c r="BF22" s="217"/>
      <c r="BG22" s="217"/>
      <c r="BH22" s="217"/>
      <c r="BI22" s="217"/>
      <c r="BJ22" s="217"/>
      <c r="BK22" s="217"/>
      <c r="BL22" s="217"/>
      <c r="BM22" s="217"/>
      <c r="BN22" s="217"/>
      <c r="BO22" s="217"/>
      <c r="BP22" s="217"/>
      <c r="BQ22" s="217"/>
      <c r="BR22" s="217"/>
      <c r="BS22" s="217"/>
      <c r="BT22" s="217"/>
      <c r="BU22" s="217"/>
      <c r="BV22" s="217"/>
      <c r="BX22" s="535"/>
      <c r="BY22" s="1285"/>
      <c r="BZ22" s="1023"/>
      <c r="CE22" s="245"/>
    </row>
    <row r="23" spans="9:83" ht="15" customHeight="1">
      <c r="AJ23" s="1292">
        <v>4.9000000000000004</v>
      </c>
      <c r="AK23" s="1293"/>
      <c r="AT23" s="217"/>
      <c r="AU23" s="217"/>
      <c r="AV23" s="217"/>
      <c r="AW23" s="217"/>
      <c r="AX23" s="217"/>
      <c r="AY23" s="217"/>
      <c r="AZ23" s="217"/>
      <c r="BA23" s="217"/>
      <c r="BB23" s="217"/>
      <c r="BC23" s="217"/>
      <c r="BD23" s="217"/>
      <c r="BE23" s="217"/>
      <c r="BF23" s="217"/>
      <c r="BG23" s="217"/>
      <c r="BH23" s="217"/>
      <c r="BI23" s="217"/>
      <c r="BJ23" s="217"/>
      <c r="BK23" s="217"/>
      <c r="BL23" s="217"/>
      <c r="BM23" s="217"/>
      <c r="BN23" s="217"/>
      <c r="BO23" s="217"/>
      <c r="BP23" s="217"/>
      <c r="BQ23" s="217"/>
      <c r="BR23" s="217"/>
      <c r="BS23" s="217"/>
      <c r="BT23" s="217"/>
      <c r="BU23" s="217"/>
      <c r="BV23" s="217"/>
      <c r="BX23" s="535"/>
      <c r="BY23" s="534"/>
      <c r="BZ23" s="1023"/>
      <c r="CE23" s="245"/>
    </row>
    <row r="24" spans="9:83" ht="15" customHeight="1">
      <c r="AJ24" s="1292"/>
      <c r="AK24" s="1293"/>
      <c r="AT24" s="217"/>
      <c r="AU24" s="217"/>
      <c r="AV24" s="217"/>
      <c r="AW24" s="217"/>
      <c r="AX24" s="217"/>
      <c r="AY24" s="217"/>
      <c r="AZ24" s="217"/>
      <c r="BA24" s="217"/>
      <c r="BB24" s="217"/>
      <c r="BC24" s="217"/>
      <c r="BD24" s="217"/>
      <c r="BE24" s="217"/>
      <c r="BF24" s="217"/>
      <c r="BG24" s="217"/>
      <c r="BH24" s="217"/>
      <c r="BI24" s="217"/>
      <c r="BJ24" s="217"/>
      <c r="BK24" s="217"/>
      <c r="BL24" s="217"/>
      <c r="BM24" s="217"/>
      <c r="BN24" s="217"/>
      <c r="BO24" s="217"/>
      <c r="BP24" s="217"/>
      <c r="BQ24" s="217"/>
      <c r="BR24" s="217"/>
      <c r="BS24" s="217"/>
      <c r="BT24" s="217"/>
      <c r="BU24" s="217"/>
      <c r="BV24" s="217"/>
      <c r="BX24" s="1048"/>
      <c r="BY24" s="1057"/>
      <c r="BZ24" s="1023"/>
      <c r="CE24" s="245"/>
    </row>
    <row r="25" spans="9:83" ht="15" customHeight="1">
      <c r="AJ25" s="1292"/>
      <c r="AK25" s="1293"/>
      <c r="AT25" s="217"/>
      <c r="AU25" s="217"/>
      <c r="AV25" s="217"/>
      <c r="AW25" s="217"/>
      <c r="AX25" s="217"/>
      <c r="AY25" s="217"/>
      <c r="AZ25" s="217"/>
      <c r="BA25" s="217"/>
      <c r="BB25" s="217"/>
      <c r="BC25" s="217"/>
      <c r="BD25" s="217"/>
      <c r="BE25" s="217"/>
      <c r="BF25" s="217"/>
      <c r="BG25" s="217"/>
      <c r="BH25" s="217"/>
      <c r="BI25" s="217"/>
      <c r="BJ25" s="217"/>
      <c r="BK25" s="217"/>
      <c r="BL25" s="217"/>
      <c r="BM25" s="217"/>
      <c r="BN25" s="217"/>
      <c r="BO25" s="217"/>
      <c r="BP25" s="217"/>
      <c r="BQ25" s="217"/>
      <c r="BR25" s="217"/>
      <c r="BS25" s="217"/>
      <c r="BT25" s="217"/>
      <c r="BU25" s="217"/>
      <c r="BV25" s="217"/>
      <c r="BW25" s="217"/>
      <c r="BX25" s="1048"/>
      <c r="BY25" s="1057"/>
      <c r="BZ25" s="247"/>
      <c r="CE25" s="245"/>
    </row>
    <row r="26" spans="9:83" ht="15" customHeight="1">
      <c r="W26" s="646"/>
      <c r="AJ26" s="1292"/>
      <c r="AT26" s="217"/>
      <c r="AU26" s="217"/>
      <c r="AV26" s="217"/>
      <c r="AW26" s="217"/>
      <c r="AX26" s="217"/>
      <c r="AY26" s="217"/>
      <c r="AZ26" s="217"/>
      <c r="BA26" s="217"/>
      <c r="BB26" s="217"/>
      <c r="BE26" s="1045"/>
      <c r="BF26" s="1045"/>
      <c r="BG26" s="1045"/>
      <c r="BH26" s="1045"/>
      <c r="BI26" s="217"/>
      <c r="BJ26" s="217"/>
      <c r="BK26" s="217"/>
      <c r="BL26" s="217"/>
      <c r="BM26" s="217"/>
      <c r="BN26" s="217"/>
      <c r="BO26" s="217"/>
      <c r="BP26" s="217"/>
      <c r="BQ26" s="217"/>
      <c r="BR26" s="217"/>
      <c r="BS26" s="217"/>
      <c r="BT26" s="217"/>
      <c r="BU26" s="217"/>
      <c r="BV26" s="217"/>
      <c r="BW26" s="217"/>
      <c r="BX26" s="1048"/>
      <c r="BY26" s="1057"/>
      <c r="BZ26" s="247"/>
      <c r="CE26" s="245"/>
    </row>
    <row r="27" spans="9:83" ht="15" customHeight="1">
      <c r="I27" s="763">
        <f>(R42-Q27)/2</f>
        <v>2.25</v>
      </c>
      <c r="J27" s="763"/>
      <c r="K27" s="763"/>
      <c r="L27" s="763"/>
      <c r="M27" s="404"/>
      <c r="N27" s="404"/>
      <c r="Q27" s="1267">
        <v>4.5</v>
      </c>
      <c r="R27" s="1267"/>
      <c r="S27" s="1267"/>
      <c r="T27" s="1267"/>
      <c r="U27" s="1267"/>
      <c r="V27" s="1267"/>
      <c r="W27" s="404"/>
      <c r="AA27" s="763">
        <f>I27</f>
        <v>2.25</v>
      </c>
      <c r="AB27" s="763"/>
      <c r="AC27" s="763"/>
      <c r="AD27" s="763"/>
      <c r="AE27" s="404"/>
      <c r="AF27" s="404"/>
      <c r="AG27" s="404"/>
      <c r="AJ27" s="1292"/>
      <c r="AS27" s="1046"/>
      <c r="AT27" s="1046"/>
      <c r="AU27" s="1046"/>
      <c r="AV27" s="226"/>
      <c r="AW27" s="217"/>
      <c r="AX27" s="217"/>
      <c r="AY27" s="217"/>
      <c r="AZ27" s="1046"/>
      <c r="BA27" s="1046"/>
      <c r="BB27" s="1046"/>
      <c r="BC27" s="1046"/>
      <c r="BJ27" s="1046"/>
      <c r="BK27" s="1046"/>
      <c r="BL27" s="1046"/>
      <c r="BM27" s="1046"/>
      <c r="BN27" s="226"/>
      <c r="BO27" s="226"/>
      <c r="BP27" s="226"/>
      <c r="BQ27" s="226"/>
      <c r="BR27" s="1074"/>
      <c r="BS27" s="1074"/>
      <c r="BT27" s="1074"/>
      <c r="BU27" s="327"/>
      <c r="BV27" s="226"/>
      <c r="BW27" s="226"/>
      <c r="BX27" s="247"/>
      <c r="BY27" s="323"/>
      <c r="CE27" s="245"/>
    </row>
    <row r="28" spans="9:83" ht="15" customHeight="1">
      <c r="BD28" s="226"/>
      <c r="BF28" s="226"/>
      <c r="BP28" s="217"/>
      <c r="BU28" s="217"/>
      <c r="BV28" s="217"/>
      <c r="BW28" s="217"/>
      <c r="BX28" s="245"/>
      <c r="BY28" s="323"/>
      <c r="BZ28" s="248"/>
      <c r="CE28" s="245"/>
    </row>
    <row r="29" spans="9:83" ht="15" customHeight="1">
      <c r="AT29" s="217"/>
      <c r="AU29" s="217"/>
      <c r="AV29" s="217"/>
      <c r="AW29" s="217"/>
      <c r="AX29" s="217"/>
      <c r="AY29" s="217"/>
      <c r="AZ29" s="217"/>
      <c r="BA29" s="217"/>
      <c r="BB29" s="217"/>
      <c r="BC29" s="217"/>
      <c r="BD29" s="217"/>
      <c r="BE29" s="217"/>
      <c r="BF29" s="217"/>
      <c r="BG29" s="217"/>
      <c r="BH29" s="217"/>
      <c r="BI29" s="217"/>
      <c r="BJ29" s="217"/>
      <c r="BK29" s="217"/>
      <c r="BL29" s="217"/>
      <c r="BM29" s="217"/>
      <c r="BN29" s="217"/>
      <c r="BO29" s="217"/>
      <c r="BP29" s="217"/>
      <c r="BQ29" s="217"/>
      <c r="BR29" s="217"/>
      <c r="BS29" s="217"/>
      <c r="BT29" s="217"/>
      <c r="BU29" s="217"/>
      <c r="BV29" s="217"/>
      <c r="BZ29" s="248"/>
    </row>
    <row r="30" spans="9:83" ht="15" customHeight="1">
      <c r="AT30" s="217"/>
      <c r="AU30" s="217"/>
      <c r="AV30" s="217"/>
      <c r="AW30" s="217"/>
      <c r="AX30" s="217"/>
      <c r="AY30" s="217"/>
      <c r="AZ30" s="217"/>
      <c r="BA30" s="217"/>
      <c r="BB30" s="217"/>
      <c r="BC30" s="217"/>
      <c r="BD30" s="217"/>
      <c r="BE30" s="217"/>
      <c r="BF30" s="217"/>
      <c r="BG30" s="217"/>
      <c r="BH30" s="217"/>
      <c r="BI30" s="217"/>
      <c r="BJ30" s="217"/>
      <c r="BK30" s="217"/>
      <c r="BL30" s="217"/>
      <c r="BM30" s="217"/>
      <c r="BN30" s="217"/>
      <c r="BO30" s="217"/>
      <c r="BP30" s="217"/>
      <c r="BQ30" s="217"/>
      <c r="BR30" s="217"/>
      <c r="BS30" s="217"/>
      <c r="BT30" s="217"/>
      <c r="BU30" s="217"/>
      <c r="BV30" s="217"/>
      <c r="BY30" s="1057"/>
      <c r="BZ30" s="1023"/>
    </row>
    <row r="31" spans="9:83" ht="15" customHeight="1">
      <c r="AJ31" s="1293">
        <f>AK32/2</f>
        <v>1.35</v>
      </c>
      <c r="AT31" s="217"/>
      <c r="AU31" s="217"/>
      <c r="AV31" s="217"/>
      <c r="AW31" s="217"/>
      <c r="AX31" s="217"/>
      <c r="AY31" s="217"/>
      <c r="AZ31" s="217"/>
      <c r="BA31" s="217"/>
      <c r="BB31" s="217"/>
      <c r="BC31" s="217"/>
      <c r="BD31" s="217"/>
      <c r="BE31" s="217"/>
      <c r="BF31" s="217"/>
      <c r="BG31" s="217"/>
      <c r="BH31" s="217"/>
      <c r="BI31" s="217"/>
      <c r="BJ31" s="217"/>
      <c r="BK31" s="217"/>
      <c r="BL31" s="217"/>
      <c r="BM31" s="217"/>
      <c r="BN31" s="217"/>
      <c r="BO31" s="217"/>
      <c r="BP31" s="217"/>
      <c r="BQ31" s="217"/>
      <c r="BR31" s="217"/>
      <c r="BS31" s="217"/>
      <c r="BT31" s="217"/>
      <c r="BU31" s="217"/>
      <c r="BV31" s="217"/>
      <c r="BY31" s="1057"/>
      <c r="BZ31" s="1023"/>
    </row>
    <row r="32" spans="9:83" ht="15" customHeight="1">
      <c r="AJ32" s="1293"/>
      <c r="AK32" s="1292">
        <v>2.7</v>
      </c>
      <c r="AT32" s="217"/>
      <c r="AU32" s="217"/>
      <c r="AV32" s="217"/>
      <c r="AW32" s="217"/>
      <c r="AX32" s="217"/>
      <c r="AY32" s="217"/>
      <c r="AZ32" s="217"/>
      <c r="BA32" s="217"/>
      <c r="BB32" s="217"/>
      <c r="BC32" s="217"/>
      <c r="BD32" s="217"/>
      <c r="BE32" s="217"/>
      <c r="BF32" s="217"/>
      <c r="BG32" s="217"/>
      <c r="BH32" s="217"/>
      <c r="BI32" s="217"/>
      <c r="BJ32" s="217"/>
      <c r="BK32" s="217"/>
      <c r="BL32" s="217"/>
      <c r="BM32" s="217"/>
      <c r="BN32" s="217"/>
      <c r="BO32" s="217"/>
      <c r="BP32" s="217"/>
      <c r="BQ32" s="217"/>
      <c r="BR32" s="217"/>
      <c r="BS32" s="217"/>
      <c r="BT32" s="217"/>
      <c r="BU32" s="217"/>
      <c r="BV32" s="217"/>
      <c r="BX32" s="1057"/>
      <c r="BY32" s="1057"/>
      <c r="BZ32" s="1282"/>
    </row>
    <row r="33" spans="7:78" ht="15" customHeight="1">
      <c r="AJ33" s="1293"/>
      <c r="AK33" s="1292"/>
      <c r="AT33" s="217"/>
      <c r="AU33" s="217"/>
      <c r="AV33" s="217"/>
      <c r="AW33" s="217"/>
      <c r="AX33" s="217"/>
      <c r="AY33" s="217"/>
      <c r="AZ33" s="217"/>
      <c r="BA33" s="217"/>
      <c r="BB33" s="217"/>
      <c r="BC33" s="217"/>
      <c r="BD33" s="217"/>
      <c r="BE33" s="217"/>
      <c r="BF33" s="217"/>
      <c r="BG33" s="217"/>
      <c r="BH33" s="217"/>
      <c r="BI33" s="217"/>
      <c r="BJ33" s="217"/>
      <c r="BK33" s="217"/>
      <c r="BL33" s="217"/>
      <c r="BN33" s="217"/>
      <c r="BO33" s="217"/>
      <c r="BP33" s="217"/>
      <c r="BQ33" s="217"/>
      <c r="BR33" s="217"/>
      <c r="BS33" s="217"/>
      <c r="BT33" s="217"/>
      <c r="BU33" s="217"/>
      <c r="BV33" s="217"/>
      <c r="BX33" s="1057"/>
      <c r="BY33" s="1026"/>
      <c r="BZ33" s="1282"/>
    </row>
    <row r="34" spans="7:78" ht="15" customHeight="1">
      <c r="AJ34" s="1293">
        <f>AJ31</f>
        <v>1.35</v>
      </c>
      <c r="AK34" s="1292"/>
      <c r="AT34" s="217"/>
      <c r="AU34" s="217"/>
      <c r="AV34" s="217"/>
      <c r="AW34" s="217"/>
      <c r="AX34" s="217"/>
      <c r="AY34" s="217"/>
      <c r="AZ34" s="217"/>
      <c r="BA34" s="217"/>
      <c r="BB34" s="217"/>
      <c r="BC34" s="217"/>
      <c r="BD34" s="217"/>
      <c r="BE34" s="217"/>
      <c r="BF34" s="217"/>
      <c r="BG34" s="217"/>
      <c r="BH34" s="217"/>
      <c r="BI34" s="217"/>
      <c r="BJ34" s="217"/>
      <c r="BK34" s="217"/>
      <c r="BL34" s="217"/>
      <c r="BN34" s="217"/>
      <c r="BO34" s="217"/>
      <c r="BP34" s="217"/>
      <c r="BQ34" s="217"/>
      <c r="BR34" s="217"/>
      <c r="BS34" s="217"/>
      <c r="BT34" s="217"/>
      <c r="BU34" s="217"/>
      <c r="BV34" s="217"/>
      <c r="BX34" s="1057"/>
      <c r="BY34" s="1026"/>
      <c r="BZ34" s="1282"/>
    </row>
    <row r="35" spans="7:78" ht="15" customHeight="1">
      <c r="AJ35" s="1293"/>
      <c r="AK35" s="1292"/>
      <c r="AT35" s="217"/>
      <c r="AU35" s="217"/>
      <c r="AV35" s="217"/>
      <c r="AW35" s="217"/>
      <c r="AX35" s="217"/>
      <c r="AY35" s="217"/>
      <c r="AZ35" s="217"/>
      <c r="BA35" s="217"/>
      <c r="BB35" s="217"/>
      <c r="BC35" s="217"/>
      <c r="BD35" s="217"/>
      <c r="BF35" s="217"/>
      <c r="BG35" s="217"/>
      <c r="BH35" s="217"/>
      <c r="BI35" s="217"/>
      <c r="BJ35" s="217"/>
      <c r="BK35" s="217"/>
      <c r="BL35" s="217"/>
      <c r="BM35" s="217"/>
      <c r="BN35" s="217"/>
      <c r="BO35" s="217"/>
      <c r="BP35" s="217"/>
      <c r="BQ35" s="217"/>
      <c r="BR35" s="217"/>
      <c r="BS35" s="217"/>
      <c r="BT35" s="217"/>
      <c r="BU35" s="217"/>
      <c r="BV35" s="217"/>
      <c r="BX35" s="1057"/>
      <c r="BY35" s="1026"/>
      <c r="BZ35" s="1282"/>
    </row>
    <row r="36" spans="7:78" ht="15" customHeight="1">
      <c r="AJ36" s="1293"/>
      <c r="AT36" s="217"/>
      <c r="AU36" s="217"/>
      <c r="AV36" s="217"/>
      <c r="AW36" s="217"/>
      <c r="AX36" s="217"/>
      <c r="AY36" s="217"/>
      <c r="AZ36" s="217"/>
      <c r="BA36" s="217"/>
      <c r="BB36" s="217"/>
      <c r="BC36" s="217"/>
      <c r="BD36" s="217"/>
      <c r="BE36" s="217"/>
      <c r="BF36" s="217"/>
      <c r="BG36" s="217"/>
      <c r="BH36" s="217"/>
      <c r="BI36" s="217"/>
      <c r="BJ36" s="217"/>
      <c r="BK36" s="217"/>
      <c r="BL36" s="217"/>
      <c r="BM36" s="217"/>
      <c r="BN36" s="217"/>
      <c r="BO36" s="217"/>
      <c r="BP36" s="217"/>
      <c r="BQ36" s="217"/>
      <c r="BR36" s="217"/>
      <c r="BS36" s="217"/>
      <c r="BT36" s="217"/>
      <c r="BU36" s="217"/>
      <c r="BV36" s="217"/>
      <c r="BX36" s="1057"/>
      <c r="BZ36" s="245"/>
    </row>
    <row r="37" spans="7:78" ht="15" customHeight="1">
      <c r="AP37" s="220"/>
    </row>
    <row r="38" spans="7:78" ht="15" customHeight="1">
      <c r="AP38" s="220"/>
    </row>
    <row r="39" spans="7:78" ht="15" customHeight="1">
      <c r="AP39" s="220"/>
    </row>
    <row r="40" spans="7:78" ht="15" customHeight="1">
      <c r="AP40" s="220"/>
    </row>
    <row r="41" spans="7:78" ht="15" customHeight="1">
      <c r="M41" s="1046">
        <f>R42/2</f>
        <v>4.5</v>
      </c>
      <c r="N41" s="1046"/>
      <c r="O41" s="1046"/>
      <c r="P41" s="228"/>
      <c r="X41" s="1046">
        <f>M41</f>
        <v>4.5</v>
      </c>
      <c r="Y41" s="1046"/>
      <c r="Z41" s="1046"/>
      <c r="AP41" s="220"/>
    </row>
    <row r="42" spans="7:78" ht="15" customHeight="1">
      <c r="R42" s="1045">
        <v>9</v>
      </c>
      <c r="S42" s="1045"/>
      <c r="T42" s="1045"/>
      <c r="U42" s="1045"/>
      <c r="AP42" s="220"/>
    </row>
    <row r="43" spans="7:78" ht="15" customHeight="1">
      <c r="AP43" s="220"/>
    </row>
    <row r="44" spans="7:78" ht="15" customHeight="1">
      <c r="AP44" s="220"/>
    </row>
    <row r="45" spans="7:78" s="532" customFormat="1" ht="15" customHeight="1">
      <c r="G45" s="237" t="s">
        <v>486</v>
      </c>
      <c r="H45" s="533"/>
      <c r="I45" s="533"/>
      <c r="J45" s="533"/>
      <c r="K45" s="533"/>
      <c r="L45" s="533"/>
      <c r="M45" s="533"/>
      <c r="N45" s="533"/>
      <c r="O45" s="533"/>
      <c r="P45" s="533"/>
      <c r="Q45" s="533"/>
      <c r="R45" s="533"/>
      <c r="S45" s="533"/>
      <c r="T45" s="533"/>
      <c r="U45" s="533"/>
      <c r="V45" s="533"/>
      <c r="W45" s="533"/>
      <c r="X45" s="533"/>
      <c r="Y45" s="533"/>
      <c r="Z45" s="533"/>
      <c r="AA45" s="533"/>
      <c r="AB45" s="533"/>
      <c r="AC45" s="533"/>
      <c r="AD45" s="533"/>
      <c r="AE45" s="533"/>
      <c r="AF45" s="533"/>
      <c r="AG45" s="700"/>
      <c r="AH45" s="700"/>
      <c r="AI45" s="700"/>
      <c r="AJ45" s="700"/>
      <c r="AK45" s="700"/>
      <c r="AL45" s="700"/>
      <c r="AM45" s="700"/>
      <c r="AN45" s="700"/>
      <c r="AO45" s="700"/>
      <c r="AP45" s="700"/>
      <c r="AQ45" s="700"/>
      <c r="AR45" s="700"/>
      <c r="AS45" s="700"/>
      <c r="AT45" s="700"/>
      <c r="AU45" s="700"/>
      <c r="AV45" s="700"/>
      <c r="AW45" s="700"/>
      <c r="AX45" s="700"/>
      <c r="AY45" s="700"/>
      <c r="AZ45" s="700"/>
      <c r="BA45" s="700"/>
      <c r="BB45" s="700"/>
      <c r="BC45" s="700"/>
      <c r="BD45" s="700"/>
      <c r="BE45" s="700"/>
      <c r="BF45" s="700"/>
      <c r="BG45" s="700"/>
      <c r="BH45" s="700"/>
      <c r="BI45" s="700"/>
      <c r="BJ45" s="700"/>
      <c r="BK45" s="700"/>
      <c r="BL45" s="700"/>
      <c r="BM45" s="700"/>
      <c r="BN45" s="700"/>
      <c r="BO45" s="700"/>
      <c r="BP45" s="700"/>
      <c r="BQ45" s="700"/>
      <c r="BR45" s="700"/>
      <c r="BS45" s="700"/>
      <c r="BT45" s="700"/>
      <c r="BU45" s="700"/>
      <c r="BV45" s="700"/>
      <c r="BW45" s="700"/>
      <c r="BX45" s="700"/>
      <c r="BY45" s="700"/>
      <c r="BZ45" s="700"/>
    </row>
    <row r="46" spans="7:78" s="532" customFormat="1" ht="15" customHeight="1">
      <c r="G46" s="1076"/>
      <c r="H46" s="1077"/>
      <c r="I46" s="1077"/>
      <c r="J46" s="1077"/>
      <c r="K46" s="1077"/>
      <c r="L46" s="1077"/>
      <c r="M46" s="919" t="s">
        <v>264</v>
      </c>
      <c r="N46" s="919"/>
      <c r="O46" s="919" t="s">
        <v>265</v>
      </c>
      <c r="P46" s="919"/>
      <c r="Q46" s="919"/>
      <c r="R46" s="919"/>
      <c r="S46" s="919"/>
      <c r="T46" s="919"/>
      <c r="U46" s="919"/>
      <c r="V46" s="919"/>
      <c r="W46" s="919"/>
      <c r="X46" s="919"/>
      <c r="Y46" s="919"/>
      <c r="Z46" s="919"/>
      <c r="AA46" s="919"/>
      <c r="AB46" s="919"/>
      <c r="AC46" s="919" t="s">
        <v>266</v>
      </c>
      <c r="AD46" s="919"/>
      <c r="AE46" s="919"/>
      <c r="AF46" s="919"/>
      <c r="AG46" s="919"/>
      <c r="AH46" s="920"/>
      <c r="AI46" s="700"/>
      <c r="AJ46" s="700"/>
      <c r="AK46" s="700"/>
      <c r="AL46" s="700"/>
      <c r="AM46" s="700"/>
      <c r="AN46" s="700"/>
      <c r="AO46" s="700"/>
      <c r="AP46" s="700"/>
      <c r="AQ46" s="700"/>
      <c r="AR46" s="700"/>
      <c r="AS46" s="700"/>
      <c r="AT46" s="700"/>
      <c r="AU46" s="700"/>
      <c r="AV46" s="700"/>
      <c r="AW46" s="700"/>
      <c r="AX46" s="700"/>
      <c r="AY46" s="700"/>
      <c r="AZ46" s="700"/>
      <c r="BA46" s="700"/>
      <c r="BB46" s="700"/>
      <c r="BC46" s="700"/>
      <c r="BD46" s="700"/>
      <c r="BE46" s="700"/>
      <c r="BF46" s="700"/>
      <c r="BG46" s="700"/>
      <c r="BH46" s="700"/>
      <c r="BI46" s="700"/>
      <c r="BJ46" s="700"/>
      <c r="BK46" s="700"/>
      <c r="BL46" s="700"/>
      <c r="BM46" s="700"/>
      <c r="BN46" s="700"/>
      <c r="BO46" s="700"/>
      <c r="BP46" s="700"/>
      <c r="BQ46" s="700"/>
      <c r="BR46" s="700"/>
      <c r="BS46" s="700"/>
      <c r="BT46" s="700"/>
      <c r="BU46" s="700"/>
      <c r="BV46" s="700"/>
      <c r="BW46" s="700"/>
      <c r="BX46" s="700"/>
      <c r="BY46" s="700"/>
      <c r="BZ46" s="700"/>
    </row>
    <row r="47" spans="7:78" s="532" customFormat="1" ht="15" customHeight="1">
      <c r="G47" s="1078"/>
      <c r="H47" s="1079"/>
      <c r="I47" s="1079"/>
      <c r="J47" s="1079"/>
      <c r="K47" s="1079"/>
      <c r="L47" s="1079"/>
      <c r="M47" s="1059"/>
      <c r="N47" s="1059"/>
      <c r="O47" s="1032" t="s">
        <v>267</v>
      </c>
      <c r="P47" s="1032"/>
      <c r="Q47" s="1032"/>
      <c r="R47" s="1032"/>
      <c r="S47" s="1032"/>
      <c r="T47" s="1032"/>
      <c r="U47" s="1032"/>
      <c r="V47" s="1032" t="s">
        <v>268</v>
      </c>
      <c r="W47" s="1032"/>
      <c r="X47" s="1032"/>
      <c r="Y47" s="1032"/>
      <c r="Z47" s="1032"/>
      <c r="AA47" s="1032"/>
      <c r="AB47" s="1032"/>
      <c r="AC47" s="1059"/>
      <c r="AD47" s="1059"/>
      <c r="AE47" s="1059"/>
      <c r="AF47" s="1059"/>
      <c r="AG47" s="1059"/>
      <c r="AH47" s="1060"/>
      <c r="AI47" s="700"/>
      <c r="AJ47" s="700"/>
      <c r="AK47" s="700"/>
      <c r="AL47" s="700"/>
      <c r="AM47" s="700"/>
      <c r="AN47" s="700"/>
      <c r="AO47" s="700"/>
      <c r="AP47" s="700"/>
      <c r="AQ47" s="700"/>
      <c r="AR47" s="700"/>
      <c r="AS47" s="700"/>
      <c r="AT47" s="700"/>
      <c r="AU47" s="700"/>
      <c r="AV47" s="700"/>
      <c r="AW47" s="700"/>
      <c r="AX47" s="700"/>
      <c r="AY47" s="700"/>
      <c r="AZ47" s="700"/>
      <c r="BA47" s="700"/>
      <c r="BB47" s="700"/>
      <c r="BC47" s="700"/>
      <c r="BD47" s="700"/>
      <c r="BE47" s="700"/>
      <c r="BF47" s="700"/>
      <c r="BG47" s="700"/>
      <c r="BH47" s="700"/>
      <c r="BI47" s="700"/>
      <c r="BJ47" s="700"/>
      <c r="BK47" s="700"/>
      <c r="BL47" s="700"/>
      <c r="BM47" s="700"/>
      <c r="BN47" s="700"/>
      <c r="BO47" s="700"/>
      <c r="BP47" s="700"/>
      <c r="BQ47" s="700"/>
      <c r="BR47" s="700"/>
      <c r="BS47" s="700"/>
      <c r="BT47" s="700"/>
      <c r="BU47" s="700"/>
      <c r="BV47" s="700"/>
      <c r="BW47" s="700"/>
      <c r="BX47" s="700"/>
      <c r="BY47" s="700"/>
      <c r="BZ47" s="700"/>
    </row>
    <row r="48" spans="7:78" s="532" customFormat="1" ht="15" customHeight="1">
      <c r="G48" s="1078"/>
      <c r="H48" s="1079"/>
      <c r="I48" s="1079"/>
      <c r="J48" s="1079"/>
      <c r="K48" s="1079"/>
      <c r="L48" s="1079"/>
      <c r="M48" s="1059"/>
      <c r="N48" s="1059"/>
      <c r="O48" s="1032"/>
      <c r="P48" s="1032"/>
      <c r="Q48" s="1032"/>
      <c r="R48" s="1032"/>
      <c r="S48" s="1032"/>
      <c r="T48" s="1032"/>
      <c r="U48" s="1032"/>
      <c r="V48" s="1032"/>
      <c r="W48" s="1032"/>
      <c r="X48" s="1032"/>
      <c r="Y48" s="1032"/>
      <c r="Z48" s="1032"/>
      <c r="AA48" s="1032"/>
      <c r="AB48" s="1032"/>
      <c r="AC48" s="1059"/>
      <c r="AD48" s="1059"/>
      <c r="AE48" s="1059"/>
      <c r="AF48" s="1059"/>
      <c r="AG48" s="1059"/>
      <c r="AH48" s="1060"/>
      <c r="AI48" s="700"/>
      <c r="AJ48" s="700"/>
      <c r="AK48" s="700"/>
      <c r="AL48" s="700"/>
      <c r="AM48" s="700"/>
      <c r="AN48" s="700"/>
      <c r="AO48" s="700"/>
      <c r="AP48" s="700"/>
      <c r="AQ48" s="700"/>
      <c r="AR48" s="700"/>
      <c r="AS48" s="700"/>
      <c r="AT48" s="700"/>
      <c r="AU48" s="700"/>
      <c r="AV48" s="700"/>
      <c r="AW48" s="700"/>
      <c r="AX48" s="700"/>
      <c r="AY48" s="700"/>
      <c r="AZ48" s="700"/>
      <c r="BA48" s="700"/>
      <c r="BB48" s="700"/>
      <c r="BC48" s="700"/>
      <c r="BD48" s="700"/>
      <c r="BE48" s="700"/>
      <c r="BF48" s="700"/>
      <c r="BG48" s="700"/>
      <c r="BH48" s="700"/>
      <c r="BI48" s="700"/>
      <c r="BJ48" s="700"/>
      <c r="BK48" s="700"/>
      <c r="BL48" s="700"/>
      <c r="BM48" s="700"/>
      <c r="BN48" s="700"/>
      <c r="BO48" s="700"/>
      <c r="BP48" s="700"/>
      <c r="BQ48" s="700"/>
      <c r="BR48" s="700"/>
      <c r="BS48" s="700"/>
      <c r="BT48" s="700"/>
      <c r="BU48" s="700"/>
      <c r="BV48" s="700"/>
      <c r="BW48" s="700"/>
      <c r="BX48" s="700"/>
      <c r="BY48" s="700"/>
      <c r="BZ48" s="700"/>
    </row>
    <row r="49" spans="4:36" s="532" customFormat="1" ht="15" customHeight="1">
      <c r="D49" s="700"/>
      <c r="E49" s="700"/>
      <c r="F49" s="700"/>
      <c r="G49" s="1053" t="s">
        <v>269</v>
      </c>
      <c r="H49" s="1054"/>
      <c r="I49" s="1054"/>
      <c r="J49" s="1054"/>
      <c r="K49" s="1054"/>
      <c r="L49" s="1054"/>
      <c r="M49" s="1055" t="s">
        <v>270</v>
      </c>
      <c r="N49" s="1055"/>
      <c r="O49" s="1034">
        <v>12788244</v>
      </c>
      <c r="P49" s="1034"/>
      <c r="Q49" s="1034"/>
      <c r="R49" s="1034"/>
      <c r="S49" s="1034"/>
      <c r="T49" s="1034"/>
      <c r="U49" s="1034"/>
      <c r="V49" s="1034">
        <v>25576488</v>
      </c>
      <c r="W49" s="1034"/>
      <c r="X49" s="1034"/>
      <c r="Y49" s="1034"/>
      <c r="Z49" s="1034"/>
      <c r="AA49" s="1034"/>
      <c r="AB49" s="1034"/>
      <c r="AC49" s="1035" t="s">
        <v>271</v>
      </c>
      <c r="AD49" s="1035"/>
      <c r="AE49" s="1035"/>
      <c r="AF49" s="1035"/>
      <c r="AG49" s="1035"/>
      <c r="AH49" s="1036"/>
      <c r="AI49" s="700"/>
      <c r="AJ49" s="700"/>
    </row>
    <row r="50" spans="4:36" s="532" customFormat="1" ht="15" customHeight="1">
      <c r="D50" s="700"/>
      <c r="E50" s="700"/>
      <c r="F50" s="700"/>
      <c r="G50" s="1037" t="s">
        <v>272</v>
      </c>
      <c r="H50" s="1038"/>
      <c r="I50" s="1038"/>
      <c r="J50" s="1038"/>
      <c r="K50" s="1038"/>
      <c r="L50" s="1038"/>
      <c r="M50" s="1039" t="s">
        <v>273</v>
      </c>
      <c r="N50" s="1039"/>
      <c r="O50" s="1040">
        <v>4262769</v>
      </c>
      <c r="P50" s="1040"/>
      <c r="Q50" s="1040"/>
      <c r="R50" s="1040"/>
      <c r="S50" s="1040"/>
      <c r="T50" s="1040"/>
      <c r="U50" s="1040"/>
      <c r="V50" s="1040">
        <v>8525475</v>
      </c>
      <c r="W50" s="1040"/>
      <c r="X50" s="1040"/>
      <c r="Y50" s="1040"/>
      <c r="Z50" s="1040"/>
      <c r="AA50" s="1040"/>
      <c r="AB50" s="1040"/>
      <c r="AC50" s="1041" t="s">
        <v>271</v>
      </c>
      <c r="AD50" s="1041"/>
      <c r="AE50" s="1041"/>
      <c r="AF50" s="1041"/>
      <c r="AG50" s="1041"/>
      <c r="AH50" s="1042"/>
      <c r="AI50" s="700"/>
      <c r="AJ50" s="700"/>
    </row>
    <row r="51" spans="4:36" s="532" customFormat="1" ht="15" customHeight="1">
      <c r="D51" s="700"/>
      <c r="E51" s="700"/>
      <c r="F51" s="700"/>
      <c r="G51" s="1066" t="s">
        <v>274</v>
      </c>
      <c r="H51" s="1067"/>
      <c r="I51" s="1067"/>
      <c r="J51" s="1067"/>
      <c r="K51" s="1067"/>
      <c r="L51" s="1067"/>
      <c r="M51" s="1068" t="s">
        <v>275</v>
      </c>
      <c r="N51" s="1068"/>
      <c r="O51" s="1080">
        <v>86320647</v>
      </c>
      <c r="P51" s="1080"/>
      <c r="Q51" s="1080"/>
      <c r="R51" s="1080"/>
      <c r="S51" s="1080"/>
      <c r="T51" s="1080"/>
      <c r="U51" s="1080"/>
      <c r="V51" s="1080">
        <v>172641294</v>
      </c>
      <c r="W51" s="1080"/>
      <c r="X51" s="1080"/>
      <c r="Y51" s="1080"/>
      <c r="Z51" s="1080"/>
      <c r="AA51" s="1080"/>
      <c r="AB51" s="1080"/>
      <c r="AC51" s="1030" t="s">
        <v>276</v>
      </c>
      <c r="AD51" s="1030"/>
      <c r="AE51" s="1030"/>
      <c r="AF51" s="1030"/>
      <c r="AG51" s="1030"/>
      <c r="AH51" s="1031"/>
      <c r="AI51" s="700"/>
      <c r="AJ51" s="700"/>
    </row>
    <row r="52" spans="4:36" s="532" customFormat="1" ht="15" customHeight="1">
      <c r="D52" s="700"/>
      <c r="E52" s="704"/>
      <c r="F52" s="704"/>
      <c r="G52" s="700"/>
      <c r="H52" s="700"/>
      <c r="I52" s="700"/>
      <c r="J52" s="700"/>
      <c r="K52" s="700"/>
      <c r="L52" s="700"/>
      <c r="M52" s="700"/>
      <c r="N52" s="700"/>
      <c r="O52" s="700"/>
      <c r="P52" s="700"/>
      <c r="Q52" s="700"/>
      <c r="R52" s="700"/>
      <c r="S52" s="700"/>
      <c r="T52" s="700"/>
      <c r="U52" s="700"/>
      <c r="V52" s="700"/>
      <c r="W52" s="700"/>
      <c r="X52" s="700"/>
      <c r="Y52" s="700"/>
      <c r="Z52" s="700"/>
      <c r="AA52" s="700"/>
      <c r="AB52" s="700"/>
      <c r="AC52" s="700"/>
      <c r="AD52" s="700"/>
      <c r="AE52" s="700"/>
      <c r="AF52" s="700"/>
      <c r="AG52" s="700"/>
      <c r="AH52" s="700"/>
      <c r="AI52" s="700"/>
      <c r="AJ52" s="700"/>
    </row>
    <row r="53" spans="4:36" ht="15" customHeight="1">
      <c r="D53" s="220"/>
    </row>
    <row r="54" spans="4:36" ht="15" customHeight="1">
      <c r="D54" s="220"/>
    </row>
    <row r="55" spans="4:36" ht="15" customHeight="1">
      <c r="D55" s="220"/>
    </row>
    <row r="56" spans="4:36" ht="15" customHeight="1">
      <c r="D56" s="221" t="s">
        <v>277</v>
      </c>
      <c r="E56" s="220"/>
    </row>
    <row r="57" spans="4:36" ht="15" customHeight="1">
      <c r="E57" s="220"/>
      <c r="F57" s="221"/>
    </row>
    <row r="58" spans="4:36" ht="15" customHeight="1">
      <c r="E58" s="220" t="s">
        <v>487</v>
      </c>
    </row>
    <row r="59" spans="4:36" ht="15" customHeight="1">
      <c r="F59" s="989" t="s">
        <v>279</v>
      </c>
      <c r="G59" s="989"/>
      <c r="H59" s="223" t="s">
        <v>40</v>
      </c>
      <c r="I59" s="1070">
        <v>2.7</v>
      </c>
      <c r="J59" s="1070"/>
      <c r="K59" s="1070"/>
      <c r="L59" s="219" t="s">
        <v>7</v>
      </c>
      <c r="O59" s="989" t="s">
        <v>251</v>
      </c>
      <c r="P59" s="989"/>
      <c r="Q59" s="223" t="s">
        <v>40</v>
      </c>
      <c r="R59" s="1070">
        <v>4.5</v>
      </c>
      <c r="S59" s="1070"/>
      <c r="T59" s="1070"/>
      <c r="U59" s="219" t="s">
        <v>7</v>
      </c>
    </row>
    <row r="60" spans="4:36" ht="15" customHeight="1">
      <c r="F60" s="219" t="s">
        <v>280</v>
      </c>
      <c r="L60" s="989" t="s">
        <v>281</v>
      </c>
      <c r="M60" s="989"/>
      <c r="N60" s="223" t="s">
        <v>40</v>
      </c>
      <c r="O60" s="981">
        <f>I59</f>
        <v>2.7</v>
      </c>
      <c r="P60" s="981"/>
      <c r="Q60" s="981"/>
      <c r="R60" s="223" t="s">
        <v>221</v>
      </c>
      <c r="S60" s="981">
        <f>R59</f>
        <v>4.5</v>
      </c>
      <c r="T60" s="981"/>
      <c r="U60" s="981"/>
      <c r="AD60" s="223" t="s">
        <v>40</v>
      </c>
      <c r="AE60" s="1069">
        <f>ROUND(O60*S60,3)</f>
        <v>12.15</v>
      </c>
      <c r="AF60" s="1069"/>
      <c r="AG60" s="1069"/>
      <c r="AH60" s="1069"/>
      <c r="AI60" s="1069"/>
      <c r="AJ60" s="219" t="s">
        <v>282</v>
      </c>
    </row>
    <row r="61" spans="4:36" ht="15" customHeight="1">
      <c r="F61" s="219" t="s">
        <v>283</v>
      </c>
      <c r="L61" s="989" t="s">
        <v>284</v>
      </c>
      <c r="M61" s="989"/>
      <c r="N61" s="223" t="s">
        <v>40</v>
      </c>
      <c r="O61" s="219">
        <v>1</v>
      </c>
      <c r="P61" s="219" t="s">
        <v>229</v>
      </c>
      <c r="Q61" s="1072">
        <v>12</v>
      </c>
      <c r="R61" s="1072"/>
      <c r="S61" s="223" t="s">
        <v>221</v>
      </c>
      <c r="T61" s="981">
        <f>I59</f>
        <v>2.7</v>
      </c>
      <c r="U61" s="981"/>
      <c r="V61" s="981"/>
      <c r="W61" s="223" t="s">
        <v>221</v>
      </c>
      <c r="X61" s="981">
        <f>R59</f>
        <v>4.5</v>
      </c>
      <c r="Y61" s="981"/>
      <c r="Z61" s="981"/>
      <c r="AA61" s="242">
        <v>3</v>
      </c>
      <c r="AD61" s="223" t="s">
        <v>40</v>
      </c>
      <c r="AE61" s="1071">
        <f>ROUND(O61/Q61*T61*X61^AA61,5)</f>
        <v>20.503129999999999</v>
      </c>
      <c r="AF61" s="1071"/>
      <c r="AG61" s="1071"/>
      <c r="AH61" s="1071"/>
      <c r="AI61" s="1071"/>
      <c r="AJ61" s="219" t="s">
        <v>285</v>
      </c>
    </row>
    <row r="63" spans="4:36" ht="15" customHeight="1">
      <c r="E63" s="220" t="s">
        <v>286</v>
      </c>
    </row>
    <row r="64" spans="4:36" ht="7.5" customHeight="1">
      <c r="E64" s="220"/>
    </row>
    <row r="65" spans="4:36" ht="15" customHeight="1">
      <c r="E65" s="220"/>
      <c r="F65" s="219" t="s">
        <v>287</v>
      </c>
    </row>
    <row r="66" spans="4:36" ht="7.5" customHeight="1">
      <c r="E66" s="220"/>
    </row>
    <row r="67" spans="4:36" ht="15" customHeight="1">
      <c r="E67" s="220"/>
      <c r="F67" s="541" t="s">
        <v>288</v>
      </c>
      <c r="M67" s="216" t="s">
        <v>289</v>
      </c>
      <c r="N67" s="223" t="s">
        <v>40</v>
      </c>
      <c r="O67" s="1281">
        <f>'§8.線路'!O67</f>
        <v>1.35</v>
      </c>
      <c r="P67" s="1281"/>
      <c r="Q67" s="1281"/>
      <c r="R67" s="219" t="s">
        <v>290</v>
      </c>
    </row>
    <row r="68" spans="4:36" ht="15" customHeight="1">
      <c r="H68" s="220"/>
    </row>
    <row r="69" spans="4:36" ht="15" customHeight="1">
      <c r="E69" s="224" t="s">
        <v>291</v>
      </c>
    </row>
    <row r="70" spans="4:36" ht="15" customHeight="1">
      <c r="E70" s="220"/>
    </row>
    <row r="71" spans="4:36" ht="15" customHeight="1">
      <c r="G71" s="219" t="s">
        <v>292</v>
      </c>
      <c r="L71" s="989" t="s">
        <v>293</v>
      </c>
      <c r="M71" s="989"/>
      <c r="N71" s="223" t="s">
        <v>40</v>
      </c>
      <c r="O71" s="1001">
        <v>27</v>
      </c>
      <c r="P71" s="1001"/>
      <c r="Q71" s="1001"/>
      <c r="R71" s="219" t="s">
        <v>294</v>
      </c>
    </row>
    <row r="72" spans="4:36" ht="15" customHeight="1">
      <c r="L72" s="989" t="s">
        <v>295</v>
      </c>
      <c r="M72" s="989"/>
      <c r="N72" s="223" t="s">
        <v>40</v>
      </c>
      <c r="O72" s="995">
        <v>2.65</v>
      </c>
      <c r="P72" s="995"/>
      <c r="Q72" s="995"/>
      <c r="R72" s="223" t="s">
        <v>221</v>
      </c>
      <c r="S72" s="1084">
        <v>10</v>
      </c>
      <c r="T72" s="1084"/>
      <c r="U72" s="239">
        <v>7</v>
      </c>
      <c r="V72" s="219" t="s">
        <v>249</v>
      </c>
      <c r="W72" s="223"/>
      <c r="X72" s="223"/>
      <c r="Y72" s="235"/>
      <c r="Z72" s="235"/>
      <c r="AA72" s="235"/>
      <c r="AB72" s="223"/>
      <c r="AC72" s="238"/>
      <c r="AD72" s="238"/>
      <c r="AE72" s="239"/>
    </row>
    <row r="73" spans="4:36" ht="7.5" customHeight="1">
      <c r="E73" s="220"/>
    </row>
    <row r="74" spans="4:36" ht="15" customHeight="1">
      <c r="G74" s="219" t="s">
        <v>296</v>
      </c>
      <c r="L74" s="989" t="s">
        <v>293</v>
      </c>
      <c r="M74" s="989"/>
      <c r="N74" s="223" t="s">
        <v>40</v>
      </c>
      <c r="O74" s="1001">
        <v>27</v>
      </c>
      <c r="P74" s="1001"/>
      <c r="Q74" s="1001"/>
      <c r="R74" s="219" t="s">
        <v>294</v>
      </c>
    </row>
    <row r="75" spans="4:36" ht="15" customHeight="1">
      <c r="L75" s="989" t="s">
        <v>295</v>
      </c>
      <c r="M75" s="989"/>
      <c r="N75" s="223" t="s">
        <v>40</v>
      </c>
      <c r="O75" s="995">
        <v>2.65</v>
      </c>
      <c r="P75" s="995"/>
      <c r="Q75" s="995"/>
      <c r="R75" s="223" t="s">
        <v>221</v>
      </c>
      <c r="S75" s="1084">
        <v>10</v>
      </c>
      <c r="T75" s="1084"/>
      <c r="U75" s="239">
        <v>7</v>
      </c>
      <c r="V75" s="219" t="s">
        <v>249</v>
      </c>
      <c r="W75" s="223"/>
      <c r="X75" s="223"/>
      <c r="Y75" s="235"/>
      <c r="Z75" s="235"/>
      <c r="AA75" s="235"/>
      <c r="AB75" s="223"/>
      <c r="AC75" s="238"/>
      <c r="AD75" s="238"/>
      <c r="AE75" s="239"/>
    </row>
    <row r="76" spans="4:36" ht="15" customHeight="1">
      <c r="O76" s="223"/>
      <c r="P76" s="223"/>
      <c r="Q76" s="223"/>
      <c r="R76" s="236"/>
      <c r="S76" s="236"/>
      <c r="T76" s="236"/>
      <c r="U76" s="223"/>
      <c r="V76" s="236"/>
      <c r="W76" s="236"/>
      <c r="AB76" s="223"/>
      <c r="AC76" s="223"/>
      <c r="AD76" s="244"/>
      <c r="AE76" s="244"/>
      <c r="AF76" s="244"/>
      <c r="AG76" s="223"/>
      <c r="AH76" s="238"/>
      <c r="AI76" s="238"/>
      <c r="AJ76" s="239"/>
    </row>
    <row r="77" spans="4:36" ht="15" customHeight="1">
      <c r="E77" s="220"/>
    </row>
    <row r="78" spans="4:36" s="216" customFormat="1" ht="15" customHeight="1">
      <c r="D78" s="225"/>
    </row>
    <row r="79" spans="4:36" ht="15" customHeight="1">
      <c r="D79" s="220"/>
    </row>
    <row r="80" spans="4:36" s="216" customFormat="1" ht="15" customHeight="1">
      <c r="Q80" s="624"/>
      <c r="AB80" s="624"/>
    </row>
    <row r="81" spans="4:35" ht="15" customHeight="1">
      <c r="D81" s="220"/>
    </row>
    <row r="82" spans="4:35" ht="15" customHeight="1">
      <c r="H82" s="220"/>
      <c r="O82" s="404"/>
      <c r="P82" s="404"/>
      <c r="Q82" s="404"/>
      <c r="R82" s="404"/>
      <c r="S82" s="404"/>
      <c r="T82" s="404"/>
      <c r="U82" s="404"/>
      <c r="V82" s="404"/>
    </row>
    <row r="83" spans="4:35" ht="15" customHeight="1">
      <c r="J83" s="220"/>
      <c r="M83" s="404"/>
      <c r="N83" s="404"/>
      <c r="O83" s="404"/>
      <c r="P83" s="404"/>
      <c r="Q83" s="625"/>
      <c r="R83" s="404"/>
      <c r="S83" s="404"/>
      <c r="T83" s="404"/>
      <c r="AB83" s="623"/>
    </row>
    <row r="84" spans="4:35" ht="15" customHeight="1">
      <c r="T84" s="235"/>
      <c r="U84" s="235"/>
      <c r="V84" s="235"/>
      <c r="Y84" s="234"/>
      <c r="Z84" s="234"/>
    </row>
    <row r="85" spans="4:35" ht="15" customHeight="1">
      <c r="T85" s="235"/>
      <c r="U85" s="235"/>
      <c r="V85" s="235"/>
      <c r="Y85" s="234"/>
      <c r="Z85" s="234"/>
    </row>
    <row r="86" spans="4:35" ht="15" customHeight="1">
      <c r="E86" s="547"/>
      <c r="F86" s="547"/>
      <c r="G86" s="549"/>
      <c r="H86" s="549"/>
      <c r="T86" s="235"/>
      <c r="U86" s="235"/>
      <c r="V86" s="235"/>
      <c r="Y86" s="234"/>
      <c r="AA86" s="550"/>
    </row>
    <row r="87" spans="4:35" ht="15" customHeight="1">
      <c r="E87" s="547"/>
      <c r="F87" s="547"/>
      <c r="G87" s="549"/>
      <c r="H87" s="549"/>
      <c r="T87" s="235"/>
      <c r="U87" s="235"/>
      <c r="V87" s="235"/>
      <c r="Y87" s="550"/>
      <c r="Z87" s="550"/>
      <c r="AA87" s="550"/>
    </row>
    <row r="88" spans="4:35" ht="15" customHeight="1">
      <c r="E88" s="547"/>
      <c r="F88" s="547"/>
      <c r="G88" s="549"/>
      <c r="H88" s="549"/>
      <c r="Q88" s="623"/>
      <c r="T88" s="235"/>
      <c r="U88" s="235"/>
      <c r="V88" s="235"/>
      <c r="Y88" s="550"/>
      <c r="Z88" s="550"/>
      <c r="AA88" s="550"/>
      <c r="AB88" s="623"/>
    </row>
    <row r="89" spans="4:35" ht="15" customHeight="1">
      <c r="E89" s="547"/>
      <c r="F89" s="547"/>
      <c r="G89" s="548"/>
      <c r="H89" s="548"/>
      <c r="T89" s="235"/>
      <c r="U89" s="235"/>
      <c r="V89" s="235"/>
      <c r="Y89" s="550"/>
      <c r="Z89" s="550"/>
      <c r="AA89" s="550"/>
      <c r="AB89" s="234"/>
      <c r="AC89" s="234"/>
      <c r="AD89" s="234"/>
      <c r="AH89" s="223"/>
      <c r="AI89" s="223"/>
    </row>
    <row r="90" spans="4:35" ht="15" customHeight="1">
      <c r="E90" s="547"/>
      <c r="F90" s="547"/>
      <c r="G90" s="548"/>
      <c r="H90" s="548"/>
      <c r="Y90" s="550"/>
      <c r="Z90" s="550"/>
      <c r="AA90" s="550"/>
    </row>
    <row r="91" spans="4:35" ht="15" customHeight="1">
      <c r="E91" s="546"/>
      <c r="F91" s="546"/>
      <c r="G91" s="548"/>
      <c r="H91" s="548"/>
      <c r="Q91" s="623"/>
      <c r="Y91" s="550"/>
      <c r="Z91" s="550"/>
      <c r="AA91" s="550"/>
      <c r="AB91" s="623"/>
    </row>
    <row r="92" spans="4:35" ht="15" customHeight="1">
      <c r="E92" s="546"/>
      <c r="F92" s="546"/>
      <c r="Z92" s="550"/>
      <c r="AA92" s="550"/>
    </row>
    <row r="93" spans="4:35" ht="15" customHeight="1">
      <c r="E93" s="546"/>
      <c r="F93" s="546"/>
    </row>
    <row r="94" spans="4:35" ht="15" customHeight="1">
      <c r="J94" s="220"/>
    </row>
    <row r="95" spans="4:35" ht="15" customHeight="1">
      <c r="J95" s="220"/>
      <c r="P95" s="499"/>
      <c r="Q95" s="499"/>
      <c r="R95" s="499"/>
      <c r="S95" s="499"/>
    </row>
    <row r="96" spans="4:35" ht="15" customHeight="1">
      <c r="J96" s="220"/>
    </row>
    <row r="97" spans="1:38" ht="15" customHeight="1">
      <c r="N97" s="252"/>
    </row>
    <row r="98" spans="1:38" s="216" customFormat="1" ht="15" customHeight="1">
      <c r="F98" s="220"/>
      <c r="G98" s="220"/>
      <c r="H98" s="220"/>
      <c r="I98" s="220"/>
      <c r="L98" s="249"/>
      <c r="M98" s="615"/>
      <c r="N98" s="615"/>
      <c r="O98" s="615"/>
      <c r="P98" s="249"/>
      <c r="Q98" s="615"/>
      <c r="R98" s="615"/>
      <c r="S98" s="615"/>
      <c r="U98" s="249"/>
      <c r="AB98" s="249"/>
      <c r="AC98" s="615"/>
      <c r="AD98" s="615"/>
      <c r="AE98" s="615"/>
    </row>
    <row r="99" spans="1:38" ht="7.5" customHeight="1">
      <c r="D99" s="220"/>
    </row>
    <row r="100" spans="1:38" s="216" customFormat="1" ht="15" customHeight="1">
      <c r="F100" s="220"/>
      <c r="G100" s="220"/>
      <c r="H100" s="220"/>
      <c r="I100" s="220"/>
      <c r="L100" s="249"/>
      <c r="M100" s="615"/>
      <c r="N100" s="615"/>
      <c r="O100" s="615"/>
      <c r="P100" s="249"/>
      <c r="Q100" s="615"/>
      <c r="R100" s="615"/>
      <c r="S100" s="615"/>
      <c r="U100" s="249"/>
      <c r="AB100" s="249"/>
      <c r="AC100" s="615"/>
      <c r="AD100" s="615"/>
      <c r="AE100" s="615"/>
    </row>
    <row r="102" spans="1:38" ht="15" customHeight="1">
      <c r="A102" s="220"/>
      <c r="C102" s="220" t="s">
        <v>488</v>
      </c>
    </row>
    <row r="103" spans="1:38" ht="15" customHeight="1">
      <c r="A103" s="220"/>
      <c r="B103" s="220"/>
    </row>
    <row r="104" spans="1:38" ht="15" customHeight="1">
      <c r="A104" s="220"/>
      <c r="B104" s="220"/>
      <c r="D104" s="220" t="s">
        <v>298</v>
      </c>
      <c r="R104" s="266"/>
      <c r="T104" s="291"/>
      <c r="U104" s="291"/>
      <c r="V104" s="291"/>
      <c r="W104" s="291"/>
      <c r="X104" s="291"/>
      <c r="AA104" s="241"/>
      <c r="AB104" s="241"/>
      <c r="AC104" s="241"/>
      <c r="AD104" s="241"/>
      <c r="AG104" s="241"/>
      <c r="AH104" s="241"/>
    </row>
    <row r="105" spans="1:38" ht="7.5" customHeight="1"/>
    <row r="106" spans="1:38" ht="15" customHeight="1">
      <c r="E106" s="219" t="s">
        <v>300</v>
      </c>
      <c r="K106" s="316" t="s">
        <v>301</v>
      </c>
      <c r="M106" s="219" t="s">
        <v>51</v>
      </c>
      <c r="O106" s="981">
        <f>I59</f>
        <v>2.7</v>
      </c>
      <c r="P106" s="981"/>
      <c r="Q106" s="981"/>
      <c r="R106" s="219" t="s">
        <v>58</v>
      </c>
      <c r="S106" s="1154">
        <v>4.5</v>
      </c>
      <c r="T106" s="1154"/>
      <c r="U106" s="1154"/>
      <c r="V106" s="219" t="s">
        <v>58</v>
      </c>
      <c r="W106" s="1283">
        <v>24.5</v>
      </c>
      <c r="X106" s="1283"/>
      <c r="Y106" s="1283"/>
      <c r="AA106" s="238"/>
      <c r="AG106" s="219" t="s">
        <v>51</v>
      </c>
      <c r="AH106" s="981">
        <f>ROUND(O106*S106*W106,2)</f>
        <v>297.68</v>
      </c>
      <c r="AI106" s="981"/>
      <c r="AJ106" s="981"/>
      <c r="AK106" s="981"/>
      <c r="AL106" s="219" t="s">
        <v>15</v>
      </c>
    </row>
    <row r="107" spans="1:38" ht="7.5" customHeight="1">
      <c r="K107" s="315"/>
      <c r="AH107" s="252"/>
      <c r="AI107" s="252"/>
      <c r="AJ107" s="252"/>
      <c r="AK107" s="252"/>
    </row>
    <row r="108" spans="1:38" ht="15" customHeight="1">
      <c r="E108" s="219" t="s">
        <v>302</v>
      </c>
      <c r="K108" s="317" t="s">
        <v>489</v>
      </c>
      <c r="L108" s="266"/>
      <c r="M108" s="219" t="s">
        <v>51</v>
      </c>
      <c r="N108" s="1014">
        <v>24.5</v>
      </c>
      <c r="O108" s="1014"/>
      <c r="P108" s="1014"/>
      <c r="Q108" s="219" t="s">
        <v>58</v>
      </c>
      <c r="R108" s="995">
        <v>7</v>
      </c>
      <c r="S108" s="995"/>
      <c r="T108" s="995"/>
      <c r="U108" s="219" t="s">
        <v>58</v>
      </c>
      <c r="V108" s="995">
        <v>9</v>
      </c>
      <c r="W108" s="995"/>
      <c r="X108" s="995"/>
      <c r="Y108" s="219" t="s">
        <v>58</v>
      </c>
      <c r="Z108" s="995">
        <v>2.7</v>
      </c>
      <c r="AA108" s="995"/>
      <c r="AB108" s="995"/>
      <c r="AG108" s="219" t="s">
        <v>51</v>
      </c>
      <c r="AH108" s="764">
        <f>ROUND(N108*R108*V108*Z108,2)</f>
        <v>4167.45</v>
      </c>
      <c r="AI108" s="764"/>
      <c r="AJ108" s="764"/>
      <c r="AK108" s="764"/>
      <c r="AL108" s="219" t="s">
        <v>153</v>
      </c>
    </row>
    <row r="109" spans="1:38" ht="15" customHeight="1">
      <c r="U109" s="448"/>
      <c r="V109" s="448"/>
      <c r="W109" s="250"/>
      <c r="X109" s="448"/>
      <c r="Z109" s="448"/>
    </row>
    <row r="111" spans="1:38" ht="15" customHeight="1">
      <c r="E111" s="219" t="s">
        <v>304</v>
      </c>
    </row>
    <row r="112" spans="1:38" ht="7.5" customHeight="1">
      <c r="M112" s="266"/>
      <c r="P112" s="234"/>
      <c r="Q112" s="234"/>
      <c r="R112" s="234"/>
      <c r="T112" s="235"/>
      <c r="U112" s="235"/>
      <c r="V112" s="235"/>
      <c r="X112" s="234"/>
      <c r="Y112" s="234"/>
      <c r="Z112" s="234"/>
      <c r="AH112" s="223"/>
      <c r="AI112" s="223"/>
      <c r="AJ112" s="223"/>
    </row>
    <row r="113" spans="6:40" ht="15" customHeight="1">
      <c r="F113" s="219" t="s">
        <v>305</v>
      </c>
      <c r="L113" s="995">
        <f>'§8.線路'!L95</f>
        <v>2.7</v>
      </c>
      <c r="M113" s="995"/>
      <c r="N113" s="995"/>
      <c r="O113" s="219" t="s">
        <v>58</v>
      </c>
      <c r="P113" s="995">
        <f>'§8.線路'!P95</f>
        <v>9</v>
      </c>
      <c r="Q113" s="995"/>
      <c r="R113" s="995"/>
      <c r="S113" s="219" t="s">
        <v>58</v>
      </c>
      <c r="T113" s="995">
        <f>'§8.線路'!T95</f>
        <v>2</v>
      </c>
      <c r="U113" s="995"/>
      <c r="V113" s="995"/>
      <c r="W113" s="219" t="s">
        <v>58</v>
      </c>
      <c r="X113" s="1014">
        <v>24.5</v>
      </c>
      <c r="Y113" s="1014"/>
      <c r="Z113" s="1014"/>
      <c r="AG113" s="219" t="s">
        <v>51</v>
      </c>
      <c r="AH113" s="764">
        <f>ROUND(L113*P113*T113*X113,2)</f>
        <v>1190.7</v>
      </c>
      <c r="AI113" s="764"/>
      <c r="AJ113" s="764"/>
      <c r="AK113" s="764"/>
      <c r="AL113" s="219" t="s">
        <v>13</v>
      </c>
    </row>
    <row r="114" spans="6:40" ht="15" customHeight="1">
      <c r="F114" s="219" t="s">
        <v>306</v>
      </c>
      <c r="L114" s="995">
        <f>'§8.線路'!L96</f>
        <v>2.7</v>
      </c>
      <c r="M114" s="995"/>
      <c r="N114" s="995"/>
      <c r="O114" s="219" t="s">
        <v>58</v>
      </c>
      <c r="P114" s="995">
        <f>'§8.線路'!P96</f>
        <v>2.25</v>
      </c>
      <c r="Q114" s="995"/>
      <c r="R114" s="995"/>
      <c r="S114" s="219" t="s">
        <v>58</v>
      </c>
      <c r="T114" s="995">
        <f>'§8.線路'!T96</f>
        <v>0.7</v>
      </c>
      <c r="U114" s="995"/>
      <c r="V114" s="995"/>
      <c r="W114" s="219" t="s">
        <v>58</v>
      </c>
      <c r="X114" s="1014">
        <v>24.5</v>
      </c>
      <c r="Y114" s="1014"/>
      <c r="Z114" s="1014"/>
      <c r="AG114" s="219" t="s">
        <v>51</v>
      </c>
      <c r="AH114" s="764">
        <f>ROUND(L114*P114*T114*X114,2)</f>
        <v>104.19</v>
      </c>
      <c r="AI114" s="764"/>
      <c r="AJ114" s="764"/>
      <c r="AK114" s="764"/>
      <c r="AL114" s="219" t="s">
        <v>13</v>
      </c>
    </row>
    <row r="115" spans="6:40" s="217" customFormat="1" ht="15" customHeight="1">
      <c r="F115" s="219"/>
      <c r="G115" s="219"/>
      <c r="H115" s="219"/>
      <c r="I115" s="219"/>
      <c r="J115" s="219"/>
      <c r="K115" s="219"/>
      <c r="L115" s="219"/>
      <c r="M115" s="219"/>
      <c r="N115" s="219"/>
      <c r="O115" s="219"/>
      <c r="P115" s="219"/>
      <c r="Q115" s="219"/>
      <c r="R115" s="219"/>
      <c r="S115" s="219"/>
      <c r="T115" s="219"/>
      <c r="U115" s="219"/>
      <c r="V115" s="219"/>
      <c r="W115" s="219"/>
      <c r="X115" s="219"/>
      <c r="Y115" s="219"/>
      <c r="Z115" s="219"/>
      <c r="AA115" s="219"/>
      <c r="AB115" s="219"/>
      <c r="AC115" s="219"/>
      <c r="AD115" s="219"/>
      <c r="AE115" s="219"/>
      <c r="AF115" s="219"/>
      <c r="AG115" s="219"/>
      <c r="AH115" s="219"/>
      <c r="AI115" s="219"/>
      <c r="AJ115" s="219"/>
      <c r="AK115" s="219"/>
      <c r="AL115" s="219"/>
      <c r="AM115" s="219"/>
      <c r="AN115" s="219"/>
    </row>
    <row r="116" spans="6:40" s="217" customFormat="1" ht="15" customHeight="1">
      <c r="G116" s="219"/>
      <c r="H116" s="219"/>
      <c r="I116" s="219"/>
      <c r="J116" s="219"/>
      <c r="K116" s="219"/>
      <c r="L116" s="219"/>
      <c r="M116" s="219"/>
      <c r="N116" s="219"/>
      <c r="O116" s="219" t="s">
        <v>307</v>
      </c>
      <c r="P116" s="219"/>
      <c r="Q116" s="219"/>
      <c r="R116" s="219"/>
      <c r="S116" s="219"/>
      <c r="T116" s="219"/>
      <c r="U116" s="219"/>
      <c r="V116" s="219"/>
      <c r="W116" s="219" t="s">
        <v>308</v>
      </c>
      <c r="X116" s="219"/>
      <c r="Y116" s="219"/>
      <c r="Z116" s="219"/>
      <c r="AA116" s="219"/>
      <c r="AB116" s="219"/>
      <c r="AC116" s="219"/>
      <c r="AD116" s="219"/>
      <c r="AE116" s="219" t="s">
        <v>309</v>
      </c>
      <c r="AF116" s="219"/>
      <c r="AG116" s="219"/>
      <c r="AH116" s="219"/>
      <c r="AI116" s="219"/>
      <c r="AJ116" s="219"/>
      <c r="AK116" s="219"/>
      <c r="AL116" s="219"/>
      <c r="AM116" s="219"/>
      <c r="AN116" s="219"/>
    </row>
    <row r="117" spans="6:40" s="217" customFormat="1" ht="15" customHeight="1">
      <c r="G117" s="219" t="s">
        <v>490</v>
      </c>
      <c r="H117" s="219"/>
      <c r="I117" s="219"/>
      <c r="J117" s="219"/>
      <c r="K117" s="219"/>
      <c r="L117" s="219"/>
      <c r="M117" s="219"/>
      <c r="N117" s="982">
        <f>反力!X99</f>
        <v>1530</v>
      </c>
      <c r="O117" s="982"/>
      <c r="P117" s="982"/>
      <c r="Q117" s="982"/>
      <c r="R117" s="982"/>
      <c r="S117" s="290"/>
      <c r="T117" s="219"/>
      <c r="U117" s="219"/>
      <c r="V117" s="219"/>
      <c r="W117" s="1033">
        <v>-3.8</v>
      </c>
      <c r="X117" s="1033"/>
      <c r="Y117" s="1033"/>
      <c r="Z117" s="1033"/>
      <c r="AA117" s="219"/>
      <c r="AB117" s="219"/>
      <c r="AC117" s="219"/>
      <c r="AD117" s="982">
        <f t="shared" ref="AD117:AD122" si="0">ROUND(W117*N117,2)</f>
        <v>-5814</v>
      </c>
      <c r="AE117" s="982"/>
      <c r="AF117" s="982"/>
      <c r="AG117" s="982"/>
      <c r="AH117" s="982"/>
      <c r="AJ117" s="219"/>
      <c r="AK117" s="219"/>
      <c r="AL117" s="219"/>
      <c r="AM117" s="219"/>
      <c r="AN117" s="219"/>
    </row>
    <row r="118" spans="6:40" s="217" customFormat="1" ht="15" customHeight="1">
      <c r="G118" s="219" t="s">
        <v>491</v>
      </c>
      <c r="H118" s="219"/>
      <c r="I118" s="219"/>
      <c r="J118" s="219"/>
      <c r="K118" s="219"/>
      <c r="L118" s="219"/>
      <c r="M118" s="219"/>
      <c r="N118" s="982">
        <f>反力!AA99</f>
        <v>1340</v>
      </c>
      <c r="O118" s="982"/>
      <c r="P118" s="982"/>
      <c r="Q118" s="982"/>
      <c r="R118" s="982"/>
      <c r="S118" s="219"/>
      <c r="T118" s="219"/>
      <c r="U118" s="219"/>
      <c r="V118" s="219"/>
      <c r="W118" s="1033">
        <v>-1.5</v>
      </c>
      <c r="X118" s="1033"/>
      <c r="Y118" s="1033"/>
      <c r="Z118" s="1033"/>
      <c r="AA118" s="219"/>
      <c r="AB118" s="219"/>
      <c r="AC118" s="219"/>
      <c r="AD118" s="982">
        <f t="shared" si="0"/>
        <v>-2010</v>
      </c>
      <c r="AE118" s="982"/>
      <c r="AF118" s="982"/>
      <c r="AG118" s="982"/>
      <c r="AH118" s="982"/>
      <c r="AJ118" s="219"/>
      <c r="AK118" s="219"/>
      <c r="AL118" s="219"/>
      <c r="AM118" s="219"/>
      <c r="AN118" s="219"/>
    </row>
    <row r="119" spans="6:40" s="217" customFormat="1" ht="15" customHeight="1">
      <c r="G119" s="219" t="s">
        <v>492</v>
      </c>
      <c r="H119" s="219"/>
      <c r="I119" s="219"/>
      <c r="J119" s="219"/>
      <c r="K119" s="219"/>
      <c r="L119" s="219"/>
      <c r="M119" s="219"/>
      <c r="N119" s="982">
        <f>反力!AD99</f>
        <v>1340</v>
      </c>
      <c r="O119" s="982"/>
      <c r="P119" s="982"/>
      <c r="Q119" s="982"/>
      <c r="R119" s="982"/>
      <c r="S119" s="219"/>
      <c r="T119" s="219"/>
      <c r="U119" s="219"/>
      <c r="V119" s="219"/>
      <c r="W119" s="1033">
        <v>1.5</v>
      </c>
      <c r="X119" s="1033"/>
      <c r="Y119" s="1033"/>
      <c r="Z119" s="1033"/>
      <c r="AA119" s="219"/>
      <c r="AB119" s="219"/>
      <c r="AC119" s="219"/>
      <c r="AD119" s="982">
        <f t="shared" si="0"/>
        <v>2010</v>
      </c>
      <c r="AE119" s="982"/>
      <c r="AF119" s="982"/>
      <c r="AG119" s="982"/>
      <c r="AH119" s="982"/>
      <c r="AJ119" s="219"/>
      <c r="AK119" s="219"/>
      <c r="AL119" s="219"/>
      <c r="AM119" s="219"/>
      <c r="AN119" s="219"/>
    </row>
    <row r="120" spans="6:40" s="217" customFormat="1" ht="15" customHeight="1">
      <c r="G120" s="219" t="s">
        <v>493</v>
      </c>
      <c r="H120" s="219"/>
      <c r="I120" s="219"/>
      <c r="J120" s="219"/>
      <c r="K120" s="219"/>
      <c r="L120" s="219"/>
      <c r="M120" s="219"/>
      <c r="N120" s="982">
        <f>反力!AG99</f>
        <v>1530</v>
      </c>
      <c r="O120" s="982"/>
      <c r="P120" s="982"/>
      <c r="Q120" s="982"/>
      <c r="R120" s="982"/>
      <c r="S120" s="219"/>
      <c r="T120" s="219"/>
      <c r="U120" s="219"/>
      <c r="V120" s="219"/>
      <c r="W120" s="1033">
        <v>3.8</v>
      </c>
      <c r="X120" s="1033"/>
      <c r="Y120" s="1033"/>
      <c r="Z120" s="1033"/>
      <c r="AA120" s="219"/>
      <c r="AB120" s="219"/>
      <c r="AC120" s="219"/>
      <c r="AD120" s="982">
        <f t="shared" si="0"/>
        <v>5814</v>
      </c>
      <c r="AE120" s="982"/>
      <c r="AF120" s="982"/>
      <c r="AG120" s="982"/>
      <c r="AH120" s="982"/>
      <c r="AJ120" s="219"/>
      <c r="AK120" s="219"/>
      <c r="AL120" s="219"/>
      <c r="AM120" s="219"/>
      <c r="AN120" s="219"/>
    </row>
    <row r="121" spans="6:40" s="217" customFormat="1" ht="15" customHeight="1">
      <c r="G121" s="219" t="s">
        <v>494</v>
      </c>
      <c r="H121" s="219"/>
      <c r="I121" s="219"/>
      <c r="J121" s="219"/>
      <c r="K121" s="219"/>
      <c r="L121" s="219"/>
      <c r="M121" s="219"/>
      <c r="N121" s="982">
        <f>反力!L117</f>
        <v>930</v>
      </c>
      <c r="O121" s="982"/>
      <c r="P121" s="982"/>
      <c r="Q121" s="982"/>
      <c r="R121" s="982"/>
      <c r="S121" s="219"/>
      <c r="T121" s="219"/>
      <c r="U121" s="219"/>
      <c r="V121" s="219"/>
      <c r="W121" s="1033">
        <v>-2.95</v>
      </c>
      <c r="X121" s="1033"/>
      <c r="Y121" s="1033"/>
      <c r="Z121" s="1033"/>
      <c r="AA121" s="219"/>
      <c r="AB121" s="219"/>
      <c r="AC121" s="219"/>
      <c r="AD121" s="982">
        <f t="shared" si="0"/>
        <v>-2743.5</v>
      </c>
      <c r="AE121" s="982"/>
      <c r="AF121" s="982"/>
      <c r="AG121" s="982"/>
      <c r="AH121" s="982"/>
      <c r="AI121" s="219"/>
      <c r="AJ121" s="219"/>
      <c r="AK121" s="219"/>
      <c r="AL121" s="219"/>
      <c r="AM121" s="219"/>
      <c r="AN121" s="219"/>
    </row>
    <row r="122" spans="6:40" s="217" customFormat="1" ht="15" customHeight="1">
      <c r="G122" s="219" t="s">
        <v>495</v>
      </c>
      <c r="H122" s="219"/>
      <c r="I122" s="219"/>
      <c r="J122" s="219"/>
      <c r="K122" s="219"/>
      <c r="L122" s="219"/>
      <c r="M122" s="219"/>
      <c r="N122" s="982">
        <f>反力!Q117</f>
        <v>930</v>
      </c>
      <c r="O122" s="982"/>
      <c r="P122" s="982"/>
      <c r="Q122" s="982"/>
      <c r="R122" s="982"/>
      <c r="S122" s="219"/>
      <c r="T122" s="219"/>
      <c r="U122" s="219"/>
      <c r="V122" s="219"/>
      <c r="W122" s="1033">
        <v>2.95</v>
      </c>
      <c r="X122" s="1033"/>
      <c r="Y122" s="1033"/>
      <c r="Z122" s="1033"/>
      <c r="AA122" s="219"/>
      <c r="AB122" s="219"/>
      <c r="AC122" s="219"/>
      <c r="AD122" s="982">
        <f t="shared" si="0"/>
        <v>2743.5</v>
      </c>
      <c r="AE122" s="982"/>
      <c r="AF122" s="982"/>
      <c r="AG122" s="982"/>
      <c r="AH122" s="982"/>
      <c r="AI122" s="219"/>
      <c r="AJ122" s="219"/>
      <c r="AK122" s="219"/>
      <c r="AL122" s="219"/>
      <c r="AM122" s="219"/>
      <c r="AN122" s="219"/>
    </row>
    <row r="123" spans="6:40" s="217" customFormat="1" ht="15" customHeight="1">
      <c r="G123" s="219" t="str">
        <f>F113</f>
        <v>はり</v>
      </c>
      <c r="H123" s="219"/>
      <c r="I123" s="219"/>
      <c r="J123" s="219"/>
      <c r="K123" s="219"/>
      <c r="L123" s="219"/>
      <c r="M123" s="219"/>
      <c r="N123" s="982">
        <f>AH113</f>
        <v>1190.7</v>
      </c>
      <c r="O123" s="982"/>
      <c r="P123" s="982"/>
      <c r="Q123" s="982"/>
      <c r="R123" s="982"/>
      <c r="S123" s="219"/>
      <c r="T123" s="219"/>
      <c r="U123" s="219"/>
      <c r="V123" s="219"/>
      <c r="W123" s="1033">
        <v>0</v>
      </c>
      <c r="X123" s="1033"/>
      <c r="Y123" s="1033"/>
      <c r="Z123" s="1033"/>
      <c r="AA123" s="219"/>
      <c r="AB123" s="219"/>
      <c r="AC123" s="219"/>
      <c r="AD123" s="982">
        <f t="shared" ref="AD123:AD124" si="1">ROUND(W123*N123,2)</f>
        <v>0</v>
      </c>
      <c r="AE123" s="982"/>
      <c r="AF123" s="982"/>
      <c r="AG123" s="982"/>
      <c r="AH123" s="982"/>
      <c r="AI123" s="219"/>
      <c r="AJ123" s="219"/>
      <c r="AK123" s="219"/>
      <c r="AL123" s="219"/>
      <c r="AM123" s="219"/>
      <c r="AN123" s="219"/>
    </row>
    <row r="124" spans="6:40" s="217" customFormat="1" ht="15" customHeight="1">
      <c r="G124" s="330" t="str">
        <f>F114</f>
        <v>ハンチ</v>
      </c>
      <c r="H124" s="330"/>
      <c r="I124" s="330"/>
      <c r="J124" s="330"/>
      <c r="K124" s="330"/>
      <c r="L124" s="330"/>
      <c r="M124" s="330"/>
      <c r="N124" s="1029">
        <f>AH114</f>
        <v>104.19</v>
      </c>
      <c r="O124" s="1029"/>
      <c r="P124" s="1029"/>
      <c r="Q124" s="1029"/>
      <c r="R124" s="1029"/>
      <c r="S124" s="330"/>
      <c r="T124" s="330"/>
      <c r="U124" s="330"/>
      <c r="V124" s="330"/>
      <c r="W124" s="1028">
        <v>0</v>
      </c>
      <c r="X124" s="1028"/>
      <c r="Y124" s="1028"/>
      <c r="Z124" s="1028"/>
      <c r="AA124" s="330"/>
      <c r="AB124" s="330"/>
      <c r="AC124" s="330"/>
      <c r="AD124" s="1029">
        <f t="shared" si="1"/>
        <v>0</v>
      </c>
      <c r="AE124" s="1029"/>
      <c r="AF124" s="1029"/>
      <c r="AG124" s="1029"/>
      <c r="AH124" s="1029"/>
      <c r="AI124" s="219"/>
      <c r="AJ124" s="219"/>
      <c r="AK124" s="219"/>
      <c r="AL124" s="219"/>
      <c r="AM124" s="219"/>
      <c r="AN124" s="219"/>
    </row>
    <row r="125" spans="6:40" s="217" customFormat="1" ht="7.5" customHeight="1">
      <c r="G125" s="219"/>
      <c r="H125" s="219"/>
      <c r="I125" s="219"/>
      <c r="J125" s="219"/>
      <c r="K125" s="219"/>
      <c r="L125" s="219"/>
      <c r="M125" s="219"/>
      <c r="N125" s="219"/>
      <c r="O125" s="219"/>
      <c r="P125" s="219"/>
      <c r="Q125" s="219"/>
      <c r="R125" s="219"/>
      <c r="S125" s="219"/>
      <c r="T125" s="219"/>
      <c r="U125" s="219"/>
      <c r="V125" s="219"/>
      <c r="W125" s="219"/>
      <c r="X125" s="219"/>
      <c r="Y125" s="219"/>
      <c r="Z125" s="219"/>
      <c r="AA125" s="219"/>
      <c r="AB125" s="219"/>
      <c r="AC125" s="219"/>
      <c r="AD125" s="219"/>
      <c r="AE125" s="219"/>
      <c r="AF125" s="219"/>
      <c r="AG125" s="219"/>
      <c r="AH125" s="219"/>
      <c r="AI125" s="219"/>
      <c r="AJ125" s="219"/>
      <c r="AK125" s="219"/>
      <c r="AL125" s="219"/>
      <c r="AM125" s="219"/>
      <c r="AN125" s="219"/>
    </row>
    <row r="126" spans="6:40" s="217" customFormat="1" ht="15" customHeight="1">
      <c r="G126" s="219" t="s">
        <v>82</v>
      </c>
      <c r="H126" s="219"/>
      <c r="I126" s="219"/>
      <c r="J126" s="219"/>
      <c r="K126" s="219"/>
      <c r="L126" s="219"/>
      <c r="M126" s="219"/>
      <c r="N126" s="982">
        <f>SUM(N117:R124)</f>
        <v>8894.8900000000012</v>
      </c>
      <c r="O126" s="982"/>
      <c r="P126" s="982"/>
      <c r="Q126" s="982"/>
      <c r="R126" s="982"/>
      <c r="S126" s="219"/>
      <c r="T126" s="219"/>
      <c r="U126" s="219"/>
      <c r="V126" s="219"/>
      <c r="W126" s="219"/>
      <c r="X126" s="219"/>
      <c r="Y126" s="219"/>
      <c r="Z126" s="219"/>
      <c r="AA126" s="219"/>
      <c r="AB126" s="219"/>
      <c r="AC126" s="219"/>
      <c r="AD126" s="982">
        <f>SUM(AD117:AH124)</f>
        <v>0</v>
      </c>
      <c r="AE126" s="982"/>
      <c r="AF126" s="982"/>
      <c r="AG126" s="982"/>
      <c r="AH126" s="982"/>
      <c r="AI126" s="219"/>
      <c r="AJ126" s="219"/>
      <c r="AK126" s="219"/>
      <c r="AL126" s="219"/>
      <c r="AM126" s="219"/>
      <c r="AN126" s="219"/>
    </row>
    <row r="127" spans="6:40" s="217" customFormat="1" ht="15" customHeight="1">
      <c r="G127" s="219"/>
      <c r="H127" s="219"/>
      <c r="I127" s="219"/>
      <c r="J127" s="219"/>
      <c r="K127" s="219"/>
      <c r="L127" s="219"/>
      <c r="M127" s="219"/>
      <c r="N127" s="219"/>
      <c r="O127" s="219"/>
      <c r="P127" s="219"/>
      <c r="Q127" s="219"/>
      <c r="R127" s="219"/>
      <c r="S127" s="219"/>
      <c r="T127" s="219"/>
      <c r="U127" s="219"/>
      <c r="V127" s="219"/>
      <c r="W127" s="219"/>
      <c r="X127" s="219"/>
      <c r="Y127" s="219"/>
      <c r="Z127" s="219"/>
      <c r="AA127" s="219"/>
      <c r="AB127" s="219"/>
      <c r="AC127" s="219"/>
      <c r="AD127" s="219"/>
      <c r="AE127" s="219"/>
      <c r="AF127" s="219"/>
      <c r="AG127" s="219"/>
      <c r="AH127" s="219"/>
      <c r="AI127" s="219"/>
      <c r="AJ127" s="219"/>
      <c r="AK127" s="219"/>
      <c r="AL127" s="219"/>
      <c r="AM127" s="219"/>
      <c r="AN127" s="219"/>
    </row>
    <row r="128" spans="6:40" s="217" customFormat="1" ht="15" customHeight="1">
      <c r="G128" s="219" t="s">
        <v>312</v>
      </c>
      <c r="H128" s="219"/>
      <c r="I128" s="219"/>
      <c r="J128" s="219"/>
      <c r="K128" s="219" t="s">
        <v>313</v>
      </c>
      <c r="L128" s="219" t="s">
        <v>51</v>
      </c>
      <c r="M128" s="981">
        <f>N126</f>
        <v>8894.8900000000012</v>
      </c>
      <c r="N128" s="989"/>
      <c r="O128" s="989"/>
      <c r="P128" s="989"/>
      <c r="Q128" s="989"/>
      <c r="R128" s="219" t="s">
        <v>314</v>
      </c>
      <c r="S128" s="981">
        <f>AH106</f>
        <v>297.68</v>
      </c>
      <c r="T128" s="989"/>
      <c r="U128" s="989"/>
      <c r="V128" s="989"/>
      <c r="W128" s="219" t="s">
        <v>58</v>
      </c>
      <c r="X128" s="981">
        <f>T113</f>
        <v>2</v>
      </c>
      <c r="Y128" s="981"/>
      <c r="Z128" s="981"/>
      <c r="AA128" s="219"/>
      <c r="AB128" s="219"/>
      <c r="AC128" s="219"/>
      <c r="AD128" s="219"/>
      <c r="AE128" s="219"/>
      <c r="AF128" s="219"/>
      <c r="AG128" s="219"/>
      <c r="AH128" s="219" t="s">
        <v>51</v>
      </c>
      <c r="AI128" s="982">
        <f>ROUND(M128-S128*X128,2)</f>
        <v>8299.5300000000007</v>
      </c>
      <c r="AJ128" s="982"/>
      <c r="AK128" s="982"/>
      <c r="AL128" s="982"/>
      <c r="AM128" s="219" t="s">
        <v>13</v>
      </c>
      <c r="AN128" s="219"/>
    </row>
    <row r="129" spans="4:94" s="217" customFormat="1" ht="7.5" customHeight="1">
      <c r="G129" s="219"/>
      <c r="H129" s="219"/>
      <c r="I129" s="219"/>
      <c r="J129" s="219"/>
      <c r="K129" s="219"/>
      <c r="L129" s="219"/>
      <c r="M129" s="219"/>
      <c r="N129" s="219"/>
      <c r="O129" s="219"/>
      <c r="P129" s="219"/>
      <c r="Q129" s="219"/>
      <c r="R129" s="219"/>
      <c r="S129" s="219"/>
      <c r="T129" s="219"/>
      <c r="U129" s="219"/>
      <c r="V129" s="219"/>
      <c r="W129" s="219"/>
      <c r="X129" s="219"/>
      <c r="Y129" s="219"/>
      <c r="Z129" s="219"/>
      <c r="AA129" s="219"/>
      <c r="AB129" s="219"/>
      <c r="AC129" s="219"/>
      <c r="AD129" s="219"/>
      <c r="AE129" s="219"/>
      <c r="AF129" s="219"/>
      <c r="AG129" s="219"/>
      <c r="AH129" s="219"/>
      <c r="AI129" s="219"/>
      <c r="AJ129" s="219"/>
      <c r="AK129" s="219"/>
      <c r="AL129" s="219"/>
      <c r="AM129" s="219"/>
      <c r="AN129" s="219"/>
    </row>
    <row r="130" spans="4:94" s="217" customFormat="1" ht="15" customHeight="1">
      <c r="G130" s="219" t="s">
        <v>224</v>
      </c>
      <c r="H130" s="219"/>
      <c r="I130" s="219"/>
      <c r="J130" s="219"/>
      <c r="K130" s="219" t="s">
        <v>315</v>
      </c>
      <c r="L130" s="219"/>
      <c r="M130" s="219"/>
      <c r="N130" s="219"/>
      <c r="O130" s="219"/>
      <c r="P130" s="219"/>
      <c r="Q130" s="219"/>
      <c r="R130" s="219"/>
      <c r="S130" s="219"/>
      <c r="T130" s="219"/>
      <c r="U130" s="219"/>
      <c r="V130" s="219"/>
      <c r="W130" s="219"/>
      <c r="X130" s="219"/>
      <c r="Y130" s="219"/>
      <c r="Z130" s="219"/>
      <c r="AA130" s="219"/>
      <c r="AB130" s="219"/>
      <c r="AC130" s="219"/>
      <c r="AD130" s="219"/>
      <c r="AE130" s="219"/>
      <c r="AF130" s="219"/>
      <c r="AG130" s="219"/>
      <c r="AH130" s="219" t="s">
        <v>51</v>
      </c>
      <c r="AI130" s="982">
        <f>AD126</f>
        <v>0</v>
      </c>
      <c r="AJ130" s="982"/>
      <c r="AK130" s="982"/>
      <c r="AL130" s="982"/>
      <c r="AM130" s="219" t="s">
        <v>226</v>
      </c>
      <c r="AN130" s="219"/>
    </row>
    <row r="131" spans="4:94" s="217" customFormat="1" ht="15" customHeight="1">
      <c r="BW131" s="518"/>
      <c r="BX131" s="1280"/>
      <c r="BY131" s="1280"/>
      <c r="BZ131" s="1280"/>
      <c r="CA131" s="1280"/>
      <c r="CB131" s="1280"/>
      <c r="CK131" s="518"/>
      <c r="CL131" s="1280"/>
      <c r="CM131" s="1280"/>
      <c r="CN131" s="1280"/>
      <c r="CO131" s="1280"/>
      <c r="CP131" s="1280"/>
    </row>
    <row r="132" spans="4:94" s="217" customFormat="1" ht="15" customHeight="1">
      <c r="BW132" s="518"/>
      <c r="BX132" s="1280"/>
      <c r="BY132" s="1280"/>
      <c r="BZ132" s="1280"/>
      <c r="CA132" s="1280"/>
      <c r="CB132" s="1280"/>
      <c r="CK132" s="518"/>
      <c r="CL132" s="1280"/>
      <c r="CM132" s="1280"/>
      <c r="CN132" s="1280"/>
      <c r="CO132" s="1280"/>
      <c r="CP132" s="1280"/>
    </row>
    <row r="133" spans="4:94" s="217" customFormat="1" ht="15" customHeight="1"/>
    <row r="134" spans="4:94" ht="15" customHeight="1">
      <c r="D134" s="220" t="s">
        <v>316</v>
      </c>
      <c r="AB134" s="1283"/>
      <c r="AC134" s="1283"/>
      <c r="AD134" s="1283"/>
    </row>
    <row r="135" spans="4:94" ht="15" customHeight="1">
      <c r="AI135" s="234"/>
    </row>
    <row r="136" spans="4:94" ht="15" customHeight="1">
      <c r="E136" s="219" t="s">
        <v>317</v>
      </c>
      <c r="I136" s="315" t="s">
        <v>303</v>
      </c>
      <c r="J136" s="219" t="s">
        <v>51</v>
      </c>
      <c r="K136" s="1014">
        <v>18</v>
      </c>
      <c r="L136" s="1014"/>
      <c r="M136" s="1014"/>
      <c r="N136" s="219" t="s">
        <v>58</v>
      </c>
      <c r="O136" s="995">
        <f>'§8.線路'!O113</f>
        <v>7</v>
      </c>
      <c r="P136" s="995"/>
      <c r="Q136" s="995"/>
      <c r="R136" s="219" t="s">
        <v>58</v>
      </c>
      <c r="S136" s="995">
        <f>'§8.線路'!S113</f>
        <v>9</v>
      </c>
      <c r="T136" s="995"/>
      <c r="U136" s="995"/>
      <c r="V136" s="219" t="s">
        <v>58</v>
      </c>
      <c r="W136" s="995">
        <v>2</v>
      </c>
      <c r="X136" s="995"/>
      <c r="Y136" s="995"/>
      <c r="AG136" s="219" t="s">
        <v>51</v>
      </c>
      <c r="AH136" s="764">
        <f>ROUND(K136*O136*S136*W136,2)</f>
        <v>2268</v>
      </c>
      <c r="AI136" s="764"/>
      <c r="AJ136" s="764"/>
      <c r="AK136" s="764"/>
      <c r="AL136" s="219" t="s">
        <v>153</v>
      </c>
    </row>
    <row r="137" spans="4:94" ht="15" customHeight="1">
      <c r="I137" s="315" t="s">
        <v>303</v>
      </c>
      <c r="J137" s="219" t="s">
        <v>51</v>
      </c>
      <c r="K137" s="1014">
        <v>-18</v>
      </c>
      <c r="L137" s="1014"/>
      <c r="M137" s="1014"/>
      <c r="N137" s="219" t="s">
        <v>58</v>
      </c>
      <c r="O137" s="995">
        <v>4.5</v>
      </c>
      <c r="P137" s="995"/>
      <c r="Q137" s="995"/>
      <c r="R137" s="219" t="s">
        <v>58</v>
      </c>
      <c r="S137" s="995">
        <f>'§8.線路'!S114</f>
        <v>2.7</v>
      </c>
      <c r="T137" s="995"/>
      <c r="U137" s="995"/>
      <c r="V137" s="219" t="s">
        <v>58</v>
      </c>
      <c r="W137" s="995">
        <f>W136</f>
        <v>2</v>
      </c>
      <c r="X137" s="995"/>
      <c r="Y137" s="995"/>
      <c r="AA137" s="614"/>
      <c r="AB137" s="614"/>
      <c r="AE137" s="555"/>
      <c r="AF137" s="555"/>
      <c r="AG137" s="555" t="s">
        <v>51</v>
      </c>
      <c r="AH137" s="1065">
        <f>ROUND(K137*O137*S137*W137,2)</f>
        <v>-437.4</v>
      </c>
      <c r="AI137" s="1065"/>
      <c r="AJ137" s="1065"/>
      <c r="AK137" s="1065"/>
      <c r="AL137" s="555" t="s">
        <v>153</v>
      </c>
    </row>
    <row r="138" spans="4:94" ht="15" customHeight="1">
      <c r="I138" s="315"/>
      <c r="K138" s="236"/>
      <c r="L138" s="236"/>
      <c r="M138" s="236"/>
      <c r="O138" s="556"/>
      <c r="P138" s="556"/>
      <c r="Q138" s="556"/>
      <c r="S138" s="390"/>
      <c r="T138" s="390"/>
      <c r="U138" s="390"/>
      <c r="W138" s="390"/>
      <c r="X138" s="390"/>
      <c r="Y138" s="390"/>
      <c r="AA138" s="390"/>
      <c r="AB138" s="390"/>
      <c r="AC138" s="390"/>
      <c r="AE138" s="993" t="s">
        <v>318</v>
      </c>
      <c r="AF138" s="993"/>
      <c r="AG138" s="219" t="s">
        <v>51</v>
      </c>
      <c r="AH138" s="764">
        <f>SUM(AH136:AK137)</f>
        <v>1830.6</v>
      </c>
      <c r="AI138" s="764"/>
      <c r="AJ138" s="764"/>
      <c r="AK138" s="764"/>
      <c r="AL138" s="219" t="s">
        <v>153</v>
      </c>
      <c r="AV138" s="217"/>
      <c r="AW138" s="217"/>
      <c r="AX138" s="217"/>
      <c r="AY138" s="217"/>
      <c r="AZ138" s="217"/>
      <c r="BA138" s="217"/>
      <c r="BB138" s="217"/>
      <c r="BC138" s="217"/>
      <c r="BD138" s="217"/>
      <c r="BE138" s="217"/>
      <c r="BF138" s="217"/>
      <c r="BG138" s="217"/>
      <c r="BH138" s="217"/>
      <c r="BI138" s="217"/>
      <c r="BJ138" s="217"/>
      <c r="BK138" s="217"/>
      <c r="BL138" s="217"/>
      <c r="BM138" s="217"/>
      <c r="BN138" s="217"/>
      <c r="BO138" s="217"/>
      <c r="BP138" s="217"/>
      <c r="BQ138" s="217"/>
      <c r="BR138" s="217"/>
      <c r="BS138" s="217"/>
      <c r="BT138" s="217"/>
      <c r="BU138" s="217"/>
      <c r="BV138" s="217"/>
      <c r="BW138" s="217"/>
    </row>
    <row r="139" spans="4:94" ht="15" customHeight="1">
      <c r="L139" s="315"/>
      <c r="M139" s="266"/>
      <c r="P139" s="252"/>
      <c r="T139" s="252"/>
      <c r="U139" s="252"/>
      <c r="V139" s="252"/>
      <c r="X139" s="252"/>
      <c r="Y139" s="252"/>
      <c r="Z139" s="252"/>
      <c r="AB139" s="374"/>
      <c r="AC139" s="374"/>
      <c r="AD139" s="374"/>
      <c r="AH139" s="252"/>
      <c r="AI139" s="252"/>
      <c r="AJ139" s="252"/>
      <c r="AK139" s="252"/>
      <c r="AV139" s="217"/>
      <c r="AW139" s="217"/>
      <c r="AX139" s="217"/>
      <c r="AY139" s="217"/>
      <c r="AZ139" s="217"/>
      <c r="BA139" s="217"/>
      <c r="BB139" s="518"/>
      <c r="BC139" s="1280"/>
      <c r="BD139" s="1280"/>
      <c r="BE139" s="1280"/>
      <c r="BF139" s="1280"/>
      <c r="BG139" s="1280"/>
      <c r="BH139" s="217"/>
      <c r="BI139" s="217"/>
      <c r="BJ139" s="217"/>
      <c r="BK139" s="217"/>
      <c r="BL139" s="217"/>
      <c r="BM139" s="217"/>
      <c r="BN139" s="217"/>
      <c r="BO139" s="217"/>
      <c r="BP139" s="518"/>
      <c r="BQ139" s="1280"/>
      <c r="BR139" s="1280"/>
      <c r="BS139" s="1280"/>
      <c r="BT139" s="1280"/>
      <c r="BU139" s="1280"/>
      <c r="BV139" s="217"/>
      <c r="BW139" s="217"/>
    </row>
    <row r="140" spans="4:94" ht="15" customHeight="1">
      <c r="E140" s="219" t="s">
        <v>304</v>
      </c>
      <c r="AV140" s="217"/>
      <c r="AW140" s="217"/>
      <c r="AX140" s="217"/>
      <c r="AY140" s="217"/>
      <c r="AZ140" s="217"/>
      <c r="BA140" s="217"/>
      <c r="BB140" s="518"/>
      <c r="BC140" s="1280"/>
      <c r="BD140" s="1280"/>
      <c r="BE140" s="1280"/>
      <c r="BF140" s="1280"/>
      <c r="BG140" s="1280"/>
      <c r="BH140" s="217"/>
      <c r="BI140" s="217"/>
      <c r="BJ140" s="217"/>
      <c r="BK140" s="217"/>
      <c r="BL140" s="217"/>
      <c r="BM140" s="217"/>
      <c r="BN140" s="217"/>
      <c r="BO140" s="217"/>
      <c r="BP140" s="518"/>
      <c r="BQ140" s="1280"/>
      <c r="BR140" s="1280"/>
      <c r="BS140" s="1280"/>
      <c r="BT140" s="1280"/>
      <c r="BU140" s="1280"/>
      <c r="BV140" s="217"/>
      <c r="BW140" s="217"/>
    </row>
    <row r="141" spans="4:94" ht="7.5" customHeight="1">
      <c r="M141" s="266"/>
      <c r="P141" s="234"/>
      <c r="Q141" s="234"/>
      <c r="R141" s="234"/>
      <c r="T141" s="235"/>
      <c r="U141" s="235"/>
      <c r="V141" s="235"/>
      <c r="X141" s="234"/>
      <c r="Y141" s="234"/>
      <c r="Z141" s="234"/>
      <c r="AH141" s="223"/>
      <c r="AI141" s="223"/>
      <c r="AJ141" s="223"/>
      <c r="BQ141" s="217"/>
      <c r="BR141" s="217"/>
      <c r="BS141" s="217"/>
      <c r="BT141" s="217"/>
      <c r="BU141" s="217"/>
      <c r="BV141" s="217"/>
      <c r="BW141" s="217"/>
    </row>
    <row r="142" spans="4:94" s="217" customFormat="1" ht="15" customHeight="1">
      <c r="E142" s="219"/>
      <c r="F142" s="219"/>
      <c r="G142" s="219"/>
      <c r="H142" s="219"/>
      <c r="I142" s="219"/>
      <c r="J142" s="219"/>
      <c r="K142" s="219"/>
      <c r="L142" s="219"/>
      <c r="M142" s="219"/>
      <c r="N142" s="219"/>
      <c r="O142" s="219" t="s">
        <v>307</v>
      </c>
      <c r="P142" s="219"/>
      <c r="Q142" s="219"/>
      <c r="R142" s="219"/>
      <c r="S142" s="219"/>
      <c r="T142" s="219"/>
      <c r="U142" s="219"/>
      <c r="V142" s="219"/>
      <c r="W142" s="219" t="s">
        <v>308</v>
      </c>
      <c r="X142" s="219"/>
      <c r="Y142" s="219"/>
      <c r="Z142" s="219"/>
      <c r="AA142" s="219"/>
      <c r="AB142" s="219"/>
      <c r="AC142" s="219"/>
      <c r="AD142" s="219"/>
      <c r="AE142" s="219" t="s">
        <v>309</v>
      </c>
      <c r="AF142" s="219"/>
      <c r="AG142" s="219"/>
      <c r="AH142" s="219"/>
      <c r="AI142" s="219"/>
      <c r="AJ142" s="219"/>
      <c r="AK142" s="219"/>
      <c r="AL142" s="219"/>
      <c r="AM142" s="219"/>
      <c r="AN142" s="219"/>
    </row>
    <row r="143" spans="4:94" s="217" customFormat="1" ht="15" customHeight="1">
      <c r="E143" s="219"/>
      <c r="F143" s="219"/>
      <c r="G143" s="219" t="s">
        <v>490</v>
      </c>
      <c r="H143" s="219"/>
      <c r="I143" s="219"/>
      <c r="J143" s="219"/>
      <c r="K143" s="219"/>
      <c r="L143" s="219"/>
      <c r="M143" s="219"/>
      <c r="N143" s="982">
        <f>反力!X102</f>
        <v>160</v>
      </c>
      <c r="O143" s="982"/>
      <c r="P143" s="982"/>
      <c r="Q143" s="982"/>
      <c r="R143" s="982"/>
      <c r="S143" s="290"/>
      <c r="T143" s="219"/>
      <c r="U143" s="219"/>
      <c r="V143" s="219"/>
      <c r="W143" s="1033">
        <v>-3.8</v>
      </c>
      <c r="X143" s="1033"/>
      <c r="Y143" s="1033"/>
      <c r="Z143" s="1033"/>
      <c r="AA143" s="219"/>
      <c r="AB143" s="219"/>
      <c r="AC143" s="219"/>
      <c r="AD143" s="982">
        <f>ROUND(W143*N143,2)</f>
        <v>-608</v>
      </c>
      <c r="AE143" s="982"/>
      <c r="AF143" s="982"/>
      <c r="AG143" s="982"/>
      <c r="AH143" s="982"/>
      <c r="AI143" s="219"/>
      <c r="AJ143" s="219"/>
      <c r="AK143" s="219"/>
      <c r="AL143" s="219"/>
      <c r="AM143" s="219"/>
      <c r="AN143" s="219"/>
      <c r="AS143" s="219"/>
      <c r="AT143" s="219"/>
      <c r="AU143" s="219"/>
      <c r="BB143" s="518"/>
      <c r="BC143" s="264"/>
      <c r="BD143" s="264"/>
      <c r="BE143" s="264"/>
      <c r="BF143" s="264"/>
      <c r="BG143" s="264"/>
    </row>
    <row r="144" spans="4:94" s="217" customFormat="1" ht="15" customHeight="1">
      <c r="E144" s="219"/>
      <c r="F144" s="219"/>
      <c r="G144" s="219" t="s">
        <v>491</v>
      </c>
      <c r="H144" s="219"/>
      <c r="I144" s="219"/>
      <c r="J144" s="219"/>
      <c r="K144" s="219"/>
      <c r="L144" s="219"/>
      <c r="M144" s="219"/>
      <c r="N144" s="982">
        <f>反力!AA102</f>
        <v>100</v>
      </c>
      <c r="O144" s="982"/>
      <c r="P144" s="982"/>
      <c r="Q144" s="982"/>
      <c r="R144" s="982"/>
      <c r="S144" s="219"/>
      <c r="T144" s="219"/>
      <c r="U144" s="219"/>
      <c r="V144" s="219"/>
      <c r="W144" s="1033">
        <v>-1.5</v>
      </c>
      <c r="X144" s="1033"/>
      <c r="Y144" s="1033"/>
      <c r="Z144" s="1033"/>
      <c r="AA144" s="219"/>
      <c r="AB144" s="219"/>
      <c r="AC144" s="219"/>
      <c r="AD144" s="982">
        <f t="shared" ref="AD144:AD146" si="2">ROUND(W144*N144,2)</f>
        <v>-150</v>
      </c>
      <c r="AE144" s="982"/>
      <c r="AF144" s="982"/>
      <c r="AG144" s="982"/>
      <c r="AH144" s="982"/>
      <c r="AI144" s="219"/>
      <c r="AJ144" s="219"/>
      <c r="AK144" s="219"/>
      <c r="AL144" s="219"/>
      <c r="AM144" s="219"/>
      <c r="AN144" s="219"/>
      <c r="AS144" s="219"/>
      <c r="AT144" s="219"/>
      <c r="AU144" s="219"/>
      <c r="AV144" s="219"/>
      <c r="AW144" s="219"/>
      <c r="AX144" s="219"/>
      <c r="AY144" s="219"/>
      <c r="AZ144" s="982"/>
      <c r="BA144" s="982"/>
      <c r="BB144" s="982"/>
      <c r="BC144" s="982"/>
      <c r="BD144" s="982"/>
      <c r="BE144" s="219"/>
      <c r="BF144" s="219"/>
      <c r="BG144" s="219"/>
      <c r="BH144" s="219"/>
      <c r="BI144" s="1052"/>
      <c r="BJ144" s="1052"/>
      <c r="BK144" s="1052"/>
      <c r="BL144" s="1052"/>
      <c r="BM144" s="219"/>
      <c r="BN144" s="219"/>
      <c r="BO144" s="219"/>
      <c r="BP144" s="982"/>
      <c r="BQ144" s="982"/>
      <c r="BR144" s="982"/>
      <c r="BS144" s="982"/>
      <c r="BT144" s="982"/>
      <c r="BU144" s="219"/>
    </row>
    <row r="145" spans="3:73" s="217" customFormat="1" ht="15" customHeight="1">
      <c r="E145" s="219"/>
      <c r="F145" s="219"/>
      <c r="G145" s="219" t="s">
        <v>492</v>
      </c>
      <c r="H145" s="219"/>
      <c r="I145" s="219"/>
      <c r="J145" s="219"/>
      <c r="K145" s="219"/>
      <c r="L145" s="219"/>
      <c r="M145" s="219"/>
      <c r="N145" s="982">
        <f>反力!AD102</f>
        <v>100</v>
      </c>
      <c r="O145" s="982"/>
      <c r="P145" s="982"/>
      <c r="Q145" s="982"/>
      <c r="R145" s="982"/>
      <c r="S145" s="219"/>
      <c r="T145" s="219"/>
      <c r="U145" s="219"/>
      <c r="V145" s="219"/>
      <c r="W145" s="1033">
        <v>1.5</v>
      </c>
      <c r="X145" s="1033"/>
      <c r="Y145" s="1033"/>
      <c r="Z145" s="1033"/>
      <c r="AA145" s="219"/>
      <c r="AB145" s="219"/>
      <c r="AC145" s="219"/>
      <c r="AD145" s="982">
        <f t="shared" si="2"/>
        <v>150</v>
      </c>
      <c r="AE145" s="982"/>
      <c r="AF145" s="982"/>
      <c r="AG145" s="982"/>
      <c r="AH145" s="982"/>
      <c r="AI145" s="219"/>
      <c r="AJ145" s="219"/>
      <c r="AK145" s="219"/>
      <c r="AL145" s="219"/>
      <c r="AM145" s="219"/>
      <c r="AN145" s="219"/>
      <c r="AS145" s="219"/>
      <c r="AT145" s="219"/>
      <c r="AU145" s="219"/>
      <c r="AV145" s="219"/>
      <c r="AW145" s="219"/>
      <c r="AX145" s="219"/>
      <c r="AY145" s="219"/>
      <c r="AZ145" s="219"/>
      <c r="BA145" s="219"/>
      <c r="BB145" s="219"/>
      <c r="BC145" s="219"/>
      <c r="BD145" s="219"/>
      <c r="BE145" s="219"/>
      <c r="BF145" s="219"/>
      <c r="BG145" s="219"/>
      <c r="BH145" s="219"/>
      <c r="BI145" s="219"/>
      <c r="BJ145" s="219"/>
      <c r="BK145" s="219"/>
      <c r="BL145" s="219"/>
      <c r="BM145" s="219"/>
      <c r="BN145" s="219"/>
      <c r="BO145" s="219"/>
      <c r="BP145" s="219"/>
      <c r="BQ145" s="219"/>
      <c r="BR145" s="219"/>
      <c r="BS145" s="219"/>
      <c r="BT145" s="219"/>
      <c r="BU145" s="219"/>
    </row>
    <row r="146" spans="3:73" s="217" customFormat="1" ht="15" customHeight="1">
      <c r="E146" s="219"/>
      <c r="F146" s="219"/>
      <c r="G146" s="219" t="s">
        <v>493</v>
      </c>
      <c r="H146" s="219"/>
      <c r="I146" s="219"/>
      <c r="J146" s="219"/>
      <c r="K146" s="219"/>
      <c r="L146" s="219"/>
      <c r="M146" s="219"/>
      <c r="N146" s="982">
        <f>反力!AG102</f>
        <v>160</v>
      </c>
      <c r="O146" s="982"/>
      <c r="P146" s="982"/>
      <c r="Q146" s="982"/>
      <c r="R146" s="982"/>
      <c r="S146" s="219"/>
      <c r="T146" s="219"/>
      <c r="U146" s="219"/>
      <c r="V146" s="219"/>
      <c r="W146" s="1033">
        <v>3.8</v>
      </c>
      <c r="X146" s="1033"/>
      <c r="Y146" s="1033"/>
      <c r="Z146" s="1033"/>
      <c r="AA146" s="219"/>
      <c r="AB146" s="219"/>
      <c r="AC146" s="219"/>
      <c r="AD146" s="982">
        <f t="shared" si="2"/>
        <v>608</v>
      </c>
      <c r="AE146" s="982"/>
      <c r="AF146" s="982"/>
      <c r="AG146" s="982"/>
      <c r="AH146" s="982"/>
      <c r="AI146" s="219"/>
      <c r="AJ146" s="219"/>
      <c r="AK146" s="219"/>
      <c r="AL146" s="219"/>
      <c r="AM146" s="219"/>
      <c r="BP146" s="219"/>
      <c r="BQ146" s="219"/>
      <c r="BR146" s="219"/>
      <c r="BS146" s="219"/>
      <c r="BT146" s="219"/>
      <c r="BU146" s="219"/>
    </row>
    <row r="147" spans="3:73" s="217" customFormat="1" ht="15" customHeight="1">
      <c r="E147" s="219"/>
      <c r="F147" s="219"/>
      <c r="G147" s="219" t="s">
        <v>494</v>
      </c>
      <c r="H147" s="219"/>
      <c r="I147" s="219"/>
      <c r="J147" s="219"/>
      <c r="K147" s="219"/>
      <c r="L147" s="219"/>
      <c r="M147" s="219"/>
      <c r="N147" s="982">
        <f>反力!L120</f>
        <v>130</v>
      </c>
      <c r="O147" s="982"/>
      <c r="P147" s="982"/>
      <c r="Q147" s="982"/>
      <c r="R147" s="982"/>
      <c r="S147" s="219"/>
      <c r="T147" s="219"/>
      <c r="U147" s="219"/>
      <c r="V147" s="219"/>
      <c r="W147" s="1033">
        <v>-2.95</v>
      </c>
      <c r="X147" s="1033"/>
      <c r="Y147" s="1033"/>
      <c r="Z147" s="1033"/>
      <c r="AA147" s="219"/>
      <c r="AB147" s="219"/>
      <c r="AC147" s="219"/>
      <c r="AD147" s="982">
        <f>ROUND(W147*N147,2)</f>
        <v>-383.5</v>
      </c>
      <c r="AE147" s="982"/>
      <c r="AF147" s="982"/>
      <c r="AG147" s="982"/>
      <c r="AH147" s="982"/>
      <c r="AI147" s="219"/>
      <c r="AJ147" s="219"/>
      <c r="AK147" s="219"/>
      <c r="AL147" s="219"/>
      <c r="AM147" s="219"/>
      <c r="BP147" s="219"/>
      <c r="BQ147" s="219"/>
      <c r="BR147" s="219"/>
      <c r="BS147" s="219"/>
      <c r="BT147" s="219"/>
      <c r="BU147" s="219"/>
    </row>
    <row r="148" spans="3:73" s="217" customFormat="1" ht="15" customHeight="1">
      <c r="E148" s="219"/>
      <c r="F148" s="219"/>
      <c r="G148" s="330" t="s">
        <v>495</v>
      </c>
      <c r="H148" s="330"/>
      <c r="I148" s="330"/>
      <c r="J148" s="330"/>
      <c r="K148" s="330"/>
      <c r="L148" s="330"/>
      <c r="M148" s="330"/>
      <c r="N148" s="1029">
        <f>反力!Q120</f>
        <v>130</v>
      </c>
      <c r="O148" s="1029"/>
      <c r="P148" s="1029"/>
      <c r="Q148" s="1029"/>
      <c r="R148" s="1029"/>
      <c r="S148" s="330"/>
      <c r="T148" s="330"/>
      <c r="U148" s="330"/>
      <c r="V148" s="330"/>
      <c r="W148" s="1028">
        <v>2.95</v>
      </c>
      <c r="X148" s="1028"/>
      <c r="Y148" s="1028"/>
      <c r="Z148" s="1028"/>
      <c r="AA148" s="330"/>
      <c r="AB148" s="330"/>
      <c r="AC148" s="330"/>
      <c r="AD148" s="1029">
        <f>ROUND(W148*N148,2)</f>
        <v>383.5</v>
      </c>
      <c r="AE148" s="1029"/>
      <c r="AF148" s="1029"/>
      <c r="AG148" s="1029"/>
      <c r="AH148" s="1029"/>
      <c r="AI148" s="219"/>
      <c r="AJ148" s="219"/>
      <c r="AK148" s="219"/>
      <c r="AL148" s="219"/>
      <c r="AM148" s="219"/>
      <c r="BP148" s="219"/>
      <c r="BQ148" s="219"/>
      <c r="BR148" s="219"/>
      <c r="BS148" s="219"/>
      <c r="BT148" s="219"/>
      <c r="BU148" s="219"/>
    </row>
    <row r="149" spans="3:73" s="217" customFormat="1" ht="7.5" customHeight="1">
      <c r="E149" s="219"/>
      <c r="F149" s="219"/>
      <c r="G149" s="219"/>
      <c r="H149" s="219"/>
      <c r="I149" s="219"/>
      <c r="J149" s="219"/>
      <c r="K149" s="219"/>
      <c r="L149" s="219"/>
      <c r="M149" s="219"/>
      <c r="N149" s="219"/>
      <c r="O149" s="219"/>
      <c r="P149" s="219"/>
      <c r="Q149" s="219"/>
      <c r="R149" s="219"/>
      <c r="S149" s="219"/>
      <c r="T149" s="219"/>
      <c r="U149" s="219"/>
      <c r="V149" s="219"/>
      <c r="W149" s="219"/>
      <c r="X149" s="219"/>
      <c r="Y149" s="219"/>
      <c r="Z149" s="219"/>
      <c r="AA149" s="219"/>
      <c r="AB149" s="219"/>
      <c r="AC149" s="219"/>
      <c r="AD149" s="219"/>
      <c r="AE149" s="219"/>
      <c r="AF149" s="219"/>
      <c r="AG149" s="219"/>
      <c r="AH149" s="219"/>
      <c r="AI149" s="219"/>
      <c r="AJ149" s="219"/>
      <c r="AK149" s="219"/>
      <c r="AL149" s="219"/>
      <c r="AM149" s="219"/>
      <c r="BP149" s="219"/>
      <c r="BQ149" s="219"/>
      <c r="BR149" s="219"/>
      <c r="BS149" s="219"/>
      <c r="BT149" s="219"/>
      <c r="BU149" s="219"/>
    </row>
    <row r="150" spans="3:73" s="217" customFormat="1" ht="15" customHeight="1">
      <c r="E150" s="219"/>
      <c r="F150" s="219"/>
      <c r="G150" s="219" t="s">
        <v>82</v>
      </c>
      <c r="H150" s="219"/>
      <c r="I150" s="219"/>
      <c r="J150" s="219"/>
      <c r="K150" s="219"/>
      <c r="L150" s="219"/>
      <c r="M150" s="219"/>
      <c r="N150" s="982">
        <f>SUM(N143:R148)</f>
        <v>780</v>
      </c>
      <c r="O150" s="982"/>
      <c r="P150" s="982"/>
      <c r="Q150" s="982"/>
      <c r="R150" s="982"/>
      <c r="S150" s="219"/>
      <c r="T150" s="219"/>
      <c r="U150" s="219"/>
      <c r="V150" s="219"/>
      <c r="W150" s="219"/>
      <c r="X150" s="219"/>
      <c r="Y150" s="219"/>
      <c r="Z150" s="219"/>
      <c r="AA150" s="219"/>
      <c r="AB150" s="219"/>
      <c r="AC150" s="219"/>
      <c r="AD150" s="982">
        <f>SUM(AD143:AH148)</f>
        <v>0</v>
      </c>
      <c r="AE150" s="982"/>
      <c r="AF150" s="982"/>
      <c r="AG150" s="982"/>
      <c r="AH150" s="982"/>
      <c r="AI150" s="219"/>
      <c r="AJ150" s="219"/>
      <c r="AK150" s="219"/>
      <c r="AL150" s="219"/>
      <c r="AM150" s="219"/>
      <c r="AN150" s="219"/>
      <c r="AS150" s="219"/>
      <c r="AT150" s="219"/>
      <c r="AU150" s="219"/>
      <c r="AV150" s="219"/>
      <c r="AW150" s="219"/>
      <c r="AX150" s="219"/>
      <c r="AY150" s="219"/>
      <c r="AZ150" s="219"/>
      <c r="BA150" s="219"/>
      <c r="BB150" s="219"/>
      <c r="BC150" s="219"/>
      <c r="BD150" s="219"/>
      <c r="BE150" s="219"/>
      <c r="BF150" s="219"/>
      <c r="BG150" s="219"/>
      <c r="BH150" s="219"/>
      <c r="BI150" s="219"/>
      <c r="BJ150" s="219"/>
      <c r="BK150" s="219"/>
      <c r="BL150" s="219"/>
      <c r="BM150" s="219"/>
      <c r="BN150" s="219"/>
      <c r="BO150" s="219"/>
      <c r="BP150" s="219"/>
      <c r="BQ150" s="219"/>
      <c r="BR150" s="219"/>
      <c r="BS150" s="219"/>
      <c r="BT150" s="219"/>
      <c r="BU150" s="219"/>
    </row>
    <row r="151" spans="3:73" s="217" customFormat="1" ht="15" customHeight="1">
      <c r="E151" s="219"/>
      <c r="F151" s="219"/>
      <c r="G151" s="219"/>
      <c r="H151" s="219"/>
      <c r="I151" s="219"/>
      <c r="J151" s="219"/>
      <c r="K151" s="219"/>
      <c r="L151" s="219"/>
      <c r="M151" s="219"/>
      <c r="N151" s="290"/>
      <c r="O151" s="290"/>
      <c r="P151" s="290"/>
      <c r="Q151" s="290"/>
      <c r="R151" s="290"/>
      <c r="S151" s="219"/>
      <c r="T151" s="219"/>
      <c r="U151" s="219"/>
      <c r="V151" s="219"/>
      <c r="W151" s="219"/>
      <c r="X151" s="219"/>
      <c r="Y151" s="219"/>
      <c r="Z151" s="219"/>
      <c r="AA151" s="219"/>
      <c r="AB151" s="219"/>
      <c r="AC151" s="219"/>
      <c r="AD151" s="290"/>
      <c r="AE151" s="290"/>
      <c r="AF151" s="290"/>
      <c r="AG151" s="290"/>
      <c r="AH151" s="290"/>
      <c r="AI151" s="219"/>
      <c r="AJ151" s="219"/>
      <c r="AK151" s="219"/>
      <c r="AL151" s="219"/>
      <c r="AM151" s="219"/>
      <c r="AN151" s="219"/>
      <c r="AS151" s="219"/>
      <c r="AT151" s="219"/>
      <c r="AU151" s="219"/>
      <c r="AV151" s="219"/>
      <c r="AW151" s="219"/>
      <c r="AX151" s="219"/>
      <c r="AY151" s="219"/>
      <c r="AZ151" s="219"/>
      <c r="BA151" s="219"/>
      <c r="BB151" s="219"/>
      <c r="BC151" s="219"/>
      <c r="BD151" s="219"/>
      <c r="BE151" s="219"/>
      <c r="BF151" s="219"/>
      <c r="BG151" s="219"/>
      <c r="BH151" s="219"/>
      <c r="BI151" s="219"/>
      <c r="BJ151" s="219"/>
      <c r="BK151" s="219"/>
      <c r="BL151" s="219"/>
      <c r="BM151" s="219"/>
      <c r="BN151" s="219"/>
      <c r="BO151" s="219"/>
      <c r="BP151" s="219"/>
      <c r="BQ151" s="219"/>
      <c r="BR151" s="219"/>
      <c r="BS151" s="219"/>
      <c r="BT151" s="219"/>
      <c r="BU151" s="219"/>
    </row>
    <row r="152" spans="3:73" s="217" customFormat="1" ht="15" customHeight="1"/>
    <row r="153" spans="3:73" ht="15" customHeight="1">
      <c r="C153" s="220" t="s">
        <v>319</v>
      </c>
    </row>
    <row r="154" spans="3:73" ht="15" customHeight="1">
      <c r="AG154" s="234"/>
    </row>
    <row r="155" spans="3:73" ht="15" customHeight="1">
      <c r="E155" s="219" t="s">
        <v>320</v>
      </c>
      <c r="K155" s="219" t="s">
        <v>321</v>
      </c>
      <c r="M155" s="219" t="s">
        <v>51</v>
      </c>
      <c r="O155" s="1014">
        <v>-10</v>
      </c>
      <c r="P155" s="1014"/>
      <c r="Q155" s="1014"/>
      <c r="R155" s="219" t="s">
        <v>58</v>
      </c>
      <c r="S155" s="1154">
        <f>'§8.線路'!S128</f>
        <v>7</v>
      </c>
      <c r="T155" s="1154"/>
      <c r="U155" s="1154"/>
      <c r="V155" s="219" t="s">
        <v>58</v>
      </c>
      <c r="W155" s="1154">
        <f>'§8.線路'!W128</f>
        <v>9</v>
      </c>
      <c r="X155" s="1154"/>
      <c r="Y155" s="1154"/>
      <c r="Z155" s="219" t="s">
        <v>58</v>
      </c>
      <c r="AA155" s="1154">
        <f>'§8.線路'!AA128</f>
        <v>3.7800000000000002</v>
      </c>
      <c r="AB155" s="1154"/>
      <c r="AC155" s="1154"/>
      <c r="AG155" s="219" t="s">
        <v>51</v>
      </c>
      <c r="AH155" s="982">
        <f>ROUND(O155*S155*W155*AA155,2)</f>
        <v>-2381.4</v>
      </c>
      <c r="AI155" s="982"/>
      <c r="AJ155" s="982"/>
      <c r="AK155" s="982"/>
      <c r="AL155" s="237" t="s">
        <v>153</v>
      </c>
    </row>
    <row r="156" spans="3:73" ht="7.5" customHeight="1">
      <c r="S156" s="404"/>
      <c r="T156" s="404"/>
      <c r="U156" s="404"/>
      <c r="W156" s="404"/>
      <c r="X156" s="404"/>
      <c r="Y156" s="404"/>
      <c r="AH156" s="289"/>
      <c r="AI156" s="289"/>
      <c r="AJ156" s="289"/>
      <c r="AK156" s="289"/>
      <c r="AL156" s="237"/>
    </row>
    <row r="157" spans="3:73" ht="15" customHeight="1">
      <c r="E157" s="219" t="s">
        <v>322</v>
      </c>
      <c r="K157" s="219" t="s">
        <v>323</v>
      </c>
      <c r="M157" s="219" t="s">
        <v>51</v>
      </c>
      <c r="O157" s="1073">
        <f>O155</f>
        <v>-10</v>
      </c>
      <c r="P157" s="1073"/>
      <c r="Q157" s="1073"/>
      <c r="R157" s="219" t="s">
        <v>58</v>
      </c>
      <c r="S157" s="1154">
        <f>'§8.線路'!S130</f>
        <v>7</v>
      </c>
      <c r="T157" s="1154"/>
      <c r="U157" s="1154"/>
      <c r="V157" s="219" t="s">
        <v>58</v>
      </c>
      <c r="W157" s="1154">
        <f>'§8.線路'!W130</f>
        <v>9</v>
      </c>
      <c r="X157" s="1154"/>
      <c r="Y157" s="1154"/>
      <c r="Z157" s="219" t="s">
        <v>58</v>
      </c>
      <c r="AA157" s="1154">
        <f>'§8.線路'!AA130</f>
        <v>2.7</v>
      </c>
      <c r="AB157" s="1154"/>
      <c r="AC157" s="1154"/>
      <c r="AG157" s="219" t="s">
        <v>51</v>
      </c>
      <c r="AH157" s="982">
        <f>ROUND(O157*S157*W157*AA157,2)</f>
        <v>-1701</v>
      </c>
      <c r="AI157" s="982"/>
      <c r="AJ157" s="982"/>
      <c r="AK157" s="982"/>
      <c r="AL157" s="237" t="s">
        <v>153</v>
      </c>
    </row>
    <row r="158" spans="3:73" ht="7.5" customHeight="1">
      <c r="S158" s="404"/>
      <c r="T158" s="404"/>
      <c r="U158" s="404"/>
      <c r="W158" s="404"/>
      <c r="X158" s="404"/>
      <c r="Y158" s="404"/>
      <c r="AH158" s="289"/>
      <c r="AI158" s="289"/>
      <c r="AJ158" s="289"/>
      <c r="AK158" s="289"/>
      <c r="AL158" s="237"/>
    </row>
    <row r="159" spans="3:73" ht="15" customHeight="1">
      <c r="E159" s="219" t="s">
        <v>324</v>
      </c>
      <c r="K159" s="219" t="s">
        <v>325</v>
      </c>
      <c r="M159" s="219" t="s">
        <v>51</v>
      </c>
      <c r="O159" s="1073">
        <f>O155</f>
        <v>-10</v>
      </c>
      <c r="P159" s="1073"/>
      <c r="Q159" s="1073"/>
      <c r="R159" s="219" t="s">
        <v>58</v>
      </c>
      <c r="S159" s="1154">
        <f>'§8.線路'!S132</f>
        <v>7</v>
      </c>
      <c r="T159" s="1154"/>
      <c r="U159" s="1154"/>
      <c r="V159" s="219" t="s">
        <v>58</v>
      </c>
      <c r="W159" s="1154">
        <f>'§8.線路'!W132</f>
        <v>9</v>
      </c>
      <c r="X159" s="1154"/>
      <c r="Y159" s="1154"/>
      <c r="Z159" s="219" t="s">
        <v>58</v>
      </c>
      <c r="AA159" s="1154">
        <f>'§8.線路'!AA132</f>
        <v>0</v>
      </c>
      <c r="AB159" s="1154"/>
      <c r="AC159" s="1154"/>
      <c r="AG159" s="219" t="s">
        <v>51</v>
      </c>
      <c r="AH159" s="982">
        <f>ROUND(O159*S159*W159*AA159,2)</f>
        <v>0</v>
      </c>
      <c r="AI159" s="982"/>
      <c r="AJ159" s="982"/>
      <c r="AK159" s="982"/>
      <c r="AL159" s="237" t="s">
        <v>153</v>
      </c>
    </row>
    <row r="160" spans="3:73" ht="15" customHeight="1">
      <c r="AG160" s="234"/>
    </row>
    <row r="161" spans="2:95" ht="15" customHeight="1">
      <c r="AG161" s="234"/>
    </row>
    <row r="162" spans="2:95" ht="15" customHeight="1">
      <c r="C162" s="220" t="s">
        <v>326</v>
      </c>
    </row>
    <row r="163" spans="2:95" ht="15" customHeight="1">
      <c r="C163" s="220"/>
      <c r="BM163"/>
    </row>
    <row r="164" spans="2:95" ht="15" customHeight="1">
      <c r="C164" s="220"/>
      <c r="D164" s="220" t="s">
        <v>496</v>
      </c>
    </row>
    <row r="165" spans="2:95" ht="7.5" customHeight="1">
      <c r="D165" s="220"/>
      <c r="AL165" s="250"/>
      <c r="AM165" s="250"/>
      <c r="AN165" s="250"/>
      <c r="BI165"/>
      <c r="BJ165"/>
      <c r="BK165"/>
      <c r="BL165"/>
      <c r="BM165"/>
      <c r="BN165"/>
      <c r="BO165"/>
      <c r="BP165"/>
      <c r="BQ165"/>
      <c r="BR165"/>
      <c r="BS165"/>
      <c r="BT165"/>
      <c r="BU165"/>
      <c r="BV165"/>
      <c r="BW165"/>
      <c r="BX165"/>
      <c r="BY165"/>
      <c r="BZ165"/>
      <c r="CA165"/>
      <c r="CB165"/>
      <c r="CC165"/>
      <c r="CD165"/>
      <c r="CE165"/>
      <c r="CF165"/>
      <c r="CG165"/>
      <c r="CH165"/>
      <c r="CI165"/>
      <c r="CJ165"/>
      <c r="CK165"/>
      <c r="CL165"/>
      <c r="CM165"/>
      <c r="CN165"/>
      <c r="CO165"/>
      <c r="CP165"/>
      <c r="CQ165"/>
    </row>
    <row r="166" spans="2:95" s="217" customFormat="1" ht="15" customHeight="1">
      <c r="F166" s="219"/>
      <c r="G166" s="219"/>
      <c r="H166" s="219"/>
      <c r="I166" s="219"/>
      <c r="J166" s="219"/>
      <c r="K166" s="219"/>
      <c r="L166" s="219"/>
      <c r="M166" s="219"/>
      <c r="N166" s="219" t="s">
        <v>307</v>
      </c>
      <c r="O166" s="219"/>
      <c r="P166" s="219"/>
      <c r="Q166" s="219"/>
      <c r="R166" s="219"/>
      <c r="S166" s="219"/>
      <c r="T166" s="219"/>
      <c r="U166" s="219"/>
      <c r="V166" s="219" t="s">
        <v>308</v>
      </c>
      <c r="W166" s="219"/>
      <c r="X166" s="219"/>
      <c r="Y166" s="219"/>
      <c r="Z166" s="219"/>
      <c r="AA166" s="219"/>
      <c r="AB166" s="219"/>
      <c r="AC166" s="219"/>
      <c r="AD166" s="219" t="s">
        <v>309</v>
      </c>
      <c r="AE166" s="219"/>
      <c r="AF166" s="219"/>
      <c r="AG166" s="219"/>
      <c r="AH166" s="253"/>
      <c r="AI166"/>
      <c r="AJ166"/>
      <c r="AK166" s="258"/>
      <c r="AL166" s="259"/>
      <c r="AM166" s="260"/>
      <c r="AN166" s="260"/>
      <c r="BI166"/>
      <c r="BJ166"/>
      <c r="BK166"/>
      <c r="BL166"/>
      <c r="BM166"/>
      <c r="BN166"/>
      <c r="BO166"/>
      <c r="BP166"/>
      <c r="BQ166"/>
      <c r="BR166"/>
      <c r="BS166"/>
      <c r="BT166"/>
      <c r="BU166"/>
      <c r="BV166"/>
      <c r="BW166"/>
      <c r="BX166"/>
      <c r="BY166"/>
      <c r="BZ166"/>
      <c r="CA166"/>
      <c r="CB166"/>
      <c r="CC166"/>
      <c r="CD166"/>
      <c r="CE166"/>
      <c r="CF166"/>
      <c r="CG166"/>
      <c r="CH166"/>
      <c r="CI166"/>
      <c r="CJ166"/>
      <c r="CK166"/>
      <c r="CL166"/>
      <c r="CM166"/>
      <c r="CN166"/>
      <c r="CO166"/>
      <c r="CP166"/>
      <c r="CQ166"/>
    </row>
    <row r="167" spans="2:95" s="217" customFormat="1" ht="15" customHeight="1">
      <c r="F167" s="219" t="s">
        <v>490</v>
      </c>
      <c r="G167" s="219"/>
      <c r="H167" s="219"/>
      <c r="I167" s="219"/>
      <c r="J167" s="219"/>
      <c r="K167" s="219"/>
      <c r="L167" s="219"/>
      <c r="M167" s="982">
        <f>反力!X103</f>
        <v>200</v>
      </c>
      <c r="N167" s="982"/>
      <c r="O167" s="982"/>
      <c r="P167" s="982"/>
      <c r="Q167" s="982"/>
      <c r="R167" s="290"/>
      <c r="S167" s="219"/>
      <c r="T167" s="219"/>
      <c r="U167" s="219"/>
      <c r="V167" s="1033">
        <v>-3.8</v>
      </c>
      <c r="W167" s="1033"/>
      <c r="X167" s="1033"/>
      <c r="Y167" s="1033"/>
      <c r="Z167" s="219"/>
      <c r="AA167" s="219"/>
      <c r="AB167" s="219"/>
      <c r="AC167" s="982">
        <f>ROUND(V167*M167,2)</f>
        <v>-760</v>
      </c>
      <c r="AD167" s="982"/>
      <c r="AE167" s="982"/>
      <c r="AF167" s="982"/>
      <c r="AG167" s="982"/>
      <c r="AH167" s="261"/>
      <c r="AI167"/>
      <c r="AJ167"/>
      <c r="AK167" s="258"/>
      <c r="AL167" s="259"/>
      <c r="AM167" s="260"/>
      <c r="AN167" s="260"/>
      <c r="BS167"/>
      <c r="BT167"/>
      <c r="BU167"/>
      <c r="BV167"/>
      <c r="BW167"/>
      <c r="BX167"/>
      <c r="BY167"/>
      <c r="BZ167"/>
      <c r="CA167"/>
      <c r="CB167"/>
      <c r="CC167"/>
      <c r="CD167"/>
      <c r="CE167"/>
      <c r="CF167"/>
      <c r="CG167"/>
      <c r="CH167"/>
      <c r="CI167"/>
      <c r="CJ167"/>
      <c r="CK167"/>
      <c r="CL167"/>
      <c r="CM167"/>
      <c r="CN167"/>
      <c r="CO167"/>
      <c r="CP167"/>
      <c r="CQ167"/>
    </row>
    <row r="168" spans="2:95" s="217" customFormat="1" ht="15" customHeight="1">
      <c r="B168" s="250"/>
      <c r="C168" s="250"/>
      <c r="F168" s="219" t="s">
        <v>491</v>
      </c>
      <c r="G168" s="219"/>
      <c r="H168" s="219"/>
      <c r="I168" s="219"/>
      <c r="J168" s="219"/>
      <c r="K168" s="219"/>
      <c r="L168" s="219"/>
      <c r="M168" s="982">
        <f>反力!AA103</f>
        <v>30</v>
      </c>
      <c r="N168" s="982"/>
      <c r="O168" s="982"/>
      <c r="P168" s="982"/>
      <c r="Q168" s="982"/>
      <c r="R168" s="219"/>
      <c r="S168" s="219"/>
      <c r="T168" s="219"/>
      <c r="U168" s="219"/>
      <c r="V168" s="1033">
        <v>-1.5</v>
      </c>
      <c r="W168" s="1033"/>
      <c r="X168" s="1033"/>
      <c r="Y168" s="1033"/>
      <c r="Z168" s="219"/>
      <c r="AA168" s="219"/>
      <c r="AB168" s="219"/>
      <c r="AC168" s="982">
        <f t="shared" ref="AC168:AC170" si="3">ROUND(V168*M168,2)</f>
        <v>-45</v>
      </c>
      <c r="AD168" s="982"/>
      <c r="AE168" s="982"/>
      <c r="AF168" s="982"/>
      <c r="AG168" s="982"/>
      <c r="AH168" s="261"/>
      <c r="AI168"/>
      <c r="AJ168"/>
      <c r="AK168" s="250"/>
      <c r="AL168" s="250"/>
      <c r="AM168" s="250"/>
      <c r="AN168" s="250"/>
      <c r="BS168"/>
      <c r="BT168"/>
      <c r="BU168"/>
      <c r="BV168"/>
      <c r="BW168"/>
      <c r="BX168"/>
      <c r="BY168"/>
      <c r="BZ168"/>
      <c r="CA168"/>
      <c r="CB168"/>
      <c r="CC168"/>
      <c r="CD168"/>
      <c r="CE168"/>
      <c r="CF168"/>
      <c r="CG168"/>
      <c r="CH168"/>
      <c r="CI168"/>
      <c r="CJ168"/>
      <c r="CK168"/>
      <c r="CL168"/>
      <c r="CM168"/>
      <c r="CN168"/>
      <c r="CO168"/>
      <c r="CP168"/>
      <c r="CQ168"/>
    </row>
    <row r="169" spans="2:95" s="217" customFormat="1" ht="15" customHeight="1">
      <c r="B169" s="250"/>
      <c r="C169" s="250"/>
      <c r="F169" s="219" t="s">
        <v>492</v>
      </c>
      <c r="G169" s="219"/>
      <c r="H169" s="219"/>
      <c r="I169" s="219"/>
      <c r="J169" s="219"/>
      <c r="K169" s="219"/>
      <c r="L169" s="219"/>
      <c r="M169" s="982">
        <f>反力!AD103</f>
        <v>30</v>
      </c>
      <c r="N169" s="982"/>
      <c r="O169" s="982"/>
      <c r="P169" s="982"/>
      <c r="Q169" s="982"/>
      <c r="R169" s="219"/>
      <c r="S169" s="219"/>
      <c r="T169" s="219"/>
      <c r="U169" s="219"/>
      <c r="V169" s="1033">
        <v>1.5</v>
      </c>
      <c r="W169" s="1033"/>
      <c r="X169" s="1033"/>
      <c r="Y169" s="1033"/>
      <c r="Z169" s="219"/>
      <c r="AA169" s="219"/>
      <c r="AB169" s="219"/>
      <c r="AC169" s="982">
        <f t="shared" si="3"/>
        <v>45</v>
      </c>
      <c r="AD169" s="982"/>
      <c r="AE169" s="982"/>
      <c r="AF169" s="982"/>
      <c r="AG169" s="982"/>
      <c r="AH169" s="262"/>
      <c r="AI169"/>
      <c r="AJ169"/>
      <c r="AK169" s="250"/>
      <c r="AL169" s="250"/>
      <c r="AM169" s="250"/>
      <c r="AN169" s="250"/>
      <c r="BI169"/>
      <c r="BJ169"/>
      <c r="BK169"/>
      <c r="BL169"/>
      <c r="BM169"/>
      <c r="BN169"/>
      <c r="BO169"/>
      <c r="BP169"/>
      <c r="BQ169"/>
      <c r="BR169"/>
      <c r="BS169"/>
      <c r="BT169"/>
      <c r="BU169"/>
      <c r="BV169"/>
      <c r="BW169"/>
      <c r="BX169"/>
      <c r="BY169"/>
      <c r="BZ169"/>
      <c r="CA169"/>
      <c r="CB169"/>
      <c r="CC169"/>
      <c r="CD169"/>
      <c r="CE169"/>
      <c r="CF169"/>
      <c r="CG169"/>
      <c r="CH169"/>
      <c r="CI169"/>
      <c r="CJ169"/>
      <c r="CK169"/>
      <c r="CL169"/>
      <c r="CM169"/>
      <c r="CN169"/>
      <c r="CO169"/>
      <c r="CP169"/>
      <c r="CQ169"/>
    </row>
    <row r="170" spans="2:95" s="217" customFormat="1" ht="15" customHeight="1">
      <c r="B170" s="250"/>
      <c r="C170" s="250"/>
      <c r="F170" s="219" t="s">
        <v>493</v>
      </c>
      <c r="G170" s="219"/>
      <c r="H170" s="219"/>
      <c r="I170" s="219"/>
      <c r="J170" s="219"/>
      <c r="K170" s="219"/>
      <c r="L170" s="219"/>
      <c r="M170" s="982">
        <f>反力!AG103</f>
        <v>200</v>
      </c>
      <c r="N170" s="982"/>
      <c r="O170" s="982"/>
      <c r="P170" s="982"/>
      <c r="Q170" s="982"/>
      <c r="R170" s="219"/>
      <c r="S170" s="219"/>
      <c r="T170" s="219"/>
      <c r="U170" s="219"/>
      <c r="V170" s="1033">
        <v>3.8</v>
      </c>
      <c r="W170" s="1033"/>
      <c r="X170" s="1033"/>
      <c r="Y170" s="1033"/>
      <c r="Z170" s="219"/>
      <c r="AA170" s="219"/>
      <c r="AB170" s="219"/>
      <c r="AC170" s="982">
        <f t="shared" si="3"/>
        <v>760</v>
      </c>
      <c r="AD170" s="982"/>
      <c r="AE170" s="982"/>
      <c r="AF170" s="982"/>
      <c r="AG170" s="982"/>
      <c r="AI170"/>
      <c r="AJ170"/>
      <c r="AK170" s="250"/>
      <c r="AL170" s="250"/>
      <c r="AM170" s="250"/>
      <c r="AN170" s="25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M170"/>
      <c r="CN170"/>
      <c r="CO170"/>
    </row>
    <row r="171" spans="2:95" s="217" customFormat="1" ht="15" customHeight="1">
      <c r="B171" s="250"/>
      <c r="C171" s="250"/>
      <c r="F171" s="219" t="s">
        <v>494</v>
      </c>
      <c r="G171" s="219"/>
      <c r="H171" s="219"/>
      <c r="I171" s="219"/>
      <c r="J171" s="219"/>
      <c r="K171" s="219"/>
      <c r="L171" s="219"/>
      <c r="M171" s="982">
        <f>反力!L121</f>
        <v>125</v>
      </c>
      <c r="N171" s="982"/>
      <c r="O171" s="982"/>
      <c r="P171" s="982"/>
      <c r="Q171" s="982"/>
      <c r="R171" s="219"/>
      <c r="S171" s="219"/>
      <c r="T171" s="219"/>
      <c r="U171" s="219"/>
      <c r="V171" s="1033">
        <v>-2.95</v>
      </c>
      <c r="W171" s="1033"/>
      <c r="X171" s="1033"/>
      <c r="Y171" s="1033"/>
      <c r="Z171" s="219"/>
      <c r="AA171" s="219"/>
      <c r="AB171" s="219"/>
      <c r="AC171" s="982">
        <f>ROUND(V171*M171,2)</f>
        <v>-368.75</v>
      </c>
      <c r="AD171" s="982"/>
      <c r="AE171" s="982"/>
      <c r="AF171" s="982"/>
      <c r="AG171" s="982"/>
      <c r="AH171" s="227"/>
      <c r="AI171"/>
      <c r="AJ171"/>
      <c r="AK171" s="250"/>
      <c r="AL171" s="250"/>
      <c r="AM171" s="250"/>
      <c r="AN171" s="250"/>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M171"/>
      <c r="CN171"/>
      <c r="CO171"/>
    </row>
    <row r="172" spans="2:95" s="217" customFormat="1" ht="15" customHeight="1">
      <c r="B172" s="250"/>
      <c r="C172" s="250"/>
      <c r="F172" s="330" t="s">
        <v>495</v>
      </c>
      <c r="G172" s="330"/>
      <c r="H172" s="330"/>
      <c r="I172" s="330"/>
      <c r="J172" s="330"/>
      <c r="K172" s="330"/>
      <c r="L172" s="330"/>
      <c r="M172" s="1029">
        <f>反力!Q121</f>
        <v>125</v>
      </c>
      <c r="N172" s="1029"/>
      <c r="O172" s="1029"/>
      <c r="P172" s="1029"/>
      <c r="Q172" s="1029"/>
      <c r="R172" s="330"/>
      <c r="S172" s="330"/>
      <c r="T172" s="330"/>
      <c r="U172" s="330"/>
      <c r="V172" s="1028">
        <v>2.95</v>
      </c>
      <c r="W172" s="1028"/>
      <c r="X172" s="1028"/>
      <c r="Y172" s="1028"/>
      <c r="Z172" s="330"/>
      <c r="AA172" s="330"/>
      <c r="AB172" s="330"/>
      <c r="AC172" s="1029">
        <f>ROUND(V172*M172,2)</f>
        <v>368.75</v>
      </c>
      <c r="AD172" s="1029"/>
      <c r="AE172" s="1029"/>
      <c r="AF172" s="1029"/>
      <c r="AG172" s="1029"/>
      <c r="AH172" s="251"/>
      <c r="AI172"/>
      <c r="AJ172"/>
      <c r="AK172" s="250"/>
      <c r="AL172" s="250"/>
      <c r="AM172" s="250"/>
      <c r="AN172" s="250"/>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M172"/>
      <c r="CN172"/>
      <c r="CO172"/>
    </row>
    <row r="173" spans="2:95" s="217" customFormat="1" ht="7.5" customHeight="1">
      <c r="B173" s="250"/>
      <c r="C173" s="250"/>
      <c r="F173" s="219"/>
      <c r="G173" s="219"/>
      <c r="H173" s="219"/>
      <c r="I173" s="219"/>
      <c r="J173" s="219"/>
      <c r="K173" s="219"/>
      <c r="L173" s="219"/>
      <c r="M173" s="219"/>
      <c r="N173" s="219"/>
      <c r="O173" s="219"/>
      <c r="P173" s="219"/>
      <c r="Q173" s="219"/>
      <c r="R173" s="219"/>
      <c r="S173" s="219"/>
      <c r="T173" s="219"/>
      <c r="U173" s="219"/>
      <c r="V173" s="219"/>
      <c r="W173" s="219"/>
      <c r="X173" s="219"/>
      <c r="Y173" s="219"/>
      <c r="Z173" s="219"/>
      <c r="AA173" s="219"/>
      <c r="AB173" s="219"/>
      <c r="AC173" s="219"/>
      <c r="AD173" s="219"/>
      <c r="AE173" s="219"/>
      <c r="AF173" s="219"/>
      <c r="AG173" s="219"/>
      <c r="AH173" s="251"/>
      <c r="AI173"/>
      <c r="AJ173"/>
      <c r="AK173" s="250"/>
      <c r="AL173" s="250"/>
      <c r="AM173" s="250"/>
      <c r="AN173" s="250"/>
      <c r="BF173"/>
      <c r="BG173"/>
      <c r="BH173"/>
      <c r="BI173"/>
      <c r="BJ173"/>
      <c r="BK173"/>
      <c r="BL173"/>
      <c r="BM173"/>
      <c r="BN173"/>
      <c r="BO173"/>
      <c r="BP173"/>
      <c r="BQ173"/>
      <c r="BR173"/>
      <c r="BS173"/>
      <c r="BT173"/>
      <c r="BU173"/>
      <c r="BV173"/>
      <c r="BW173"/>
      <c r="BX173"/>
      <c r="BY173"/>
      <c r="BZ173"/>
      <c r="CA173"/>
      <c r="CB173"/>
      <c r="CC173"/>
      <c r="CD173"/>
      <c r="CE173"/>
      <c r="CF173"/>
      <c r="CG173"/>
      <c r="CH173"/>
      <c r="CI173"/>
      <c r="CJ173"/>
      <c r="CK173"/>
      <c r="CL173"/>
      <c r="CM173"/>
      <c r="CN173"/>
      <c r="CO173"/>
    </row>
    <row r="174" spans="2:95" s="217" customFormat="1" ht="15" customHeight="1">
      <c r="B174" s="250"/>
      <c r="C174" s="250"/>
      <c r="F174" s="219" t="s">
        <v>82</v>
      </c>
      <c r="G174" s="219"/>
      <c r="H174" s="219"/>
      <c r="I174" s="219"/>
      <c r="J174" s="219"/>
      <c r="K174" s="219"/>
      <c r="L174" s="219"/>
      <c r="M174" s="982">
        <f>SUM(M167:Q172)</f>
        <v>710</v>
      </c>
      <c r="N174" s="982"/>
      <c r="O174" s="982"/>
      <c r="P174" s="982"/>
      <c r="Q174" s="982"/>
      <c r="R174" s="219"/>
      <c r="S174" s="219"/>
      <c r="T174" s="219"/>
      <c r="U174" s="219"/>
      <c r="V174" s="219"/>
      <c r="W174" s="219"/>
      <c r="X174" s="219"/>
      <c r="Y174" s="219"/>
      <c r="Z174" s="219"/>
      <c r="AA174" s="219"/>
      <c r="AB174" s="219"/>
      <c r="AC174" s="982">
        <f>SUM(AC167:AG172)</f>
        <v>0</v>
      </c>
      <c r="AD174" s="982"/>
      <c r="AE174" s="982"/>
      <c r="AF174" s="982"/>
      <c r="AG174" s="982"/>
      <c r="AH174" s="251"/>
      <c r="AI174"/>
      <c r="AJ174"/>
      <c r="AK174" s="250"/>
      <c r="AL174" s="250"/>
      <c r="AM174" s="250"/>
      <c r="AN174" s="250"/>
      <c r="BI174"/>
      <c r="BJ174"/>
      <c r="BK174"/>
      <c r="BL174"/>
      <c r="BM174"/>
      <c r="BN174"/>
      <c r="BO174"/>
      <c r="BP174"/>
      <c r="BQ174"/>
      <c r="BR174"/>
      <c r="BS174"/>
      <c r="BT174"/>
      <c r="BU174"/>
      <c r="BV174"/>
      <c r="BW174"/>
      <c r="BX174"/>
      <c r="BY174"/>
      <c r="BZ174"/>
      <c r="CA174"/>
      <c r="CB174"/>
      <c r="CC174"/>
      <c r="CD174"/>
      <c r="CE174"/>
      <c r="CF174"/>
      <c r="CG174"/>
      <c r="CH174"/>
      <c r="CI174"/>
      <c r="CJ174"/>
      <c r="CK174"/>
      <c r="CL174"/>
      <c r="CM174"/>
      <c r="CN174"/>
      <c r="CO174"/>
      <c r="CP174"/>
      <c r="CQ174"/>
    </row>
    <row r="175" spans="2:95" s="217" customFormat="1" ht="15" customHeight="1">
      <c r="B175" s="250"/>
      <c r="C175" s="250"/>
      <c r="G175" s="251"/>
      <c r="H175" s="251"/>
      <c r="I175" s="251"/>
      <c r="J175" s="251"/>
      <c r="K175" s="251"/>
      <c r="L175" s="251"/>
      <c r="M175" s="251"/>
      <c r="N175" s="251"/>
      <c r="O175" s="254"/>
      <c r="P175" s="254"/>
      <c r="Q175" s="251"/>
      <c r="R175" s="254"/>
      <c r="S175" s="254"/>
      <c r="T175" s="251"/>
      <c r="U175" s="251"/>
      <c r="V175" s="251"/>
      <c r="W175" s="251"/>
      <c r="X175" s="251"/>
      <c r="Y175" s="251"/>
      <c r="Z175" s="227"/>
      <c r="AA175" s="251"/>
      <c r="AB175" s="227"/>
      <c r="AC175" s="227"/>
      <c r="AD175" s="251"/>
      <c r="AE175" s="251"/>
      <c r="AF175" s="251"/>
      <c r="AG175" s="227"/>
      <c r="AH175" s="251"/>
      <c r="AI175"/>
      <c r="AJ175"/>
      <c r="AK175" s="250"/>
      <c r="AL175" s="250"/>
      <c r="AM175" s="250"/>
      <c r="AN175" s="250"/>
      <c r="BI175"/>
      <c r="BJ175"/>
      <c r="BK175"/>
      <c r="BL175"/>
      <c r="BM175"/>
      <c r="BN175"/>
      <c r="BO175"/>
      <c r="BP175"/>
      <c r="BQ175"/>
      <c r="BR175"/>
      <c r="BS175"/>
      <c r="BT175"/>
      <c r="BU175"/>
      <c r="BV175"/>
      <c r="BW175"/>
      <c r="BX175"/>
      <c r="BY175"/>
      <c r="BZ175"/>
      <c r="CA175"/>
      <c r="CB175"/>
      <c r="CC175"/>
      <c r="CD175"/>
      <c r="CE175"/>
      <c r="CF175"/>
      <c r="CG175"/>
      <c r="CH175"/>
      <c r="CI175"/>
      <c r="CJ175"/>
      <c r="CK175"/>
      <c r="CL175"/>
      <c r="CM175"/>
      <c r="CN175"/>
      <c r="CO175"/>
      <c r="CP175"/>
      <c r="CQ175"/>
    </row>
    <row r="176" spans="2:95" ht="15" customHeight="1">
      <c r="C176" s="220"/>
      <c r="D176" s="220" t="s">
        <v>328</v>
      </c>
    </row>
    <row r="177" spans="3:105" ht="7.5" customHeight="1">
      <c r="C177" s="220"/>
      <c r="D177" s="220"/>
    </row>
    <row r="178" spans="3:105" ht="15" customHeight="1">
      <c r="C178" s="220"/>
      <c r="D178" s="220"/>
      <c r="N178" s="219" t="s">
        <v>307</v>
      </c>
      <c r="V178" s="219" t="s">
        <v>308</v>
      </c>
      <c r="AD178" s="219" t="s">
        <v>309</v>
      </c>
      <c r="AH178" s="253"/>
    </row>
    <row r="179" spans="3:105" ht="15" customHeight="1">
      <c r="C179" s="220"/>
      <c r="D179" s="220"/>
      <c r="F179" s="219" t="s">
        <v>490</v>
      </c>
      <c r="M179" s="982">
        <f>反力!X104</f>
        <v>320</v>
      </c>
      <c r="N179" s="982"/>
      <c r="O179" s="982"/>
      <c r="P179" s="982"/>
      <c r="Q179" s="982"/>
      <c r="R179" s="290"/>
      <c r="V179" s="1033">
        <v>-3.8</v>
      </c>
      <c r="W179" s="1033"/>
      <c r="X179" s="1033"/>
      <c r="Y179" s="1033"/>
      <c r="AC179" s="982">
        <f>ROUND(V179*M179,2)</f>
        <v>-1216</v>
      </c>
      <c r="AD179" s="982"/>
      <c r="AE179" s="982"/>
      <c r="AF179" s="982"/>
      <c r="AG179" s="982"/>
      <c r="AH179" s="261"/>
    </row>
    <row r="180" spans="3:105" ht="15" customHeight="1">
      <c r="C180" s="220"/>
      <c r="D180" s="220"/>
      <c r="F180" s="219" t="s">
        <v>491</v>
      </c>
      <c r="M180" s="982">
        <f>反力!AA104</f>
        <v>50</v>
      </c>
      <c r="N180" s="982"/>
      <c r="O180" s="982"/>
      <c r="P180" s="982"/>
      <c r="Q180" s="982"/>
      <c r="V180" s="1033">
        <v>-1.5</v>
      </c>
      <c r="W180" s="1033"/>
      <c r="X180" s="1033"/>
      <c r="Y180" s="1033"/>
      <c r="AC180" s="982">
        <f t="shared" ref="AC180:AC182" si="4">ROUND(V180*M180,2)</f>
        <v>-75</v>
      </c>
      <c r="AD180" s="982"/>
      <c r="AE180" s="982"/>
      <c r="AF180" s="982"/>
      <c r="AG180" s="982"/>
      <c r="AH180" s="261"/>
    </row>
    <row r="181" spans="3:105" ht="15" customHeight="1">
      <c r="C181" s="220"/>
      <c r="D181" s="220"/>
      <c r="F181" s="219" t="s">
        <v>492</v>
      </c>
      <c r="M181" s="982">
        <f>反力!AD104</f>
        <v>50</v>
      </c>
      <c r="N181" s="982"/>
      <c r="O181" s="982"/>
      <c r="P181" s="982"/>
      <c r="Q181" s="982"/>
      <c r="V181" s="1033">
        <v>1.5</v>
      </c>
      <c r="W181" s="1033"/>
      <c r="X181" s="1033"/>
      <c r="Y181" s="1033"/>
      <c r="AC181" s="982">
        <f t="shared" si="4"/>
        <v>75</v>
      </c>
      <c r="AD181" s="982"/>
      <c r="AE181" s="982"/>
      <c r="AF181" s="982"/>
      <c r="AG181" s="982"/>
      <c r="AH181" s="262"/>
    </row>
    <row r="182" spans="3:105" ht="15" customHeight="1">
      <c r="C182" s="220"/>
      <c r="D182" s="220"/>
      <c r="F182" s="219" t="s">
        <v>493</v>
      </c>
      <c r="M182" s="982">
        <f>反力!AG104</f>
        <v>320</v>
      </c>
      <c r="N182" s="982"/>
      <c r="O182" s="982"/>
      <c r="P182" s="982"/>
      <c r="Q182" s="982"/>
      <c r="V182" s="1033">
        <v>3.8</v>
      </c>
      <c r="W182" s="1033"/>
      <c r="X182" s="1033"/>
      <c r="Y182" s="1033"/>
      <c r="AC182" s="982">
        <f t="shared" si="4"/>
        <v>1216</v>
      </c>
      <c r="AD182" s="982"/>
      <c r="AE182" s="982"/>
      <c r="AF182" s="982"/>
      <c r="AG182" s="982"/>
      <c r="AH182" s="217"/>
    </row>
    <row r="183" spans="3:105" ht="15" customHeight="1">
      <c r="C183" s="220"/>
      <c r="D183" s="220"/>
      <c r="F183" s="219" t="s">
        <v>494</v>
      </c>
      <c r="M183" s="982">
        <f>反力!L122</f>
        <v>200</v>
      </c>
      <c r="N183" s="982"/>
      <c r="O183" s="982"/>
      <c r="P183" s="982"/>
      <c r="Q183" s="982"/>
      <c r="V183" s="1033">
        <v>-2.95</v>
      </c>
      <c r="W183" s="1033"/>
      <c r="X183" s="1033"/>
      <c r="Y183" s="1033"/>
      <c r="AC183" s="982">
        <f>ROUND(V183*M183,2)</f>
        <v>-590</v>
      </c>
      <c r="AD183" s="982"/>
      <c r="AE183" s="982"/>
      <c r="AF183" s="982"/>
      <c r="AG183" s="982"/>
      <c r="AH183" s="227"/>
    </row>
    <row r="184" spans="3:105" ht="15" customHeight="1">
      <c r="C184" s="220"/>
      <c r="D184" s="220"/>
      <c r="F184" s="330" t="s">
        <v>495</v>
      </c>
      <c r="G184" s="330"/>
      <c r="H184" s="330"/>
      <c r="I184" s="330"/>
      <c r="J184" s="330"/>
      <c r="K184" s="330"/>
      <c r="L184" s="330"/>
      <c r="M184" s="1029">
        <f>反力!Q122</f>
        <v>200</v>
      </c>
      <c r="N184" s="1029"/>
      <c r="O184" s="1029"/>
      <c r="P184" s="1029"/>
      <c r="Q184" s="1029"/>
      <c r="R184" s="330"/>
      <c r="S184" s="330"/>
      <c r="T184" s="330"/>
      <c r="U184" s="330"/>
      <c r="V184" s="1028">
        <v>2.95</v>
      </c>
      <c r="W184" s="1028"/>
      <c r="X184" s="1028"/>
      <c r="Y184" s="1028"/>
      <c r="Z184" s="330"/>
      <c r="AA184" s="330"/>
      <c r="AB184" s="330"/>
      <c r="AC184" s="1029">
        <f>ROUND(V184*M184,2)</f>
        <v>590</v>
      </c>
      <c r="AD184" s="1029"/>
      <c r="AE184" s="1029"/>
      <c r="AF184" s="1029"/>
      <c r="AG184" s="1029"/>
      <c r="AH184" s="251"/>
    </row>
    <row r="185" spans="3:105" ht="7.5" customHeight="1">
      <c r="C185" s="220"/>
      <c r="D185" s="220"/>
      <c r="AH185" s="251"/>
    </row>
    <row r="186" spans="3:105" ht="15" customHeight="1">
      <c r="C186" s="220"/>
      <c r="D186" s="220"/>
      <c r="F186" s="219" t="s">
        <v>82</v>
      </c>
      <c r="M186" s="982">
        <f>SUM(M179:Q184)</f>
        <v>1140</v>
      </c>
      <c r="N186" s="982"/>
      <c r="O186" s="982"/>
      <c r="P186" s="982"/>
      <c r="Q186" s="982"/>
      <c r="AC186" s="982">
        <f>SUM(AC179:AG184)</f>
        <v>0</v>
      </c>
      <c r="AD186" s="982"/>
      <c r="AE186" s="982"/>
      <c r="AF186" s="982"/>
      <c r="AG186" s="982"/>
      <c r="AH186" s="251"/>
    </row>
    <row r="187" spans="3:105" s="217" customFormat="1" ht="15" customHeight="1">
      <c r="D187" s="260"/>
      <c r="E187" s="260"/>
      <c r="F187" s="260"/>
      <c r="G187" s="260"/>
      <c r="H187" s="260"/>
      <c r="I187" s="260"/>
      <c r="J187" s="260"/>
      <c r="K187" s="260"/>
      <c r="L187" s="260"/>
      <c r="M187" s="260"/>
      <c r="N187" s="260"/>
      <c r="O187" s="260"/>
      <c r="P187" s="260"/>
      <c r="Q187" s="260"/>
      <c r="R187" s="260"/>
      <c r="S187" s="265"/>
      <c r="T187" s="265"/>
      <c r="U187" s="260"/>
      <c r="V187" s="260"/>
      <c r="W187" s="260"/>
      <c r="X187" s="260"/>
      <c r="Y187" s="260"/>
      <c r="Z187" s="260"/>
      <c r="AA187" s="260"/>
      <c r="AB187" s="271"/>
      <c r="AC187" s="271"/>
      <c r="AD187" s="271"/>
      <c r="AE187" s="271"/>
      <c r="AF187" s="271"/>
      <c r="AG187" s="260"/>
      <c r="AH187" s="260"/>
      <c r="AI187" s="260"/>
      <c r="AJ187" s="260"/>
      <c r="AK187" s="260"/>
      <c r="AL187" s="260"/>
      <c r="AM187" s="260"/>
      <c r="AN187" s="260"/>
      <c r="BN187"/>
      <c r="BO187"/>
      <c r="BP187"/>
      <c r="BQ187"/>
      <c r="BR187"/>
      <c r="BS187"/>
      <c r="BT187"/>
      <c r="BU187"/>
      <c r="BV187"/>
      <c r="BW187"/>
      <c r="BX187"/>
      <c r="BY187"/>
      <c r="BZ187"/>
      <c r="CA187"/>
      <c r="CB187"/>
      <c r="CC187"/>
      <c r="CD187"/>
      <c r="CE187"/>
      <c r="CF187"/>
      <c r="CG187"/>
      <c r="CH187"/>
      <c r="CI187"/>
      <c r="CJ187"/>
      <c r="CK187"/>
      <c r="CL187"/>
      <c r="CM187"/>
      <c r="CN187"/>
      <c r="CO187"/>
      <c r="CP187"/>
      <c r="CQ187"/>
      <c r="CR187"/>
      <c r="CS187"/>
      <c r="CT187"/>
      <c r="CU187"/>
      <c r="CV187"/>
      <c r="CW187"/>
      <c r="CX187"/>
      <c r="CY187"/>
      <c r="CZ187"/>
      <c r="DA187"/>
    </row>
    <row r="188" spans="3:105" ht="15" customHeight="1">
      <c r="C188" s="220"/>
      <c r="D188" s="220" t="s">
        <v>329</v>
      </c>
      <c r="BN188"/>
      <c r="BO188"/>
      <c r="BP188"/>
      <c r="BQ188"/>
      <c r="BR188"/>
      <c r="BS188"/>
      <c r="BT188"/>
      <c r="BU188"/>
      <c r="BV188"/>
      <c r="BW188"/>
      <c r="BX188"/>
      <c r="BY188"/>
      <c r="BZ188"/>
      <c r="CA188"/>
      <c r="CB188"/>
      <c r="CC188"/>
      <c r="CD188"/>
      <c r="CE188"/>
      <c r="CF188"/>
      <c r="CG188"/>
      <c r="CH188"/>
      <c r="CI188"/>
      <c r="CJ188"/>
      <c r="CK188"/>
      <c r="CL188"/>
      <c r="CM188"/>
      <c r="CN188"/>
      <c r="CO188"/>
      <c r="CP188"/>
      <c r="CQ188"/>
      <c r="CR188"/>
      <c r="CS188"/>
      <c r="CT188"/>
      <c r="CU188"/>
      <c r="CV188"/>
      <c r="CW188"/>
      <c r="CX188"/>
      <c r="CY188"/>
      <c r="CZ188"/>
      <c r="DA188"/>
    </row>
    <row r="189" spans="3:105" ht="7.5" customHeight="1">
      <c r="C189" s="220"/>
      <c r="D189" s="220"/>
      <c r="BN189"/>
      <c r="BO189"/>
      <c r="BP189"/>
      <c r="BQ189"/>
      <c r="BR189"/>
      <c r="BS189"/>
      <c r="BT189"/>
      <c r="BU189"/>
      <c r="BV189"/>
      <c r="BW189"/>
      <c r="BX189"/>
      <c r="BY189"/>
      <c r="BZ189"/>
      <c r="CA189"/>
      <c r="CB189"/>
      <c r="CC189"/>
      <c r="CD189"/>
      <c r="CE189"/>
      <c r="CF189"/>
      <c r="CG189"/>
      <c r="CH189"/>
      <c r="CI189"/>
      <c r="CJ189"/>
      <c r="CK189"/>
      <c r="CL189"/>
      <c r="CM189"/>
      <c r="CN189"/>
      <c r="CO189"/>
      <c r="CP189"/>
      <c r="CQ189"/>
      <c r="CR189"/>
      <c r="CS189"/>
      <c r="CT189"/>
      <c r="CU189"/>
      <c r="CV189"/>
      <c r="CW189"/>
      <c r="CX189"/>
      <c r="CY189"/>
      <c r="CZ189"/>
      <c r="DA189"/>
    </row>
    <row r="190" spans="3:105" ht="15" customHeight="1">
      <c r="C190" s="220"/>
      <c r="D190" s="220"/>
      <c r="N190" s="219" t="s">
        <v>307</v>
      </c>
      <c r="V190" s="219" t="s">
        <v>308</v>
      </c>
      <c r="AD190" s="219" t="s">
        <v>309</v>
      </c>
      <c r="AH190" s="253"/>
      <c r="BN190"/>
      <c r="BO190"/>
      <c r="BP190"/>
      <c r="BQ190"/>
      <c r="BR190"/>
      <c r="BS190"/>
      <c r="BT190"/>
      <c r="BU190"/>
      <c r="BV190"/>
      <c r="BW190"/>
      <c r="BX190"/>
      <c r="BY190"/>
      <c r="BZ190"/>
      <c r="CA190"/>
      <c r="CB190"/>
      <c r="CC190"/>
      <c r="CD190"/>
      <c r="CE190"/>
      <c r="CF190"/>
      <c r="CG190"/>
      <c r="CH190"/>
      <c r="CI190"/>
      <c r="CJ190"/>
      <c r="CK190"/>
      <c r="CL190"/>
      <c r="CM190"/>
      <c r="CN190"/>
      <c r="CO190"/>
      <c r="CP190"/>
      <c r="CQ190"/>
      <c r="CR190"/>
      <c r="CS190"/>
      <c r="CT190"/>
      <c r="CU190"/>
      <c r="CV190"/>
      <c r="CW190"/>
      <c r="CX190"/>
      <c r="CY190"/>
      <c r="CZ190"/>
      <c r="DA190"/>
    </row>
    <row r="191" spans="3:105" ht="15" customHeight="1">
      <c r="C191" s="220"/>
      <c r="D191" s="220"/>
      <c r="F191" s="219" t="s">
        <v>490</v>
      </c>
      <c r="M191" s="982">
        <f>反力!X105</f>
        <v>360</v>
      </c>
      <c r="N191" s="982"/>
      <c r="O191" s="982"/>
      <c r="P191" s="982"/>
      <c r="Q191" s="982"/>
      <c r="R191" s="290"/>
      <c r="V191" s="1033">
        <v>-3.8</v>
      </c>
      <c r="W191" s="1033"/>
      <c r="X191" s="1033"/>
      <c r="Y191" s="1033"/>
      <c r="AC191" s="982">
        <f>ROUND(V191*M191,2)</f>
        <v>-1368</v>
      </c>
      <c r="AD191" s="982"/>
      <c r="AE191" s="982"/>
      <c r="AF191" s="982"/>
      <c r="AG191" s="982"/>
      <c r="AH191" s="261"/>
      <c r="BR191"/>
      <c r="BS191"/>
      <c r="BT191"/>
      <c r="BU191"/>
      <c r="BV191"/>
      <c r="BW191"/>
      <c r="BX191"/>
      <c r="BY191"/>
      <c r="BZ191"/>
      <c r="CA191"/>
      <c r="CB191"/>
      <c r="CC191"/>
      <c r="CD191"/>
      <c r="CE191"/>
      <c r="CF191"/>
      <c r="CG191"/>
      <c r="CH191"/>
      <c r="CI191"/>
      <c r="CJ191"/>
      <c r="CK191"/>
      <c r="CL191"/>
      <c r="CM191"/>
      <c r="CN191"/>
      <c r="CO191"/>
      <c r="CP191"/>
      <c r="CQ191"/>
      <c r="CR191"/>
      <c r="CS191"/>
      <c r="CT191"/>
      <c r="CU191"/>
      <c r="CV191"/>
      <c r="CW191"/>
      <c r="CX191"/>
      <c r="CY191"/>
      <c r="CZ191"/>
      <c r="DA191"/>
    </row>
    <row r="192" spans="3:105" ht="15" customHeight="1">
      <c r="C192" s="220"/>
      <c r="D192" s="220"/>
      <c r="F192" s="219" t="s">
        <v>491</v>
      </c>
      <c r="M192" s="982">
        <f>反力!AA105</f>
        <v>50</v>
      </c>
      <c r="N192" s="982"/>
      <c r="O192" s="982"/>
      <c r="P192" s="982"/>
      <c r="Q192" s="982"/>
      <c r="V192" s="1033">
        <v>-1.5</v>
      </c>
      <c r="W192" s="1033"/>
      <c r="X192" s="1033"/>
      <c r="Y192" s="1033"/>
      <c r="AC192" s="982">
        <f t="shared" ref="AC192:AC194" si="5">ROUND(V192*M192,2)</f>
        <v>-75</v>
      </c>
      <c r="AD192" s="982"/>
      <c r="AE192" s="982"/>
      <c r="AF192" s="982"/>
      <c r="AG192" s="982"/>
      <c r="AH192" s="261"/>
      <c r="BR192"/>
      <c r="BS192"/>
      <c r="BT192"/>
      <c r="BU192"/>
      <c r="BV192"/>
      <c r="BW192"/>
      <c r="BX192"/>
      <c r="BY192"/>
      <c r="BZ192"/>
      <c r="CA192"/>
      <c r="CB192"/>
      <c r="CC192"/>
      <c r="CD192"/>
      <c r="CE192"/>
      <c r="CF192"/>
      <c r="CG192"/>
      <c r="CH192"/>
      <c r="CI192"/>
      <c r="CJ192"/>
      <c r="CK192"/>
      <c r="CL192"/>
      <c r="CM192"/>
      <c r="CN192"/>
      <c r="CO192"/>
      <c r="CP192"/>
      <c r="CQ192"/>
      <c r="CR192"/>
      <c r="CS192"/>
      <c r="CT192"/>
      <c r="CU192"/>
      <c r="CV192"/>
      <c r="CW192"/>
      <c r="CX192"/>
      <c r="CY192"/>
      <c r="CZ192"/>
      <c r="DA192"/>
    </row>
    <row r="193" spans="3:105" ht="15" customHeight="1">
      <c r="C193" s="220"/>
      <c r="D193" s="220"/>
      <c r="F193" s="219" t="s">
        <v>492</v>
      </c>
      <c r="M193" s="982">
        <f>反力!AD105</f>
        <v>50</v>
      </c>
      <c r="N193" s="982"/>
      <c r="O193" s="982"/>
      <c r="P193" s="982"/>
      <c r="Q193" s="982"/>
      <c r="V193" s="1033">
        <v>1.5</v>
      </c>
      <c r="W193" s="1033"/>
      <c r="X193" s="1033"/>
      <c r="Y193" s="1033"/>
      <c r="AC193" s="982">
        <f t="shared" si="5"/>
        <v>75</v>
      </c>
      <c r="AD193" s="982"/>
      <c r="AE193" s="982"/>
      <c r="AF193" s="982"/>
      <c r="AG193" s="982"/>
      <c r="AH193" s="262"/>
      <c r="BN193"/>
      <c r="BO193"/>
      <c r="BP193"/>
      <c r="BQ193"/>
      <c r="BR193"/>
      <c r="BS193"/>
      <c r="BT193"/>
      <c r="BU193"/>
      <c r="BV193"/>
      <c r="BW193"/>
      <c r="BX193"/>
      <c r="BY193"/>
      <c r="BZ193"/>
      <c r="CA193"/>
      <c r="CB193"/>
      <c r="CC193"/>
      <c r="CD193"/>
      <c r="CE193"/>
      <c r="CF193"/>
      <c r="CG193"/>
      <c r="CH193"/>
      <c r="CI193"/>
      <c r="CJ193"/>
      <c r="CK193"/>
      <c r="CL193"/>
      <c r="CM193"/>
      <c r="CN193"/>
      <c r="CO193"/>
      <c r="CP193"/>
      <c r="CQ193"/>
      <c r="CR193"/>
      <c r="CS193"/>
      <c r="CT193"/>
      <c r="CU193"/>
      <c r="CV193"/>
      <c r="CW193"/>
      <c r="CX193"/>
      <c r="CY193"/>
      <c r="CZ193"/>
      <c r="DA193"/>
    </row>
    <row r="194" spans="3:105" ht="15" customHeight="1">
      <c r="C194" s="220"/>
      <c r="D194" s="220"/>
      <c r="F194" s="219" t="s">
        <v>493</v>
      </c>
      <c r="M194" s="982">
        <f>反力!AG105</f>
        <v>360</v>
      </c>
      <c r="N194" s="982"/>
      <c r="O194" s="982"/>
      <c r="P194" s="982"/>
      <c r="Q194" s="982"/>
      <c r="V194" s="1033">
        <v>3.8</v>
      </c>
      <c r="W194" s="1033"/>
      <c r="X194" s="1033"/>
      <c r="Y194" s="1033"/>
      <c r="AC194" s="982">
        <f t="shared" si="5"/>
        <v>1368</v>
      </c>
      <c r="AD194" s="982"/>
      <c r="AE194" s="982"/>
      <c r="AF194" s="982"/>
      <c r="AG194" s="982"/>
      <c r="AH194" s="217"/>
      <c r="BN194"/>
      <c r="BO194"/>
      <c r="BP194"/>
      <c r="BQ194"/>
      <c r="BR194"/>
      <c r="BS194"/>
      <c r="BT194"/>
      <c r="BU194"/>
      <c r="BV194"/>
      <c r="BW194"/>
      <c r="BX194"/>
      <c r="BY194"/>
      <c r="BZ194"/>
      <c r="CA194"/>
      <c r="CB194"/>
      <c r="CC194"/>
      <c r="CD194"/>
      <c r="CE194"/>
      <c r="CF194"/>
      <c r="CG194"/>
      <c r="CH194"/>
      <c r="CI194"/>
      <c r="CJ194"/>
      <c r="CK194"/>
      <c r="CL194"/>
      <c r="CM194"/>
      <c r="CN194"/>
      <c r="CO194"/>
      <c r="CP194"/>
      <c r="CQ194"/>
      <c r="CR194"/>
      <c r="CS194"/>
      <c r="CT194"/>
      <c r="CU194"/>
      <c r="CV194"/>
      <c r="CW194"/>
      <c r="CX194"/>
      <c r="CY194"/>
      <c r="CZ194"/>
      <c r="DA194"/>
    </row>
    <row r="195" spans="3:105" ht="15" customHeight="1">
      <c r="C195" s="220"/>
      <c r="D195" s="220"/>
      <c r="F195" s="219" t="s">
        <v>494</v>
      </c>
      <c r="M195" s="982">
        <f>反力!L123</f>
        <v>225</v>
      </c>
      <c r="N195" s="982"/>
      <c r="O195" s="982"/>
      <c r="P195" s="982"/>
      <c r="Q195" s="982"/>
      <c r="V195" s="1033">
        <v>-2.95</v>
      </c>
      <c r="W195" s="1033"/>
      <c r="X195" s="1033"/>
      <c r="Y195" s="1033"/>
      <c r="AC195" s="982">
        <f>ROUND(V195*M195,2)</f>
        <v>-663.75</v>
      </c>
      <c r="AD195" s="982"/>
      <c r="AE195" s="982"/>
      <c r="AF195" s="982"/>
      <c r="AG195" s="982"/>
      <c r="AH195" s="227"/>
      <c r="BN195"/>
      <c r="BO195"/>
      <c r="BP195"/>
      <c r="BQ195"/>
      <c r="BR195"/>
      <c r="BS195"/>
      <c r="BT195"/>
      <c r="BU195"/>
      <c r="BV195"/>
      <c r="BW195"/>
      <c r="BX195"/>
      <c r="BY195"/>
      <c r="BZ195"/>
      <c r="CA195"/>
      <c r="CB195"/>
      <c r="CC195"/>
      <c r="CD195"/>
      <c r="CE195"/>
      <c r="CF195"/>
      <c r="CG195"/>
      <c r="CH195"/>
      <c r="CI195"/>
      <c r="CJ195"/>
      <c r="CK195"/>
      <c r="CL195"/>
      <c r="CM195"/>
      <c r="CN195"/>
      <c r="CO195"/>
      <c r="CP195"/>
      <c r="CQ195"/>
      <c r="CR195"/>
      <c r="CS195"/>
      <c r="CT195"/>
      <c r="CU195"/>
      <c r="CV195"/>
      <c r="CW195"/>
      <c r="CX195"/>
      <c r="CY195"/>
      <c r="CZ195"/>
      <c r="DA195"/>
    </row>
    <row r="196" spans="3:105" ht="15" customHeight="1">
      <c r="C196" s="220"/>
      <c r="D196" s="220"/>
      <c r="F196" s="330" t="s">
        <v>495</v>
      </c>
      <c r="G196" s="330"/>
      <c r="H196" s="330"/>
      <c r="I196" s="330"/>
      <c r="J196" s="330"/>
      <c r="K196" s="330"/>
      <c r="L196" s="330"/>
      <c r="M196" s="1029">
        <f>反力!Q123</f>
        <v>225</v>
      </c>
      <c r="N196" s="1029"/>
      <c r="O196" s="1029"/>
      <c r="P196" s="1029"/>
      <c r="Q196" s="1029"/>
      <c r="R196" s="330"/>
      <c r="S196" s="330"/>
      <c r="T196" s="330"/>
      <c r="U196" s="330"/>
      <c r="V196" s="1028">
        <v>2.95</v>
      </c>
      <c r="W196" s="1028"/>
      <c r="X196" s="1028"/>
      <c r="Y196" s="1028"/>
      <c r="Z196" s="330"/>
      <c r="AA196" s="330"/>
      <c r="AB196" s="330"/>
      <c r="AC196" s="1029">
        <f>ROUND(V196*M196,2)</f>
        <v>663.75</v>
      </c>
      <c r="AD196" s="1029"/>
      <c r="AE196" s="1029"/>
      <c r="AF196" s="1029"/>
      <c r="AG196" s="1029"/>
      <c r="AH196" s="251"/>
      <c r="BV196"/>
      <c r="BW196"/>
      <c r="BX196"/>
      <c r="BY196"/>
      <c r="BZ196"/>
      <c r="CA196"/>
      <c r="CB196"/>
      <c r="CC196"/>
      <c r="CD196"/>
      <c r="CE196"/>
      <c r="CF196"/>
      <c r="CG196"/>
      <c r="CH196"/>
      <c r="CI196"/>
      <c r="CJ196"/>
      <c r="CK196"/>
      <c r="CL196"/>
      <c r="CM196"/>
      <c r="CN196"/>
      <c r="CO196"/>
      <c r="CP196"/>
      <c r="CQ196"/>
      <c r="CR196"/>
      <c r="CS196"/>
      <c r="CT196"/>
      <c r="CU196"/>
      <c r="CV196"/>
      <c r="CW196"/>
      <c r="CX196"/>
      <c r="CY196"/>
      <c r="CZ196"/>
      <c r="DA196"/>
    </row>
    <row r="197" spans="3:105" ht="7.5" customHeight="1">
      <c r="C197" s="220"/>
      <c r="D197" s="220"/>
      <c r="AH197" s="251"/>
      <c r="BV197"/>
      <c r="BW197"/>
      <c r="BX197"/>
      <c r="BY197"/>
      <c r="BZ197"/>
      <c r="CA197"/>
      <c r="CB197"/>
      <c r="CC197"/>
      <c r="CD197"/>
      <c r="CE197"/>
      <c r="CF197"/>
      <c r="CG197"/>
      <c r="CH197"/>
      <c r="CI197"/>
      <c r="CJ197"/>
      <c r="CK197"/>
      <c r="CL197"/>
      <c r="CM197"/>
      <c r="CN197"/>
      <c r="CO197"/>
      <c r="CP197"/>
      <c r="CQ197"/>
      <c r="CR197"/>
      <c r="CS197"/>
      <c r="CT197"/>
      <c r="CU197"/>
      <c r="CV197"/>
      <c r="CW197"/>
      <c r="CX197"/>
      <c r="CY197"/>
      <c r="CZ197"/>
      <c r="DA197"/>
    </row>
    <row r="198" spans="3:105" ht="15" customHeight="1">
      <c r="C198" s="220"/>
      <c r="D198" s="220"/>
      <c r="F198" s="219" t="s">
        <v>82</v>
      </c>
      <c r="M198" s="982">
        <f>SUM(M191:Q196)</f>
        <v>1270</v>
      </c>
      <c r="N198" s="982"/>
      <c r="O198" s="982"/>
      <c r="P198" s="982"/>
      <c r="Q198" s="982"/>
      <c r="AC198" s="982">
        <f>SUM(AC191:AG196)</f>
        <v>0</v>
      </c>
      <c r="AD198" s="982"/>
      <c r="AE198" s="982"/>
      <c r="AF198" s="982"/>
      <c r="AG198" s="982"/>
      <c r="AH198" s="251"/>
      <c r="BV198"/>
      <c r="BW198"/>
      <c r="BX198"/>
      <c r="BY198"/>
      <c r="BZ198"/>
      <c r="CA198"/>
      <c r="CB198"/>
      <c r="CC198"/>
      <c r="CD198"/>
      <c r="CE198"/>
      <c r="CF198"/>
      <c r="CG198"/>
      <c r="CH198"/>
      <c r="CI198"/>
      <c r="CJ198"/>
      <c r="CK198"/>
      <c r="CL198"/>
      <c r="CM198"/>
      <c r="CN198"/>
      <c r="CO198"/>
      <c r="CP198"/>
      <c r="CQ198"/>
      <c r="CR198"/>
      <c r="CS198"/>
      <c r="CT198"/>
      <c r="CU198"/>
      <c r="CV198"/>
      <c r="CW198"/>
      <c r="CX198"/>
      <c r="CY198"/>
      <c r="CZ198"/>
      <c r="DA198"/>
    </row>
    <row r="199" spans="3:105" ht="15" customHeight="1">
      <c r="C199" s="220"/>
      <c r="D199" s="220"/>
      <c r="M199" s="290"/>
      <c r="N199" s="290"/>
      <c r="O199" s="290"/>
      <c r="P199" s="290"/>
      <c r="Q199" s="290"/>
      <c r="AC199" s="290"/>
      <c r="AD199" s="290"/>
      <c r="AE199" s="290"/>
      <c r="AF199" s="290"/>
      <c r="AG199" s="290"/>
      <c r="AH199" s="251"/>
      <c r="BV199"/>
      <c r="BW199"/>
      <c r="BX199"/>
      <c r="BY199"/>
      <c r="BZ199"/>
      <c r="CA199"/>
      <c r="CB199"/>
      <c r="CC199"/>
      <c r="CD199"/>
      <c r="CE199"/>
      <c r="CF199"/>
      <c r="CG199"/>
      <c r="CH199"/>
      <c r="CI199"/>
      <c r="CJ199"/>
      <c r="CK199"/>
      <c r="CL199"/>
      <c r="CM199"/>
      <c r="CN199"/>
      <c r="CO199"/>
      <c r="CP199"/>
      <c r="CQ199"/>
      <c r="CR199"/>
      <c r="CS199"/>
      <c r="CT199"/>
      <c r="CU199"/>
      <c r="CV199"/>
      <c r="CW199"/>
      <c r="CX199"/>
      <c r="CY199"/>
      <c r="CZ199"/>
      <c r="DA199"/>
    </row>
    <row r="200" spans="3:105" ht="15" customHeight="1">
      <c r="C200" s="220"/>
      <c r="D200" s="220"/>
      <c r="M200" s="290"/>
      <c r="N200" s="290"/>
      <c r="O200" s="290"/>
      <c r="P200" s="290"/>
      <c r="Q200" s="290"/>
      <c r="AC200" s="290"/>
      <c r="AD200" s="290"/>
      <c r="AE200" s="290"/>
      <c r="AF200" s="290"/>
      <c r="AG200" s="290"/>
      <c r="AH200" s="251"/>
      <c r="BN200"/>
      <c r="BO200"/>
      <c r="BP200"/>
      <c r="BQ200"/>
      <c r="BR200"/>
      <c r="BS200"/>
      <c r="BT200"/>
      <c r="BU200"/>
      <c r="BV200"/>
      <c r="BW200"/>
      <c r="BX200"/>
      <c r="BY200"/>
      <c r="BZ200"/>
      <c r="CA200"/>
      <c r="CB200"/>
      <c r="CC200"/>
      <c r="CD200"/>
      <c r="CE200"/>
      <c r="CF200"/>
      <c r="CG200"/>
      <c r="CH200"/>
      <c r="CI200"/>
      <c r="CJ200"/>
      <c r="CK200"/>
      <c r="CL200"/>
      <c r="CM200"/>
      <c r="CN200"/>
      <c r="CO200"/>
      <c r="CP200"/>
      <c r="CQ200"/>
      <c r="CR200"/>
      <c r="CS200"/>
      <c r="CT200"/>
      <c r="CU200"/>
      <c r="CV200"/>
      <c r="CW200"/>
      <c r="CX200"/>
      <c r="CY200"/>
      <c r="CZ200"/>
      <c r="DA200"/>
    </row>
    <row r="201" spans="3:105" ht="15" customHeight="1">
      <c r="C201" s="220"/>
      <c r="D201" s="220"/>
      <c r="M201" s="290"/>
      <c r="N201" s="290"/>
      <c r="O201" s="290"/>
      <c r="P201" s="290"/>
      <c r="Q201" s="290"/>
      <c r="AC201" s="290"/>
      <c r="AD201" s="290"/>
      <c r="AE201" s="290"/>
      <c r="AF201" s="290"/>
      <c r="AG201" s="290"/>
      <c r="AH201" s="251"/>
      <c r="BN201"/>
      <c r="BO201"/>
      <c r="BP201"/>
      <c r="BQ201"/>
      <c r="BR201"/>
      <c r="BS201"/>
      <c r="BT201"/>
      <c r="BU201"/>
      <c r="BV201"/>
      <c r="BW201"/>
      <c r="BX201"/>
      <c r="BY201"/>
      <c r="BZ201"/>
      <c r="CA201"/>
      <c r="CB201"/>
      <c r="CC201"/>
      <c r="CD201"/>
      <c r="CE201"/>
      <c r="CF201"/>
      <c r="CG201"/>
      <c r="CH201"/>
      <c r="CI201"/>
      <c r="CJ201"/>
      <c r="CK201"/>
      <c r="CL201"/>
      <c r="CM201"/>
      <c r="CN201"/>
      <c r="CO201"/>
      <c r="CP201"/>
      <c r="CQ201"/>
      <c r="CR201"/>
      <c r="CS201"/>
      <c r="CT201"/>
      <c r="CU201"/>
      <c r="CV201"/>
      <c r="CW201"/>
      <c r="CX201"/>
      <c r="CY201"/>
      <c r="CZ201"/>
      <c r="DA201"/>
    </row>
    <row r="202" spans="3:105" ht="15" customHeight="1">
      <c r="C202" s="220"/>
      <c r="D202" s="220"/>
      <c r="M202" s="290"/>
      <c r="N202" s="290"/>
      <c r="O202" s="290"/>
      <c r="P202" s="290"/>
      <c r="Q202" s="290"/>
      <c r="AC202" s="290"/>
      <c r="AD202" s="290"/>
      <c r="AE202" s="290"/>
      <c r="AF202" s="290"/>
      <c r="AG202" s="290"/>
      <c r="AH202" s="251"/>
      <c r="BN202"/>
      <c r="BO202"/>
      <c r="BP202"/>
      <c r="BQ202"/>
      <c r="BR202"/>
      <c r="BS202"/>
      <c r="BT202"/>
      <c r="BU202"/>
      <c r="BV202"/>
      <c r="BW202"/>
      <c r="BX202"/>
      <c r="BY202"/>
      <c r="BZ202"/>
      <c r="CA202"/>
      <c r="CB202"/>
      <c r="CC202"/>
      <c r="CD202"/>
      <c r="CE202"/>
      <c r="CF202"/>
      <c r="CG202"/>
      <c r="CH202"/>
      <c r="CI202"/>
      <c r="CJ202"/>
      <c r="CK202"/>
      <c r="CL202"/>
      <c r="CM202"/>
      <c r="CN202"/>
      <c r="CO202"/>
      <c r="CP202"/>
      <c r="CQ202"/>
      <c r="CR202"/>
      <c r="CS202"/>
      <c r="CT202"/>
      <c r="CU202"/>
      <c r="CV202"/>
      <c r="CW202"/>
      <c r="CX202"/>
      <c r="CY202"/>
      <c r="CZ202"/>
      <c r="DA202"/>
    </row>
    <row r="203" spans="3:105" ht="15" customHeight="1">
      <c r="C203" s="220"/>
      <c r="D203" s="220"/>
      <c r="M203" s="290"/>
      <c r="N203" s="290"/>
      <c r="O203" s="290"/>
      <c r="P203" s="290"/>
      <c r="Q203" s="290"/>
      <c r="AC203" s="290"/>
      <c r="AD203" s="290"/>
      <c r="AE203" s="290"/>
      <c r="AF203" s="290"/>
      <c r="AG203" s="290"/>
      <c r="AH203" s="251"/>
      <c r="BN203"/>
      <c r="BO203"/>
      <c r="BP203"/>
      <c r="BQ203"/>
      <c r="BR203"/>
      <c r="BS203"/>
      <c r="BT203"/>
      <c r="BU203"/>
      <c r="BV203"/>
      <c r="BW203"/>
      <c r="BX203"/>
      <c r="BY203"/>
      <c r="BZ203"/>
      <c r="CA203"/>
      <c r="CB203"/>
      <c r="CC203"/>
      <c r="CD203"/>
      <c r="CE203"/>
      <c r="CF203"/>
      <c r="CG203"/>
      <c r="CH203"/>
      <c r="CI203"/>
      <c r="CJ203"/>
      <c r="CK203"/>
      <c r="CL203"/>
      <c r="CM203"/>
      <c r="CN203"/>
      <c r="CO203"/>
      <c r="CP203"/>
      <c r="CQ203"/>
      <c r="CR203"/>
      <c r="CS203"/>
      <c r="CT203"/>
      <c r="CU203"/>
      <c r="CV203"/>
      <c r="CW203"/>
      <c r="CX203"/>
      <c r="CY203"/>
      <c r="CZ203"/>
      <c r="DA203"/>
    </row>
    <row r="204" spans="3:105" ht="15" customHeight="1">
      <c r="C204" s="220"/>
      <c r="D204" s="220"/>
      <c r="M204" s="290"/>
      <c r="N204" s="290"/>
      <c r="O204" s="290"/>
      <c r="P204" s="290"/>
      <c r="Q204" s="290"/>
      <c r="AC204" s="290"/>
      <c r="AD204" s="290"/>
      <c r="AE204" s="290"/>
      <c r="AF204" s="290"/>
      <c r="AG204" s="290"/>
      <c r="AH204" s="251"/>
      <c r="BN204"/>
      <c r="BO204"/>
      <c r="BP204"/>
      <c r="BQ204"/>
      <c r="BR204"/>
      <c r="BS204"/>
      <c r="BT204"/>
      <c r="BU204"/>
      <c r="BV204"/>
      <c r="BW204"/>
      <c r="BX204"/>
      <c r="BY204"/>
      <c r="BZ204"/>
      <c r="CA204"/>
      <c r="CB204"/>
      <c r="CC204"/>
      <c r="CD204"/>
      <c r="CE204"/>
      <c r="CF204"/>
      <c r="CG204"/>
      <c r="CH204"/>
      <c r="CI204"/>
      <c r="CJ204"/>
      <c r="CK204"/>
      <c r="CL204"/>
      <c r="CM204"/>
      <c r="CN204"/>
      <c r="CO204"/>
      <c r="CP204"/>
      <c r="CQ204"/>
      <c r="CR204"/>
      <c r="CS204"/>
      <c r="CT204"/>
      <c r="CU204"/>
      <c r="CV204"/>
      <c r="CW204"/>
      <c r="CX204"/>
      <c r="CY204"/>
      <c r="CZ204"/>
      <c r="DA204"/>
    </row>
    <row r="205" spans="3:105" ht="15" customHeight="1">
      <c r="C205" s="220"/>
      <c r="D205" s="220"/>
      <c r="M205" s="290"/>
      <c r="N205" s="290"/>
      <c r="O205" s="290"/>
      <c r="P205" s="290"/>
      <c r="Q205" s="290"/>
      <c r="AC205" s="290"/>
      <c r="AD205" s="290"/>
      <c r="AE205" s="290"/>
      <c r="AF205" s="290"/>
      <c r="AG205" s="290"/>
      <c r="AH205" s="251"/>
      <c r="BN205"/>
      <c r="BO205"/>
      <c r="BP205"/>
      <c r="BQ205"/>
      <c r="BR205"/>
      <c r="BS205"/>
      <c r="BT205"/>
      <c r="BU205"/>
      <c r="BV205"/>
      <c r="BW205"/>
      <c r="BX205"/>
      <c r="BY205"/>
      <c r="BZ205"/>
      <c r="CA205"/>
      <c r="CB205"/>
      <c r="CC205"/>
      <c r="CD205"/>
      <c r="CE205"/>
      <c r="CF205"/>
      <c r="CG205"/>
      <c r="CH205"/>
      <c r="CI205"/>
      <c r="CJ205"/>
      <c r="CK205"/>
      <c r="CL205"/>
      <c r="CM205"/>
      <c r="CN205"/>
      <c r="CO205"/>
      <c r="CP205"/>
      <c r="CQ205"/>
      <c r="CR205"/>
      <c r="CS205"/>
      <c r="CT205"/>
      <c r="CU205"/>
      <c r="CV205"/>
      <c r="CW205"/>
      <c r="CX205"/>
      <c r="CY205"/>
      <c r="CZ205"/>
      <c r="DA205"/>
    </row>
    <row r="206" spans="3:105" ht="15" customHeight="1">
      <c r="C206" s="220"/>
      <c r="D206" s="220"/>
      <c r="M206" s="290"/>
      <c r="N206" s="290"/>
      <c r="O206" s="290"/>
      <c r="P206" s="290"/>
      <c r="Q206" s="290"/>
      <c r="AC206" s="290"/>
      <c r="AD206" s="290"/>
      <c r="AE206" s="290"/>
      <c r="AF206" s="290"/>
      <c r="AG206" s="290"/>
      <c r="AH206" s="251"/>
      <c r="BN206"/>
      <c r="BO206"/>
      <c r="BP206"/>
      <c r="BQ206"/>
      <c r="BR206"/>
      <c r="BS206"/>
      <c r="BT206"/>
      <c r="BU206"/>
      <c r="BV206"/>
      <c r="BW206"/>
      <c r="BX206"/>
      <c r="BY206"/>
      <c r="BZ206"/>
      <c r="CA206"/>
      <c r="CB206"/>
      <c r="CC206"/>
      <c r="CD206"/>
      <c r="CE206"/>
      <c r="CF206"/>
      <c r="CG206"/>
      <c r="CH206"/>
      <c r="CI206"/>
      <c r="CJ206"/>
      <c r="CK206"/>
      <c r="CL206"/>
      <c r="CM206"/>
      <c r="CN206"/>
      <c r="CO206"/>
      <c r="CP206"/>
      <c r="CQ206"/>
      <c r="CR206"/>
      <c r="CS206"/>
      <c r="CT206"/>
      <c r="CU206"/>
      <c r="CV206"/>
      <c r="CW206"/>
      <c r="CX206"/>
      <c r="CY206"/>
      <c r="CZ206"/>
      <c r="DA206"/>
    </row>
    <row r="207" spans="3:105" ht="15" customHeight="1">
      <c r="C207" s="220"/>
      <c r="D207" s="220"/>
      <c r="M207" s="290"/>
      <c r="N207" s="290"/>
      <c r="O207" s="290"/>
      <c r="P207" s="290"/>
      <c r="Q207" s="290"/>
      <c r="AC207" s="290"/>
      <c r="AD207" s="290"/>
      <c r="AE207" s="290"/>
      <c r="AF207" s="290"/>
      <c r="AG207" s="290"/>
      <c r="AH207" s="251"/>
      <c r="BN207"/>
      <c r="BO207"/>
      <c r="BP207"/>
      <c r="BQ207"/>
      <c r="BR207"/>
      <c r="BW207"/>
      <c r="BX207"/>
      <c r="BY207"/>
      <c r="BZ207"/>
      <c r="CA207"/>
      <c r="CB207"/>
      <c r="CC207"/>
      <c r="CD207"/>
      <c r="CE207"/>
      <c r="CF207"/>
      <c r="CG207"/>
      <c r="CH207"/>
      <c r="CI207"/>
      <c r="CJ207"/>
      <c r="CK207"/>
      <c r="CL207"/>
      <c r="CM207"/>
      <c r="CN207"/>
      <c r="CO207"/>
      <c r="CP207"/>
      <c r="CQ207"/>
      <c r="CR207"/>
      <c r="CS207"/>
      <c r="CT207"/>
      <c r="CU207"/>
      <c r="CV207"/>
      <c r="CW207"/>
      <c r="CX207"/>
      <c r="CY207"/>
      <c r="CZ207"/>
      <c r="DA207"/>
    </row>
    <row r="208" spans="3:105" ht="15" customHeight="1">
      <c r="C208" s="220"/>
      <c r="D208" s="220"/>
      <c r="BN208"/>
      <c r="BO208"/>
      <c r="BP208"/>
      <c r="BQ208"/>
      <c r="BR208"/>
      <c r="BW208"/>
      <c r="BX208"/>
      <c r="BY208"/>
      <c r="BZ208"/>
      <c r="CA208"/>
      <c r="CB208"/>
      <c r="CC208"/>
      <c r="CD208"/>
      <c r="CE208"/>
      <c r="CF208"/>
      <c r="CG208"/>
      <c r="CH208"/>
      <c r="CI208"/>
      <c r="CJ208"/>
      <c r="CK208"/>
      <c r="CL208"/>
      <c r="CM208"/>
      <c r="CN208"/>
      <c r="CO208"/>
      <c r="CP208"/>
      <c r="CQ208"/>
      <c r="CR208"/>
      <c r="CS208"/>
      <c r="CT208"/>
      <c r="CU208"/>
      <c r="CV208"/>
      <c r="CW208"/>
      <c r="CX208"/>
      <c r="CY208"/>
      <c r="CZ208"/>
      <c r="DA208"/>
    </row>
    <row r="209" spans="3:105" ht="15" customHeight="1">
      <c r="C209" s="220" t="s">
        <v>330</v>
      </c>
      <c r="BN209"/>
      <c r="BO209"/>
      <c r="BP209"/>
      <c r="BQ209"/>
      <c r="BR209"/>
      <c r="BW209"/>
      <c r="BX209"/>
      <c r="BY209"/>
      <c r="BZ209"/>
      <c r="CA209"/>
      <c r="CB209"/>
      <c r="CC209"/>
      <c r="CD209"/>
      <c r="CE209"/>
      <c r="CF209"/>
      <c r="CG209"/>
      <c r="CH209"/>
      <c r="CI209"/>
      <c r="CJ209"/>
      <c r="CK209"/>
      <c r="CL209"/>
      <c r="CM209"/>
      <c r="CN209"/>
      <c r="CO209"/>
      <c r="CP209"/>
      <c r="CQ209"/>
      <c r="CR209"/>
      <c r="CS209"/>
      <c r="CT209"/>
      <c r="CU209"/>
      <c r="CV209"/>
      <c r="CW209"/>
      <c r="CX209"/>
      <c r="CY209"/>
      <c r="CZ209"/>
      <c r="DA209"/>
    </row>
    <row r="210" spans="3:105" ht="15" customHeight="1">
      <c r="AW210"/>
      <c r="AX210"/>
      <c r="AY210"/>
      <c r="AZ210"/>
      <c r="BA210"/>
      <c r="BB210"/>
      <c r="BC210"/>
      <c r="BD210"/>
      <c r="BE210"/>
      <c r="BF210"/>
    </row>
    <row r="211" spans="3:105" ht="15" customHeight="1">
      <c r="D211" s="220" t="s">
        <v>331</v>
      </c>
      <c r="AW211"/>
      <c r="AX211"/>
      <c r="AY211"/>
      <c r="AZ211"/>
      <c r="BA211"/>
      <c r="BB211"/>
      <c r="BC211"/>
      <c r="BD211"/>
      <c r="BE211"/>
      <c r="BF211"/>
    </row>
    <row r="212" spans="3:105" ht="15" customHeight="1">
      <c r="L212" s="266"/>
      <c r="O212" s="234"/>
      <c r="P212" s="234"/>
      <c r="Q212" s="234"/>
      <c r="S212" s="235"/>
      <c r="T212" s="235"/>
      <c r="U212" s="235"/>
      <c r="W212" s="234"/>
      <c r="X212" s="234"/>
      <c r="Y212" s="234"/>
      <c r="AG212" s="223"/>
      <c r="AH212" s="223"/>
      <c r="AI212" s="223"/>
      <c r="AW212"/>
      <c r="AX212"/>
      <c r="AY212"/>
      <c r="AZ212"/>
      <c r="BA212"/>
      <c r="BB212"/>
      <c r="BC212"/>
      <c r="BD212"/>
      <c r="BE212"/>
      <c r="BF212"/>
    </row>
    <row r="213" spans="3:105" ht="15" customHeight="1">
      <c r="E213" s="220"/>
      <c r="F213" s="217" t="s">
        <v>497</v>
      </c>
      <c r="AW213"/>
      <c r="AX213"/>
      <c r="AY213"/>
      <c r="AZ213"/>
      <c r="BA213"/>
      <c r="BB213"/>
      <c r="BC213"/>
      <c r="BD213"/>
      <c r="BE213"/>
      <c r="BF213"/>
    </row>
    <row r="214" spans="3:105" ht="15" customHeight="1">
      <c r="E214" s="220"/>
      <c r="F214" s="217"/>
      <c r="AW214"/>
      <c r="AX214"/>
      <c r="AY214"/>
      <c r="AZ214"/>
      <c r="BA214"/>
      <c r="BB214"/>
      <c r="BC214"/>
      <c r="BD214"/>
      <c r="BE214"/>
      <c r="BF214"/>
    </row>
    <row r="215" spans="3:105" ht="15" customHeight="1">
      <c r="E215" s="220"/>
      <c r="F215" s="217"/>
      <c r="M215" s="340" t="s">
        <v>307</v>
      </c>
      <c r="N215" s="340"/>
      <c r="O215" s="340"/>
      <c r="P215" s="340"/>
      <c r="Q215" s="340"/>
      <c r="R215" s="340"/>
      <c r="S215" s="340"/>
      <c r="T215" s="340"/>
      <c r="U215" s="340"/>
      <c r="V215" s="340"/>
      <c r="W215" s="340"/>
      <c r="X215" s="340"/>
      <c r="Y215" s="340"/>
      <c r="Z215" s="340"/>
      <c r="AA215" s="340"/>
      <c r="AB215" s="340"/>
      <c r="AD215" s="219" t="s">
        <v>308</v>
      </c>
      <c r="AJ215" s="219" t="s">
        <v>309</v>
      </c>
      <c r="AP215"/>
      <c r="AQ215"/>
      <c r="AR215"/>
      <c r="AS215"/>
      <c r="AT215"/>
      <c r="AU215"/>
      <c r="AV215"/>
      <c r="AW215"/>
      <c r="AX215"/>
      <c r="AY215"/>
    </row>
    <row r="216" spans="3:105" ht="15" customHeight="1">
      <c r="E216" s="220"/>
      <c r="F216" s="220"/>
      <c r="G216" s="219" t="s">
        <v>490</v>
      </c>
      <c r="M216" s="982">
        <f>反力!AC52</f>
        <v>272.46682739257813</v>
      </c>
      <c r="N216" s="982"/>
      <c r="O216" s="982"/>
      <c r="P216" s="982"/>
      <c r="Q216" s="982"/>
      <c r="R216" s="290" t="s">
        <v>157</v>
      </c>
      <c r="S216" s="1033">
        <f>反力!X107</f>
        <v>-0.02</v>
      </c>
      <c r="T216" s="1033"/>
      <c r="U216" s="1033"/>
      <c r="V216" s="1033"/>
      <c r="W216" s="219" t="s">
        <v>244</v>
      </c>
      <c r="X216" s="982">
        <f>M216*S216</f>
        <v>-5.449336547851563</v>
      </c>
      <c r="Y216" s="982"/>
      <c r="Z216" s="982"/>
      <c r="AA216" s="982"/>
      <c r="AB216" s="982"/>
      <c r="AD216" s="1033">
        <v>-3.8</v>
      </c>
      <c r="AE216" s="1033"/>
      <c r="AF216" s="1033"/>
      <c r="AG216" s="1033"/>
      <c r="AJ216" s="982">
        <f>ROUND(X216*AD216,2)</f>
        <v>20.71</v>
      </c>
      <c r="AK216" s="982"/>
      <c r="AL216" s="982"/>
      <c r="AM216" s="982"/>
      <c r="AN216" s="982"/>
      <c r="AP216"/>
      <c r="AQ216"/>
      <c r="AR216"/>
      <c r="AS216"/>
      <c r="AT216"/>
      <c r="AU216"/>
      <c r="AV216"/>
      <c r="AW216"/>
      <c r="AX216"/>
      <c r="AY216"/>
      <c r="AZ216"/>
    </row>
    <row r="217" spans="3:105" ht="15" customHeight="1">
      <c r="E217" s="220"/>
      <c r="F217" s="220"/>
      <c r="G217" s="219" t="s">
        <v>491</v>
      </c>
      <c r="M217" s="982">
        <f>反力!AC52</f>
        <v>272.46682739257813</v>
      </c>
      <c r="N217" s="982"/>
      <c r="O217" s="982"/>
      <c r="P217" s="982"/>
      <c r="Q217" s="982"/>
      <c r="R217" s="290" t="s">
        <v>157</v>
      </c>
      <c r="S217" s="1033">
        <f>反力!AA107</f>
        <v>0.17599999999999999</v>
      </c>
      <c r="T217" s="1033"/>
      <c r="U217" s="1033"/>
      <c r="V217" s="1033"/>
      <c r="W217" s="219" t="s">
        <v>244</v>
      </c>
      <c r="X217" s="982">
        <f t="shared" ref="X217:X221" si="6">M217*S217</f>
        <v>47.954161621093746</v>
      </c>
      <c r="Y217" s="982"/>
      <c r="Z217" s="982"/>
      <c r="AA217" s="982"/>
      <c r="AB217" s="982"/>
      <c r="AD217" s="1033">
        <v>-1.5</v>
      </c>
      <c r="AE217" s="1033"/>
      <c r="AF217" s="1033"/>
      <c r="AG217" s="1033"/>
      <c r="AJ217" s="982">
        <f t="shared" ref="AJ217:AJ221" si="7">ROUND(X217*AD217,2)</f>
        <v>-71.930000000000007</v>
      </c>
      <c r="AK217" s="982"/>
      <c r="AL217" s="982"/>
      <c r="AM217" s="982"/>
      <c r="AN217" s="982"/>
      <c r="AP217"/>
      <c r="AQ217"/>
      <c r="AR217"/>
      <c r="AS217"/>
      <c r="AT217"/>
      <c r="AU217"/>
      <c r="AV217"/>
      <c r="AW217"/>
      <c r="AX217"/>
      <c r="AY217"/>
      <c r="AZ217"/>
    </row>
    <row r="218" spans="3:105" ht="15" customHeight="1">
      <c r="E218" s="220"/>
      <c r="F218" s="220"/>
      <c r="G218" s="219" t="s">
        <v>492</v>
      </c>
      <c r="M218" s="982">
        <f>反力!AC52</f>
        <v>272.46682739257813</v>
      </c>
      <c r="N218" s="982"/>
      <c r="O218" s="982"/>
      <c r="P218" s="982"/>
      <c r="Q218" s="982"/>
      <c r="R218" s="290" t="s">
        <v>157</v>
      </c>
      <c r="S218" s="1033">
        <f>反力!AD107</f>
        <v>0.373</v>
      </c>
      <c r="T218" s="1033"/>
      <c r="U218" s="1033"/>
      <c r="V218" s="1033"/>
      <c r="W218" s="219" t="s">
        <v>244</v>
      </c>
      <c r="X218" s="982">
        <f t="shared" si="6"/>
        <v>101.63012661743164</v>
      </c>
      <c r="Y218" s="982"/>
      <c r="Z218" s="982"/>
      <c r="AA218" s="982"/>
      <c r="AB218" s="982"/>
      <c r="AD218" s="1033">
        <v>1.5</v>
      </c>
      <c r="AE218" s="1033"/>
      <c r="AF218" s="1033"/>
      <c r="AG218" s="1033"/>
      <c r="AJ218" s="982">
        <f t="shared" si="7"/>
        <v>152.44999999999999</v>
      </c>
      <c r="AK218" s="982"/>
      <c r="AL218" s="982"/>
      <c r="AM218" s="982"/>
      <c r="AN218" s="982"/>
      <c r="AP218"/>
      <c r="AQ218"/>
      <c r="AR218"/>
      <c r="AS218"/>
      <c r="AT218"/>
      <c r="AU218"/>
      <c r="AV218"/>
      <c r="AW218"/>
      <c r="AX218"/>
      <c r="AY218"/>
      <c r="AZ218"/>
    </row>
    <row r="219" spans="3:105" ht="15" customHeight="1">
      <c r="E219" s="220"/>
      <c r="F219" s="220"/>
      <c r="G219" s="219" t="s">
        <v>493</v>
      </c>
      <c r="M219" s="982">
        <f>反力!AC52</f>
        <v>272.46682739257813</v>
      </c>
      <c r="N219" s="982"/>
      <c r="O219" s="982"/>
      <c r="P219" s="982"/>
      <c r="Q219" s="982"/>
      <c r="R219" s="290" t="s">
        <v>157</v>
      </c>
      <c r="S219" s="1033">
        <f>反力!AG107</f>
        <v>0.47099999999999997</v>
      </c>
      <c r="T219" s="1033"/>
      <c r="U219" s="1033"/>
      <c r="V219" s="1033"/>
      <c r="W219" s="219" t="s">
        <v>244</v>
      </c>
      <c r="X219" s="982">
        <f t="shared" si="6"/>
        <v>128.33187570190429</v>
      </c>
      <c r="Y219" s="982"/>
      <c r="Z219" s="982"/>
      <c r="AA219" s="982"/>
      <c r="AB219" s="982"/>
      <c r="AD219" s="1033">
        <v>3.8</v>
      </c>
      <c r="AE219" s="1033"/>
      <c r="AF219" s="1033"/>
      <c r="AG219" s="1033"/>
      <c r="AJ219" s="982">
        <f t="shared" si="7"/>
        <v>487.66</v>
      </c>
      <c r="AK219" s="982"/>
      <c r="AL219" s="982"/>
      <c r="AM219" s="982"/>
      <c r="AN219" s="982"/>
      <c r="AP219"/>
      <c r="AQ219"/>
      <c r="AR219"/>
      <c r="AS219"/>
      <c r="AT219"/>
      <c r="AU219"/>
      <c r="AV219"/>
      <c r="AW219"/>
      <c r="AX219"/>
      <c r="AY219"/>
      <c r="AZ219"/>
    </row>
    <row r="220" spans="3:105" ht="15" customHeight="1">
      <c r="E220" s="220"/>
      <c r="F220" s="220"/>
      <c r="G220" s="219" t="s">
        <v>494</v>
      </c>
      <c r="M220" s="982">
        <f>反力!AC54</f>
        <v>294.91888427734375</v>
      </c>
      <c r="N220" s="982"/>
      <c r="O220" s="982"/>
      <c r="P220" s="982"/>
      <c r="Q220" s="982"/>
      <c r="R220" s="290" t="s">
        <v>157</v>
      </c>
      <c r="S220" s="1033">
        <f>反力!L125</f>
        <v>0.14299999999999999</v>
      </c>
      <c r="T220" s="1033"/>
      <c r="U220" s="1033"/>
      <c r="V220" s="1033"/>
      <c r="W220" s="219" t="s">
        <v>244</v>
      </c>
      <c r="X220" s="982">
        <f t="shared" si="6"/>
        <v>42.17340045166015</v>
      </c>
      <c r="Y220" s="982"/>
      <c r="Z220" s="982"/>
      <c r="AA220" s="982"/>
      <c r="AB220" s="982"/>
      <c r="AD220" s="1033">
        <v>-2.95</v>
      </c>
      <c r="AE220" s="1033"/>
      <c r="AF220" s="1033"/>
      <c r="AG220" s="1033"/>
      <c r="AJ220" s="982">
        <f t="shared" si="7"/>
        <v>-124.41</v>
      </c>
      <c r="AK220" s="982"/>
      <c r="AL220" s="982"/>
      <c r="AM220" s="982"/>
      <c r="AN220" s="982"/>
      <c r="AP220"/>
      <c r="AQ220"/>
      <c r="AR220"/>
      <c r="AS220"/>
      <c r="AT220"/>
      <c r="AU220"/>
      <c r="AV220"/>
      <c r="AW220"/>
      <c r="AX220"/>
      <c r="AY220"/>
      <c r="AZ220"/>
    </row>
    <row r="221" spans="3:105" ht="15" customHeight="1">
      <c r="E221" s="220"/>
      <c r="F221" s="220"/>
      <c r="G221" s="330" t="s">
        <v>495</v>
      </c>
      <c r="H221" s="330"/>
      <c r="I221" s="330"/>
      <c r="J221" s="330"/>
      <c r="K221" s="330"/>
      <c r="L221" s="330"/>
      <c r="M221" s="1029">
        <f>反力!AC54</f>
        <v>294.91888427734375</v>
      </c>
      <c r="N221" s="1029"/>
      <c r="O221" s="1029"/>
      <c r="P221" s="1029"/>
      <c r="Q221" s="1029"/>
      <c r="R221" s="686" t="s">
        <v>157</v>
      </c>
      <c r="S221" s="1028">
        <f>反力!Q125</f>
        <v>0.85699999999999998</v>
      </c>
      <c r="T221" s="1028"/>
      <c r="U221" s="1028"/>
      <c r="V221" s="1028"/>
      <c r="W221" s="330" t="s">
        <v>244</v>
      </c>
      <c r="X221" s="1029">
        <f t="shared" si="6"/>
        <v>252.74548382568358</v>
      </c>
      <c r="Y221" s="1029"/>
      <c r="Z221" s="1029"/>
      <c r="AA221" s="1029"/>
      <c r="AB221" s="1029"/>
      <c r="AC221" s="330"/>
      <c r="AD221" s="1028">
        <v>2.95</v>
      </c>
      <c r="AE221" s="1028"/>
      <c r="AF221" s="1028"/>
      <c r="AG221" s="1028"/>
      <c r="AH221" s="330"/>
      <c r="AI221" s="330"/>
      <c r="AJ221" s="1029">
        <f t="shared" si="7"/>
        <v>745.6</v>
      </c>
      <c r="AK221" s="1029"/>
      <c r="AL221" s="1029"/>
      <c r="AM221" s="1029"/>
      <c r="AN221" s="1029"/>
      <c r="AP221"/>
      <c r="AQ221"/>
      <c r="AR221"/>
      <c r="AS221"/>
      <c r="AT221"/>
      <c r="AU221"/>
      <c r="AV221"/>
      <c r="AW221"/>
      <c r="AX221"/>
      <c r="AY221"/>
      <c r="AZ221"/>
    </row>
    <row r="222" spans="3:105" ht="8.25" customHeight="1">
      <c r="E222" s="220"/>
      <c r="F222" s="220"/>
      <c r="G222" s="217"/>
      <c r="AP222"/>
      <c r="AQ222"/>
      <c r="AR222"/>
      <c r="AS222"/>
      <c r="AT222"/>
      <c r="AU222"/>
      <c r="AV222"/>
      <c r="AW222"/>
      <c r="AX222"/>
      <c r="AY222"/>
      <c r="AZ222"/>
    </row>
    <row r="223" spans="3:105" ht="15" customHeight="1">
      <c r="E223" s="220"/>
      <c r="F223" s="220"/>
      <c r="G223" s="217"/>
      <c r="H223" s="219" t="s">
        <v>82</v>
      </c>
      <c r="X223" s="982">
        <f>SUM(X216:AB221)</f>
        <v>567.38571166992188</v>
      </c>
      <c r="Y223" s="982"/>
      <c r="Z223" s="982"/>
      <c r="AA223" s="982"/>
      <c r="AB223" s="982"/>
      <c r="AJ223" s="982">
        <f>SUM(AJ216:AN221)</f>
        <v>1210.08</v>
      </c>
      <c r="AK223" s="982"/>
      <c r="AL223" s="982"/>
      <c r="AM223" s="982"/>
      <c r="AN223" s="982"/>
      <c r="AP223"/>
      <c r="AQ223"/>
      <c r="AR223"/>
      <c r="AS223"/>
      <c r="AT223"/>
      <c r="AU223"/>
      <c r="AV223"/>
      <c r="AW223"/>
      <c r="AX223"/>
      <c r="AY223"/>
      <c r="AZ223"/>
    </row>
    <row r="224" spans="3:105" ht="15" customHeight="1">
      <c r="AH224" s="234"/>
    </row>
    <row r="225" spans="4:52" ht="15" customHeight="1">
      <c r="E225" s="220"/>
      <c r="F225" s="217" t="s">
        <v>498</v>
      </c>
    </row>
    <row r="226" spans="4:52" ht="15" customHeight="1">
      <c r="E226" s="220"/>
      <c r="F226" s="217"/>
    </row>
    <row r="227" spans="4:52" ht="15" customHeight="1">
      <c r="E227" s="220"/>
      <c r="F227" s="217"/>
      <c r="M227" s="340" t="s">
        <v>307</v>
      </c>
      <c r="N227" s="340"/>
      <c r="O227" s="340"/>
      <c r="P227" s="340"/>
      <c r="Q227" s="340"/>
      <c r="R227" s="340"/>
      <c r="S227" s="340"/>
      <c r="T227" s="340"/>
      <c r="U227" s="340"/>
      <c r="V227" s="340"/>
      <c r="W227" s="340"/>
      <c r="X227" s="340"/>
      <c r="Y227" s="340"/>
      <c r="Z227" s="340"/>
      <c r="AA227" s="340"/>
      <c r="AB227" s="340"/>
      <c r="AD227" s="219" t="s">
        <v>308</v>
      </c>
      <c r="AK227" s="219" t="s">
        <v>309</v>
      </c>
    </row>
    <row r="228" spans="4:52" ht="15" customHeight="1">
      <c r="E228" s="220"/>
      <c r="F228" s="217"/>
      <c r="G228" s="219" t="s">
        <v>490</v>
      </c>
      <c r="M228" s="982">
        <f>反力!AC52</f>
        <v>272.46682739257813</v>
      </c>
      <c r="N228" s="982"/>
      <c r="O228" s="982"/>
      <c r="P228" s="982"/>
      <c r="Q228" s="982"/>
      <c r="R228" s="290" t="s">
        <v>157</v>
      </c>
      <c r="S228" s="1033">
        <f>反力!X106</f>
        <v>0.47099999999999997</v>
      </c>
      <c r="T228" s="1033"/>
      <c r="U228" s="1033"/>
      <c r="V228" s="1033"/>
      <c r="W228" s="219" t="s">
        <v>244</v>
      </c>
      <c r="X228" s="982">
        <f>M228*S228</f>
        <v>128.33187570190429</v>
      </c>
      <c r="Y228" s="982"/>
      <c r="Z228" s="982"/>
      <c r="AA228" s="982"/>
      <c r="AB228" s="982"/>
      <c r="AD228" s="1033">
        <v>-3.8</v>
      </c>
      <c r="AE228" s="1033"/>
      <c r="AF228" s="1033"/>
      <c r="AG228" s="1033"/>
      <c r="AJ228" s="982">
        <f t="shared" ref="AJ228:AJ233" si="8">ROUND(S228*AD228*M228,2)</f>
        <v>-487.66</v>
      </c>
      <c r="AK228" s="982"/>
      <c r="AL228" s="982"/>
      <c r="AM228" s="982"/>
      <c r="AN228" s="982"/>
    </row>
    <row r="229" spans="4:52" ht="15" customHeight="1">
      <c r="E229" s="220"/>
      <c r="F229" s="217"/>
      <c r="G229" s="219" t="s">
        <v>491</v>
      </c>
      <c r="M229" s="982">
        <f>反力!AC52</f>
        <v>272.46682739257813</v>
      </c>
      <c r="N229" s="982"/>
      <c r="O229" s="982"/>
      <c r="P229" s="982"/>
      <c r="Q229" s="982"/>
      <c r="R229" s="290" t="s">
        <v>157</v>
      </c>
      <c r="S229" s="1033">
        <f>反力!AA106</f>
        <v>0.373</v>
      </c>
      <c r="T229" s="1033"/>
      <c r="U229" s="1033"/>
      <c r="V229" s="1033"/>
      <c r="W229" s="219" t="s">
        <v>244</v>
      </c>
      <c r="X229" s="982">
        <f t="shared" ref="X229:X233" si="9">M229*S229</f>
        <v>101.63012661743164</v>
      </c>
      <c r="Y229" s="982"/>
      <c r="Z229" s="982"/>
      <c r="AA229" s="982"/>
      <c r="AB229" s="982"/>
      <c r="AD229" s="1033">
        <v>-1.5</v>
      </c>
      <c r="AE229" s="1033"/>
      <c r="AF229" s="1033"/>
      <c r="AG229" s="1033"/>
      <c r="AJ229" s="982">
        <f t="shared" si="8"/>
        <v>-152.44999999999999</v>
      </c>
      <c r="AK229" s="982"/>
      <c r="AL229" s="982"/>
      <c r="AM229" s="982"/>
      <c r="AN229" s="982"/>
    </row>
    <row r="230" spans="4:52" ht="15" customHeight="1">
      <c r="E230" s="220"/>
      <c r="F230" s="217"/>
      <c r="G230" s="219" t="s">
        <v>492</v>
      </c>
      <c r="M230" s="982">
        <f>反力!AC52</f>
        <v>272.46682739257813</v>
      </c>
      <c r="N230" s="982"/>
      <c r="O230" s="982"/>
      <c r="P230" s="982"/>
      <c r="Q230" s="982"/>
      <c r="R230" s="290" t="s">
        <v>157</v>
      </c>
      <c r="S230" s="1033">
        <f>反力!AD106</f>
        <v>0.17599999999999999</v>
      </c>
      <c r="T230" s="1033"/>
      <c r="U230" s="1033"/>
      <c r="V230" s="1033"/>
      <c r="W230" s="219" t="s">
        <v>244</v>
      </c>
      <c r="X230" s="982">
        <f t="shared" si="9"/>
        <v>47.954161621093746</v>
      </c>
      <c r="Y230" s="982"/>
      <c r="Z230" s="982"/>
      <c r="AA230" s="982"/>
      <c r="AB230" s="982"/>
      <c r="AD230" s="1033">
        <v>1.5</v>
      </c>
      <c r="AE230" s="1033"/>
      <c r="AF230" s="1033"/>
      <c r="AG230" s="1033"/>
      <c r="AJ230" s="982">
        <f t="shared" si="8"/>
        <v>71.930000000000007</v>
      </c>
      <c r="AK230" s="982"/>
      <c r="AL230" s="982"/>
      <c r="AM230" s="982"/>
      <c r="AN230" s="982"/>
    </row>
    <row r="231" spans="4:52" ht="15" customHeight="1">
      <c r="E231" s="220"/>
      <c r="F231" s="217"/>
      <c r="G231" s="219" t="s">
        <v>493</v>
      </c>
      <c r="M231" s="982">
        <f>反力!AC52</f>
        <v>272.46682739257813</v>
      </c>
      <c r="N231" s="982"/>
      <c r="O231" s="982"/>
      <c r="P231" s="982"/>
      <c r="Q231" s="982"/>
      <c r="R231" s="290" t="s">
        <v>157</v>
      </c>
      <c r="S231" s="1033">
        <f>反力!AG106</f>
        <v>-0.02</v>
      </c>
      <c r="T231" s="1033"/>
      <c r="U231" s="1033"/>
      <c r="V231" s="1033"/>
      <c r="W231" s="219" t="s">
        <v>244</v>
      </c>
      <c r="X231" s="982">
        <f t="shared" si="9"/>
        <v>-5.449336547851563</v>
      </c>
      <c r="Y231" s="982"/>
      <c r="Z231" s="982"/>
      <c r="AA231" s="982"/>
      <c r="AB231" s="982"/>
      <c r="AD231" s="1033">
        <v>3.8</v>
      </c>
      <c r="AE231" s="1033"/>
      <c r="AF231" s="1033"/>
      <c r="AG231" s="1033"/>
      <c r="AJ231" s="982">
        <f t="shared" si="8"/>
        <v>-20.71</v>
      </c>
      <c r="AK231" s="982"/>
      <c r="AL231" s="982"/>
      <c r="AM231" s="982"/>
      <c r="AN231" s="982"/>
    </row>
    <row r="232" spans="4:52" ht="15" customHeight="1">
      <c r="E232" s="220"/>
      <c r="F232" s="217"/>
      <c r="G232" s="219" t="s">
        <v>494</v>
      </c>
      <c r="M232" s="982">
        <f>反力!AC54</f>
        <v>294.91888427734375</v>
      </c>
      <c r="N232" s="982"/>
      <c r="O232" s="982"/>
      <c r="P232" s="982"/>
      <c r="Q232" s="982"/>
      <c r="R232" s="290" t="s">
        <v>157</v>
      </c>
      <c r="S232" s="1033">
        <f>反力!L124</f>
        <v>0.85699999999999998</v>
      </c>
      <c r="T232" s="1033"/>
      <c r="U232" s="1033"/>
      <c r="V232" s="1033"/>
      <c r="W232" s="219" t="s">
        <v>244</v>
      </c>
      <c r="X232" s="982">
        <f t="shared" si="9"/>
        <v>252.74548382568358</v>
      </c>
      <c r="Y232" s="982"/>
      <c r="Z232" s="982"/>
      <c r="AA232" s="982"/>
      <c r="AB232" s="982"/>
      <c r="AD232" s="1033">
        <v>-2.95</v>
      </c>
      <c r="AE232" s="1033"/>
      <c r="AF232" s="1033"/>
      <c r="AG232" s="1033"/>
      <c r="AJ232" s="982">
        <f t="shared" si="8"/>
        <v>-745.6</v>
      </c>
      <c r="AK232" s="982"/>
      <c r="AL232" s="982"/>
      <c r="AM232" s="982"/>
      <c r="AN232" s="982"/>
    </row>
    <row r="233" spans="4:52" ht="15" customHeight="1">
      <c r="E233" s="220"/>
      <c r="F233" s="217"/>
      <c r="G233" s="330" t="s">
        <v>495</v>
      </c>
      <c r="H233" s="330"/>
      <c r="I233" s="330"/>
      <c r="J233" s="330"/>
      <c r="K233" s="330"/>
      <c r="L233" s="330"/>
      <c r="M233" s="1029">
        <f>反力!AC54</f>
        <v>294.91888427734375</v>
      </c>
      <c r="N233" s="1029"/>
      <c r="O233" s="1029"/>
      <c r="P233" s="1029"/>
      <c r="Q233" s="1029"/>
      <c r="R233" s="686" t="s">
        <v>157</v>
      </c>
      <c r="S233" s="1028">
        <f>反力!Q124</f>
        <v>0.14299999999999999</v>
      </c>
      <c r="T233" s="1028"/>
      <c r="U233" s="1028"/>
      <c r="V233" s="1028"/>
      <c r="W233" s="330" t="s">
        <v>244</v>
      </c>
      <c r="X233" s="1029">
        <f t="shared" si="9"/>
        <v>42.17340045166015</v>
      </c>
      <c r="Y233" s="1029"/>
      <c r="Z233" s="1029"/>
      <c r="AA233" s="1029"/>
      <c r="AB233" s="1029"/>
      <c r="AC233" s="330"/>
      <c r="AD233" s="1028">
        <v>2.95</v>
      </c>
      <c r="AE233" s="1028"/>
      <c r="AF233" s="1028"/>
      <c r="AG233" s="1028"/>
      <c r="AH233" s="330"/>
      <c r="AI233" s="330"/>
      <c r="AJ233" s="1029">
        <f t="shared" si="8"/>
        <v>124.41</v>
      </c>
      <c r="AK233" s="1029"/>
      <c r="AL233" s="1029"/>
      <c r="AM233" s="1029"/>
      <c r="AN233" s="1029"/>
    </row>
    <row r="234" spans="4:52" ht="8.25" customHeight="1">
      <c r="E234" s="220"/>
      <c r="F234" s="220"/>
      <c r="G234" s="217"/>
      <c r="AP234"/>
      <c r="AQ234"/>
      <c r="AR234"/>
      <c r="AS234"/>
      <c r="AT234"/>
      <c r="AU234"/>
      <c r="AV234"/>
      <c r="AW234"/>
      <c r="AX234"/>
      <c r="AY234"/>
      <c r="AZ234"/>
    </row>
    <row r="235" spans="4:52" ht="15" customHeight="1">
      <c r="E235" s="220"/>
      <c r="F235" s="217"/>
      <c r="G235" s="219" t="s">
        <v>82</v>
      </c>
      <c r="X235" s="982">
        <f>SUM(X228:AB233)</f>
        <v>567.38571166992188</v>
      </c>
      <c r="Y235" s="982"/>
      <c r="Z235" s="982"/>
      <c r="AA235" s="982"/>
      <c r="AB235" s="982"/>
      <c r="AJ235" s="982">
        <f>SUM(AJ228:AN233)</f>
        <v>-1210.0800000000002</v>
      </c>
      <c r="AK235" s="982"/>
      <c r="AL235" s="982"/>
      <c r="AM235" s="982"/>
      <c r="AN235" s="982"/>
    </row>
    <row r="236" spans="4:52" s="217" customFormat="1" ht="15" customHeight="1">
      <c r="M236" s="254"/>
      <c r="N236" s="254"/>
      <c r="O236" s="254"/>
      <c r="Q236" s="254"/>
      <c r="R236" s="254"/>
      <c r="S236" s="254"/>
      <c r="Z236" s="227"/>
      <c r="AA236" s="227"/>
    </row>
    <row r="237" spans="4:52" ht="15" customHeight="1">
      <c r="D237" s="220" t="s">
        <v>332</v>
      </c>
    </row>
    <row r="238" spans="4:52" ht="15" customHeight="1">
      <c r="D238" s="220"/>
    </row>
    <row r="239" spans="4:52" ht="15" customHeight="1">
      <c r="D239" s="220"/>
      <c r="L239" s="340" t="s">
        <v>307</v>
      </c>
      <c r="M239" s="340"/>
      <c r="N239" s="340"/>
      <c r="O239" s="340"/>
      <c r="P239" s="340"/>
      <c r="Q239" s="340"/>
      <c r="R239" s="340"/>
      <c r="S239" s="340"/>
      <c r="T239" s="340"/>
      <c r="U239" s="340"/>
      <c r="V239" s="340"/>
      <c r="W239" s="340"/>
      <c r="X239" s="340"/>
      <c r="Y239" s="340"/>
      <c r="Z239" s="340"/>
      <c r="AA239" s="340"/>
      <c r="AC239" s="219" t="s">
        <v>308</v>
      </c>
      <c r="AI239" s="219" t="s">
        <v>309</v>
      </c>
    </row>
    <row r="240" spans="4:52" ht="15" customHeight="1">
      <c r="D240" s="220"/>
      <c r="E240" s="219" t="s">
        <v>490</v>
      </c>
      <c r="L240" s="982">
        <f>反力!AC52</f>
        <v>272.46682739257813</v>
      </c>
      <c r="M240" s="982"/>
      <c r="N240" s="982"/>
      <c r="O240" s="982"/>
      <c r="P240" s="982"/>
      <c r="Q240" s="290" t="s">
        <v>157</v>
      </c>
      <c r="R240" s="1033">
        <f>反力!X108</f>
        <v>0.45099999999999996</v>
      </c>
      <c r="S240" s="1033"/>
      <c r="T240" s="1033"/>
      <c r="U240" s="1033"/>
      <c r="V240" s="219" t="s">
        <v>244</v>
      </c>
      <c r="W240" s="982">
        <f>L240*R240</f>
        <v>122.88253915405272</v>
      </c>
      <c r="X240" s="982"/>
      <c r="Y240" s="982"/>
      <c r="Z240" s="982"/>
      <c r="AA240" s="982"/>
      <c r="AC240" s="1033">
        <v>-3.8</v>
      </c>
      <c r="AD240" s="1033"/>
      <c r="AE240" s="1033"/>
      <c r="AF240" s="1033"/>
      <c r="AH240" s="982">
        <f t="shared" ref="AH240:AH245" si="10">ROUND(R240*AC240*L240,2)</f>
        <v>-466.95</v>
      </c>
      <c r="AI240" s="982"/>
      <c r="AJ240" s="982"/>
      <c r="AK240" s="982"/>
      <c r="AL240" s="982"/>
    </row>
    <row r="241" spans="3:88" ht="15" customHeight="1">
      <c r="D241" s="220"/>
      <c r="E241" s="219" t="s">
        <v>491</v>
      </c>
      <c r="L241" s="982">
        <f>反力!AC52</f>
        <v>272.46682739257813</v>
      </c>
      <c r="M241" s="982"/>
      <c r="N241" s="982"/>
      <c r="O241" s="982"/>
      <c r="P241" s="982"/>
      <c r="Q241" s="290" t="s">
        <v>157</v>
      </c>
      <c r="R241" s="1033">
        <f>反力!AA108</f>
        <v>0.54899999999999993</v>
      </c>
      <c r="S241" s="1033"/>
      <c r="T241" s="1033"/>
      <c r="U241" s="1033"/>
      <c r="V241" s="219" t="s">
        <v>244</v>
      </c>
      <c r="W241" s="982">
        <f t="shared" ref="W241:W245" si="11">L241*R241</f>
        <v>149.58428823852537</v>
      </c>
      <c r="X241" s="982"/>
      <c r="Y241" s="982"/>
      <c r="Z241" s="982"/>
      <c r="AA241" s="982"/>
      <c r="AC241" s="1033">
        <v>-1.5</v>
      </c>
      <c r="AD241" s="1033"/>
      <c r="AE241" s="1033"/>
      <c r="AF241" s="1033"/>
      <c r="AH241" s="982">
        <f t="shared" si="10"/>
        <v>-224.38</v>
      </c>
      <c r="AI241" s="982"/>
      <c r="AJ241" s="982"/>
      <c r="AK241" s="982"/>
      <c r="AL241" s="982"/>
    </row>
    <row r="242" spans="3:88" ht="15" customHeight="1">
      <c r="D242" s="220"/>
      <c r="E242" s="219" t="s">
        <v>492</v>
      </c>
      <c r="L242" s="982">
        <f>反力!AC52</f>
        <v>272.46682739257813</v>
      </c>
      <c r="M242" s="982"/>
      <c r="N242" s="982"/>
      <c r="O242" s="982"/>
      <c r="P242" s="982"/>
      <c r="Q242" s="290" t="s">
        <v>157</v>
      </c>
      <c r="R242" s="1033">
        <f>反力!AD108</f>
        <v>0.54899999999999993</v>
      </c>
      <c r="S242" s="1033"/>
      <c r="T242" s="1033"/>
      <c r="U242" s="1033"/>
      <c r="V242" s="219" t="s">
        <v>244</v>
      </c>
      <c r="W242" s="982">
        <f t="shared" si="11"/>
        <v>149.58428823852537</v>
      </c>
      <c r="X242" s="982"/>
      <c r="Y242" s="982"/>
      <c r="Z242" s="982"/>
      <c r="AA242" s="982"/>
      <c r="AC242" s="1033">
        <v>1.5</v>
      </c>
      <c r="AD242" s="1033"/>
      <c r="AE242" s="1033"/>
      <c r="AF242" s="1033"/>
      <c r="AH242" s="982">
        <f t="shared" si="10"/>
        <v>224.38</v>
      </c>
      <c r="AI242" s="982"/>
      <c r="AJ242" s="982"/>
      <c r="AK242" s="982"/>
      <c r="AL242" s="982"/>
    </row>
    <row r="243" spans="3:88" ht="15" customHeight="1">
      <c r="D243" s="220"/>
      <c r="E243" s="219" t="s">
        <v>493</v>
      </c>
      <c r="L243" s="982">
        <f>反力!AC52</f>
        <v>272.46682739257813</v>
      </c>
      <c r="M243" s="982"/>
      <c r="N243" s="982"/>
      <c r="O243" s="982"/>
      <c r="P243" s="982"/>
      <c r="Q243" s="290" t="s">
        <v>157</v>
      </c>
      <c r="R243" s="1033">
        <f>反力!AG108</f>
        <v>0.45099999999999996</v>
      </c>
      <c r="S243" s="1033"/>
      <c r="T243" s="1033"/>
      <c r="U243" s="1033"/>
      <c r="V243" s="219" t="s">
        <v>244</v>
      </c>
      <c r="W243" s="982">
        <f t="shared" si="11"/>
        <v>122.88253915405272</v>
      </c>
      <c r="X243" s="982"/>
      <c r="Y243" s="982"/>
      <c r="Z243" s="982"/>
      <c r="AA243" s="982"/>
      <c r="AC243" s="1033">
        <v>3.8</v>
      </c>
      <c r="AD243" s="1033"/>
      <c r="AE243" s="1033"/>
      <c r="AF243" s="1033"/>
      <c r="AH243" s="982">
        <f t="shared" si="10"/>
        <v>466.95</v>
      </c>
      <c r="AI243" s="982"/>
      <c r="AJ243" s="982"/>
      <c r="AK243" s="982"/>
      <c r="AL243" s="982"/>
    </row>
    <row r="244" spans="3:88" ht="15" customHeight="1">
      <c r="D244" s="220"/>
      <c r="E244" s="219" t="s">
        <v>494</v>
      </c>
      <c r="L244" s="982">
        <f>反力!AC54</f>
        <v>294.91888427734375</v>
      </c>
      <c r="M244" s="982"/>
      <c r="N244" s="982"/>
      <c r="O244" s="982"/>
      <c r="P244" s="982"/>
      <c r="Q244" s="290" t="s">
        <v>157</v>
      </c>
      <c r="R244" s="1033">
        <f>反力!L126</f>
        <v>1</v>
      </c>
      <c r="S244" s="1033"/>
      <c r="T244" s="1033"/>
      <c r="U244" s="1033"/>
      <c r="V244" s="219" t="s">
        <v>244</v>
      </c>
      <c r="W244" s="982">
        <f t="shared" si="11"/>
        <v>294.91888427734375</v>
      </c>
      <c r="X244" s="982"/>
      <c r="Y244" s="982"/>
      <c r="Z244" s="982"/>
      <c r="AA244" s="982"/>
      <c r="AC244" s="1033">
        <v>-2.95</v>
      </c>
      <c r="AD244" s="1033"/>
      <c r="AE244" s="1033"/>
      <c r="AF244" s="1033"/>
      <c r="AH244" s="982">
        <f t="shared" si="10"/>
        <v>-870.01</v>
      </c>
      <c r="AI244" s="982"/>
      <c r="AJ244" s="982"/>
      <c r="AK244" s="982"/>
      <c r="AL244" s="982"/>
    </row>
    <row r="245" spans="3:88" ht="15" customHeight="1">
      <c r="D245" s="220"/>
      <c r="E245" s="330" t="s">
        <v>495</v>
      </c>
      <c r="F245" s="330"/>
      <c r="G245" s="330"/>
      <c r="H245" s="330"/>
      <c r="I245" s="330"/>
      <c r="J245" s="330"/>
      <c r="K245" s="330"/>
      <c r="L245" s="1029">
        <f>反力!AC54</f>
        <v>294.91888427734375</v>
      </c>
      <c r="M245" s="1029"/>
      <c r="N245" s="1029"/>
      <c r="O245" s="1029"/>
      <c r="P245" s="1029"/>
      <c r="Q245" s="686" t="s">
        <v>157</v>
      </c>
      <c r="R245" s="1028">
        <f>反力!Q126</f>
        <v>1</v>
      </c>
      <c r="S245" s="1028"/>
      <c r="T245" s="1028"/>
      <c r="U245" s="1028"/>
      <c r="V245" s="330" t="s">
        <v>244</v>
      </c>
      <c r="W245" s="1029">
        <f t="shared" si="11"/>
        <v>294.91888427734375</v>
      </c>
      <c r="X245" s="1029"/>
      <c r="Y245" s="1029"/>
      <c r="Z245" s="1029"/>
      <c r="AA245" s="1029"/>
      <c r="AB245" s="330"/>
      <c r="AC245" s="1028">
        <v>2.95</v>
      </c>
      <c r="AD245" s="1028"/>
      <c r="AE245" s="1028"/>
      <c r="AF245" s="1028"/>
      <c r="AG245" s="330"/>
      <c r="AH245" s="1029">
        <f t="shared" si="10"/>
        <v>870.01</v>
      </c>
      <c r="AI245" s="1029"/>
      <c r="AJ245" s="1029"/>
      <c r="AK245" s="1029"/>
      <c r="AL245" s="1029"/>
    </row>
    <row r="246" spans="3:88" ht="15" customHeight="1">
      <c r="D246" s="220"/>
    </row>
    <row r="247" spans="3:88" ht="15" customHeight="1">
      <c r="D247" s="220"/>
      <c r="E247" s="219" t="s">
        <v>82</v>
      </c>
      <c r="W247" s="982">
        <f>SUM(W240:AA245)</f>
        <v>1134.7714233398438</v>
      </c>
      <c r="X247" s="982"/>
      <c r="Y247" s="982"/>
      <c r="Z247" s="982"/>
      <c r="AA247" s="982"/>
      <c r="AH247" s="982">
        <f>SUM(AH240:AL245)</f>
        <v>0</v>
      </c>
      <c r="AI247" s="982"/>
      <c r="AJ247" s="982"/>
      <c r="AK247" s="982"/>
      <c r="AL247" s="982"/>
    </row>
    <row r="248" spans="3:88" ht="15" customHeight="1">
      <c r="D248" s="220"/>
      <c r="O248" s="290"/>
      <c r="P248" s="290"/>
      <c r="Q248" s="290"/>
      <c r="R248" s="290"/>
      <c r="S248" s="290"/>
      <c r="AE248" s="290"/>
      <c r="AF248" s="290"/>
      <c r="AG248" s="290"/>
      <c r="AH248" s="290"/>
      <c r="AI248" s="290"/>
    </row>
    <row r="249" spans="3:88" s="218" customFormat="1" ht="15" customHeight="1">
      <c r="G249" s="263"/>
      <c r="H249" s="263"/>
      <c r="I249" s="263"/>
      <c r="J249" s="263"/>
      <c r="K249" s="263"/>
      <c r="L249" s="263"/>
      <c r="M249" s="263"/>
      <c r="N249" s="263"/>
      <c r="O249" s="263"/>
      <c r="P249" s="263"/>
      <c r="Q249" s="263"/>
      <c r="R249" s="263"/>
      <c r="S249" s="263"/>
      <c r="T249" s="263"/>
      <c r="U249" s="263"/>
      <c r="V249" s="263"/>
      <c r="W249" s="263"/>
      <c r="X249" s="263"/>
      <c r="Y249" s="272"/>
      <c r="Z249" s="272"/>
      <c r="AA249" s="272"/>
      <c r="AB249" s="272"/>
      <c r="AC249" s="272"/>
      <c r="AD249" s="272"/>
      <c r="AE249" s="272"/>
      <c r="AF249" s="272"/>
      <c r="CJ249" s="273"/>
    </row>
    <row r="250" spans="3:88" ht="15" customHeight="1">
      <c r="C250" s="220" t="s">
        <v>333</v>
      </c>
    </row>
    <row r="251" spans="3:88" ht="15" customHeight="1">
      <c r="C251" s="220"/>
      <c r="BF251" s="982"/>
      <c r="BG251" s="982"/>
      <c r="BH251" s="982"/>
      <c r="BI251" s="982"/>
      <c r="BJ251" s="982"/>
      <c r="BL251" s="1033"/>
      <c r="BM251" s="1033"/>
      <c r="BN251" s="1033"/>
      <c r="BO251" s="1033"/>
      <c r="BQ251" s="1033"/>
      <c r="BR251" s="1033"/>
      <c r="BS251" s="1033"/>
      <c r="BT251" s="1033"/>
      <c r="BV251" s="982"/>
      <c r="BW251" s="982"/>
      <c r="BX251" s="982"/>
      <c r="BY251" s="982"/>
      <c r="BZ251" s="982"/>
    </row>
    <row r="252" spans="3:88" ht="15" customHeight="1">
      <c r="D252" s="220" t="s">
        <v>331</v>
      </c>
      <c r="E252" s="220"/>
      <c r="BF252" s="982"/>
      <c r="BG252" s="982"/>
      <c r="BH252" s="982"/>
      <c r="BI252" s="982"/>
      <c r="BJ252" s="982"/>
      <c r="BL252" s="1033"/>
      <c r="BM252" s="1033"/>
      <c r="BN252" s="1033"/>
      <c r="BO252" s="1033"/>
      <c r="BQ252" s="1033"/>
      <c r="BR252" s="1033"/>
      <c r="BS252" s="1033"/>
      <c r="BT252" s="1033"/>
      <c r="BV252" s="982"/>
      <c r="BW252" s="982"/>
      <c r="BX252" s="982"/>
      <c r="BY252" s="982"/>
      <c r="BZ252" s="982"/>
    </row>
    <row r="253" spans="3:88" ht="15" customHeight="1">
      <c r="L253" s="266"/>
      <c r="BF253" s="982"/>
      <c r="BG253" s="982"/>
      <c r="BH253" s="982"/>
      <c r="BI253" s="982"/>
      <c r="BJ253" s="982"/>
      <c r="BK253" s="290"/>
      <c r="BL253" s="1033"/>
      <c r="BM253" s="1033"/>
      <c r="BN253" s="1033"/>
      <c r="BO253" s="1033"/>
      <c r="BQ253" s="1033"/>
      <c r="BR253" s="1033"/>
      <c r="BS253" s="1033"/>
      <c r="BT253" s="1033"/>
      <c r="BV253" s="982"/>
      <c r="BW253" s="982"/>
      <c r="BX253" s="982"/>
      <c r="BY253" s="982"/>
      <c r="BZ253" s="982"/>
    </row>
    <row r="254" spans="3:88" ht="15" customHeight="1">
      <c r="E254" s="220"/>
      <c r="F254" s="217" t="s">
        <v>497</v>
      </c>
    </row>
    <row r="255" spans="3:88" s="218" customFormat="1" ht="15" customHeight="1">
      <c r="L255" s="217"/>
      <c r="M255" s="217"/>
      <c r="N255" s="217"/>
      <c r="O255" s="217"/>
      <c r="P255" s="217"/>
      <c r="Q255" s="217"/>
      <c r="R255" s="217"/>
      <c r="S255" s="217"/>
      <c r="T255" s="217"/>
      <c r="U255" s="217"/>
      <c r="V255" s="217"/>
      <c r="W255" s="217"/>
      <c r="X255" s="217" t="s">
        <v>307</v>
      </c>
      <c r="Z255" s="217"/>
      <c r="AA255" s="217"/>
      <c r="AB255" s="217"/>
      <c r="AC255" s="263"/>
      <c r="AD255" s="219" t="s">
        <v>308</v>
      </c>
      <c r="AF255" s="219"/>
      <c r="AG255" s="219"/>
      <c r="AH255" s="219"/>
      <c r="AI255" s="219" t="s">
        <v>309</v>
      </c>
      <c r="AL255" s="219"/>
      <c r="AM255" s="219"/>
      <c r="AN255" s="219"/>
      <c r="AO255" s="219"/>
    </row>
    <row r="256" spans="3:88" s="218" customFormat="1" ht="15" customHeight="1">
      <c r="H256" s="217" t="s">
        <v>499</v>
      </c>
      <c r="K256" s="640"/>
      <c r="L256" s="217" t="s">
        <v>74</v>
      </c>
      <c r="M256" s="518" t="s">
        <v>51</v>
      </c>
      <c r="N256" s="1269">
        <f>X216</f>
        <v>-5.449336547851563</v>
      </c>
      <c r="O256" s="1269"/>
      <c r="P256" s="1269"/>
      <c r="Q256" s="1269"/>
      <c r="R256" s="217" t="s">
        <v>58</v>
      </c>
      <c r="S256" s="1272">
        <f>反力!Q78</f>
        <v>0.245</v>
      </c>
      <c r="T256" s="1272"/>
      <c r="U256" s="1272"/>
      <c r="V256" s="217"/>
      <c r="W256" s="518" t="s">
        <v>51</v>
      </c>
      <c r="X256" s="1280">
        <f t="shared" ref="X256:X261" si="12">N256*S256</f>
        <v>-1.3350874542236328</v>
      </c>
      <c r="Y256" s="1280"/>
      <c r="Z256" s="1280"/>
      <c r="AA256" s="1280"/>
      <c r="AB256" s="1280"/>
      <c r="AC256" s="263"/>
      <c r="AD256" s="1033">
        <v>-3.8</v>
      </c>
      <c r="AE256" s="1033"/>
      <c r="AF256" s="1033"/>
      <c r="AG256" s="1033"/>
      <c r="AH256" s="554"/>
      <c r="AI256" s="989">
        <f>ROUND(X256*AD256,2)</f>
        <v>5.07</v>
      </c>
      <c r="AJ256" s="989"/>
      <c r="AK256" s="989"/>
      <c r="AL256" s="989"/>
      <c r="AM256" s="989"/>
      <c r="AN256" s="252"/>
      <c r="AO256" s="219"/>
    </row>
    <row r="257" spans="5:83" s="218" customFormat="1" ht="15" customHeight="1">
      <c r="H257" s="217"/>
      <c r="L257" s="217" t="s">
        <v>75</v>
      </c>
      <c r="M257" s="518" t="s">
        <v>51</v>
      </c>
      <c r="N257" s="1269">
        <f t="shared" ref="N257:N261" si="13">X217</f>
        <v>47.954161621093746</v>
      </c>
      <c r="O257" s="1269"/>
      <c r="P257" s="1269"/>
      <c r="Q257" s="1269"/>
      <c r="R257" s="217" t="s">
        <v>58</v>
      </c>
      <c r="S257" s="1272">
        <f>S256</f>
        <v>0.245</v>
      </c>
      <c r="T257" s="1272"/>
      <c r="U257" s="1272"/>
      <c r="V257" s="217"/>
      <c r="W257" s="518" t="s">
        <v>51</v>
      </c>
      <c r="X257" s="1280">
        <f t="shared" si="12"/>
        <v>11.748769597167968</v>
      </c>
      <c r="Y257" s="1280"/>
      <c r="Z257" s="1280"/>
      <c r="AA257" s="1280"/>
      <c r="AB257" s="1280"/>
      <c r="AC257" s="263"/>
      <c r="AD257" s="1033">
        <v>-1.5</v>
      </c>
      <c r="AE257" s="1033"/>
      <c r="AF257" s="1033"/>
      <c r="AG257" s="1033"/>
      <c r="AH257" s="554"/>
      <c r="AI257" s="989">
        <f t="shared" ref="AI257:AI259" si="14">ROUND(X257*AD257,2)</f>
        <v>-17.62</v>
      </c>
      <c r="AJ257" s="989"/>
      <c r="AK257" s="989"/>
      <c r="AL257" s="989"/>
      <c r="AM257" s="989"/>
      <c r="AN257" s="252"/>
      <c r="AO257" s="219"/>
    </row>
    <row r="258" spans="5:83" s="218" customFormat="1" ht="15" customHeight="1">
      <c r="H258" s="217"/>
      <c r="L258" s="217" t="s">
        <v>76</v>
      </c>
      <c r="M258" s="518" t="s">
        <v>51</v>
      </c>
      <c r="N258" s="1269">
        <f t="shared" si="13"/>
        <v>101.63012661743164</v>
      </c>
      <c r="O258" s="1269"/>
      <c r="P258" s="1269"/>
      <c r="Q258" s="1269"/>
      <c r="R258" s="217" t="s">
        <v>58</v>
      </c>
      <c r="S258" s="1272">
        <f>S257</f>
        <v>0.245</v>
      </c>
      <c r="T258" s="1272"/>
      <c r="U258" s="1272"/>
      <c r="V258" s="217"/>
      <c r="W258" s="518" t="s">
        <v>51</v>
      </c>
      <c r="X258" s="1280">
        <f t="shared" si="12"/>
        <v>24.899381021270752</v>
      </c>
      <c r="Y258" s="1280"/>
      <c r="Z258" s="1280"/>
      <c r="AA258" s="1280"/>
      <c r="AB258" s="1280"/>
      <c r="AC258" s="263"/>
      <c r="AD258" s="1033">
        <v>1.5</v>
      </c>
      <c r="AE258" s="1033"/>
      <c r="AF258" s="1033"/>
      <c r="AG258" s="1033"/>
      <c r="AH258" s="554"/>
      <c r="AI258" s="989">
        <f t="shared" si="14"/>
        <v>37.35</v>
      </c>
      <c r="AJ258" s="989"/>
      <c r="AK258" s="989"/>
      <c r="AL258" s="989"/>
      <c r="AM258" s="989"/>
      <c r="AN258" s="219"/>
      <c r="AO258" s="219"/>
    </row>
    <row r="259" spans="5:83" s="218" customFormat="1" ht="15" customHeight="1">
      <c r="H259" s="217"/>
      <c r="L259" s="217" t="s">
        <v>77</v>
      </c>
      <c r="M259" s="518" t="s">
        <v>51</v>
      </c>
      <c r="N259" s="1269">
        <f t="shared" si="13"/>
        <v>128.33187570190429</v>
      </c>
      <c r="O259" s="1269"/>
      <c r="P259" s="1269"/>
      <c r="Q259" s="1269"/>
      <c r="R259" s="217" t="s">
        <v>58</v>
      </c>
      <c r="S259" s="1272">
        <f>S258</f>
        <v>0.245</v>
      </c>
      <c r="T259" s="1272"/>
      <c r="U259" s="1272"/>
      <c r="V259" s="217"/>
      <c r="W259" s="518" t="s">
        <v>51</v>
      </c>
      <c r="X259" s="1280">
        <f t="shared" si="12"/>
        <v>31.441309546966551</v>
      </c>
      <c r="Y259" s="1280"/>
      <c r="Z259" s="1280"/>
      <c r="AA259" s="1280"/>
      <c r="AB259" s="1280"/>
      <c r="AC259" s="263"/>
      <c r="AD259" s="1033">
        <v>3.8</v>
      </c>
      <c r="AE259" s="1033"/>
      <c r="AF259" s="1033"/>
      <c r="AG259" s="1033"/>
      <c r="AH259" s="554"/>
      <c r="AI259" s="989">
        <f t="shared" si="14"/>
        <v>119.48</v>
      </c>
      <c r="AJ259" s="989"/>
      <c r="AK259" s="989"/>
      <c r="AL259" s="989"/>
      <c r="AM259" s="989"/>
      <c r="AN259" s="252"/>
      <c r="AO259" s="219"/>
    </row>
    <row r="260" spans="5:83" s="218" customFormat="1" ht="15" customHeight="1">
      <c r="H260" s="217" t="s">
        <v>500</v>
      </c>
      <c r="L260" s="217" t="s">
        <v>74</v>
      </c>
      <c r="M260" s="518" t="s">
        <v>51</v>
      </c>
      <c r="N260" s="1269">
        <f t="shared" si="13"/>
        <v>42.17340045166015</v>
      </c>
      <c r="O260" s="1269"/>
      <c r="P260" s="1269"/>
      <c r="Q260" s="1269"/>
      <c r="R260" s="217" t="s">
        <v>58</v>
      </c>
      <c r="S260" s="1272">
        <f>反力!AB78</f>
        <v>0.54600000000000004</v>
      </c>
      <c r="T260" s="1272"/>
      <c r="U260" s="1272"/>
      <c r="V260" s="217"/>
      <c r="W260" s="518" t="s">
        <v>51</v>
      </c>
      <c r="X260" s="1280">
        <f t="shared" si="12"/>
        <v>23.026676646606443</v>
      </c>
      <c r="Y260" s="1280"/>
      <c r="Z260" s="1280"/>
      <c r="AA260" s="1280"/>
      <c r="AB260" s="1280"/>
      <c r="AC260" s="263"/>
      <c r="AD260" s="1033">
        <v>-2.95</v>
      </c>
      <c r="AE260" s="1033"/>
      <c r="AF260" s="1033"/>
      <c r="AG260" s="1033"/>
      <c r="AH260" s="554"/>
      <c r="AI260" s="989">
        <f>ROUND(X260*AD260,2)</f>
        <v>-67.930000000000007</v>
      </c>
      <c r="AJ260" s="989"/>
      <c r="AK260" s="989"/>
      <c r="AL260" s="989"/>
      <c r="AM260" s="989"/>
    </row>
    <row r="261" spans="5:83" s="218" customFormat="1" ht="15" customHeight="1">
      <c r="H261" s="268"/>
      <c r="I261" s="268"/>
      <c r="J261" s="268"/>
      <c r="K261" s="268"/>
      <c r="L261" s="267" t="s">
        <v>75</v>
      </c>
      <c r="M261" s="522" t="s">
        <v>51</v>
      </c>
      <c r="N261" s="1277">
        <f t="shared" si="13"/>
        <v>252.74548382568358</v>
      </c>
      <c r="O261" s="1277"/>
      <c r="P261" s="1277"/>
      <c r="Q261" s="1277"/>
      <c r="R261" s="267" t="s">
        <v>58</v>
      </c>
      <c r="S261" s="1287">
        <f>S260</f>
        <v>0.54600000000000004</v>
      </c>
      <c r="T261" s="1287"/>
      <c r="U261" s="1287"/>
      <c r="V261" s="267"/>
      <c r="W261" s="522" t="s">
        <v>51</v>
      </c>
      <c r="X261" s="1288">
        <f t="shared" si="12"/>
        <v>137.99903416882324</v>
      </c>
      <c r="Y261" s="1288"/>
      <c r="Z261" s="1288"/>
      <c r="AA261" s="1288"/>
      <c r="AB261" s="1288"/>
      <c r="AC261" s="617"/>
      <c r="AD261" s="1028">
        <v>2.95</v>
      </c>
      <c r="AE261" s="1028"/>
      <c r="AF261" s="1028"/>
      <c r="AG261" s="1028"/>
      <c r="AH261" s="616"/>
      <c r="AI261" s="1268">
        <f>ROUND(X261*AD261,2)</f>
        <v>407.1</v>
      </c>
      <c r="AJ261" s="1268"/>
      <c r="AK261" s="1268"/>
      <c r="AL261" s="1268"/>
      <c r="AM261" s="1268"/>
    </row>
    <row r="262" spans="5:83" s="218" customFormat="1" ht="15" customHeight="1">
      <c r="H262" s="217"/>
      <c r="L262" s="217"/>
      <c r="M262" s="217"/>
      <c r="N262" s="217"/>
      <c r="O262" s="217"/>
      <c r="P262" s="217"/>
      <c r="Q262" s="217"/>
      <c r="R262" s="217"/>
      <c r="S262" s="217"/>
      <c r="T262" s="217"/>
      <c r="U262" s="217"/>
      <c r="V262" s="217"/>
      <c r="W262" s="217" t="s">
        <v>501</v>
      </c>
      <c r="X262" s="1280">
        <f>SUM(X256:AB261)</f>
        <v>227.78008352661135</v>
      </c>
      <c r="Y262" s="1280"/>
      <c r="Z262" s="1280"/>
      <c r="AA262" s="1280"/>
      <c r="AB262" s="1280"/>
      <c r="AC262" s="263"/>
      <c r="AD262" s="263"/>
      <c r="AE262" s="272"/>
      <c r="AF262" s="272"/>
      <c r="AG262" s="272"/>
      <c r="AH262" s="272"/>
      <c r="AI262" s="1278">
        <f>SUM(AI256:AM261)</f>
        <v>483.45000000000005</v>
      </c>
      <c r="AJ262" s="1278"/>
      <c r="AK262" s="1278"/>
      <c r="AL262" s="1278"/>
      <c r="AM262" s="1278"/>
    </row>
    <row r="263" spans="5:83" ht="15" customHeight="1">
      <c r="AH263" s="234"/>
    </row>
    <row r="264" spans="5:83" ht="15" customHeight="1">
      <c r="E264" s="220"/>
      <c r="F264" s="217" t="s">
        <v>498</v>
      </c>
    </row>
    <row r="265" spans="5:83" s="218" customFormat="1" ht="15" customHeight="1">
      <c r="L265" s="217"/>
      <c r="M265" s="217"/>
      <c r="N265" s="217"/>
      <c r="O265" s="217"/>
      <c r="P265" s="217"/>
      <c r="Q265" s="217"/>
      <c r="R265" s="217"/>
      <c r="S265" s="217"/>
      <c r="T265" s="217"/>
      <c r="U265" s="217"/>
      <c r="V265" s="217"/>
      <c r="W265" s="217"/>
      <c r="X265" s="217" t="s">
        <v>307</v>
      </c>
      <c r="Z265" s="217"/>
      <c r="AA265" s="217"/>
      <c r="AB265" s="217"/>
      <c r="AC265" s="263"/>
      <c r="AD265" s="219" t="s">
        <v>308</v>
      </c>
      <c r="AF265" s="219"/>
      <c r="AG265" s="219"/>
      <c r="AH265" s="219"/>
      <c r="AI265" s="219" t="s">
        <v>309</v>
      </c>
      <c r="AL265" s="219"/>
      <c r="AM265" s="219"/>
      <c r="CE265" s="273"/>
    </row>
    <row r="266" spans="5:83" s="218" customFormat="1" ht="15" customHeight="1">
      <c r="H266" s="217" t="s">
        <v>499</v>
      </c>
      <c r="L266" s="217" t="s">
        <v>74</v>
      </c>
      <c r="M266" s="518" t="s">
        <v>51</v>
      </c>
      <c r="N266" s="1269">
        <f>X228</f>
        <v>128.33187570190429</v>
      </c>
      <c r="O266" s="1269"/>
      <c r="P266" s="1269"/>
      <c r="Q266" s="1269"/>
      <c r="R266" s="217" t="s">
        <v>58</v>
      </c>
      <c r="S266" s="1272">
        <f>反力!Q78</f>
        <v>0.245</v>
      </c>
      <c r="T266" s="1272"/>
      <c r="U266" s="1272"/>
      <c r="V266" s="217"/>
      <c r="W266" s="518" t="s">
        <v>51</v>
      </c>
      <c r="X266" s="1280">
        <f t="shared" ref="X266:X271" si="15">N266*S266</f>
        <v>31.441309546966551</v>
      </c>
      <c r="Y266" s="1280"/>
      <c r="Z266" s="1280"/>
      <c r="AA266" s="1280"/>
      <c r="AB266" s="1280"/>
      <c r="AC266" s="263"/>
      <c r="AD266" s="1033">
        <v>-3.8</v>
      </c>
      <c r="AE266" s="1033"/>
      <c r="AF266" s="1033"/>
      <c r="AG266" s="1033"/>
      <c r="AH266" s="554"/>
      <c r="AI266" s="989">
        <f>ROUND(X266*AD266,2)</f>
        <v>-119.48</v>
      </c>
      <c r="AJ266" s="989"/>
      <c r="AK266" s="989"/>
      <c r="AL266" s="989"/>
      <c r="AM266" s="989"/>
      <c r="CE266" s="273"/>
    </row>
    <row r="267" spans="5:83" s="218" customFormat="1" ht="15" customHeight="1">
      <c r="H267" s="217"/>
      <c r="L267" s="217" t="s">
        <v>75</v>
      </c>
      <c r="M267" s="518" t="s">
        <v>51</v>
      </c>
      <c r="N267" s="1269">
        <f t="shared" ref="N267:N271" si="16">X229</f>
        <v>101.63012661743164</v>
      </c>
      <c r="O267" s="1269"/>
      <c r="P267" s="1269"/>
      <c r="Q267" s="1269"/>
      <c r="R267" s="217" t="s">
        <v>58</v>
      </c>
      <c r="S267" s="1272">
        <f>S266</f>
        <v>0.245</v>
      </c>
      <c r="T267" s="1272"/>
      <c r="U267" s="1272"/>
      <c r="V267" s="217"/>
      <c r="W267" s="518" t="s">
        <v>51</v>
      </c>
      <c r="X267" s="1280">
        <f t="shared" si="15"/>
        <v>24.899381021270752</v>
      </c>
      <c r="Y267" s="1280"/>
      <c r="Z267" s="1280"/>
      <c r="AA267" s="1280"/>
      <c r="AB267" s="1280"/>
      <c r="AC267" s="263"/>
      <c r="AD267" s="1033">
        <v>-1.5</v>
      </c>
      <c r="AE267" s="1033"/>
      <c r="AF267" s="1033"/>
      <c r="AG267" s="1033"/>
      <c r="AH267" s="554"/>
      <c r="AI267" s="989">
        <f t="shared" ref="AI267:AI269" si="17">ROUND(X267*AD267,2)</f>
        <v>-37.35</v>
      </c>
      <c r="AJ267" s="989"/>
      <c r="AK267" s="989"/>
      <c r="AL267" s="989"/>
      <c r="AM267" s="989"/>
      <c r="CE267" s="273"/>
    </row>
    <row r="268" spans="5:83" s="218" customFormat="1" ht="15" customHeight="1">
      <c r="H268" s="217"/>
      <c r="L268" s="217" t="s">
        <v>76</v>
      </c>
      <c r="M268" s="518" t="s">
        <v>51</v>
      </c>
      <c r="N268" s="1269">
        <f t="shared" si="16"/>
        <v>47.954161621093746</v>
      </c>
      <c r="O268" s="1269"/>
      <c r="P268" s="1269"/>
      <c r="Q268" s="1269"/>
      <c r="R268" s="217" t="s">
        <v>58</v>
      </c>
      <c r="S268" s="1272">
        <f>S267</f>
        <v>0.245</v>
      </c>
      <c r="T268" s="1272"/>
      <c r="U268" s="1272"/>
      <c r="V268" s="217"/>
      <c r="W268" s="518" t="s">
        <v>51</v>
      </c>
      <c r="X268" s="1280">
        <f t="shared" si="15"/>
        <v>11.748769597167968</v>
      </c>
      <c r="Y268" s="1280"/>
      <c r="Z268" s="1280"/>
      <c r="AA268" s="1280"/>
      <c r="AB268" s="1280"/>
      <c r="AC268" s="263"/>
      <c r="AD268" s="1033">
        <v>1.5</v>
      </c>
      <c r="AE268" s="1033"/>
      <c r="AF268" s="1033"/>
      <c r="AG268" s="1033"/>
      <c r="AH268" s="554"/>
      <c r="AI268" s="989">
        <f t="shared" si="17"/>
        <v>17.62</v>
      </c>
      <c r="AJ268" s="989"/>
      <c r="AK268" s="989"/>
      <c r="AL268" s="989"/>
      <c r="AM268" s="989"/>
      <c r="CE268" s="273"/>
    </row>
    <row r="269" spans="5:83" s="218" customFormat="1" ht="15" customHeight="1">
      <c r="H269" s="217"/>
      <c r="L269" s="217" t="s">
        <v>77</v>
      </c>
      <c r="M269" s="518" t="s">
        <v>51</v>
      </c>
      <c r="N269" s="1269">
        <f t="shared" si="16"/>
        <v>-5.449336547851563</v>
      </c>
      <c r="O269" s="1269"/>
      <c r="P269" s="1269"/>
      <c r="Q269" s="1269"/>
      <c r="R269" s="217" t="s">
        <v>58</v>
      </c>
      <c r="S269" s="1272">
        <f>S268</f>
        <v>0.245</v>
      </c>
      <c r="T269" s="1272"/>
      <c r="U269" s="1272"/>
      <c r="V269" s="217"/>
      <c r="W269" s="518" t="s">
        <v>51</v>
      </c>
      <c r="X269" s="1280">
        <f t="shared" si="15"/>
        <v>-1.3350874542236328</v>
      </c>
      <c r="Y269" s="1280"/>
      <c r="Z269" s="1280"/>
      <c r="AA269" s="1280"/>
      <c r="AB269" s="1280"/>
      <c r="AC269" s="263"/>
      <c r="AD269" s="1033">
        <v>3.8</v>
      </c>
      <c r="AE269" s="1033"/>
      <c r="AF269" s="1033"/>
      <c r="AG269" s="1033"/>
      <c r="AH269" s="554"/>
      <c r="AI269" s="989">
        <f t="shared" si="17"/>
        <v>-5.07</v>
      </c>
      <c r="AJ269" s="989"/>
      <c r="AK269" s="989"/>
      <c r="AL269" s="989"/>
      <c r="AM269" s="989"/>
      <c r="CE269" s="273"/>
    </row>
    <row r="270" spans="5:83" s="218" customFormat="1" ht="15" customHeight="1">
      <c r="H270" s="217" t="s">
        <v>500</v>
      </c>
      <c r="L270" s="217" t="s">
        <v>74</v>
      </c>
      <c r="M270" s="518" t="s">
        <v>51</v>
      </c>
      <c r="N270" s="1269">
        <f t="shared" si="16"/>
        <v>252.74548382568358</v>
      </c>
      <c r="O270" s="1269"/>
      <c r="P270" s="1269"/>
      <c r="Q270" s="1269"/>
      <c r="R270" s="217" t="s">
        <v>58</v>
      </c>
      <c r="S270" s="1272">
        <f>反力!AB78</f>
        <v>0.54600000000000004</v>
      </c>
      <c r="T270" s="1272"/>
      <c r="U270" s="1272"/>
      <c r="V270" s="217"/>
      <c r="W270" s="518" t="s">
        <v>51</v>
      </c>
      <c r="X270" s="1280">
        <f t="shared" si="15"/>
        <v>137.99903416882324</v>
      </c>
      <c r="Y270" s="1280"/>
      <c r="Z270" s="1280"/>
      <c r="AA270" s="1280"/>
      <c r="AB270" s="1280"/>
      <c r="AC270" s="263"/>
      <c r="AD270" s="1033">
        <v>-2.95</v>
      </c>
      <c r="AE270" s="1033"/>
      <c r="AF270" s="1033"/>
      <c r="AG270" s="1033"/>
      <c r="AH270" s="554"/>
      <c r="AI270" s="989">
        <f>ROUND(X270*AD270,2)</f>
        <v>-407.1</v>
      </c>
      <c r="AJ270" s="989"/>
      <c r="AK270" s="989"/>
      <c r="AL270" s="989"/>
      <c r="AM270" s="989"/>
      <c r="CE270" s="273"/>
    </row>
    <row r="271" spans="5:83" s="218" customFormat="1" ht="15" customHeight="1">
      <c r="H271" s="268"/>
      <c r="I271" s="268"/>
      <c r="J271" s="268"/>
      <c r="K271" s="268"/>
      <c r="L271" s="267" t="s">
        <v>75</v>
      </c>
      <c r="M271" s="522" t="s">
        <v>51</v>
      </c>
      <c r="N271" s="1277">
        <f t="shared" si="16"/>
        <v>42.17340045166015</v>
      </c>
      <c r="O271" s="1277"/>
      <c r="P271" s="1277"/>
      <c r="Q271" s="1277"/>
      <c r="R271" s="267" t="s">
        <v>58</v>
      </c>
      <c r="S271" s="1287">
        <f>S270</f>
        <v>0.54600000000000004</v>
      </c>
      <c r="T271" s="1287"/>
      <c r="U271" s="1287"/>
      <c r="V271" s="267"/>
      <c r="W271" s="522" t="s">
        <v>51</v>
      </c>
      <c r="X271" s="1288">
        <f t="shared" si="15"/>
        <v>23.026676646606443</v>
      </c>
      <c r="Y271" s="1288"/>
      <c r="Z271" s="1288"/>
      <c r="AA271" s="1288"/>
      <c r="AB271" s="1288"/>
      <c r="AC271" s="617"/>
      <c r="AD271" s="1028">
        <v>2.95</v>
      </c>
      <c r="AE271" s="1028"/>
      <c r="AF271" s="1028"/>
      <c r="AG271" s="1028"/>
      <c r="AH271" s="616"/>
      <c r="AI271" s="1268">
        <f>ROUND(X271*AD271,2)</f>
        <v>67.930000000000007</v>
      </c>
      <c r="AJ271" s="1268"/>
      <c r="AK271" s="1268"/>
      <c r="AL271" s="1268"/>
      <c r="AM271" s="1268"/>
      <c r="CE271" s="273"/>
    </row>
    <row r="272" spans="5:83" s="218" customFormat="1" ht="15" customHeight="1">
      <c r="H272" s="217"/>
      <c r="L272" s="217"/>
      <c r="M272" s="217"/>
      <c r="N272" s="217"/>
      <c r="O272" s="217"/>
      <c r="P272" s="217"/>
      <c r="Q272" s="217"/>
      <c r="R272" s="217"/>
      <c r="S272" s="217"/>
      <c r="T272" s="217"/>
      <c r="U272" s="217"/>
      <c r="V272" s="217"/>
      <c r="W272" s="217" t="s">
        <v>501</v>
      </c>
      <c r="X272" s="1280">
        <f>ROUND(SUM(X266:AB271),2)</f>
        <v>227.78</v>
      </c>
      <c r="Y272" s="1280"/>
      <c r="Z272" s="1280"/>
      <c r="AA272" s="1280"/>
      <c r="AB272" s="1280"/>
      <c r="AC272" s="263"/>
      <c r="AD272" s="263"/>
      <c r="AE272" s="272"/>
      <c r="AF272" s="272"/>
      <c r="AG272" s="272"/>
      <c r="AH272" s="272"/>
      <c r="AI272" s="1278">
        <f>SUM(AI266:AM271)</f>
        <v>-483.45</v>
      </c>
      <c r="AJ272" s="1278"/>
      <c r="AK272" s="1278"/>
      <c r="AL272" s="1278"/>
      <c r="AM272" s="1278"/>
      <c r="CE272" s="273"/>
    </row>
    <row r="273" spans="1:102" s="217" customFormat="1" ht="15" customHeight="1">
      <c r="M273" s="254"/>
      <c r="N273" s="254"/>
      <c r="O273" s="254"/>
      <c r="Q273" s="254"/>
      <c r="R273" s="254"/>
      <c r="S273" s="254"/>
      <c r="Z273" s="227"/>
      <c r="AA273" s="227"/>
      <c r="AC273" s="227"/>
      <c r="AD273" s="227"/>
    </row>
    <row r="274" spans="1:102" ht="15" customHeight="1">
      <c r="D274" s="220" t="s">
        <v>332</v>
      </c>
    </row>
    <row r="275" spans="1:102" s="218" customFormat="1" ht="15" customHeight="1">
      <c r="L275" s="217"/>
      <c r="M275" s="217"/>
      <c r="N275" s="217"/>
      <c r="O275" s="217"/>
      <c r="P275" s="217"/>
      <c r="Q275" s="217"/>
      <c r="R275" s="217"/>
      <c r="S275" s="217"/>
      <c r="T275" s="217"/>
      <c r="U275" s="217"/>
      <c r="V275" s="217"/>
      <c r="W275" s="217"/>
      <c r="X275" s="217" t="s">
        <v>307</v>
      </c>
      <c r="Z275" s="217"/>
      <c r="AA275" s="217"/>
      <c r="AB275" s="217"/>
      <c r="AC275" s="263"/>
      <c r="AD275" s="219" t="s">
        <v>308</v>
      </c>
      <c r="AF275" s="219"/>
      <c r="AG275" s="219"/>
      <c r="AH275" s="219"/>
      <c r="AI275" s="219" t="s">
        <v>309</v>
      </c>
      <c r="AL275" s="219"/>
      <c r="AM275" s="219"/>
      <c r="CE275" s="273"/>
    </row>
    <row r="276" spans="1:102" s="218" customFormat="1" ht="15" customHeight="1">
      <c r="H276" s="217" t="s">
        <v>499</v>
      </c>
      <c r="L276" s="217" t="s">
        <v>74</v>
      </c>
      <c r="M276" s="518" t="s">
        <v>51</v>
      </c>
      <c r="N276" s="1269">
        <f>W240</f>
        <v>122.88253915405272</v>
      </c>
      <c r="O276" s="1269"/>
      <c r="P276" s="1269"/>
      <c r="Q276" s="1269"/>
      <c r="R276" s="217" t="s">
        <v>58</v>
      </c>
      <c r="S276" s="1272">
        <f>反力!Q81</f>
        <v>0.222</v>
      </c>
      <c r="T276" s="1272"/>
      <c r="U276" s="1272"/>
      <c r="V276" s="217"/>
      <c r="W276" s="518" t="s">
        <v>51</v>
      </c>
      <c r="X276" s="1280">
        <f>ROUND(N276*S276,2)</f>
        <v>27.28</v>
      </c>
      <c r="Y276" s="1280"/>
      <c r="Z276" s="1280"/>
      <c r="AA276" s="1280"/>
      <c r="AB276" s="1280"/>
      <c r="AC276" s="263"/>
      <c r="AD276" s="1033">
        <v>-3.8</v>
      </c>
      <c r="AE276" s="1033"/>
      <c r="AF276" s="1033"/>
      <c r="AG276" s="1033"/>
      <c r="AH276" s="554"/>
      <c r="AI276" s="989">
        <f>ROUND(X276*AD276,2)</f>
        <v>-103.66</v>
      </c>
      <c r="AJ276" s="989"/>
      <c r="AK276" s="989"/>
      <c r="AL276" s="989"/>
      <c r="AM276" s="989"/>
      <c r="CE276" s="273"/>
    </row>
    <row r="277" spans="1:102" s="218" customFormat="1" ht="15" customHeight="1">
      <c r="H277" s="217"/>
      <c r="L277" s="217" t="s">
        <v>75</v>
      </c>
      <c r="M277" s="518" t="s">
        <v>51</v>
      </c>
      <c r="N277" s="1269">
        <f t="shared" ref="N277:N281" si="18">W241</f>
        <v>149.58428823852537</v>
      </c>
      <c r="O277" s="1269"/>
      <c r="P277" s="1269"/>
      <c r="Q277" s="1269"/>
      <c r="R277" s="217" t="s">
        <v>58</v>
      </c>
      <c r="S277" s="1272">
        <f>S276</f>
        <v>0.222</v>
      </c>
      <c r="T277" s="1272"/>
      <c r="U277" s="1272"/>
      <c r="V277" s="217"/>
      <c r="W277" s="518" t="s">
        <v>51</v>
      </c>
      <c r="X277" s="1280">
        <f t="shared" ref="X277:X279" si="19">ROUND(N277*S277,2)</f>
        <v>33.21</v>
      </c>
      <c r="Y277" s="1280"/>
      <c r="Z277" s="1280"/>
      <c r="AA277" s="1280"/>
      <c r="AB277" s="1280"/>
      <c r="AC277" s="263"/>
      <c r="AD277" s="1033">
        <v>-1.5</v>
      </c>
      <c r="AE277" s="1033"/>
      <c r="AF277" s="1033"/>
      <c r="AG277" s="1033"/>
      <c r="AH277" s="554"/>
      <c r="AI277" s="989">
        <f t="shared" ref="AI277:AI279" si="20">ROUND(X277*AD277,2)</f>
        <v>-49.82</v>
      </c>
      <c r="AJ277" s="989"/>
      <c r="AK277" s="989"/>
      <c r="AL277" s="989"/>
      <c r="AM277" s="989"/>
      <c r="CE277" s="273"/>
    </row>
    <row r="278" spans="1:102" s="218" customFormat="1" ht="15" customHeight="1">
      <c r="H278" s="217"/>
      <c r="L278" s="217" t="s">
        <v>76</v>
      </c>
      <c r="M278" s="518" t="s">
        <v>51</v>
      </c>
      <c r="N278" s="1269">
        <f t="shared" si="18"/>
        <v>149.58428823852537</v>
      </c>
      <c r="O278" s="1269"/>
      <c r="P278" s="1269"/>
      <c r="Q278" s="1269"/>
      <c r="R278" s="217" t="s">
        <v>58</v>
      </c>
      <c r="S278" s="1272">
        <f>S277</f>
        <v>0.222</v>
      </c>
      <c r="T278" s="1272"/>
      <c r="U278" s="1272"/>
      <c r="V278" s="217"/>
      <c r="W278" s="518" t="s">
        <v>51</v>
      </c>
      <c r="X278" s="1280">
        <f t="shared" si="19"/>
        <v>33.21</v>
      </c>
      <c r="Y278" s="1280"/>
      <c r="Z278" s="1280"/>
      <c r="AA278" s="1280"/>
      <c r="AB278" s="1280"/>
      <c r="AC278" s="263"/>
      <c r="AD278" s="1033">
        <v>1.5</v>
      </c>
      <c r="AE278" s="1033"/>
      <c r="AF278" s="1033"/>
      <c r="AG278" s="1033"/>
      <c r="AH278" s="554"/>
      <c r="AI278" s="989">
        <f t="shared" si="20"/>
        <v>49.82</v>
      </c>
      <c r="AJ278" s="989"/>
      <c r="AK278" s="989"/>
      <c r="AL278" s="989"/>
      <c r="AM278" s="989"/>
      <c r="CE278" s="273"/>
    </row>
    <row r="279" spans="1:102" s="218" customFormat="1" ht="15" customHeight="1">
      <c r="H279" s="217"/>
      <c r="L279" s="217" t="s">
        <v>77</v>
      </c>
      <c r="M279" s="518" t="s">
        <v>51</v>
      </c>
      <c r="N279" s="1269">
        <f t="shared" si="18"/>
        <v>122.88253915405272</v>
      </c>
      <c r="O279" s="1269"/>
      <c r="P279" s="1269"/>
      <c r="Q279" s="1269"/>
      <c r="R279" s="217" t="s">
        <v>58</v>
      </c>
      <c r="S279" s="1272">
        <f>S278</f>
        <v>0.222</v>
      </c>
      <c r="T279" s="1272"/>
      <c r="U279" s="1272"/>
      <c r="V279" s="217"/>
      <c r="W279" s="518" t="s">
        <v>51</v>
      </c>
      <c r="X279" s="1280">
        <f t="shared" si="19"/>
        <v>27.28</v>
      </c>
      <c r="Y279" s="1280"/>
      <c r="Z279" s="1280"/>
      <c r="AA279" s="1280"/>
      <c r="AB279" s="1280"/>
      <c r="AC279" s="263"/>
      <c r="AD279" s="1033">
        <v>3.8</v>
      </c>
      <c r="AE279" s="1033"/>
      <c r="AF279" s="1033"/>
      <c r="AG279" s="1033"/>
      <c r="AH279" s="554"/>
      <c r="AI279" s="989">
        <f t="shared" si="20"/>
        <v>103.66</v>
      </c>
      <c r="AJ279" s="989"/>
      <c r="AK279" s="989"/>
      <c r="AL279" s="989"/>
      <c r="AM279" s="989"/>
      <c r="CE279" s="273"/>
    </row>
    <row r="280" spans="1:102" s="218" customFormat="1" ht="15" customHeight="1">
      <c r="H280" s="217" t="s">
        <v>500</v>
      </c>
      <c r="L280" s="217" t="s">
        <v>74</v>
      </c>
      <c r="M280" s="518" t="s">
        <v>51</v>
      </c>
      <c r="N280" s="1269">
        <f t="shared" si="18"/>
        <v>294.91888427734375</v>
      </c>
      <c r="O280" s="1269"/>
      <c r="P280" s="1269"/>
      <c r="Q280" s="1269"/>
      <c r="R280" s="217" t="s">
        <v>58</v>
      </c>
      <c r="S280" s="1272">
        <f>反力!AB81</f>
        <v>0.52100000000000002</v>
      </c>
      <c r="T280" s="1272"/>
      <c r="U280" s="1272"/>
      <c r="V280" s="217"/>
      <c r="W280" s="518" t="s">
        <v>51</v>
      </c>
      <c r="X280" s="1280">
        <f t="shared" ref="X280:X281" si="21">ROUND(N280*S280,2)</f>
        <v>153.65</v>
      </c>
      <c r="Y280" s="1280"/>
      <c r="Z280" s="1280"/>
      <c r="AA280" s="1280"/>
      <c r="AB280" s="1280"/>
      <c r="AC280" s="263"/>
      <c r="AD280" s="1033">
        <v>-2.95</v>
      </c>
      <c r="AE280" s="1033"/>
      <c r="AF280" s="1033"/>
      <c r="AG280" s="1033"/>
      <c r="AH280" s="554"/>
      <c r="AI280" s="989">
        <f>ROUND(X280*AD280,2)</f>
        <v>-453.27</v>
      </c>
      <c r="AJ280" s="989"/>
      <c r="AK280" s="989"/>
      <c r="AL280" s="989"/>
      <c r="AM280" s="989"/>
      <c r="CE280" s="273"/>
    </row>
    <row r="281" spans="1:102" s="218" customFormat="1" ht="15" customHeight="1">
      <c r="H281" s="268"/>
      <c r="I281" s="268"/>
      <c r="J281" s="268"/>
      <c r="K281" s="268"/>
      <c r="L281" s="267" t="s">
        <v>75</v>
      </c>
      <c r="M281" s="522" t="s">
        <v>51</v>
      </c>
      <c r="N281" s="1277">
        <f t="shared" si="18"/>
        <v>294.91888427734375</v>
      </c>
      <c r="O281" s="1277"/>
      <c r="P281" s="1277"/>
      <c r="Q281" s="1277"/>
      <c r="R281" s="267" t="s">
        <v>58</v>
      </c>
      <c r="S281" s="1287">
        <f>S280</f>
        <v>0.52100000000000002</v>
      </c>
      <c r="T281" s="1287"/>
      <c r="U281" s="1287"/>
      <c r="V281" s="267"/>
      <c r="W281" s="522" t="s">
        <v>51</v>
      </c>
      <c r="X281" s="1288">
        <f t="shared" si="21"/>
        <v>153.65</v>
      </c>
      <c r="Y281" s="1288"/>
      <c r="Z281" s="1288"/>
      <c r="AA281" s="1288"/>
      <c r="AB281" s="1288"/>
      <c r="AC281" s="617"/>
      <c r="AD281" s="1028">
        <v>2.95</v>
      </c>
      <c r="AE281" s="1028"/>
      <c r="AF281" s="1028"/>
      <c r="AG281" s="1028"/>
      <c r="AH281" s="616"/>
      <c r="AI281" s="1268">
        <f>ROUND(X281*AD281,2)</f>
        <v>453.27</v>
      </c>
      <c r="AJ281" s="1268"/>
      <c r="AK281" s="1268"/>
      <c r="AL281" s="1268"/>
      <c r="AM281" s="1268"/>
      <c r="CE281" s="273"/>
    </row>
    <row r="282" spans="1:102" s="218" customFormat="1" ht="15" customHeight="1">
      <c r="H282" s="217"/>
      <c r="L282" s="217"/>
      <c r="M282" s="217"/>
      <c r="N282" s="217"/>
      <c r="O282" s="217"/>
      <c r="P282" s="217"/>
      <c r="Q282" s="217"/>
      <c r="R282" s="217"/>
      <c r="S282" s="217"/>
      <c r="T282" s="217"/>
      <c r="U282" s="217"/>
      <c r="V282" s="217"/>
      <c r="W282" s="217" t="s">
        <v>501</v>
      </c>
      <c r="X282" s="1280">
        <f>SUM(X276:AB281)</f>
        <v>428.28</v>
      </c>
      <c r="Y282" s="1280"/>
      <c r="Z282" s="1280"/>
      <c r="AA282" s="1280"/>
      <c r="AB282" s="1280"/>
      <c r="AC282" s="263"/>
      <c r="AD282" s="263"/>
      <c r="AE282" s="272"/>
      <c r="AF282" s="272"/>
      <c r="AG282" s="272"/>
      <c r="AH282" s="272"/>
      <c r="AI282" s="1278">
        <f>SUM(AI276:AM281)</f>
        <v>0</v>
      </c>
      <c r="AJ282" s="1278"/>
      <c r="AK282" s="1278"/>
      <c r="AL282" s="1278"/>
      <c r="AM282" s="1278"/>
      <c r="CE282" s="273"/>
    </row>
    <row r="283" spans="1:102" s="218" customFormat="1" ht="15" customHeight="1">
      <c r="H283" s="217"/>
      <c r="L283" s="217"/>
      <c r="M283" s="217"/>
      <c r="N283" s="217"/>
      <c r="O283" s="217"/>
      <c r="P283" s="217"/>
      <c r="Q283" s="217"/>
      <c r="R283" s="217"/>
      <c r="S283" s="217"/>
      <c r="T283" s="217"/>
      <c r="U283" s="217"/>
      <c r="V283" s="217"/>
      <c r="W283" s="217"/>
      <c r="X283" s="264"/>
      <c r="Y283" s="264"/>
      <c r="Z283" s="264"/>
      <c r="AA283" s="264"/>
      <c r="AB283" s="264"/>
      <c r="AC283" s="263"/>
      <c r="AD283" s="263"/>
      <c r="AE283" s="272"/>
      <c r="AF283" s="272"/>
      <c r="AG283" s="272"/>
      <c r="AH283" s="272"/>
      <c r="AI283" s="272"/>
      <c r="AJ283" s="272"/>
      <c r="AK283" s="272"/>
      <c r="AL283" s="272"/>
      <c r="CE283" s="273"/>
    </row>
    <row r="285" spans="1:102" ht="15" customHeight="1">
      <c r="A285" s="220"/>
      <c r="C285" s="220" t="s">
        <v>502</v>
      </c>
      <c r="Q285" s="266"/>
      <c r="S285" s="291"/>
      <c r="T285" s="291"/>
      <c r="U285" s="291"/>
      <c r="V285" s="291"/>
      <c r="W285" s="291"/>
      <c r="Z285" s="241"/>
      <c r="AA285" s="241"/>
      <c r="AB285" s="241"/>
      <c r="AC285" s="241"/>
      <c r="AF285" s="241"/>
      <c r="AG285" s="241"/>
    </row>
    <row r="286" spans="1:102" s="217" customFormat="1" ht="15" customHeight="1">
      <c r="BN286"/>
      <c r="BO286"/>
      <c r="BP286"/>
      <c r="BQ286"/>
      <c r="BR286"/>
      <c r="BS286"/>
      <c r="BT286"/>
      <c r="BU286"/>
      <c r="BV286"/>
      <c r="BW286"/>
      <c r="BX286"/>
      <c r="BY286"/>
      <c r="BZ286"/>
      <c r="CA286"/>
      <c r="CB286"/>
      <c r="CC286"/>
      <c r="CD286"/>
      <c r="CE286"/>
      <c r="CF286"/>
      <c r="CG286"/>
      <c r="CH286"/>
      <c r="CI286"/>
      <c r="CJ286"/>
      <c r="CK286"/>
      <c r="CL286"/>
      <c r="CM286"/>
      <c r="CN286"/>
      <c r="CO286"/>
      <c r="CP286"/>
      <c r="CQ286"/>
      <c r="CR286"/>
      <c r="CS286"/>
      <c r="CT286"/>
      <c r="CU286"/>
      <c r="CV286"/>
      <c r="CW286"/>
      <c r="CX286"/>
    </row>
    <row r="287" spans="1:102" s="217" customFormat="1" ht="15" customHeight="1">
      <c r="E287" s="219" t="s">
        <v>503</v>
      </c>
    </row>
    <row r="288" spans="1:102" s="217" customFormat="1" ht="15" customHeight="1">
      <c r="E288" s="219"/>
    </row>
    <row r="289" spans="1:102" s="217" customFormat="1" ht="15" customHeight="1">
      <c r="E289" s="219"/>
      <c r="F289" s="219" t="s">
        <v>219</v>
      </c>
      <c r="J289" s="989" t="s">
        <v>336</v>
      </c>
      <c r="K289" s="989"/>
      <c r="L289" s="217" t="s">
        <v>51</v>
      </c>
      <c r="M289" s="981">
        <f>直角水平!AG63</f>
        <v>52.71</v>
      </c>
      <c r="N289" s="981"/>
      <c r="O289" s="981"/>
      <c r="P289" s="981"/>
      <c r="Q289" s="234" t="s">
        <v>115</v>
      </c>
      <c r="R289" s="981">
        <f>直角水平!AG76</f>
        <v>58.98</v>
      </c>
      <c r="S289" s="981"/>
      <c r="T289" s="981"/>
      <c r="U289" s="981"/>
      <c r="X289" s="217" t="s">
        <v>51</v>
      </c>
      <c r="Y289" s="764">
        <f>M289+R289</f>
        <v>111.69</v>
      </c>
      <c r="Z289" s="764"/>
      <c r="AA289" s="764"/>
      <c r="AB289" s="764"/>
      <c r="AC289" s="764"/>
      <c r="AD289" s="219" t="s">
        <v>13</v>
      </c>
    </row>
    <row r="290" spans="1:102" s="217" customFormat="1" ht="15" customHeight="1">
      <c r="E290" s="219"/>
    </row>
    <row r="291" spans="1:102" ht="15" customHeight="1">
      <c r="J291" s="223"/>
      <c r="K291" s="223"/>
      <c r="L291" s="217"/>
      <c r="M291" s="289"/>
      <c r="N291" s="289"/>
      <c r="O291" s="289"/>
      <c r="P291" s="289"/>
      <c r="Q291" s="289"/>
      <c r="R291" s="223"/>
      <c r="S291" s="292"/>
      <c r="W291" s="237"/>
      <c r="AF291" s="217"/>
      <c r="AG291" s="289"/>
      <c r="AH291" s="289"/>
      <c r="AI291" s="289"/>
      <c r="AJ291" s="289"/>
      <c r="AK291" s="289"/>
    </row>
    <row r="292" spans="1:102" ht="15" customHeight="1">
      <c r="J292" s="223"/>
      <c r="K292" s="223"/>
      <c r="L292" s="217"/>
      <c r="M292" s="266"/>
      <c r="N292" s="234"/>
      <c r="O292" s="234"/>
      <c r="P292" s="234"/>
      <c r="Q292" s="234"/>
      <c r="R292" s="234"/>
      <c r="S292" s="234"/>
      <c r="T292" s="234"/>
      <c r="U292" s="234"/>
      <c r="V292" s="234"/>
      <c r="W292" s="237"/>
      <c r="X292" s="223"/>
      <c r="Y292" s="292"/>
      <c r="AG292" s="217"/>
      <c r="AH292" s="289"/>
      <c r="AI292" s="289"/>
      <c r="AJ292" s="289"/>
      <c r="AK292" s="289"/>
    </row>
    <row r="293" spans="1:102" s="217" customFormat="1" ht="15" customHeight="1">
      <c r="E293" s="219" t="s">
        <v>504</v>
      </c>
    </row>
    <row r="295" spans="1:102" ht="15" customHeight="1">
      <c r="F295" s="219" t="s">
        <v>224</v>
      </c>
      <c r="J295" s="989" t="s">
        <v>315</v>
      </c>
      <c r="K295" s="989"/>
      <c r="L295" s="219" t="s">
        <v>51</v>
      </c>
      <c r="M295" s="982">
        <f>M289</f>
        <v>52.71</v>
      </c>
      <c r="N295" s="982"/>
      <c r="O295" s="982"/>
      <c r="P295" s="223" t="s">
        <v>221</v>
      </c>
      <c r="Q295" s="764">
        <f>直角水平!AG64</f>
        <v>3.85</v>
      </c>
      <c r="R295" s="764"/>
      <c r="S295" s="764"/>
      <c r="T295" s="234" t="s">
        <v>115</v>
      </c>
      <c r="U295" s="981">
        <f>R289</f>
        <v>58.98</v>
      </c>
      <c r="V295" s="981"/>
      <c r="W295" s="981"/>
      <c r="X295" s="223" t="s">
        <v>221</v>
      </c>
      <c r="Y295" s="764">
        <f>直角水平!AG77</f>
        <v>3.85</v>
      </c>
      <c r="Z295" s="764"/>
      <c r="AA295" s="764"/>
      <c r="AF295" s="219" t="s">
        <v>51</v>
      </c>
      <c r="AG295" s="764">
        <f>ROUND(M295*Q295+U295*Y295,2)</f>
        <v>430.01</v>
      </c>
      <c r="AH295" s="764"/>
      <c r="AI295" s="764"/>
      <c r="AJ295" s="764"/>
      <c r="AK295" s="764"/>
      <c r="AL295" s="219" t="s">
        <v>226</v>
      </c>
    </row>
    <row r="296" spans="1:102" ht="15" customHeight="1">
      <c r="V296" s="294"/>
      <c r="W296" s="295"/>
      <c r="X296" s="295"/>
      <c r="Y296" s="295"/>
      <c r="AA296" s="296"/>
      <c r="AB296" s="296"/>
      <c r="AC296" s="296"/>
      <c r="AD296" s="296"/>
      <c r="AG296" s="223"/>
      <c r="AH296" s="289"/>
      <c r="AI296" s="289"/>
      <c r="AJ296" s="289"/>
      <c r="AK296" s="289"/>
    </row>
    <row r="297" spans="1:102" ht="15" customHeight="1">
      <c r="J297" s="223"/>
      <c r="K297" s="223"/>
      <c r="M297" s="289"/>
      <c r="N297" s="289"/>
      <c r="O297" s="289"/>
      <c r="P297" s="289"/>
      <c r="Q297" s="289"/>
      <c r="R297" s="223"/>
      <c r="S297" s="289"/>
      <c r="T297" s="289"/>
      <c r="U297" s="289"/>
      <c r="V297" s="234"/>
      <c r="W297" s="237"/>
      <c r="X297" s="223"/>
      <c r="Y297" s="292"/>
      <c r="AF297" s="217"/>
      <c r="AH297" s="289"/>
      <c r="AI297" s="289"/>
      <c r="AJ297" s="289"/>
      <c r="AK297" s="289"/>
    </row>
    <row r="298" spans="1:102" ht="15" customHeight="1">
      <c r="A298" s="220"/>
      <c r="C298" s="220" t="s">
        <v>505</v>
      </c>
      <c r="Q298" s="266"/>
      <c r="S298" s="291"/>
      <c r="T298" s="291"/>
      <c r="U298" s="291"/>
      <c r="V298" s="291"/>
      <c r="W298" s="291"/>
      <c r="Z298" s="241"/>
      <c r="AA298" s="241"/>
      <c r="AB298" s="241"/>
      <c r="AC298" s="241"/>
      <c r="AF298" s="241"/>
      <c r="AG298" s="241"/>
    </row>
    <row r="300" spans="1:102" ht="15" customHeight="1">
      <c r="D300" s="220" t="s">
        <v>246</v>
      </c>
    </row>
    <row r="301" spans="1:102" ht="15" customHeight="1">
      <c r="C301" s="220"/>
      <c r="D301" s="220"/>
      <c r="BN301"/>
      <c r="BO301"/>
      <c r="BP301"/>
      <c r="BQ301"/>
      <c r="BR301"/>
      <c r="BS301"/>
      <c r="BT301"/>
      <c r="BU301"/>
      <c r="BV301"/>
      <c r="BW301"/>
      <c r="BX301"/>
      <c r="BY301"/>
      <c r="BZ301"/>
      <c r="CA301"/>
      <c r="CB301"/>
      <c r="CC301"/>
      <c r="CD301"/>
      <c r="CE301"/>
      <c r="CF301"/>
      <c r="CG301"/>
      <c r="CH301"/>
      <c r="CI301"/>
      <c r="CJ301"/>
      <c r="CK301"/>
      <c r="CL301"/>
      <c r="CM301"/>
      <c r="CN301"/>
      <c r="CO301"/>
      <c r="CP301"/>
      <c r="CQ301"/>
      <c r="CR301"/>
      <c r="CS301"/>
      <c r="CT301"/>
      <c r="CU301"/>
      <c r="CV301"/>
      <c r="CW301"/>
      <c r="CX301"/>
    </row>
    <row r="302" spans="1:102" s="217" customFormat="1" ht="15" customHeight="1">
      <c r="N302" s="264"/>
      <c r="O302" s="264"/>
      <c r="P302" s="264"/>
      <c r="Q302" s="264"/>
      <c r="R302" s="264"/>
      <c r="AB302" s="251"/>
      <c r="AC302" s="251"/>
      <c r="AD302" s="251"/>
      <c r="AE302" s="251"/>
      <c r="AF302" s="251"/>
    </row>
    <row r="303" spans="1:102" s="217" customFormat="1" ht="15" customHeight="1">
      <c r="E303" s="219" t="s">
        <v>504</v>
      </c>
    </row>
    <row r="304" spans="1:102" s="217" customFormat="1" ht="15" customHeight="1">
      <c r="E304" s="219"/>
    </row>
    <row r="305" spans="5:48" s="217" customFormat="1" ht="15" customHeight="1">
      <c r="E305" s="219"/>
      <c r="F305" s="219" t="s">
        <v>219</v>
      </c>
      <c r="J305" s="989" t="s">
        <v>336</v>
      </c>
      <c r="K305" s="989"/>
      <c r="L305" s="217" t="s">
        <v>51</v>
      </c>
      <c r="M305" s="981">
        <f>直角水平!AG109</f>
        <v>197</v>
      </c>
      <c r="N305" s="981"/>
      <c r="O305" s="981"/>
      <c r="P305" s="981"/>
      <c r="Q305" s="234" t="s">
        <v>115</v>
      </c>
      <c r="R305" s="981">
        <f>直角水平!AG142</f>
        <v>108.88</v>
      </c>
      <c r="S305" s="981"/>
      <c r="T305" s="981"/>
      <c r="U305" s="981"/>
      <c r="AF305" s="217" t="s">
        <v>51</v>
      </c>
      <c r="AG305" s="764">
        <f>M305+R305</f>
        <v>305.88</v>
      </c>
      <c r="AH305" s="764"/>
      <c r="AI305" s="764"/>
      <c r="AJ305" s="764"/>
      <c r="AK305" s="764"/>
      <c r="AL305" s="219" t="s">
        <v>13</v>
      </c>
    </row>
    <row r="307" spans="5:48" ht="15" customHeight="1">
      <c r="E307" s="219" t="s">
        <v>506</v>
      </c>
    </row>
    <row r="309" spans="5:48" ht="15" customHeight="1">
      <c r="J309" s="989" t="s">
        <v>507</v>
      </c>
      <c r="K309" s="989"/>
      <c r="L309" s="219" t="s">
        <v>51</v>
      </c>
      <c r="M309" s="1073">
        <f>直角水平!U85</f>
        <v>1.5</v>
      </c>
      <c r="N309" s="1073"/>
      <c r="O309" s="1073"/>
      <c r="P309" s="223" t="s">
        <v>221</v>
      </c>
      <c r="Q309" s="995">
        <v>2.7</v>
      </c>
      <c r="R309" s="995"/>
      <c r="S309" s="995"/>
      <c r="T309" s="223"/>
      <c r="AF309" s="219" t="s">
        <v>51</v>
      </c>
      <c r="AG309" s="764">
        <f>ROUND(M309*Q309,2)</f>
        <v>4.05</v>
      </c>
      <c r="AH309" s="764"/>
      <c r="AI309" s="764"/>
      <c r="AJ309" s="764"/>
      <c r="AK309" s="764"/>
      <c r="AL309" s="219" t="s">
        <v>13</v>
      </c>
    </row>
    <row r="310" spans="5:48" ht="15" customHeight="1">
      <c r="J310" s="223"/>
      <c r="K310" s="223"/>
      <c r="M310" s="244"/>
      <c r="N310" s="244"/>
      <c r="O310" s="244"/>
      <c r="P310" s="223"/>
      <c r="Q310" s="235"/>
      <c r="R310" s="235"/>
      <c r="S310" s="235"/>
      <c r="Z310" s="223"/>
      <c r="AG310" s="289"/>
      <c r="AH310" s="289"/>
      <c r="AI310" s="289"/>
      <c r="AJ310" s="289"/>
      <c r="AK310" s="289"/>
    </row>
    <row r="311" spans="5:48" ht="15" customHeight="1">
      <c r="J311" s="223"/>
      <c r="K311" s="223"/>
      <c r="M311" s="244"/>
      <c r="N311" s="244"/>
      <c r="O311" s="244"/>
      <c r="P311" s="223"/>
      <c r="Q311" s="235"/>
      <c r="R311" s="235"/>
      <c r="S311" s="235"/>
      <c r="Z311" s="223"/>
      <c r="AG311" s="289"/>
      <c r="AH311" s="289"/>
      <c r="AI311" s="289"/>
      <c r="AJ311" s="289"/>
      <c r="AK311" s="289"/>
    </row>
    <row r="312" spans="5:48" ht="15" customHeight="1">
      <c r="J312" s="223"/>
      <c r="K312" s="223"/>
      <c r="M312" s="244"/>
      <c r="N312" s="244"/>
      <c r="O312" s="244"/>
      <c r="P312" s="223"/>
      <c r="Q312" s="235"/>
      <c r="R312" s="235"/>
      <c r="S312" s="235"/>
      <c r="Z312" s="223"/>
      <c r="AG312" s="289"/>
      <c r="AH312" s="289"/>
      <c r="AI312" s="289"/>
      <c r="AJ312" s="289"/>
      <c r="AK312" s="289"/>
    </row>
    <row r="313" spans="5:48" ht="15" customHeight="1">
      <c r="N313" s="219" t="s">
        <v>508</v>
      </c>
      <c r="T313" s="219" t="s">
        <v>509</v>
      </c>
      <c r="Y313" s="219" t="s">
        <v>308</v>
      </c>
      <c r="AE313" s="219" t="s">
        <v>309</v>
      </c>
      <c r="AV313" s="289"/>
    </row>
    <row r="314" spans="5:48" ht="15" customHeight="1">
      <c r="F314" s="219" t="s">
        <v>510</v>
      </c>
      <c r="M314" s="982">
        <f>直角水平!AG107</f>
        <v>57</v>
      </c>
      <c r="N314" s="982"/>
      <c r="O314" s="982"/>
      <c r="P314" s="982"/>
      <c r="Q314" s="982"/>
      <c r="S314" s="989" t="s">
        <v>170</v>
      </c>
      <c r="T314" s="989"/>
      <c r="U314" s="989"/>
      <c r="V314" s="989"/>
      <c r="W314" s="989"/>
      <c r="Y314" s="1033">
        <f>直角水平!AG111</f>
        <v>2.0499999999999998</v>
      </c>
      <c r="Z314" s="1033"/>
      <c r="AA314" s="1033"/>
      <c r="AB314" s="1033"/>
      <c r="AD314" s="982">
        <f>ROUND(Y314*M314,2)</f>
        <v>116.85</v>
      </c>
      <c r="AE314" s="982"/>
      <c r="AF314" s="982"/>
      <c r="AG314" s="982"/>
      <c r="AH314" s="982"/>
      <c r="AV314" s="289"/>
    </row>
    <row r="315" spans="5:48" ht="15" customHeight="1">
      <c r="F315" s="644" t="s">
        <v>511</v>
      </c>
      <c r="M315" s="290"/>
      <c r="N315" s="290"/>
      <c r="O315" s="290"/>
      <c r="P315" s="290"/>
      <c r="Q315" s="290"/>
      <c r="S315" s="223"/>
      <c r="T315" s="223"/>
      <c r="U315" s="223"/>
      <c r="V315" s="223"/>
      <c r="W315" s="223"/>
      <c r="Y315" s="642"/>
      <c r="Z315" s="642"/>
      <c r="AA315" s="642"/>
      <c r="AB315" s="642"/>
      <c r="AD315" s="290"/>
      <c r="AE315" s="290"/>
      <c r="AF315" s="290"/>
      <c r="AG315" s="290"/>
      <c r="AH315" s="290"/>
      <c r="AV315" s="289"/>
    </row>
    <row r="316" spans="5:48" ht="15" customHeight="1">
      <c r="H316" s="219" t="s">
        <v>512</v>
      </c>
      <c r="M316" s="989" t="s">
        <v>170</v>
      </c>
      <c r="N316" s="989"/>
      <c r="O316" s="989"/>
      <c r="P316" s="989"/>
      <c r="Q316" s="989"/>
      <c r="R316" s="290"/>
      <c r="S316" s="982">
        <f>反力!X109*0.5</f>
        <v>-60</v>
      </c>
      <c r="T316" s="982"/>
      <c r="U316" s="982"/>
      <c r="V316" s="982"/>
      <c r="W316" s="982"/>
      <c r="Y316" s="1033">
        <v>-3.8</v>
      </c>
      <c r="Z316" s="1033"/>
      <c r="AA316" s="1033"/>
      <c r="AB316" s="1033"/>
      <c r="AD316" s="982">
        <f>ROUND(Y316*S316,2)</f>
        <v>228</v>
      </c>
      <c r="AE316" s="982"/>
      <c r="AF316" s="982"/>
      <c r="AG316" s="982"/>
      <c r="AH316" s="982"/>
      <c r="AV316" s="289"/>
    </row>
    <row r="317" spans="5:48" ht="15" customHeight="1">
      <c r="H317" s="219" t="s">
        <v>75</v>
      </c>
      <c r="M317" s="989" t="s">
        <v>170</v>
      </c>
      <c r="N317" s="989"/>
      <c r="O317" s="989"/>
      <c r="P317" s="989"/>
      <c r="Q317" s="989"/>
      <c r="S317" s="982">
        <f>反力!AA109*0.5</f>
        <v>-25</v>
      </c>
      <c r="T317" s="982"/>
      <c r="U317" s="982"/>
      <c r="V317" s="982"/>
      <c r="W317" s="982"/>
      <c r="Y317" s="1033">
        <v>-1.5</v>
      </c>
      <c r="Z317" s="1033"/>
      <c r="AA317" s="1033"/>
      <c r="AB317" s="1033"/>
      <c r="AD317" s="982">
        <f>ROUND(Y317*S317,2)</f>
        <v>37.5</v>
      </c>
      <c r="AE317" s="982"/>
      <c r="AF317" s="982"/>
      <c r="AG317" s="982"/>
      <c r="AH317" s="982"/>
      <c r="AV317" s="289"/>
    </row>
    <row r="318" spans="5:48" ht="15" customHeight="1">
      <c r="H318" s="219" t="s">
        <v>76</v>
      </c>
      <c r="M318" s="989" t="s">
        <v>170</v>
      </c>
      <c r="N318" s="989"/>
      <c r="O318" s="989"/>
      <c r="P318" s="989"/>
      <c r="Q318" s="989"/>
      <c r="S318" s="982">
        <f>反力!AD109*0.5</f>
        <v>25</v>
      </c>
      <c r="T318" s="982"/>
      <c r="U318" s="982"/>
      <c r="V318" s="982"/>
      <c r="W318" s="982"/>
      <c r="Y318" s="1033">
        <v>1.5</v>
      </c>
      <c r="Z318" s="1033"/>
      <c r="AA318" s="1033"/>
      <c r="AB318" s="1033"/>
      <c r="AD318" s="982">
        <f>ROUND(Y318*S318,2)</f>
        <v>37.5</v>
      </c>
      <c r="AE318" s="982"/>
      <c r="AF318" s="982"/>
      <c r="AG318" s="982"/>
      <c r="AH318" s="982"/>
      <c r="AV318" s="289"/>
    </row>
    <row r="319" spans="5:48" ht="15" customHeight="1">
      <c r="H319" s="219" t="s">
        <v>77</v>
      </c>
      <c r="M319" s="989" t="s">
        <v>170</v>
      </c>
      <c r="N319" s="989"/>
      <c r="O319" s="989"/>
      <c r="P319" s="989"/>
      <c r="Q319" s="989"/>
      <c r="S319" s="982">
        <f>反力!AG109*0.5</f>
        <v>60</v>
      </c>
      <c r="T319" s="982"/>
      <c r="U319" s="982"/>
      <c r="V319" s="982"/>
      <c r="W319" s="982"/>
      <c r="Y319" s="1033">
        <v>3.8</v>
      </c>
      <c r="Z319" s="1033"/>
      <c r="AA319" s="1033"/>
      <c r="AB319" s="1033"/>
      <c r="AD319" s="982">
        <f>ROUND(Y319*S319,2)</f>
        <v>228</v>
      </c>
      <c r="AE319" s="982"/>
      <c r="AF319" s="982"/>
      <c r="AG319" s="982"/>
      <c r="AH319" s="982"/>
      <c r="AV319" s="289"/>
    </row>
    <row r="320" spans="5:48" ht="15" customHeight="1">
      <c r="F320" s="219" t="s">
        <v>513</v>
      </c>
      <c r="M320" s="223"/>
      <c r="N320" s="223"/>
      <c r="O320" s="223"/>
      <c r="P320" s="223"/>
      <c r="Q320" s="223"/>
      <c r="S320" s="290"/>
      <c r="T320" s="290"/>
      <c r="U320" s="290"/>
      <c r="V320" s="290"/>
      <c r="W320" s="290"/>
      <c r="Y320" s="642"/>
      <c r="Z320" s="642"/>
      <c r="AA320" s="642"/>
      <c r="AB320" s="642"/>
      <c r="AD320" s="290"/>
      <c r="AE320" s="290"/>
      <c r="AF320" s="290"/>
      <c r="AG320" s="290"/>
      <c r="AH320" s="290"/>
      <c r="AV320" s="289"/>
    </row>
    <row r="321" spans="4:48" ht="15" customHeight="1">
      <c r="F321" s="644" t="s">
        <v>511</v>
      </c>
      <c r="M321" s="982">
        <f>直角水平!AG140</f>
        <v>28.88</v>
      </c>
      <c r="N321" s="982"/>
      <c r="O321" s="982"/>
      <c r="P321" s="982"/>
      <c r="Q321" s="982"/>
      <c r="S321" s="989" t="s">
        <v>170</v>
      </c>
      <c r="T321" s="989"/>
      <c r="U321" s="989"/>
      <c r="V321" s="989"/>
      <c r="W321" s="989"/>
      <c r="Y321" s="1033">
        <f>直角水平!AG144</f>
        <v>2.0249999999999999</v>
      </c>
      <c r="Z321" s="1033"/>
      <c r="AA321" s="1033"/>
      <c r="AB321" s="1033"/>
      <c r="AD321" s="982">
        <f>ROUND(Y321*M321,2)</f>
        <v>58.48</v>
      </c>
      <c r="AE321" s="982"/>
      <c r="AF321" s="982"/>
      <c r="AG321" s="982"/>
      <c r="AH321" s="982"/>
      <c r="AV321" s="289"/>
    </row>
    <row r="322" spans="4:48" ht="15" customHeight="1">
      <c r="H322" s="219" t="s">
        <v>512</v>
      </c>
      <c r="M322" s="989" t="s">
        <v>170</v>
      </c>
      <c r="N322" s="989"/>
      <c r="O322" s="989"/>
      <c r="P322" s="989"/>
      <c r="Q322" s="989"/>
      <c r="S322" s="982">
        <f>反力!L127*0.5</f>
        <v>-50</v>
      </c>
      <c r="T322" s="982"/>
      <c r="U322" s="982"/>
      <c r="V322" s="982"/>
      <c r="W322" s="982"/>
      <c r="Y322" s="1033">
        <v>-2.95</v>
      </c>
      <c r="Z322" s="1033"/>
      <c r="AA322" s="1033"/>
      <c r="AB322" s="1033"/>
      <c r="AD322" s="982">
        <f>ROUND(Y322*S322,2)</f>
        <v>147.5</v>
      </c>
      <c r="AE322" s="982"/>
      <c r="AF322" s="982"/>
      <c r="AG322" s="982"/>
      <c r="AH322" s="982"/>
      <c r="AV322" s="289"/>
    </row>
    <row r="323" spans="4:48" ht="15" customHeight="1">
      <c r="F323" s="330"/>
      <c r="G323" s="330"/>
      <c r="H323" s="330" t="s">
        <v>75</v>
      </c>
      <c r="I323" s="330"/>
      <c r="J323" s="330"/>
      <c r="K323" s="330"/>
      <c r="L323" s="330"/>
      <c r="M323" s="1268" t="s">
        <v>170</v>
      </c>
      <c r="N323" s="1268"/>
      <c r="O323" s="1268"/>
      <c r="P323" s="1268"/>
      <c r="Q323" s="1268"/>
      <c r="R323" s="330"/>
      <c r="S323" s="1029">
        <f>反力!Q127*0.5</f>
        <v>50</v>
      </c>
      <c r="T323" s="1029"/>
      <c r="U323" s="1029"/>
      <c r="V323" s="1029"/>
      <c r="W323" s="1029"/>
      <c r="X323" s="330"/>
      <c r="Y323" s="1028">
        <v>2.95</v>
      </c>
      <c r="Z323" s="1028"/>
      <c r="AA323" s="1028"/>
      <c r="AB323" s="1028"/>
      <c r="AC323" s="330"/>
      <c r="AD323" s="1029">
        <f>ROUND(Y323*S323,2)</f>
        <v>147.5</v>
      </c>
      <c r="AE323" s="1029"/>
      <c r="AF323" s="1029"/>
      <c r="AG323" s="1029"/>
      <c r="AH323" s="1029"/>
      <c r="AV323" s="289"/>
    </row>
    <row r="324" spans="4:48" ht="15" customHeight="1">
      <c r="AC324" s="289"/>
      <c r="AD324" s="289"/>
      <c r="AE324" s="289"/>
      <c r="AF324" s="289"/>
    </row>
    <row r="325" spans="4:48" ht="15" customHeight="1">
      <c r="F325" s="219" t="s">
        <v>78</v>
      </c>
      <c r="L325" s="217"/>
      <c r="M325" s="982"/>
      <c r="N325" s="982"/>
      <c r="O325" s="982"/>
      <c r="P325" s="982"/>
      <c r="Q325" s="982"/>
      <c r="AA325" s="989" t="s">
        <v>315</v>
      </c>
      <c r="AB325" s="989"/>
      <c r="AC325" s="219" t="s">
        <v>51</v>
      </c>
      <c r="AD325" s="982">
        <f>SUM(AD314:AH323)</f>
        <v>1001.33</v>
      </c>
      <c r="AE325" s="982"/>
      <c r="AF325" s="982"/>
      <c r="AG325" s="982"/>
      <c r="AH325" s="982"/>
      <c r="AI325" s="289"/>
      <c r="AJ325" s="289"/>
      <c r="AK325" s="289"/>
    </row>
    <row r="326" spans="4:48" ht="15" customHeight="1">
      <c r="J326" s="223"/>
      <c r="K326" s="223"/>
      <c r="M326" s="244"/>
      <c r="N326" s="244"/>
      <c r="O326" s="244"/>
      <c r="P326" s="223"/>
      <c r="Q326" s="235"/>
      <c r="R326" s="235"/>
      <c r="S326" s="235"/>
      <c r="Z326" s="223"/>
      <c r="AG326" s="289"/>
      <c r="AH326" s="289"/>
      <c r="AI326" s="289"/>
      <c r="AJ326" s="289"/>
      <c r="AK326" s="289"/>
    </row>
    <row r="327" spans="4:48" ht="15" customHeight="1">
      <c r="J327" s="223"/>
      <c r="K327" s="223"/>
      <c r="M327" s="244"/>
      <c r="N327" s="244"/>
      <c r="O327" s="244"/>
      <c r="P327" s="223"/>
      <c r="Q327" s="235"/>
      <c r="R327" s="235"/>
      <c r="S327" s="235"/>
      <c r="Z327" s="223"/>
      <c r="AG327" s="289"/>
      <c r="AH327" s="289"/>
      <c r="AI327" s="289"/>
      <c r="AJ327" s="289"/>
      <c r="AK327" s="289"/>
    </row>
    <row r="328" spans="4:48" ht="15" customHeight="1">
      <c r="J328" s="223"/>
      <c r="K328" s="223"/>
      <c r="M328" s="244"/>
      <c r="N328" s="244"/>
      <c r="O328" s="244"/>
      <c r="P328" s="223"/>
      <c r="Q328" s="235"/>
      <c r="R328" s="235"/>
      <c r="S328" s="235"/>
      <c r="Z328" s="223"/>
      <c r="AG328" s="289"/>
      <c r="AH328" s="289"/>
      <c r="AI328" s="289"/>
      <c r="AJ328" s="289"/>
      <c r="AK328" s="289"/>
    </row>
    <row r="329" spans="4:48" ht="15" customHeight="1">
      <c r="AG329" s="289"/>
      <c r="AH329" s="289"/>
      <c r="AI329" s="289"/>
      <c r="AJ329" s="289"/>
      <c r="AK329" s="289"/>
    </row>
    <row r="330" spans="4:48" ht="15" customHeight="1">
      <c r="AG330" s="289"/>
      <c r="AH330" s="289"/>
      <c r="AI330" s="289"/>
      <c r="AJ330" s="289"/>
      <c r="AK330" s="289"/>
    </row>
    <row r="331" spans="4:48" ht="15" customHeight="1">
      <c r="AG331" s="289"/>
      <c r="AH331" s="289"/>
      <c r="AI331" s="289"/>
      <c r="AJ331" s="289"/>
      <c r="AK331" s="289"/>
    </row>
    <row r="332" spans="4:48" ht="15" customHeight="1">
      <c r="AG332" s="289"/>
      <c r="AH332" s="289"/>
      <c r="AI332" s="289"/>
      <c r="AJ332" s="289"/>
      <c r="AK332" s="289"/>
    </row>
    <row r="333" spans="4:48" ht="15" customHeight="1">
      <c r="J333" s="223"/>
      <c r="K333" s="223"/>
      <c r="M333" s="244"/>
      <c r="N333" s="244"/>
      <c r="O333" s="244"/>
      <c r="P333" s="223"/>
      <c r="Q333" s="235"/>
      <c r="R333" s="235"/>
      <c r="S333" s="235"/>
      <c r="Z333" s="223"/>
      <c r="AG333" s="289"/>
      <c r="AH333" s="289"/>
      <c r="AI333" s="289"/>
      <c r="AJ333" s="289"/>
      <c r="AK333" s="289"/>
    </row>
    <row r="334" spans="4:48" ht="15" customHeight="1">
      <c r="J334" s="223"/>
      <c r="K334" s="223"/>
      <c r="M334" s="244"/>
      <c r="N334" s="244"/>
      <c r="O334" s="244"/>
      <c r="P334" s="223"/>
      <c r="Q334" s="235"/>
      <c r="R334" s="235"/>
      <c r="S334" s="235"/>
      <c r="Z334" s="223"/>
      <c r="AG334" s="289"/>
      <c r="AH334" s="289"/>
      <c r="AI334" s="289"/>
      <c r="AJ334" s="289"/>
      <c r="AK334" s="289"/>
    </row>
    <row r="336" spans="4:48" ht="15" customHeight="1">
      <c r="D336" s="220"/>
    </row>
    <row r="337" spans="3:38" ht="15" customHeight="1">
      <c r="D337" s="220" t="s">
        <v>253</v>
      </c>
    </row>
    <row r="338" spans="3:38" ht="15" customHeight="1">
      <c r="D338" s="220"/>
    </row>
    <row r="339" spans="3:38" ht="15" customHeight="1">
      <c r="E339" s="219" t="s">
        <v>304</v>
      </c>
    </row>
    <row r="340" spans="3:38" ht="15" customHeight="1">
      <c r="C340" s="220"/>
    </row>
    <row r="341" spans="3:38" s="217" customFormat="1" ht="15" customHeight="1">
      <c r="E341" s="219" t="s">
        <v>504</v>
      </c>
    </row>
    <row r="342" spans="3:38" s="217" customFormat="1" ht="15" customHeight="1">
      <c r="E342" s="219"/>
    </row>
    <row r="343" spans="3:38" s="217" customFormat="1" ht="15" customHeight="1">
      <c r="E343" s="219"/>
      <c r="F343" s="219" t="s">
        <v>219</v>
      </c>
      <c r="J343" s="989" t="s">
        <v>336</v>
      </c>
      <c r="K343" s="989"/>
      <c r="L343" s="217" t="s">
        <v>51</v>
      </c>
      <c r="M343" s="981">
        <f>直角水平!AG161</f>
        <v>394</v>
      </c>
      <c r="N343" s="981"/>
      <c r="O343" s="981"/>
      <c r="P343" s="981"/>
      <c r="Q343" s="234" t="s">
        <v>115</v>
      </c>
      <c r="R343" s="981">
        <f>直角水平!AG174</f>
        <v>217.75</v>
      </c>
      <c r="S343" s="981"/>
      <c r="T343" s="981"/>
      <c r="U343" s="981"/>
      <c r="AF343" s="217" t="s">
        <v>51</v>
      </c>
      <c r="AG343" s="764">
        <f>M343+R343</f>
        <v>611.75</v>
      </c>
      <c r="AH343" s="764"/>
      <c r="AI343" s="764"/>
      <c r="AJ343" s="764"/>
      <c r="AK343" s="764"/>
      <c r="AL343" s="219" t="s">
        <v>13</v>
      </c>
    </row>
    <row r="345" spans="3:38" ht="15" customHeight="1">
      <c r="E345" s="219" t="s">
        <v>506</v>
      </c>
    </row>
    <row r="347" spans="3:38" ht="15" customHeight="1">
      <c r="J347" s="989" t="s">
        <v>507</v>
      </c>
      <c r="K347" s="989"/>
      <c r="L347" s="219" t="s">
        <v>51</v>
      </c>
      <c r="M347" s="1073">
        <f>直角水平!U153</f>
        <v>3</v>
      </c>
      <c r="N347" s="1073"/>
      <c r="O347" s="1073"/>
      <c r="P347" s="223" t="s">
        <v>221</v>
      </c>
      <c r="Q347" s="981">
        <f>Q309</f>
        <v>2.7</v>
      </c>
      <c r="R347" s="981"/>
      <c r="S347" s="981"/>
      <c r="AF347" s="219" t="s">
        <v>51</v>
      </c>
      <c r="AG347" s="764">
        <f>ROUND(M347*Q347,2)</f>
        <v>8.1</v>
      </c>
      <c r="AH347" s="764"/>
      <c r="AI347" s="764"/>
      <c r="AJ347" s="764"/>
      <c r="AK347" s="764"/>
      <c r="AL347" s="219" t="s">
        <v>13</v>
      </c>
    </row>
    <row r="348" spans="3:38" ht="15" customHeight="1">
      <c r="J348" s="223"/>
      <c r="K348" s="223"/>
      <c r="M348" s="244"/>
      <c r="N348" s="244"/>
      <c r="O348" s="244"/>
      <c r="P348" s="223"/>
      <c r="Q348" s="234"/>
      <c r="S348" s="234"/>
      <c r="Z348" s="223"/>
      <c r="AG348" s="289"/>
      <c r="AH348" s="289"/>
      <c r="AI348" s="289"/>
      <c r="AJ348" s="289"/>
      <c r="AK348" s="289"/>
    </row>
    <row r="349" spans="3:38" ht="15" customHeight="1">
      <c r="J349" s="223"/>
      <c r="K349" s="223"/>
      <c r="M349" s="244"/>
      <c r="N349" s="244"/>
      <c r="O349" s="244"/>
      <c r="P349" s="223"/>
      <c r="Q349" s="234"/>
      <c r="R349" s="234"/>
      <c r="S349" s="234"/>
      <c r="Z349" s="223"/>
      <c r="AG349" s="289"/>
      <c r="AH349" s="289"/>
      <c r="AI349" s="289"/>
      <c r="AJ349" s="289"/>
      <c r="AK349" s="289"/>
    </row>
    <row r="350" spans="3:38" ht="15" customHeight="1">
      <c r="N350" s="219" t="s">
        <v>508</v>
      </c>
      <c r="T350" s="219" t="s">
        <v>509</v>
      </c>
      <c r="Y350" s="219" t="s">
        <v>308</v>
      </c>
      <c r="AE350" s="219" t="s">
        <v>309</v>
      </c>
      <c r="AI350" s="289"/>
      <c r="AJ350" s="289"/>
      <c r="AK350" s="289"/>
    </row>
    <row r="351" spans="3:38" ht="15" customHeight="1">
      <c r="F351" s="219" t="s">
        <v>510</v>
      </c>
      <c r="M351" s="982">
        <f>直角水平!AG159</f>
        <v>114</v>
      </c>
      <c r="N351" s="982"/>
      <c r="O351" s="982"/>
      <c r="P351" s="982"/>
      <c r="Q351" s="982"/>
      <c r="S351" s="989" t="s">
        <v>170</v>
      </c>
      <c r="T351" s="989"/>
      <c r="U351" s="989"/>
      <c r="V351" s="989"/>
      <c r="W351" s="989"/>
      <c r="Y351" s="1033">
        <f>直角水平!AG163</f>
        <v>2.0499999999999998</v>
      </c>
      <c r="Z351" s="1033"/>
      <c r="AA351" s="1033"/>
      <c r="AB351" s="1033"/>
      <c r="AD351" s="982">
        <f>ROUND(Y351*M351,2)</f>
        <v>233.7</v>
      </c>
      <c r="AE351" s="982"/>
      <c r="AF351" s="982"/>
      <c r="AG351" s="982"/>
      <c r="AH351" s="982"/>
      <c r="AI351" s="289"/>
      <c r="AJ351" s="289"/>
      <c r="AK351" s="289"/>
    </row>
    <row r="352" spans="3:38" ht="15" customHeight="1">
      <c r="F352" s="644" t="s">
        <v>511</v>
      </c>
      <c r="M352" s="290"/>
      <c r="N352" s="290"/>
      <c r="O352" s="290"/>
      <c r="P352" s="290"/>
      <c r="Q352" s="290"/>
      <c r="S352" s="223"/>
      <c r="T352" s="223"/>
      <c r="U352" s="223"/>
      <c r="V352" s="223"/>
      <c r="W352" s="223"/>
      <c r="Y352" s="642"/>
      <c r="Z352" s="642"/>
      <c r="AA352" s="642"/>
      <c r="AB352" s="642"/>
      <c r="AD352" s="290"/>
      <c r="AE352" s="290"/>
      <c r="AF352" s="290"/>
      <c r="AG352" s="290"/>
      <c r="AH352" s="290"/>
      <c r="AI352" s="289"/>
      <c r="AJ352" s="289"/>
      <c r="AK352" s="289"/>
    </row>
    <row r="353" spans="1:37" ht="15" customHeight="1">
      <c r="H353" s="219" t="s">
        <v>512</v>
      </c>
      <c r="M353" s="989" t="s">
        <v>170</v>
      </c>
      <c r="N353" s="989"/>
      <c r="O353" s="989"/>
      <c r="P353" s="989"/>
      <c r="Q353" s="989"/>
      <c r="R353" s="290"/>
      <c r="S353" s="982">
        <f>反力!X109</f>
        <v>-120</v>
      </c>
      <c r="T353" s="982"/>
      <c r="U353" s="982"/>
      <c r="V353" s="982"/>
      <c r="W353" s="982"/>
      <c r="Y353" s="1033">
        <v>-3.8</v>
      </c>
      <c r="Z353" s="1033"/>
      <c r="AA353" s="1033"/>
      <c r="AB353" s="1033"/>
      <c r="AD353" s="982">
        <f>ROUND(Y353*S353,2)</f>
        <v>456</v>
      </c>
      <c r="AE353" s="982"/>
      <c r="AF353" s="982"/>
      <c r="AG353" s="982"/>
      <c r="AH353" s="982"/>
      <c r="AI353" s="289"/>
      <c r="AJ353" s="289"/>
      <c r="AK353" s="289"/>
    </row>
    <row r="354" spans="1:37" ht="15" customHeight="1">
      <c r="H354" s="219" t="s">
        <v>75</v>
      </c>
      <c r="M354" s="989" t="s">
        <v>170</v>
      </c>
      <c r="N354" s="989"/>
      <c r="O354" s="989"/>
      <c r="P354" s="989"/>
      <c r="Q354" s="989"/>
      <c r="S354" s="982">
        <f>反力!AA109</f>
        <v>-50</v>
      </c>
      <c r="T354" s="982"/>
      <c r="U354" s="982"/>
      <c r="V354" s="982"/>
      <c r="W354" s="982"/>
      <c r="Y354" s="1033">
        <v>-1.5</v>
      </c>
      <c r="Z354" s="1033"/>
      <c r="AA354" s="1033"/>
      <c r="AB354" s="1033"/>
      <c r="AD354" s="982">
        <f>ROUND(Y354*S354,2)</f>
        <v>75</v>
      </c>
      <c r="AE354" s="982"/>
      <c r="AF354" s="982"/>
      <c r="AG354" s="982"/>
      <c r="AH354" s="982"/>
      <c r="AI354" s="289"/>
      <c r="AJ354" s="289"/>
      <c r="AK354" s="289"/>
    </row>
    <row r="355" spans="1:37" ht="15" customHeight="1">
      <c r="H355" s="219" t="s">
        <v>76</v>
      </c>
      <c r="M355" s="989" t="s">
        <v>170</v>
      </c>
      <c r="N355" s="989"/>
      <c r="O355" s="989"/>
      <c r="P355" s="989"/>
      <c r="Q355" s="989"/>
      <c r="S355" s="982">
        <f>反力!AD109</f>
        <v>50</v>
      </c>
      <c r="T355" s="982"/>
      <c r="U355" s="982"/>
      <c r="V355" s="982"/>
      <c r="W355" s="982"/>
      <c r="Y355" s="1033">
        <v>1.5</v>
      </c>
      <c r="Z355" s="1033"/>
      <c r="AA355" s="1033"/>
      <c r="AB355" s="1033"/>
      <c r="AD355" s="982">
        <f>ROUND(Y355*S355,2)</f>
        <v>75</v>
      </c>
      <c r="AE355" s="982"/>
      <c r="AF355" s="982"/>
      <c r="AG355" s="982"/>
      <c r="AH355" s="982"/>
      <c r="AI355" s="289"/>
      <c r="AJ355" s="289"/>
      <c r="AK355" s="289"/>
    </row>
    <row r="356" spans="1:37" ht="15" customHeight="1">
      <c r="H356" s="219" t="s">
        <v>77</v>
      </c>
      <c r="M356" s="989" t="s">
        <v>170</v>
      </c>
      <c r="N356" s="989"/>
      <c r="O356" s="989"/>
      <c r="P356" s="989"/>
      <c r="Q356" s="989"/>
      <c r="S356" s="982">
        <f>反力!AG109</f>
        <v>120</v>
      </c>
      <c r="T356" s="982"/>
      <c r="U356" s="982"/>
      <c r="V356" s="982"/>
      <c r="W356" s="982"/>
      <c r="Y356" s="1033">
        <v>3.8</v>
      </c>
      <c r="Z356" s="1033"/>
      <c r="AA356" s="1033"/>
      <c r="AB356" s="1033"/>
      <c r="AD356" s="982">
        <f>ROUND(Y356*S356,2)</f>
        <v>456</v>
      </c>
      <c r="AE356" s="982"/>
      <c r="AF356" s="982"/>
      <c r="AG356" s="982"/>
      <c r="AH356" s="982"/>
      <c r="AI356" s="289"/>
      <c r="AJ356" s="289"/>
      <c r="AK356" s="289"/>
    </row>
    <row r="357" spans="1:37" ht="15" customHeight="1">
      <c r="F357" s="219" t="s">
        <v>513</v>
      </c>
      <c r="M357" s="982">
        <f>直角水平!AG172</f>
        <v>57.75</v>
      </c>
      <c r="N357" s="982"/>
      <c r="O357" s="982"/>
      <c r="P357" s="982"/>
      <c r="Q357" s="982"/>
      <c r="S357" s="989" t="s">
        <v>170</v>
      </c>
      <c r="T357" s="989"/>
      <c r="U357" s="989"/>
      <c r="V357" s="989"/>
      <c r="W357" s="989"/>
      <c r="Y357" s="1033">
        <f>直角水平!AG176</f>
        <v>2.0249999999999999</v>
      </c>
      <c r="Z357" s="1033"/>
      <c r="AA357" s="1033"/>
      <c r="AB357" s="1033"/>
      <c r="AD357" s="982">
        <f>ROUND(Y357*M357,2)</f>
        <v>116.94</v>
      </c>
      <c r="AE357" s="982"/>
      <c r="AF357" s="982"/>
      <c r="AG357" s="982"/>
      <c r="AH357" s="982"/>
      <c r="AI357" s="289"/>
      <c r="AJ357" s="289"/>
      <c r="AK357" s="289"/>
    </row>
    <row r="358" spans="1:37" ht="15" customHeight="1">
      <c r="F358" s="644" t="s">
        <v>511</v>
      </c>
      <c r="M358" s="290"/>
      <c r="N358" s="290"/>
      <c r="O358" s="290"/>
      <c r="P358" s="290"/>
      <c r="Q358" s="290"/>
      <c r="S358" s="223"/>
      <c r="T358" s="223"/>
      <c r="U358" s="223"/>
      <c r="V358" s="223"/>
      <c r="W358" s="223"/>
      <c r="Y358" s="642"/>
      <c r="Z358" s="642"/>
      <c r="AA358" s="642"/>
      <c r="AB358" s="642"/>
      <c r="AD358" s="290"/>
      <c r="AE358" s="290"/>
      <c r="AF358" s="290"/>
      <c r="AG358" s="290"/>
      <c r="AH358" s="290"/>
      <c r="AI358" s="289"/>
      <c r="AJ358" s="289"/>
      <c r="AK358" s="289"/>
    </row>
    <row r="359" spans="1:37" ht="15" customHeight="1">
      <c r="H359" s="219" t="s">
        <v>512</v>
      </c>
      <c r="M359" s="989" t="s">
        <v>170</v>
      </c>
      <c r="N359" s="989"/>
      <c r="O359" s="989"/>
      <c r="P359" s="989"/>
      <c r="Q359" s="989"/>
      <c r="S359" s="982">
        <f>反力!L127</f>
        <v>-100</v>
      </c>
      <c r="T359" s="982"/>
      <c r="U359" s="982"/>
      <c r="V359" s="982"/>
      <c r="W359" s="982"/>
      <c r="Y359" s="1033">
        <v>-2.95</v>
      </c>
      <c r="Z359" s="1033"/>
      <c r="AA359" s="1033"/>
      <c r="AB359" s="1033"/>
      <c r="AD359" s="982">
        <f>ROUND(Y359*S359,2)</f>
        <v>295</v>
      </c>
      <c r="AE359" s="982"/>
      <c r="AF359" s="982"/>
      <c r="AG359" s="982"/>
      <c r="AH359" s="982"/>
      <c r="AI359" s="289"/>
      <c r="AJ359" s="289"/>
      <c r="AK359" s="289"/>
    </row>
    <row r="360" spans="1:37" ht="15" customHeight="1">
      <c r="F360" s="330"/>
      <c r="G360" s="330"/>
      <c r="H360" s="330" t="s">
        <v>75</v>
      </c>
      <c r="I360" s="330"/>
      <c r="J360" s="330"/>
      <c r="K360" s="330"/>
      <c r="L360" s="330"/>
      <c r="M360" s="1268" t="s">
        <v>170</v>
      </c>
      <c r="N360" s="1268"/>
      <c r="O360" s="1268"/>
      <c r="P360" s="1268"/>
      <c r="Q360" s="1268"/>
      <c r="R360" s="330"/>
      <c r="S360" s="1029">
        <f>反力!Q127</f>
        <v>100</v>
      </c>
      <c r="T360" s="1029"/>
      <c r="U360" s="1029"/>
      <c r="V360" s="1029"/>
      <c r="W360" s="1029"/>
      <c r="X360" s="330"/>
      <c r="Y360" s="1028">
        <v>2.95</v>
      </c>
      <c r="Z360" s="1028"/>
      <c r="AA360" s="1028"/>
      <c r="AB360" s="1028"/>
      <c r="AC360" s="330"/>
      <c r="AD360" s="1029">
        <f>ROUND(Y360*S360,2)</f>
        <v>295</v>
      </c>
      <c r="AE360" s="1029"/>
      <c r="AF360" s="1029"/>
      <c r="AG360" s="1029"/>
      <c r="AH360" s="1029"/>
      <c r="AI360" s="289"/>
      <c r="AJ360" s="289"/>
      <c r="AK360" s="289"/>
    </row>
    <row r="361" spans="1:37" ht="15" customHeight="1">
      <c r="AI361" s="289"/>
      <c r="AJ361" s="289"/>
      <c r="AK361" s="289"/>
    </row>
    <row r="362" spans="1:37" ht="15" customHeight="1">
      <c r="F362" s="219" t="s">
        <v>78</v>
      </c>
      <c r="L362" s="217"/>
      <c r="M362" s="982"/>
      <c r="N362" s="982"/>
      <c r="O362" s="982"/>
      <c r="P362" s="982"/>
      <c r="Q362" s="982"/>
      <c r="AA362" s="989" t="s">
        <v>315</v>
      </c>
      <c r="AB362" s="989"/>
      <c r="AC362" s="219" t="s">
        <v>51</v>
      </c>
      <c r="AD362" s="982">
        <f>SUM(AD351:AH360)</f>
        <v>2002.64</v>
      </c>
      <c r="AE362" s="982"/>
      <c r="AF362" s="982"/>
      <c r="AG362" s="982"/>
      <c r="AH362" s="982"/>
      <c r="AI362" s="289"/>
      <c r="AJ362" s="289"/>
      <c r="AK362" s="289"/>
    </row>
    <row r="363" spans="1:37" ht="15" customHeight="1">
      <c r="J363" s="223"/>
      <c r="K363" s="223"/>
      <c r="M363" s="244"/>
      <c r="N363" s="244"/>
      <c r="O363" s="244"/>
      <c r="P363" s="223"/>
      <c r="Q363" s="234"/>
      <c r="R363" s="234"/>
      <c r="S363" s="234"/>
      <c r="Z363" s="223"/>
      <c r="AG363" s="289"/>
      <c r="AH363" s="289"/>
      <c r="AI363" s="289"/>
      <c r="AJ363" s="289"/>
      <c r="AK363" s="289"/>
    </row>
    <row r="364" spans="1:37" ht="15" customHeight="1">
      <c r="J364" s="223"/>
      <c r="K364" s="223"/>
      <c r="M364" s="244"/>
      <c r="N364" s="244"/>
      <c r="O364" s="244"/>
      <c r="P364" s="223"/>
      <c r="Q364" s="234"/>
      <c r="R364" s="234"/>
      <c r="S364" s="234"/>
      <c r="Z364" s="223"/>
      <c r="AG364" s="289"/>
      <c r="AH364" s="289"/>
      <c r="AI364" s="289"/>
      <c r="AJ364" s="289"/>
      <c r="AK364" s="289"/>
    </row>
    <row r="365" spans="1:37" ht="15" customHeight="1">
      <c r="J365" s="223"/>
      <c r="K365" s="223"/>
      <c r="M365" s="244"/>
      <c r="N365" s="244"/>
      <c r="O365" s="244"/>
      <c r="P365" s="223"/>
      <c r="Q365" s="234"/>
      <c r="R365" s="234"/>
      <c r="S365" s="234"/>
      <c r="Z365" s="223"/>
      <c r="AG365" s="289"/>
      <c r="AH365" s="289"/>
      <c r="AI365" s="289"/>
      <c r="AJ365" s="289"/>
      <c r="AK365" s="289"/>
    </row>
    <row r="366" spans="1:37" ht="15" customHeight="1">
      <c r="J366" s="223"/>
      <c r="K366" s="223"/>
      <c r="M366" s="244"/>
      <c r="N366" s="244"/>
      <c r="O366" s="244"/>
      <c r="P366" s="223"/>
      <c r="Q366" s="234"/>
      <c r="R366" s="234"/>
      <c r="S366" s="234"/>
      <c r="Z366" s="223"/>
      <c r="AG366" s="289"/>
      <c r="AH366" s="289"/>
      <c r="AI366" s="289"/>
      <c r="AJ366" s="289"/>
      <c r="AK366" s="289"/>
    </row>
    <row r="367" spans="1:37" ht="15" customHeight="1">
      <c r="J367" s="223"/>
      <c r="K367" s="223"/>
      <c r="M367" s="244"/>
      <c r="N367" s="244"/>
      <c r="O367" s="244"/>
      <c r="P367" s="223"/>
      <c r="Q367" s="234"/>
      <c r="R367" s="234"/>
      <c r="S367" s="234"/>
      <c r="Z367" s="223"/>
      <c r="AG367" s="289"/>
      <c r="AH367" s="289"/>
      <c r="AI367" s="289"/>
      <c r="AJ367" s="289"/>
      <c r="AK367" s="289"/>
    </row>
    <row r="368" spans="1:37" ht="15" customHeight="1">
      <c r="A368" s="220"/>
      <c r="B368" s="220"/>
      <c r="D368" s="297"/>
    </row>
    <row r="369" spans="1:66" ht="15" customHeight="1">
      <c r="AF369" s="266"/>
      <c r="AH369" s="293"/>
      <c r="AI369" s="293"/>
      <c r="AJ369" s="293"/>
      <c r="AK369" s="293"/>
    </row>
    <row r="371" spans="1:66" ht="15" customHeight="1">
      <c r="A371" s="220"/>
      <c r="B371" s="220" t="s">
        <v>514</v>
      </c>
    </row>
    <row r="372" spans="1:66" customFormat="1" ht="15" customHeight="1">
      <c r="A372" s="298"/>
      <c r="B372" s="299"/>
      <c r="C372" s="300"/>
      <c r="D372" s="300"/>
      <c r="E372" s="300"/>
      <c r="F372" s="300"/>
      <c r="G372" s="300"/>
      <c r="H372" s="300"/>
      <c r="I372" s="300"/>
      <c r="J372" s="300"/>
      <c r="K372" s="300"/>
      <c r="L372" s="300"/>
      <c r="M372" s="300"/>
      <c r="N372" s="300"/>
      <c r="O372" s="300"/>
      <c r="P372" s="300"/>
      <c r="Q372" s="300"/>
      <c r="R372" s="300"/>
      <c r="S372" s="300"/>
      <c r="T372" s="300"/>
      <c r="U372" s="300"/>
      <c r="V372" s="300"/>
      <c r="W372" s="300"/>
      <c r="X372" s="300"/>
      <c r="Y372" s="300"/>
      <c r="Z372" s="300"/>
      <c r="AA372" s="300"/>
      <c r="AB372" s="300"/>
      <c r="AC372" s="300"/>
      <c r="AD372" s="300"/>
      <c r="AE372" s="300"/>
      <c r="AF372" s="300"/>
    </row>
    <row r="373" spans="1:66" customFormat="1" ht="15" customHeight="1">
      <c r="A373" s="298"/>
      <c r="B373" s="298"/>
      <c r="C373" s="298"/>
      <c r="D373" s="298"/>
      <c r="E373" s="219"/>
      <c r="F373" s="301" t="s">
        <v>344</v>
      </c>
      <c r="G373" s="302">
        <v>1</v>
      </c>
      <c r="H373" s="303"/>
      <c r="I373" s="303" t="s">
        <v>345</v>
      </c>
      <c r="J373" s="303"/>
      <c r="K373" s="303"/>
      <c r="L373" s="303"/>
      <c r="M373" s="303"/>
      <c r="N373" s="300"/>
      <c r="O373" s="300"/>
      <c r="P373" s="300"/>
      <c r="Q373" s="300"/>
      <c r="R373" s="300"/>
      <c r="S373" s="300"/>
      <c r="T373" s="300"/>
      <c r="U373" s="300"/>
      <c r="V373" s="300"/>
      <c r="W373" s="300"/>
      <c r="X373" s="300"/>
      <c r="Y373" s="300"/>
      <c r="Z373" s="300"/>
      <c r="AA373" s="300"/>
      <c r="AB373" s="300"/>
      <c r="AC373" s="300"/>
      <c r="AD373" s="300"/>
      <c r="AE373" s="300"/>
      <c r="AF373" s="300"/>
      <c r="AG373" s="300"/>
      <c r="AH373" s="300"/>
      <c r="AI373" s="300"/>
      <c r="AJ373" s="300"/>
      <c r="AK373" s="300"/>
      <c r="AL373" s="300"/>
      <c r="AM373" s="300"/>
      <c r="AN373" s="300"/>
    </row>
    <row r="374" spans="1:66" ht="15" customHeight="1">
      <c r="D374"/>
      <c r="F374"/>
      <c r="G374"/>
      <c r="H374"/>
      <c r="I374"/>
      <c r="J374"/>
      <c r="K374"/>
      <c r="L374"/>
      <c r="M374"/>
      <c r="N374"/>
      <c r="O374"/>
      <c r="P374"/>
      <c r="Q374"/>
      <c r="R374"/>
      <c r="S374"/>
      <c r="T374"/>
      <c r="U374"/>
      <c r="V374"/>
      <c r="W374"/>
      <c r="X374"/>
      <c r="Y374"/>
      <c r="Z374"/>
      <c r="AA374"/>
      <c r="AB374"/>
      <c r="AC374"/>
      <c r="AD374"/>
      <c r="AE374"/>
      <c r="AF374"/>
      <c r="AG374"/>
      <c r="AH374"/>
    </row>
    <row r="375" spans="1:66" ht="15" customHeight="1">
      <c r="D375"/>
      <c r="I375" s="266"/>
      <c r="K375" s="234"/>
      <c r="L375" s="234"/>
      <c r="M375" s="234"/>
      <c r="N375" s="226"/>
      <c r="O375" s="226"/>
      <c r="P375" s="226"/>
      <c r="Q375" s="226"/>
      <c r="W375" s="223"/>
      <c r="X375" s="223"/>
      <c r="Y375" s="223"/>
      <c r="AA375"/>
      <c r="AB375"/>
      <c r="AC375"/>
      <c r="AD375"/>
      <c r="AE375"/>
      <c r="AF375"/>
      <c r="AG375"/>
      <c r="AH375"/>
    </row>
    <row r="376" spans="1:66" s="217" customFormat="1" ht="15" customHeight="1">
      <c r="D376"/>
      <c r="G376" s="619"/>
      <c r="H376" s="619"/>
      <c r="I376" s="619"/>
      <c r="J376" s="219"/>
      <c r="K376" s="219"/>
      <c r="L376" s="219"/>
      <c r="M376" s="219"/>
      <c r="N376" s="619"/>
      <c r="O376" s="619"/>
      <c r="P376" s="619"/>
      <c r="Q376" s="619"/>
      <c r="R376" s="266" t="s">
        <v>313</v>
      </c>
      <c r="S376" s="219"/>
      <c r="T376" s="219"/>
      <c r="U376" s="219"/>
      <c r="V376" s="619"/>
      <c r="W376" s="619"/>
      <c r="X376" s="619"/>
      <c r="Y376" s="261"/>
      <c r="Z376" s="219"/>
      <c r="AA376"/>
      <c r="AB376"/>
      <c r="AC376"/>
      <c r="AD376"/>
      <c r="AE376"/>
      <c r="AF376"/>
      <c r="AG376"/>
      <c r="AH376"/>
      <c r="AI376" s="261"/>
      <c r="AJ376" s="261"/>
    </row>
    <row r="377" spans="1:66" s="217" customFormat="1" ht="15" customHeight="1">
      <c r="D377"/>
      <c r="K377" s="254"/>
      <c r="L377" s="254"/>
      <c r="N377" s="254"/>
      <c r="O377" s="254"/>
      <c r="R377" s="227"/>
      <c r="T377" s="227"/>
      <c r="U377" s="227"/>
      <c r="W377" s="261"/>
      <c r="X377" s="261"/>
      <c r="Y377" s="261"/>
      <c r="AA377"/>
      <c r="AB377"/>
      <c r="AC377"/>
      <c r="AD377"/>
      <c r="AE377"/>
      <c r="AF377"/>
      <c r="AG377"/>
      <c r="AH377"/>
      <c r="AI377" s="261"/>
      <c r="AJ377" s="261"/>
    </row>
    <row r="378" spans="1:66" s="217" customFormat="1" ht="15" customHeight="1">
      <c r="D378"/>
      <c r="K378" s="254"/>
      <c r="L378" s="254"/>
      <c r="N378" s="254"/>
      <c r="O378" s="254"/>
      <c r="R378" s="227"/>
      <c r="T378" s="266" t="s">
        <v>315</v>
      </c>
      <c r="U378" s="227"/>
      <c r="W378" s="261"/>
      <c r="X378" s="261"/>
      <c r="Y378" s="261"/>
      <c r="AA378"/>
      <c r="AB378"/>
      <c r="AC378"/>
      <c r="AD378"/>
      <c r="AE378"/>
      <c r="AF378"/>
      <c r="AG378"/>
      <c r="AH378"/>
      <c r="AI378" s="261"/>
      <c r="AJ378" s="261"/>
    </row>
    <row r="379" spans="1:66" s="217" customFormat="1" ht="15" customHeight="1">
      <c r="D379"/>
      <c r="G379" s="619"/>
      <c r="H379" s="619"/>
      <c r="I379" s="619"/>
      <c r="J379" s="619"/>
      <c r="K379" s="619"/>
      <c r="L379" s="619"/>
      <c r="M379" s="619"/>
      <c r="N379" s="619"/>
      <c r="O379" s="619"/>
      <c r="P379" s="619"/>
      <c r="Q379" s="619"/>
      <c r="R379" s="619"/>
      <c r="S379" s="619"/>
      <c r="T379" s="619"/>
      <c r="U379" s="619"/>
      <c r="V379" s="619"/>
      <c r="W379" s="619"/>
      <c r="X379" s="619"/>
      <c r="Y379" s="261"/>
      <c r="AA379"/>
      <c r="AB379"/>
      <c r="AC379"/>
      <c r="AD379"/>
      <c r="AE379"/>
      <c r="AF379"/>
      <c r="AG379"/>
      <c r="AH379"/>
      <c r="AI379" s="261"/>
      <c r="AJ379" s="261"/>
      <c r="BL379"/>
      <c r="BM379"/>
      <c r="BN379"/>
    </row>
    <row r="380" spans="1:66" s="217" customFormat="1" ht="15" customHeight="1">
      <c r="D380"/>
      <c r="K380" s="254"/>
      <c r="L380" s="254"/>
      <c r="N380" s="254"/>
      <c r="O380" s="254"/>
      <c r="R380" s="227"/>
      <c r="T380" s="227"/>
      <c r="U380" s="227"/>
      <c r="W380" s="261"/>
      <c r="X380" s="261"/>
      <c r="Y380" s="261"/>
      <c r="AA380"/>
      <c r="AB380"/>
      <c r="AC380"/>
      <c r="AD380"/>
      <c r="AE380"/>
      <c r="AF380"/>
      <c r="AG380"/>
      <c r="AH380"/>
      <c r="AI380" s="261"/>
      <c r="AJ380" s="261"/>
      <c r="BF380" s="266" t="s">
        <v>313</v>
      </c>
      <c r="BG380" s="518" t="s">
        <v>51</v>
      </c>
      <c r="BH380" s="764" t="e">
        <f>#REF!</f>
        <v>#REF!</v>
      </c>
      <c r="BI380" s="764"/>
      <c r="BJ380" s="764"/>
      <c r="BK380" s="764"/>
      <c r="BL380" s="764"/>
      <c r="BM380" s="519" t="s">
        <v>13</v>
      </c>
      <c r="BN380"/>
    </row>
    <row r="381" spans="1:66" s="217" customFormat="1" ht="15" customHeight="1">
      <c r="D381"/>
      <c r="K381" s="254"/>
      <c r="L381" s="254"/>
      <c r="N381" s="254"/>
      <c r="O381" s="254"/>
      <c r="R381" s="227"/>
      <c r="T381" s="227"/>
      <c r="U381" s="227"/>
      <c r="W381" s="261"/>
      <c r="X381" s="261"/>
      <c r="Y381" s="261"/>
      <c r="AA381"/>
      <c r="AB381"/>
      <c r="AC381"/>
      <c r="AD381"/>
      <c r="AE381" s="266" t="s">
        <v>313</v>
      </c>
      <c r="AF381" s="565" t="s">
        <v>51</v>
      </c>
      <c r="AG381" s="1269">
        <f>AI128</f>
        <v>8299.5300000000007</v>
      </c>
      <c r="AH381" s="1269"/>
      <c r="AI381" s="1269"/>
      <c r="AJ381" s="1269"/>
      <c r="AK381" s="566" t="s">
        <v>15</v>
      </c>
      <c r="BF381" s="266" t="s">
        <v>315</v>
      </c>
      <c r="BG381" s="518" t="s">
        <v>51</v>
      </c>
      <c r="BH381" s="764" t="e">
        <f>#REF!</f>
        <v>#REF!</v>
      </c>
      <c r="BI381" s="764"/>
      <c r="BJ381" s="764"/>
      <c r="BK381" s="764"/>
      <c r="BL381" s="764"/>
      <c r="BM381" s="519" t="s">
        <v>226</v>
      </c>
      <c r="BN381"/>
    </row>
    <row r="382" spans="1:66" s="217" customFormat="1" ht="15" customHeight="1">
      <c r="D382"/>
      <c r="F382" s="251"/>
      <c r="G382" s="251"/>
      <c r="H382" s="251"/>
      <c r="I382" s="251"/>
      <c r="J382" s="251"/>
      <c r="K382" s="254"/>
      <c r="L382" s="254"/>
      <c r="M382" s="251"/>
      <c r="N382" s="305"/>
      <c r="O382" s="305"/>
      <c r="P382" s="305"/>
      <c r="Q382" s="251"/>
      <c r="R382" s="227"/>
      <c r="S382" s="251"/>
      <c r="T382" s="227"/>
      <c r="U382" s="227"/>
      <c r="V382" s="251"/>
      <c r="W382" s="227"/>
      <c r="X382" s="227"/>
      <c r="Y382" s="227"/>
      <c r="AA382"/>
      <c r="AB382"/>
      <c r="AC382"/>
      <c r="AD382"/>
      <c r="AE382" s="266" t="s">
        <v>315</v>
      </c>
      <c r="AF382" s="565" t="s">
        <v>51</v>
      </c>
      <c r="AG382" s="1269">
        <f>AI130</f>
        <v>0</v>
      </c>
      <c r="AH382" s="1269"/>
      <c r="AI382" s="1269"/>
      <c r="AJ382" s="1269"/>
      <c r="AK382" s="566" t="s">
        <v>15</v>
      </c>
      <c r="BF382" s="219"/>
      <c r="BG382" s="219"/>
      <c r="BH382" s="219"/>
      <c r="BI382" s="219"/>
      <c r="BJ382" s="219"/>
      <c r="BK382" s="219"/>
      <c r="BL382" s="219"/>
      <c r="BM382" s="219"/>
      <c r="BN382"/>
    </row>
    <row r="383" spans="1:66" s="217" customFormat="1" ht="15" customHeight="1">
      <c r="D383"/>
      <c r="E383" s="305"/>
      <c r="F383" s="305"/>
      <c r="G383" s="251"/>
      <c r="H383" s="251"/>
      <c r="I383" s="251"/>
      <c r="J383" s="251"/>
      <c r="K383" s="254"/>
      <c r="L383" s="254"/>
      <c r="M383" s="251"/>
      <c r="N383" s="254"/>
      <c r="O383" s="305"/>
      <c r="Q383" s="567" t="s">
        <v>301</v>
      </c>
      <c r="R383" s="227"/>
      <c r="S383" s="251"/>
      <c r="T383" s="227"/>
      <c r="U383" s="227"/>
      <c r="V383" s="251"/>
      <c r="W383" s="227"/>
      <c r="X383" s="227"/>
      <c r="Y383" s="305"/>
      <c r="Z383" s="305"/>
      <c r="AA383"/>
      <c r="AB383"/>
      <c r="AC383"/>
      <c r="AD383"/>
      <c r="BF383" s="316" t="s">
        <v>301</v>
      </c>
      <c r="BG383" s="518" t="s">
        <v>51</v>
      </c>
      <c r="BH383" s="764" t="e">
        <f>#REF!</f>
        <v>#REF!</v>
      </c>
      <c r="BI383" s="764"/>
      <c r="BJ383" s="764"/>
      <c r="BK383" s="764"/>
      <c r="BL383" s="764"/>
      <c r="BM383" s="519" t="s">
        <v>15</v>
      </c>
      <c r="BN383"/>
    </row>
    <row r="384" spans="1:66" s="217" customFormat="1" ht="15" customHeight="1">
      <c r="D384"/>
      <c r="F384" s="251"/>
      <c r="G384" s="251"/>
      <c r="H384" s="251"/>
      <c r="I384" s="251"/>
      <c r="J384" s="251"/>
      <c r="K384" s="254"/>
      <c r="L384" s="254"/>
      <c r="M384" s="251"/>
      <c r="N384" s="254"/>
      <c r="O384" s="254"/>
      <c r="P384" s="251"/>
      <c r="Q384" s="251"/>
      <c r="R384" s="227"/>
      <c r="S384" s="251"/>
      <c r="T384" s="251"/>
      <c r="U384" s="251"/>
      <c r="V384" s="251"/>
      <c r="W384" s="251"/>
      <c r="X384" s="251"/>
      <c r="Y384" s="251"/>
      <c r="AA384"/>
      <c r="AB384"/>
      <c r="AC384"/>
      <c r="AD384"/>
      <c r="AE384" s="567" t="s">
        <v>301</v>
      </c>
      <c r="AF384" s="565" t="s">
        <v>51</v>
      </c>
      <c r="AG384" s="1269">
        <f>'§9.直角'!AH106</f>
        <v>297.68</v>
      </c>
      <c r="AH384" s="1269"/>
      <c r="AI384" s="1269"/>
      <c r="AJ384" s="1269"/>
      <c r="AK384" s="566" t="s">
        <v>15</v>
      </c>
      <c r="BF384" s="317"/>
      <c r="BG384" s="518"/>
      <c r="BH384" s="293"/>
      <c r="BI384" s="293"/>
      <c r="BJ384" s="293"/>
      <c r="BK384" s="293"/>
      <c r="BL384" s="293"/>
      <c r="BM384" s="519"/>
      <c r="BN384"/>
    </row>
    <row r="385" spans="1:66" s="217" customFormat="1" ht="15" customHeight="1">
      <c r="D385"/>
      <c r="F385" s="251"/>
      <c r="G385" s="251"/>
      <c r="H385" s="251"/>
      <c r="M385" s="306"/>
      <c r="N385" s="307"/>
      <c r="T385" s="307"/>
      <c r="U385" s="307"/>
      <c r="V385" s="251"/>
      <c r="W385" s="251"/>
      <c r="X385" s="251"/>
      <c r="Y385" s="251"/>
      <c r="AA385"/>
      <c r="AB385" s="620"/>
      <c r="AC385"/>
      <c r="AD385"/>
      <c r="AE385" s="568"/>
      <c r="AF385" s="568"/>
      <c r="AG385" s="569"/>
      <c r="AH385" s="569"/>
      <c r="AI385" s="569"/>
      <c r="AJ385" s="569"/>
      <c r="AK385" s="569"/>
      <c r="BF385" s="557" t="s">
        <v>347</v>
      </c>
      <c r="BG385" s="518" t="s">
        <v>51</v>
      </c>
      <c r="BH385" s="764" t="e">
        <f>#REF!</f>
        <v>#REF!</v>
      </c>
      <c r="BI385" s="764"/>
      <c r="BJ385" s="764"/>
      <c r="BK385" s="764"/>
      <c r="BL385" s="764"/>
      <c r="BM385" s="519" t="s">
        <v>13</v>
      </c>
      <c r="BN385"/>
    </row>
    <row r="386" spans="1:66" s="217" customFormat="1" ht="15" customHeight="1">
      <c r="D386"/>
      <c r="F386" s="251"/>
      <c r="G386" s="251"/>
      <c r="H386" s="251"/>
      <c r="K386"/>
      <c r="L386" s="226"/>
      <c r="M386" s="226"/>
      <c r="N386" s="308"/>
      <c r="O386" s="308"/>
      <c r="Q386" s="557" t="s">
        <v>347</v>
      </c>
      <c r="R386"/>
      <c r="S386" s="226"/>
      <c r="T386" s="270"/>
      <c r="V386" s="251"/>
      <c r="W386" s="251"/>
      <c r="X386" s="251"/>
      <c r="Y386" s="251"/>
      <c r="AA386"/>
      <c r="AB386"/>
      <c r="AC386"/>
      <c r="AD386"/>
      <c r="AE386" s="557" t="s">
        <v>347</v>
      </c>
      <c r="AF386" s="565" t="s">
        <v>51</v>
      </c>
      <c r="AG386" s="1269">
        <f>'§9.直角'!AH108</f>
        <v>4167.45</v>
      </c>
      <c r="AH386" s="1269"/>
      <c r="AI386" s="1269"/>
      <c r="AJ386" s="1269"/>
      <c r="AK386" s="566" t="s">
        <v>15</v>
      </c>
    </row>
    <row r="387" spans="1:66" s="217" customFormat="1" ht="15" customHeight="1">
      <c r="D387"/>
      <c r="F387" s="251"/>
      <c r="G387" s="251"/>
      <c r="H387" s="251"/>
      <c r="J387"/>
      <c r="K387" s="309"/>
      <c r="L387" s="226"/>
      <c r="N387" s="308"/>
      <c r="O387" s="308"/>
      <c r="P387" s="226"/>
      <c r="Q387" s="226"/>
      <c r="R387" s="309"/>
      <c r="S387" s="226"/>
      <c r="T387" s="270"/>
      <c r="V387" s="251"/>
      <c r="W387" s="227"/>
      <c r="X387" s="227"/>
      <c r="Y387" s="227"/>
      <c r="AA387"/>
      <c r="AB387"/>
      <c r="AC387"/>
      <c r="AD387"/>
      <c r="AE387"/>
    </row>
    <row r="388" spans="1:66" s="217" customFormat="1" ht="15" customHeight="1">
      <c r="D388"/>
      <c r="E388" s="219"/>
      <c r="F388" s="303"/>
      <c r="G388" s="303"/>
      <c r="H388" s="618"/>
      <c r="I388" s="618"/>
      <c r="L388" s="226"/>
      <c r="M388" s="226"/>
      <c r="N388" s="308"/>
      <c r="O388" s="308"/>
      <c r="P388" s="226"/>
      <c r="Q388" s="226"/>
      <c r="R388" s="1270" t="s">
        <v>348</v>
      </c>
      <c r="S388" s="1270"/>
      <c r="T388" s="618"/>
      <c r="U388" s="618"/>
      <c r="V388" s="300"/>
      <c r="W388" s="300"/>
      <c r="X388" s="300"/>
      <c r="AA388"/>
      <c r="AB388"/>
      <c r="AC388"/>
      <c r="AD388"/>
      <c r="AE388"/>
    </row>
    <row r="389" spans="1:66" s="217" customFormat="1" ht="15" customHeight="1">
      <c r="D389"/>
      <c r="E389" s="219"/>
      <c r="F389" s="303"/>
      <c r="G389" s="303"/>
      <c r="H389" s="300"/>
      <c r="K389" s="309"/>
      <c r="L389" s="226"/>
      <c r="M389" s="226"/>
      <c r="N389" s="308"/>
      <c r="O389" s="308"/>
      <c r="P389" s="226"/>
      <c r="Q389" s="226"/>
      <c r="R389" s="1271" t="s">
        <v>348</v>
      </c>
      <c r="S389" s="1271"/>
      <c r="T389" s="270"/>
      <c r="V389" s="300"/>
      <c r="W389" s="300"/>
      <c r="X389" s="300"/>
      <c r="Y389" s="300"/>
      <c r="Z389"/>
      <c r="AA389"/>
      <c r="AB389"/>
      <c r="AC389"/>
      <c r="AD389"/>
      <c r="AE389"/>
    </row>
    <row r="390" spans="1:66" s="217" customFormat="1" ht="15" customHeight="1">
      <c r="D390"/>
      <c r="E390" s="219"/>
      <c r="F390" s="303"/>
      <c r="G390" s="303"/>
      <c r="H390" s="300"/>
      <c r="L390" s="307"/>
      <c r="M390" s="219"/>
      <c r="N390" s="223"/>
      <c r="O390" s="219"/>
      <c r="P390" s="219"/>
      <c r="Q390" s="219"/>
      <c r="R390" s="1271"/>
      <c r="S390" s="1271"/>
      <c r="T390" s="223"/>
      <c r="U390" s="223"/>
      <c r="V390" s="300"/>
      <c r="W390" s="300"/>
      <c r="X390" s="300"/>
      <c r="Y390" s="300"/>
      <c r="Z390"/>
      <c r="AA390"/>
      <c r="AB390"/>
      <c r="AC390"/>
      <c r="AD390"/>
      <c r="AE390"/>
    </row>
    <row r="391" spans="1:66" s="217" customFormat="1" ht="15" customHeight="1">
      <c r="D391"/>
      <c r="E391" s="219"/>
      <c r="H391" s="219"/>
      <c r="J391" s="310"/>
      <c r="L391" s="307"/>
      <c r="M391" s="219"/>
      <c r="N391" s="223"/>
      <c r="O391" s="320"/>
      <c r="P391" s="320"/>
      <c r="Q391" s="219"/>
      <c r="R391" s="223"/>
      <c r="S391" s="223"/>
      <c r="T391" s="223"/>
      <c r="U391" s="223"/>
      <c r="V391" s="232"/>
      <c r="Y391" s="300"/>
      <c r="Z391"/>
      <c r="AA391"/>
      <c r="AB391"/>
      <c r="AC391"/>
      <c r="AD391"/>
      <c r="AE391"/>
    </row>
    <row r="392" spans="1:66" s="217" customFormat="1" ht="15" customHeight="1">
      <c r="D392"/>
      <c r="E392" s="219"/>
      <c r="H392" s="232"/>
      <c r="J392" s="310"/>
      <c r="M392" s="311"/>
      <c r="N392" s="307"/>
      <c r="O392" s="320"/>
      <c r="P392" s="320"/>
      <c r="R392" s="311"/>
      <c r="U392" s="311"/>
      <c r="W392" s="232"/>
      <c r="Y392" s="300"/>
      <c r="Z392"/>
      <c r="AA392"/>
      <c r="AB392"/>
      <c r="AC392"/>
      <c r="AD392"/>
      <c r="AE392"/>
      <c r="AF392"/>
    </row>
    <row r="393" spans="1:66" s="217" customFormat="1" ht="15" customHeight="1">
      <c r="D393"/>
      <c r="E393" s="219"/>
      <c r="H393" s="232"/>
      <c r="L393" s="310"/>
      <c r="Q393" s="307"/>
      <c r="W393" s="232"/>
      <c r="Y393" s="300"/>
      <c r="Z393"/>
      <c r="AA393"/>
      <c r="AB393"/>
      <c r="AC393"/>
      <c r="AD393"/>
      <c r="AE393"/>
      <c r="AF393"/>
      <c r="AG393"/>
      <c r="AH393"/>
    </row>
    <row r="394" spans="1:66" customFormat="1" ht="15" customHeight="1">
      <c r="A394" s="298"/>
      <c r="B394" s="298"/>
      <c r="C394" s="298"/>
      <c r="D394" s="298"/>
      <c r="E394" s="219"/>
      <c r="F394" s="301" t="s">
        <v>344</v>
      </c>
      <c r="G394" s="302">
        <v>2</v>
      </c>
      <c r="H394" s="303"/>
      <c r="I394" s="303" t="s">
        <v>349</v>
      </c>
      <c r="J394" s="303"/>
      <c r="K394" s="303"/>
      <c r="L394" s="303"/>
      <c r="M394" s="303"/>
      <c r="N394" s="300"/>
      <c r="O394" s="300"/>
      <c r="P394" s="300"/>
      <c r="Q394" s="300"/>
      <c r="R394" s="300"/>
      <c r="S394" s="300"/>
      <c r="T394" s="300"/>
      <c r="U394" s="300"/>
      <c r="V394" s="300"/>
      <c r="W394" s="300"/>
      <c r="X394" s="300"/>
      <c r="Y394" s="300"/>
      <c r="Z394" s="300"/>
      <c r="AA394" s="300"/>
      <c r="AB394" s="300"/>
      <c r="AC394" s="300"/>
      <c r="AD394" s="300"/>
      <c r="AE394" s="300"/>
      <c r="AF394" s="300"/>
      <c r="AG394" s="300"/>
      <c r="AH394" s="300"/>
      <c r="AI394" s="300"/>
      <c r="AJ394" s="300"/>
      <c r="AK394" s="300"/>
      <c r="AL394" s="300"/>
      <c r="AM394" s="300"/>
      <c r="AN394" s="300"/>
    </row>
    <row r="395" spans="1:66" ht="15" customHeight="1">
      <c r="F395"/>
      <c r="G395"/>
      <c r="H395"/>
      <c r="I395"/>
      <c r="J395"/>
      <c r="K395"/>
      <c r="L395"/>
      <c r="M395"/>
      <c r="N395"/>
      <c r="O395"/>
      <c r="P395"/>
      <c r="Q395"/>
      <c r="R395"/>
      <c r="S395"/>
      <c r="T395"/>
      <c r="U395"/>
      <c r="V395"/>
      <c r="W395"/>
      <c r="X395"/>
      <c r="Y395"/>
      <c r="Z395"/>
      <c r="AA395"/>
      <c r="AB395"/>
      <c r="AC395"/>
      <c r="AD395"/>
      <c r="AE395"/>
      <c r="AF395"/>
      <c r="AG395"/>
      <c r="AH395"/>
      <c r="AI395"/>
      <c r="AJ395"/>
      <c r="AK395"/>
      <c r="AL395"/>
      <c r="AM395"/>
    </row>
    <row r="396" spans="1:66" s="217" customFormat="1" ht="15" customHeight="1">
      <c r="E396" s="219"/>
      <c r="F396" s="219"/>
      <c r="G396" s="219"/>
      <c r="H396" s="219"/>
      <c r="I396" s="266"/>
      <c r="J396" s="219"/>
      <c r="K396" s="234"/>
      <c r="L396" s="234"/>
      <c r="M396" s="234"/>
      <c r="N396" s="226"/>
      <c r="O396" s="226"/>
      <c r="P396" s="226"/>
      <c r="Q396" s="226"/>
      <c r="R396" s="266" t="s">
        <v>313</v>
      </c>
      <c r="S396" s="219"/>
      <c r="T396" s="219"/>
      <c r="U396" s="219"/>
      <c r="V396" s="219"/>
      <c r="W396" s="223"/>
      <c r="X396" s="223"/>
      <c r="Y396" s="223"/>
      <c r="Z396"/>
      <c r="AA396"/>
      <c r="AB396"/>
      <c r="AC396"/>
      <c r="AD396"/>
      <c r="AE396"/>
      <c r="AF396"/>
      <c r="AG396"/>
      <c r="AH396"/>
      <c r="AI396"/>
      <c r="AJ396"/>
      <c r="AK396"/>
      <c r="AL396"/>
      <c r="AM396"/>
    </row>
    <row r="397" spans="1:66" s="217" customFormat="1" ht="15" customHeight="1">
      <c r="G397" s="619"/>
      <c r="H397" s="619"/>
      <c r="I397" s="619"/>
      <c r="J397" s="219"/>
      <c r="K397" s="219"/>
      <c r="L397" s="219"/>
      <c r="M397" s="219"/>
      <c r="N397" s="619"/>
      <c r="O397" s="619"/>
      <c r="P397" s="619"/>
      <c r="Q397" s="619"/>
      <c r="R397" s="219"/>
      <c r="S397" s="219"/>
      <c r="T397" s="219"/>
      <c r="U397" s="219"/>
      <c r="V397" s="619"/>
      <c r="W397" s="619"/>
      <c r="X397" s="619"/>
      <c r="Y397" s="261"/>
      <c r="Z397"/>
      <c r="AA397"/>
      <c r="AB397"/>
      <c r="AC397"/>
      <c r="AD397"/>
      <c r="AE397"/>
      <c r="AF397"/>
      <c r="AG397"/>
      <c r="AH397"/>
      <c r="AI397"/>
      <c r="AJ397"/>
      <c r="AK397"/>
      <c r="AL397"/>
      <c r="AM397"/>
    </row>
    <row r="398" spans="1:66" s="217" customFormat="1" ht="15" customHeight="1">
      <c r="K398" s="254"/>
      <c r="L398" s="254"/>
      <c r="N398" s="254"/>
      <c r="O398" s="254"/>
      <c r="R398" s="251"/>
      <c r="U398" s="266" t="s">
        <v>315</v>
      </c>
      <c r="W398" s="261"/>
      <c r="X398" s="261"/>
      <c r="Y398" s="261"/>
      <c r="Z398"/>
      <c r="AA398"/>
      <c r="AB398"/>
      <c r="AC398"/>
      <c r="AD398"/>
      <c r="AE398"/>
      <c r="AF398"/>
      <c r="AG398"/>
      <c r="AH398"/>
      <c r="AI398"/>
      <c r="AJ398"/>
      <c r="AK398"/>
      <c r="AL398"/>
      <c r="AM398"/>
    </row>
    <row r="399" spans="1:66" s="217" customFormat="1" ht="15" customHeight="1">
      <c r="K399" s="254"/>
      <c r="L399" s="254"/>
      <c r="N399" s="254"/>
      <c r="O399" s="254"/>
      <c r="R399" s="251"/>
      <c r="T399" s="251"/>
      <c r="U399" s="227"/>
      <c r="W399" s="261"/>
      <c r="X399" s="261"/>
      <c r="Y399" s="261"/>
      <c r="Z399"/>
      <c r="AA399"/>
      <c r="AB399"/>
      <c r="AC399"/>
      <c r="AD399"/>
      <c r="AE399"/>
      <c r="AF399"/>
      <c r="AG399"/>
      <c r="AH399"/>
      <c r="AI399"/>
      <c r="AJ399"/>
      <c r="AK399"/>
      <c r="AL399"/>
      <c r="AM399"/>
    </row>
    <row r="400" spans="1:66" s="217" customFormat="1" ht="15" customHeight="1">
      <c r="G400" s="619"/>
      <c r="H400" s="619"/>
      <c r="I400" s="619"/>
      <c r="J400" s="619"/>
      <c r="K400" s="619"/>
      <c r="L400" s="619"/>
      <c r="M400" s="619"/>
      <c r="N400" s="619"/>
      <c r="O400" s="619"/>
      <c r="P400" s="619"/>
      <c r="Q400" s="619"/>
      <c r="R400" s="619"/>
      <c r="S400" s="619"/>
      <c r="T400" s="619"/>
      <c r="U400" s="619"/>
      <c r="V400" s="619"/>
      <c r="W400" s="619"/>
      <c r="X400" s="619"/>
      <c r="Y400" s="261"/>
      <c r="Z400"/>
      <c r="AA400"/>
      <c r="AB400"/>
      <c r="AC400"/>
      <c r="AD400"/>
      <c r="AE400"/>
      <c r="AF400"/>
      <c r="AG400"/>
      <c r="AH400"/>
      <c r="AI400"/>
      <c r="AJ400"/>
      <c r="AK400"/>
      <c r="AL400"/>
      <c r="AM400"/>
    </row>
    <row r="401" spans="1:73" s="217" customFormat="1" ht="15" customHeight="1">
      <c r="K401" s="254"/>
      <c r="L401" s="254"/>
      <c r="N401" s="254"/>
      <c r="O401" s="254"/>
      <c r="R401" s="227"/>
      <c r="T401" s="227"/>
      <c r="U401" s="227"/>
      <c r="W401" s="261"/>
      <c r="X401" s="261"/>
      <c r="Y401" s="261"/>
      <c r="Z401"/>
      <c r="AA401"/>
      <c r="AB401"/>
      <c r="AC401"/>
      <c r="AD401"/>
      <c r="AE401"/>
    </row>
    <row r="402" spans="1:73" s="217" customFormat="1" ht="15" customHeight="1">
      <c r="K402" s="254"/>
      <c r="L402" s="254"/>
      <c r="N402" s="254"/>
      <c r="O402" s="254"/>
      <c r="R402" s="227"/>
      <c r="T402" s="227"/>
      <c r="U402" s="227"/>
      <c r="W402" s="261"/>
      <c r="X402" s="261"/>
      <c r="Y402" s="261"/>
      <c r="Z402"/>
      <c r="AA402"/>
      <c r="AB402"/>
      <c r="AC402"/>
      <c r="AD402"/>
      <c r="AE402" s="266" t="s">
        <v>313</v>
      </c>
      <c r="AF402" s="518" t="s">
        <v>51</v>
      </c>
      <c r="AG402" s="764">
        <f>N150</f>
        <v>780</v>
      </c>
      <c r="AH402" s="764"/>
      <c r="AI402" s="764"/>
      <c r="AJ402" s="764"/>
      <c r="AK402" s="764"/>
      <c r="AL402" s="519" t="s">
        <v>13</v>
      </c>
      <c r="AM402"/>
    </row>
    <row r="403" spans="1:73" s="217" customFormat="1" ht="15" customHeight="1">
      <c r="J403" s="219"/>
      <c r="K403" s="219"/>
      <c r="L403" s="219"/>
      <c r="M403" s="219"/>
      <c r="N403" s="219"/>
      <c r="O403" s="219"/>
      <c r="P403" s="219"/>
      <c r="Q403" s="219"/>
      <c r="R403" s="219"/>
      <c r="S403" s="219"/>
      <c r="T403" s="219"/>
      <c r="U403" s="219"/>
      <c r="V403" s="219"/>
      <c r="W403" s="219"/>
      <c r="X403" s="219"/>
      <c r="Y403" s="219"/>
      <c r="Z403"/>
      <c r="AA403"/>
      <c r="AB403"/>
      <c r="AC403"/>
      <c r="AD403"/>
      <c r="AE403" s="266" t="s">
        <v>315</v>
      </c>
      <c r="AF403" s="518" t="s">
        <v>51</v>
      </c>
      <c r="AG403" s="764">
        <f>AD150</f>
        <v>0</v>
      </c>
      <c r="AH403" s="764"/>
      <c r="AI403" s="764"/>
      <c r="AJ403" s="764"/>
      <c r="AK403" s="764"/>
      <c r="AL403" s="519" t="s">
        <v>226</v>
      </c>
      <c r="AM403"/>
    </row>
    <row r="404" spans="1:73" s="217" customFormat="1" ht="15" customHeight="1">
      <c r="F404" s="251"/>
      <c r="G404" s="251"/>
      <c r="H404" s="251"/>
      <c r="M404" s="306"/>
      <c r="N404" s="307"/>
      <c r="T404" s="307"/>
      <c r="U404" s="307"/>
      <c r="V404" s="251"/>
      <c r="W404" s="251"/>
      <c r="X404" s="251"/>
      <c r="Y404" s="251"/>
      <c r="Z404"/>
      <c r="AA404"/>
      <c r="AB404"/>
      <c r="AC404"/>
      <c r="AD404"/>
      <c r="AE404" s="219"/>
      <c r="AF404" s="219"/>
      <c r="AG404" s="1092"/>
      <c r="AH404" s="1092"/>
      <c r="AI404" s="1092"/>
      <c r="AJ404" s="1092"/>
      <c r="AK404" s="1092"/>
      <c r="AL404" s="219"/>
      <c r="AM404"/>
    </row>
    <row r="405" spans="1:73" s="217" customFormat="1" ht="15" customHeight="1">
      <c r="F405" s="251"/>
      <c r="G405" s="251"/>
      <c r="H405" s="251"/>
      <c r="K405"/>
      <c r="L405" s="226"/>
      <c r="M405" s="226"/>
      <c r="N405" s="308"/>
      <c r="O405" s="308"/>
      <c r="P405" s="226"/>
      <c r="Q405" s="226"/>
      <c r="R405"/>
      <c r="S405" s="226"/>
      <c r="T405" s="270"/>
      <c r="V405" s="251"/>
      <c r="W405" s="251"/>
      <c r="X405" s="251"/>
      <c r="Y405" s="251"/>
      <c r="Z405"/>
      <c r="AA405"/>
      <c r="AB405"/>
      <c r="AC405"/>
      <c r="AD405"/>
      <c r="AE405" s="557" t="s">
        <v>347</v>
      </c>
      <c r="AF405" s="518" t="s">
        <v>51</v>
      </c>
      <c r="AG405" s="764">
        <f>AH138</f>
        <v>1830.6</v>
      </c>
      <c r="AH405" s="764"/>
      <c r="AI405" s="764"/>
      <c r="AJ405" s="764"/>
      <c r="AK405" s="764"/>
      <c r="AL405" s="519" t="s">
        <v>13</v>
      </c>
      <c r="AM405"/>
    </row>
    <row r="406" spans="1:73" customFormat="1" ht="15" customHeight="1">
      <c r="A406" s="298"/>
      <c r="B406" s="298"/>
      <c r="C406" s="298"/>
      <c r="D406" s="298"/>
      <c r="E406" s="217"/>
      <c r="F406" s="251"/>
      <c r="G406" s="251"/>
      <c r="H406" s="251"/>
      <c r="I406" s="217"/>
      <c r="K406" s="309"/>
      <c r="L406" s="226"/>
      <c r="M406" s="217"/>
      <c r="N406" s="308"/>
      <c r="O406" s="308"/>
      <c r="P406" s="226"/>
      <c r="Q406" s="557" t="s">
        <v>347</v>
      </c>
      <c r="R406" s="309"/>
      <c r="S406" s="226"/>
      <c r="T406" s="270"/>
      <c r="U406" s="217"/>
      <c r="V406" s="251"/>
      <c r="W406" s="227"/>
      <c r="X406" s="227"/>
      <c r="Y406" s="227"/>
      <c r="AE406" s="219"/>
      <c r="AF406" s="219"/>
      <c r="AG406" s="219"/>
      <c r="AH406" s="219"/>
      <c r="AI406" s="219"/>
      <c r="AJ406" s="219"/>
      <c r="AK406" s="219"/>
      <c r="AL406" s="219"/>
      <c r="AM406" s="219"/>
      <c r="AP406" s="219"/>
      <c r="AQ406" s="219"/>
      <c r="AR406" s="219"/>
      <c r="AS406" s="219"/>
      <c r="AT406" s="219"/>
      <c r="AU406" s="219"/>
      <c r="AV406" s="219"/>
      <c r="AW406" s="219"/>
      <c r="AX406" s="219"/>
      <c r="AY406" s="219"/>
      <c r="AZ406" s="219"/>
      <c r="BA406" s="219"/>
      <c r="BB406" s="219"/>
      <c r="BC406" s="219"/>
      <c r="BD406" s="219"/>
      <c r="BE406" s="219"/>
      <c r="BF406" s="219"/>
      <c r="BG406" s="219"/>
      <c r="BH406" s="219"/>
      <c r="BI406" s="219"/>
    </row>
    <row r="407" spans="1:73" customFormat="1" ht="15" customHeight="1">
      <c r="A407" s="298"/>
      <c r="B407" s="298"/>
      <c r="C407" s="298"/>
      <c r="D407" s="298"/>
      <c r="E407" s="219"/>
      <c r="F407" s="303"/>
      <c r="G407" s="303"/>
      <c r="H407" s="300"/>
      <c r="I407" s="217"/>
      <c r="J407" s="217"/>
      <c r="K407" s="217"/>
      <c r="L407" s="307"/>
      <c r="M407" s="219"/>
      <c r="N407" s="223"/>
      <c r="O407" s="219"/>
      <c r="P407" s="219"/>
      <c r="Q407" s="219"/>
      <c r="R407" s="217"/>
      <c r="S407" s="307"/>
      <c r="T407" s="223"/>
      <c r="U407" s="223"/>
      <c r="V407" s="300"/>
      <c r="W407" s="300"/>
      <c r="X407" s="300"/>
      <c r="Y407" s="300"/>
      <c r="AE407" s="219"/>
      <c r="AF407" s="219"/>
      <c r="AG407" s="219"/>
      <c r="AH407" s="219"/>
      <c r="AI407" s="219"/>
      <c r="AJ407" s="219"/>
      <c r="AK407" s="219"/>
      <c r="AL407" s="219"/>
      <c r="AM407" s="219"/>
      <c r="AP407" s="219"/>
      <c r="AQ407" s="219"/>
      <c r="AR407" s="219"/>
      <c r="AS407" s="219"/>
      <c r="AT407" s="219"/>
      <c r="AU407" s="219"/>
      <c r="AV407" s="219"/>
      <c r="AW407" s="219"/>
      <c r="AX407" s="219"/>
      <c r="AY407" s="219"/>
      <c r="AZ407" s="219"/>
      <c r="BA407" s="219"/>
      <c r="BB407" s="219"/>
      <c r="BC407" s="219"/>
      <c r="BD407" s="219"/>
      <c r="BE407" s="219"/>
      <c r="BF407" s="219"/>
      <c r="BG407" s="219"/>
      <c r="BH407" s="219"/>
      <c r="BI407" s="219"/>
    </row>
    <row r="408" spans="1:73" customFormat="1" ht="15" customHeight="1">
      <c r="A408" s="298"/>
      <c r="B408" s="298"/>
      <c r="C408" s="298"/>
      <c r="D408" s="298"/>
      <c r="E408" s="219"/>
      <c r="F408" s="217"/>
      <c r="G408" s="320"/>
      <c r="H408" s="320"/>
      <c r="I408" s="320"/>
      <c r="J408" s="320"/>
      <c r="K408" s="217"/>
      <c r="L408" s="307"/>
      <c r="M408" s="219"/>
      <c r="N408" s="223"/>
      <c r="O408" s="320"/>
      <c r="P408" s="320"/>
      <c r="Q408" s="219"/>
      <c r="R408" s="1270" t="s">
        <v>348</v>
      </c>
      <c r="S408" s="1270"/>
      <c r="T408" s="223"/>
      <c r="U408" s="320"/>
      <c r="V408" s="320"/>
      <c r="W408" s="320"/>
      <c r="X408" s="320"/>
      <c r="Y408" s="300"/>
      <c r="AE408" s="219"/>
      <c r="AF408" s="219"/>
      <c r="AG408" s="219"/>
      <c r="AH408" s="219"/>
      <c r="AI408" s="219"/>
      <c r="AJ408" s="219"/>
      <c r="AK408" s="219"/>
      <c r="AL408" s="219"/>
      <c r="AM408" s="219"/>
      <c r="AP408" s="219"/>
      <c r="AQ408" s="219"/>
      <c r="AR408" s="219"/>
      <c r="AS408" s="219"/>
      <c r="AT408" s="219"/>
      <c r="AU408" s="219"/>
      <c r="AV408" s="219"/>
      <c r="AW408" s="219"/>
      <c r="AX408" s="219"/>
      <c r="AY408" s="219"/>
      <c r="AZ408" s="219"/>
      <c r="BA408" s="219"/>
      <c r="BB408" s="219"/>
      <c r="BC408" s="219"/>
      <c r="BD408" s="219"/>
      <c r="BE408" s="219"/>
      <c r="BF408" s="219"/>
      <c r="BG408" s="219"/>
      <c r="BH408" s="219"/>
      <c r="BI408" s="219"/>
    </row>
    <row r="409" spans="1:73" customFormat="1" ht="15" customHeight="1">
      <c r="A409" s="298"/>
      <c r="B409" s="298"/>
      <c r="C409" s="298"/>
      <c r="D409" s="298"/>
      <c r="E409" s="219"/>
      <c r="F409" s="217"/>
      <c r="G409" s="320"/>
      <c r="H409" s="320"/>
      <c r="I409" s="320"/>
      <c r="J409" s="320"/>
      <c r="K409" s="217"/>
      <c r="L409" s="217"/>
      <c r="M409" s="311"/>
      <c r="N409" s="307"/>
      <c r="O409" s="320"/>
      <c r="P409" s="320"/>
      <c r="Q409" s="217"/>
      <c r="R409" s="1271" t="s">
        <v>348</v>
      </c>
      <c r="S409" s="1271"/>
      <c r="T409" s="217"/>
      <c r="U409" s="320"/>
      <c r="V409" s="320"/>
      <c r="W409" s="320"/>
      <c r="X409" s="320"/>
      <c r="Y409" s="300"/>
      <c r="AE409" s="219"/>
      <c r="AF409" s="219"/>
      <c r="AG409" s="219"/>
      <c r="AH409" s="219"/>
      <c r="AI409" s="219"/>
      <c r="AJ409" s="219"/>
      <c r="AK409" s="219"/>
      <c r="AL409" s="219"/>
      <c r="AM409" s="219"/>
      <c r="AP409" s="219"/>
      <c r="AQ409" s="219"/>
      <c r="AR409" s="219"/>
      <c r="AS409" s="219"/>
      <c r="AT409" s="219"/>
      <c r="AU409" s="219"/>
      <c r="AV409" s="219"/>
      <c r="AW409" s="219"/>
      <c r="AX409" s="219"/>
      <c r="AY409" s="219"/>
      <c r="AZ409" s="219"/>
      <c r="BA409" s="219"/>
      <c r="BB409" s="219"/>
      <c r="BC409" s="219"/>
      <c r="BD409" s="219"/>
      <c r="BE409" s="219"/>
      <c r="BF409" s="219"/>
      <c r="BG409" s="219"/>
      <c r="BH409" s="219"/>
      <c r="BI409" s="219"/>
    </row>
    <row r="410" spans="1:73" customFormat="1" ht="15" customHeight="1">
      <c r="A410" s="298"/>
      <c r="B410" s="298"/>
      <c r="C410" s="298"/>
      <c r="D410" s="298"/>
      <c r="E410" s="219"/>
      <c r="F410" s="217"/>
      <c r="G410" s="217"/>
      <c r="H410" s="232"/>
      <c r="I410" s="217"/>
      <c r="J410" s="217"/>
      <c r="K410" s="217"/>
      <c r="L410" s="310"/>
      <c r="M410" s="217"/>
      <c r="N410" s="217"/>
      <c r="O410" s="217"/>
      <c r="P410" s="217"/>
      <c r="Q410" s="307"/>
      <c r="R410" s="1271"/>
      <c r="S410" s="1271"/>
      <c r="T410" s="217"/>
      <c r="U410" s="217"/>
      <c r="V410" s="217"/>
      <c r="W410" s="232"/>
      <c r="X410" s="217"/>
      <c r="Y410" s="300"/>
      <c r="AH410" s="300"/>
      <c r="AP410" s="219"/>
      <c r="AQ410" s="219"/>
      <c r="AR410" s="219"/>
      <c r="AS410" s="219"/>
      <c r="AT410" s="219"/>
      <c r="AU410" s="219"/>
      <c r="AV410" s="219"/>
      <c r="AW410" s="219"/>
      <c r="AX410" s="219"/>
      <c r="AY410" s="219"/>
      <c r="AZ410" s="219"/>
      <c r="BA410" s="219"/>
      <c r="BB410" s="219"/>
      <c r="BC410" s="219"/>
      <c r="BD410" s="219"/>
      <c r="BE410" s="219"/>
      <c r="BF410" s="219"/>
      <c r="BG410" s="219"/>
      <c r="BH410" s="219"/>
      <c r="BI410" s="219"/>
    </row>
    <row r="411" spans="1:73" customFormat="1" ht="15" customHeight="1">
      <c r="A411" s="298"/>
      <c r="B411" s="298"/>
      <c r="C411" s="298"/>
      <c r="D411" s="298"/>
      <c r="E411" s="219"/>
      <c r="F411" s="217"/>
      <c r="G411" s="217"/>
      <c r="H411" s="217"/>
      <c r="I411" s="217"/>
      <c r="J411" s="217"/>
      <c r="K411" s="217"/>
      <c r="L411" s="307"/>
      <c r="M411" s="318"/>
      <c r="N411" s="307"/>
      <c r="O411" s="217"/>
      <c r="P411" s="217"/>
      <c r="Q411" s="217"/>
      <c r="R411" s="217"/>
      <c r="S411" s="217"/>
      <c r="T411" s="307"/>
      <c r="U411" s="217"/>
      <c r="V411" s="217"/>
      <c r="W411" s="217"/>
      <c r="X411" s="217"/>
      <c r="Y411" s="300"/>
      <c r="AH411" s="300"/>
      <c r="AP411" s="219"/>
      <c r="AQ411" s="219"/>
      <c r="AR411" s="219"/>
      <c r="AS411" s="219"/>
      <c r="AT411" s="219"/>
      <c r="AU411" s="219"/>
      <c r="AV411" s="219"/>
      <c r="AW411" s="219"/>
      <c r="AX411" s="219"/>
      <c r="AY411" s="219"/>
      <c r="AZ411" s="219"/>
      <c r="BA411" s="219"/>
      <c r="BB411" s="219"/>
      <c r="BC411" s="219"/>
      <c r="BD411" s="219"/>
      <c r="BE411" s="219"/>
      <c r="BF411" s="219"/>
      <c r="BG411" s="219"/>
      <c r="BH411" s="219"/>
      <c r="BI411" s="219"/>
    </row>
    <row r="412" spans="1:73" customFormat="1" ht="15" customHeight="1">
      <c r="A412" s="298"/>
      <c r="B412" s="298"/>
      <c r="C412" s="298"/>
      <c r="D412" s="298"/>
      <c r="AH412" s="300"/>
      <c r="AI412" s="219"/>
      <c r="AJ412" s="219"/>
      <c r="AK412" s="219"/>
      <c r="AL412" s="219"/>
      <c r="AM412" s="219"/>
      <c r="AN412" s="219"/>
      <c r="AO412" s="219"/>
      <c r="AP412" s="219"/>
      <c r="AX412" s="219"/>
      <c r="AY412" s="219"/>
      <c r="AZ412" s="219"/>
      <c r="BA412" s="219"/>
      <c r="BB412" s="219"/>
      <c r="BC412" s="219"/>
      <c r="BD412" s="219"/>
      <c r="BE412" s="219"/>
      <c r="BF412" s="219"/>
      <c r="BG412" s="219"/>
      <c r="BH412" s="219"/>
      <c r="BI412" s="219"/>
      <c r="BJ412" s="219"/>
      <c r="BK412" s="219"/>
      <c r="BL412" s="219"/>
      <c r="BM412" s="219"/>
      <c r="BN412" s="219"/>
      <c r="BO412" s="219"/>
      <c r="BP412" s="219"/>
      <c r="BQ412" s="219"/>
      <c r="BR412" s="219"/>
      <c r="BS412" s="219"/>
      <c r="BT412" s="219"/>
      <c r="BU412" s="219"/>
    </row>
    <row r="413" spans="1:73" customFormat="1" ht="15" customHeight="1">
      <c r="A413" s="219"/>
      <c r="B413" s="219"/>
      <c r="C413" s="219"/>
      <c r="Q413" s="219"/>
      <c r="R413" s="219"/>
      <c r="S413" s="219"/>
      <c r="T413" s="219"/>
      <c r="U413" s="312"/>
      <c r="W413" s="314"/>
      <c r="X413" s="219"/>
      <c r="Y413" s="219"/>
      <c r="Z413" s="219"/>
      <c r="AA413" s="219"/>
      <c r="AB413" s="219"/>
    </row>
    <row r="414" spans="1:73" customFormat="1" ht="15" customHeight="1">
      <c r="A414" s="298"/>
      <c r="B414" s="298"/>
      <c r="C414" s="298"/>
      <c r="D414" s="298"/>
      <c r="E414" s="219"/>
      <c r="F414" s="301" t="s">
        <v>344</v>
      </c>
      <c r="G414" s="302">
        <v>3</v>
      </c>
      <c r="H414" s="303" t="s">
        <v>350</v>
      </c>
      <c r="I414" s="302">
        <v>5</v>
      </c>
      <c r="J414" s="303"/>
      <c r="K414" s="303" t="s">
        <v>351</v>
      </c>
      <c r="L414" s="303"/>
      <c r="M414" s="303"/>
      <c r="N414" s="219"/>
      <c r="O414" s="300"/>
      <c r="P414" s="300"/>
      <c r="Q414" s="300"/>
      <c r="R414" s="300"/>
      <c r="S414" s="300"/>
      <c r="T414" s="300"/>
      <c r="U414" s="300"/>
      <c r="V414" s="300"/>
      <c r="W414" s="300"/>
      <c r="X414" s="300"/>
      <c r="Y414" s="300"/>
      <c r="Z414" s="300"/>
      <c r="AA414" s="300"/>
      <c r="AB414" s="300"/>
      <c r="AC414" s="300"/>
      <c r="AD414" s="300"/>
      <c r="AE414" s="300"/>
      <c r="AF414" s="300"/>
      <c r="AG414" s="300"/>
      <c r="AH414" s="300"/>
      <c r="AI414" s="300"/>
      <c r="AJ414" s="300"/>
      <c r="AK414" s="300"/>
      <c r="AL414" s="300"/>
      <c r="AM414" s="300"/>
      <c r="AN414" s="300"/>
      <c r="BH414" s="217"/>
      <c r="BI414" s="219"/>
      <c r="BJ414" s="219"/>
      <c r="BK414" s="219"/>
      <c r="BL414" s="219"/>
      <c r="BM414" s="219"/>
      <c r="BN414" s="219"/>
      <c r="BO414" s="219"/>
      <c r="BP414" s="219"/>
      <c r="BQ414" s="219"/>
      <c r="BR414" s="219"/>
    </row>
    <row r="415" spans="1:73" customFormat="1" ht="15" customHeight="1">
      <c r="E415" s="219"/>
      <c r="F415" s="301"/>
      <c r="G415" s="302"/>
      <c r="H415" s="303"/>
      <c r="I415" s="302"/>
      <c r="J415" s="303"/>
      <c r="K415" s="303"/>
      <c r="L415" s="303"/>
      <c r="M415" s="303"/>
      <c r="N415" s="219"/>
      <c r="O415" s="300"/>
      <c r="P415" s="300"/>
      <c r="Q415" s="300"/>
      <c r="R415" s="300"/>
      <c r="S415" s="300"/>
      <c r="T415" s="300"/>
      <c r="U415" s="300"/>
      <c r="V415" s="300"/>
      <c r="W415" s="300"/>
      <c r="X415" s="300"/>
      <c r="Y415" s="300"/>
      <c r="Z415" s="300"/>
      <c r="AD415" s="219"/>
      <c r="AE415" s="219"/>
      <c r="AF415" s="219"/>
      <c r="AG415" s="219"/>
      <c r="AH415" s="219"/>
      <c r="AI415" s="219"/>
      <c r="AJ415" s="219"/>
      <c r="AK415" s="219"/>
      <c r="AL415" s="219"/>
      <c r="AM415" s="219"/>
      <c r="AO415" s="219"/>
      <c r="AP415" s="219"/>
      <c r="AQ415" s="219"/>
      <c r="AR415" s="219"/>
      <c r="AS415" s="219"/>
      <c r="AT415" s="219"/>
      <c r="AU415" s="219"/>
      <c r="AV415" s="219"/>
      <c r="AW415" s="219"/>
      <c r="AX415" s="219"/>
      <c r="BH415" s="217"/>
      <c r="BI415" s="219"/>
      <c r="BJ415" s="219"/>
      <c r="BK415" s="219"/>
      <c r="BL415" s="219"/>
      <c r="BM415" s="219"/>
      <c r="BN415" s="219"/>
      <c r="BO415" s="219"/>
      <c r="BP415" s="219"/>
      <c r="BQ415" s="219"/>
      <c r="BR415" s="219"/>
    </row>
    <row r="416" spans="1:73" s="217" customFormat="1" ht="15" customHeight="1">
      <c r="E416" s="219"/>
      <c r="F416"/>
      <c r="G416"/>
      <c r="H416"/>
      <c r="I416"/>
      <c r="J416"/>
      <c r="K416"/>
      <c r="L416"/>
      <c r="M416"/>
      <c r="N416"/>
      <c r="O416"/>
      <c r="P416"/>
      <c r="Q416"/>
      <c r="R416"/>
      <c r="S416"/>
      <c r="T416"/>
      <c r="U416"/>
      <c r="V416"/>
      <c r="W416"/>
      <c r="X416"/>
      <c r="Y416"/>
      <c r="Z416"/>
      <c r="AA416"/>
      <c r="AB416"/>
      <c r="AC416" s="219"/>
      <c r="AD416" s="301" t="s">
        <v>344</v>
      </c>
      <c r="AE416" s="302">
        <v>3</v>
      </c>
      <c r="AF416"/>
      <c r="AG416" s="219" t="s">
        <v>320</v>
      </c>
      <c r="AH416"/>
      <c r="AI416"/>
      <c r="AJ416"/>
      <c r="AK416"/>
      <c r="AL416"/>
    </row>
    <row r="417" spans="1:78" s="217" customFormat="1" ht="15" customHeight="1">
      <c r="F417" s="251"/>
      <c r="G417" s="251"/>
      <c r="H417" s="251"/>
      <c r="M417" s="306"/>
      <c r="N417" s="307"/>
      <c r="T417" s="307"/>
      <c r="U417" s="307"/>
      <c r="V417" s="251"/>
      <c r="W417" s="251"/>
      <c r="X417" s="251"/>
      <c r="Y417" s="251"/>
      <c r="AA417"/>
      <c r="AB417"/>
      <c r="AD417"/>
      <c r="AE417"/>
      <c r="AF417"/>
      <c r="AG417"/>
      <c r="AH417"/>
      <c r="AI417"/>
      <c r="AJ417"/>
      <c r="AK417"/>
    </row>
    <row r="418" spans="1:78" s="217" customFormat="1" ht="15" customHeight="1">
      <c r="E418" s="219"/>
      <c r="F418" s="303"/>
      <c r="G418" s="303"/>
      <c r="H418" s="300"/>
      <c r="K418" s="309"/>
      <c r="L418" s="226"/>
      <c r="M418" s="226"/>
      <c r="N418" s="308"/>
      <c r="O418" s="308"/>
      <c r="P418" s="226"/>
      <c r="Q418" s="226"/>
      <c r="R418" s="309"/>
      <c r="S418" s="226"/>
      <c r="T418" s="270"/>
      <c r="V418" s="300"/>
      <c r="W418" s="300"/>
      <c r="X418" s="300"/>
      <c r="Y418" s="300"/>
      <c r="Z418"/>
      <c r="AA418"/>
      <c r="AB418"/>
      <c r="AD418" s="557" t="s">
        <v>347</v>
      </c>
      <c r="AE418" s="565" t="s">
        <v>51</v>
      </c>
      <c r="AF418" s="1269">
        <f>AH155</f>
        <v>-2381.4</v>
      </c>
      <c r="AG418" s="1269"/>
      <c r="AH418" s="1269"/>
      <c r="AI418" s="1269"/>
      <c r="AJ418" s="566" t="s">
        <v>15</v>
      </c>
      <c r="AK418" s="569"/>
      <c r="BH418" s="353"/>
    </row>
    <row r="419" spans="1:78" s="217" customFormat="1" ht="15" customHeight="1">
      <c r="E419" s="219"/>
      <c r="F419" s="303"/>
      <c r="G419" s="303"/>
      <c r="H419" s="300"/>
      <c r="K419" s="309"/>
      <c r="L419" s="226"/>
      <c r="M419" s="226"/>
      <c r="N419" s="308"/>
      <c r="O419" s="308"/>
      <c r="P419" s="226"/>
      <c r="Q419" s="226"/>
      <c r="R419" s="309"/>
      <c r="S419" s="226"/>
      <c r="T419" s="270"/>
      <c r="V419" s="300"/>
      <c r="W419" s="300"/>
      <c r="X419" s="300"/>
      <c r="Y419" s="300"/>
      <c r="Z419"/>
      <c r="AA419"/>
      <c r="AB419"/>
      <c r="AC419" s="219"/>
      <c r="AD419" s="219"/>
      <c r="AE419" s="219"/>
      <c r="AF419" s="219"/>
      <c r="AG419" s="219"/>
      <c r="AH419" s="219"/>
      <c r="AI419" s="219"/>
      <c r="AJ419" s="219"/>
      <c r="AK419"/>
      <c r="BH419" s="315"/>
    </row>
    <row r="420" spans="1:78" s="217" customFormat="1" ht="15" customHeight="1">
      <c r="E420" s="219"/>
      <c r="F420" s="303"/>
      <c r="G420" s="303"/>
      <c r="H420" s="300"/>
      <c r="L420" s="307"/>
      <c r="M420" s="219"/>
      <c r="N420" s="223"/>
      <c r="O420" s="219"/>
      <c r="P420" s="219"/>
      <c r="Q420" s="557" t="s">
        <v>347</v>
      </c>
      <c r="S420" s="307"/>
      <c r="T420" s="223"/>
      <c r="U420" s="223"/>
      <c r="V420" s="300"/>
      <c r="W420" s="300"/>
      <c r="X420" s="300"/>
      <c r="Y420" s="300"/>
      <c r="Z420"/>
      <c r="AA420"/>
      <c r="AB420"/>
      <c r="AC420" s="219"/>
      <c r="AD420" s="301" t="s">
        <v>344</v>
      </c>
      <c r="AE420" s="302">
        <v>4</v>
      </c>
      <c r="AF420"/>
      <c r="AG420" s="219" t="s">
        <v>322</v>
      </c>
      <c r="AH420"/>
      <c r="AI420"/>
      <c r="AJ420"/>
      <c r="AK420"/>
      <c r="BH420" s="315"/>
    </row>
    <row r="421" spans="1:78" customFormat="1" ht="15" customHeight="1">
      <c r="A421" s="298"/>
      <c r="B421" s="298"/>
      <c r="C421" s="298"/>
      <c r="D421" s="298"/>
      <c r="E421" s="219"/>
      <c r="F421" s="217"/>
      <c r="G421" s="217"/>
      <c r="H421" s="219"/>
      <c r="I421" s="217"/>
      <c r="J421" s="310"/>
      <c r="K421" s="217"/>
      <c r="L421" s="307"/>
      <c r="M421" s="219"/>
      <c r="N421" s="223"/>
      <c r="O421" s="219"/>
      <c r="P421" s="219"/>
      <c r="Q421" s="219"/>
      <c r="R421" s="223"/>
      <c r="S421" s="223"/>
      <c r="T421" s="223"/>
      <c r="U421" s="223"/>
      <c r="V421" s="232"/>
      <c r="W421" s="217"/>
      <c r="X421" s="217"/>
      <c r="Y421" s="300"/>
      <c r="AC421" s="217"/>
      <c r="AL421" s="217"/>
      <c r="AM421" s="219"/>
      <c r="AN421" s="217"/>
      <c r="AO421" s="219"/>
      <c r="AP421" s="219"/>
      <c r="AQ421" s="219"/>
      <c r="AR421" s="219"/>
      <c r="AS421" s="219"/>
      <c r="AT421" s="219"/>
      <c r="AU421" s="219"/>
      <c r="AV421" s="219"/>
      <c r="AW421" s="219"/>
      <c r="AX421" s="219"/>
      <c r="AY421" s="219"/>
      <c r="AZ421" s="219"/>
      <c r="BA421" s="219"/>
      <c r="BB421" s="219"/>
      <c r="BC421" s="219"/>
      <c r="BD421" s="219"/>
      <c r="BE421" s="219"/>
      <c r="BF421" s="219"/>
      <c r="BG421" s="219"/>
      <c r="BH421" s="315"/>
      <c r="BI421" s="219"/>
      <c r="BJ421" s="219"/>
      <c r="BK421" s="219"/>
      <c r="BL421" s="219"/>
      <c r="BM421" s="219"/>
      <c r="BN421" s="219"/>
      <c r="BO421" s="219"/>
      <c r="BP421" s="219"/>
      <c r="BQ421" s="219"/>
      <c r="BR421" s="219"/>
      <c r="BS421" s="219"/>
      <c r="BT421" s="219"/>
      <c r="BU421" s="219"/>
    </row>
    <row r="422" spans="1:78" customFormat="1" ht="15" customHeight="1">
      <c r="A422" s="298"/>
      <c r="B422" s="298"/>
      <c r="C422" s="298"/>
      <c r="D422" s="298"/>
      <c r="E422" s="219"/>
      <c r="F422" s="217"/>
      <c r="G422" s="217"/>
      <c r="H422" s="232"/>
      <c r="I422" s="217"/>
      <c r="J422" s="310"/>
      <c r="K422" s="217"/>
      <c r="L422" s="217"/>
      <c r="M422" s="311"/>
      <c r="N422" s="307"/>
      <c r="O422" s="219"/>
      <c r="P422" s="219"/>
      <c r="Q422" s="217"/>
      <c r="R422" s="1270" t="s">
        <v>348</v>
      </c>
      <c r="S422" s="1270"/>
      <c r="T422" s="217"/>
      <c r="U422" s="311"/>
      <c r="V422" s="217"/>
      <c r="W422" s="232"/>
      <c r="X422" s="217"/>
      <c r="Y422" s="300"/>
      <c r="AC422" s="217"/>
      <c r="AD422" s="557" t="s">
        <v>347</v>
      </c>
      <c r="AE422" s="565" t="s">
        <v>51</v>
      </c>
      <c r="AF422" s="1286">
        <f>AH157</f>
        <v>-1701</v>
      </c>
      <c r="AG422" s="1286"/>
      <c r="AH422" s="1286"/>
      <c r="AI422" s="1286"/>
      <c r="AJ422" s="566" t="s">
        <v>15</v>
      </c>
      <c r="AK422" s="569"/>
      <c r="AL422" s="217"/>
      <c r="AM422" s="219"/>
      <c r="AN422" s="219"/>
      <c r="AO422" s="219"/>
      <c r="AP422" s="219"/>
      <c r="AQ422" s="219"/>
      <c r="AR422" s="219"/>
      <c r="AS422" s="219"/>
      <c r="AT422" s="219"/>
      <c r="AU422" s="219"/>
      <c r="AV422" s="219"/>
      <c r="AW422" s="219"/>
      <c r="AX422" s="219"/>
      <c r="AY422" s="219"/>
      <c r="AZ422" s="219"/>
      <c r="BA422" s="219"/>
      <c r="BB422" s="219"/>
      <c r="BC422" s="219"/>
      <c r="BD422" s="219"/>
      <c r="BE422" s="219"/>
      <c r="BF422" s="219"/>
      <c r="BG422" s="219"/>
      <c r="BH422" s="315"/>
      <c r="BI422" s="219"/>
      <c r="BJ422" s="219"/>
      <c r="BK422" s="219"/>
      <c r="BL422" s="219"/>
      <c r="BM422" s="219"/>
      <c r="BN422" s="219"/>
      <c r="BO422" s="219"/>
      <c r="BP422" s="219"/>
      <c r="BQ422" s="219"/>
      <c r="BR422" s="219"/>
      <c r="BS422" s="219"/>
      <c r="BT422" s="219"/>
      <c r="BU422" s="219"/>
    </row>
    <row r="423" spans="1:78" customFormat="1" ht="15" customHeight="1">
      <c r="A423" s="298"/>
      <c r="B423" s="298"/>
      <c r="C423" s="298"/>
      <c r="D423" s="298"/>
      <c r="E423" s="219"/>
      <c r="F423" s="217"/>
      <c r="G423" s="217"/>
      <c r="H423" s="232"/>
      <c r="I423" s="217"/>
      <c r="J423" s="217"/>
      <c r="K423" s="217"/>
      <c r="L423" s="310"/>
      <c r="M423" s="320"/>
      <c r="N423" s="320"/>
      <c r="O423" s="219"/>
      <c r="P423" s="219"/>
      <c r="Q423" s="307"/>
      <c r="R423" s="1271" t="s">
        <v>348</v>
      </c>
      <c r="S423" s="1271"/>
      <c r="T423" s="217"/>
      <c r="U423" s="217"/>
      <c r="V423" s="217"/>
      <c r="W423" s="232"/>
      <c r="X423" s="217"/>
      <c r="Y423" s="300"/>
      <c r="AC423" s="219"/>
      <c r="AD423" s="219"/>
      <c r="AE423" s="219"/>
      <c r="AF423" s="219"/>
      <c r="AG423" s="219"/>
      <c r="AH423" s="219"/>
      <c r="AI423" s="219"/>
      <c r="AJ423" s="219"/>
      <c r="AL423" s="219"/>
      <c r="AM423" s="219"/>
      <c r="AN423" s="219"/>
      <c r="AO423" s="219"/>
      <c r="AP423" s="219"/>
      <c r="AQ423" s="219"/>
      <c r="AR423" s="219"/>
      <c r="AS423" s="219"/>
      <c r="AT423" s="219"/>
      <c r="AU423" s="219"/>
      <c r="AV423" s="219"/>
      <c r="AW423" s="219"/>
      <c r="AX423" s="219"/>
      <c r="AY423" s="219"/>
      <c r="AZ423" s="219"/>
      <c r="BA423" s="219"/>
      <c r="BB423" s="219"/>
      <c r="BC423" s="219"/>
      <c r="BD423" s="219"/>
      <c r="BE423" s="219"/>
      <c r="BF423" s="219"/>
      <c r="BG423" s="219"/>
      <c r="BH423" s="315"/>
      <c r="BI423" s="219"/>
      <c r="BJ423" s="219"/>
      <c r="BK423" s="219"/>
      <c r="BL423" s="219"/>
      <c r="BM423" s="219"/>
      <c r="BN423" s="219"/>
      <c r="BO423" s="219"/>
      <c r="BP423" s="219"/>
      <c r="BQ423" s="219"/>
      <c r="BR423" s="219"/>
      <c r="BS423" s="219"/>
      <c r="BT423" s="219"/>
      <c r="BU423" s="219"/>
    </row>
    <row r="424" spans="1:78" customFormat="1" ht="15" customHeight="1">
      <c r="A424" s="298"/>
      <c r="B424" s="298"/>
      <c r="C424" s="298"/>
      <c r="D424" s="298"/>
      <c r="E424" s="219"/>
      <c r="F424" s="217"/>
      <c r="G424" s="217"/>
      <c r="H424" s="232"/>
      <c r="I424" s="217"/>
      <c r="J424" s="217"/>
      <c r="K424" s="217"/>
      <c r="L424" s="310"/>
      <c r="M424" s="320"/>
      <c r="N424" s="320"/>
      <c r="O424" s="219"/>
      <c r="P424" s="219"/>
      <c r="Q424" s="307"/>
      <c r="R424" s="1271"/>
      <c r="S424" s="1271"/>
      <c r="T424" s="217"/>
      <c r="U424" s="217"/>
      <c r="V424" s="217"/>
      <c r="W424" s="232"/>
      <c r="X424" s="217"/>
      <c r="Y424" s="300"/>
      <c r="AC424" s="219"/>
      <c r="AD424" s="301" t="s">
        <v>344</v>
      </c>
      <c r="AE424" s="302">
        <v>5</v>
      </c>
      <c r="AG424" s="219" t="s">
        <v>324</v>
      </c>
      <c r="AL424" s="219"/>
      <c r="AM424" s="219"/>
      <c r="AN424" s="219"/>
      <c r="AO424" s="219"/>
      <c r="AP424" s="219"/>
      <c r="AQ424" s="219"/>
      <c r="AR424" s="219"/>
      <c r="AS424" s="219"/>
      <c r="AT424" s="219"/>
      <c r="AU424" s="219"/>
      <c r="AV424" s="219"/>
      <c r="AW424" s="219"/>
      <c r="AX424" s="219"/>
      <c r="AY424" s="219"/>
      <c r="AZ424" s="219"/>
      <c r="BA424" s="219"/>
      <c r="BB424" s="219"/>
      <c r="BC424" s="219"/>
      <c r="BD424" s="219"/>
      <c r="BE424" s="219"/>
      <c r="BF424" s="219"/>
      <c r="BG424" s="219"/>
      <c r="BI424" s="219"/>
      <c r="BJ424" s="219"/>
      <c r="BK424" s="219"/>
      <c r="BL424" s="219"/>
      <c r="BM424" s="219"/>
      <c r="BN424" s="219"/>
      <c r="BO424" s="219"/>
      <c r="BP424" s="219"/>
      <c r="BQ424" s="219"/>
      <c r="BR424" s="219"/>
      <c r="BS424" s="219"/>
      <c r="BT424" s="219"/>
      <c r="BU424" s="219"/>
    </row>
    <row r="425" spans="1:78" customFormat="1" ht="15" customHeight="1">
      <c r="A425" s="298"/>
      <c r="B425" s="298"/>
      <c r="C425" s="298"/>
      <c r="D425" s="298"/>
      <c r="E425" s="219"/>
      <c r="F425" s="303"/>
      <c r="G425" s="303"/>
      <c r="H425" s="303"/>
      <c r="I425" s="303"/>
      <c r="J425" s="300"/>
      <c r="K425" s="300"/>
      <c r="L425" s="300"/>
      <c r="M425" s="300"/>
      <c r="N425" s="300"/>
      <c r="O425" s="300"/>
      <c r="P425" s="300"/>
      <c r="Q425" s="300"/>
      <c r="R425" s="300"/>
      <c r="S425" s="300"/>
      <c r="T425" s="300"/>
      <c r="U425" s="300"/>
      <c r="V425" s="300"/>
      <c r="W425" s="300"/>
      <c r="X425" s="300"/>
      <c r="Y425" s="300"/>
      <c r="Z425" s="300"/>
      <c r="AC425" s="217"/>
      <c r="AL425" s="219"/>
      <c r="AM425" s="219"/>
      <c r="AN425" s="217"/>
      <c r="AO425" s="219"/>
      <c r="AP425" s="219"/>
      <c r="AQ425" s="219"/>
      <c r="AR425" s="219"/>
      <c r="AS425" s="219"/>
      <c r="AT425" s="219"/>
      <c r="AU425" s="219"/>
      <c r="AV425" s="219"/>
      <c r="AW425" s="219"/>
      <c r="AX425" s="219"/>
      <c r="AY425" s="219"/>
      <c r="AZ425" s="219"/>
      <c r="BA425" s="219"/>
      <c r="BB425" s="219"/>
      <c r="BC425" s="219"/>
      <c r="BD425" s="219"/>
      <c r="BE425" s="219"/>
      <c r="BF425" s="219"/>
      <c r="BG425" s="219"/>
      <c r="BI425" s="219"/>
      <c r="BJ425" s="219"/>
      <c r="BK425" s="219"/>
      <c r="BL425" s="219"/>
      <c r="BM425" s="219"/>
      <c r="BN425" s="219"/>
      <c r="BO425" s="219"/>
      <c r="BP425" s="219"/>
      <c r="BQ425" s="219"/>
      <c r="BR425" s="219"/>
      <c r="BS425" s="219"/>
      <c r="BT425" s="219"/>
      <c r="BU425" s="219"/>
    </row>
    <row r="426" spans="1:78" customFormat="1" ht="15" customHeight="1">
      <c r="A426" s="298"/>
      <c r="B426" s="298"/>
      <c r="C426" s="298"/>
      <c r="D426" s="298"/>
      <c r="AC426" s="217"/>
      <c r="AD426" s="557" t="s">
        <v>347</v>
      </c>
      <c r="AE426" s="565" t="s">
        <v>51</v>
      </c>
      <c r="AF426" s="1269">
        <f>AH159</f>
        <v>0</v>
      </c>
      <c r="AG426" s="1269"/>
      <c r="AH426" s="1269"/>
      <c r="AI426" s="1269"/>
      <c r="AJ426" s="566" t="s">
        <v>15</v>
      </c>
      <c r="AK426" s="569"/>
      <c r="AL426" s="217"/>
      <c r="AM426" s="219"/>
      <c r="AN426" s="219"/>
      <c r="AO426" s="219"/>
      <c r="AP426" s="219"/>
      <c r="AV426" s="219"/>
      <c r="AW426" s="219"/>
      <c r="AX426" s="219"/>
      <c r="AY426" s="219"/>
      <c r="AZ426" s="219"/>
      <c r="BA426" s="219"/>
      <c r="BB426" s="219"/>
      <c r="BC426" s="219"/>
      <c r="BD426" s="219"/>
      <c r="BE426" s="219"/>
      <c r="BF426" s="219"/>
      <c r="BG426" s="219"/>
      <c r="BI426" s="219"/>
      <c r="BJ426" s="219"/>
      <c r="BK426" s="219"/>
      <c r="BL426" s="219"/>
      <c r="BM426" s="219"/>
      <c r="BN426" s="219"/>
      <c r="BO426" s="219"/>
      <c r="BP426" s="219"/>
      <c r="BQ426" s="219"/>
      <c r="BR426" s="219"/>
      <c r="BS426" s="219"/>
      <c r="BT426" s="219"/>
      <c r="BU426" s="219"/>
    </row>
    <row r="427" spans="1:78" customFormat="1" ht="15" customHeight="1">
      <c r="A427" s="298"/>
      <c r="B427" s="298"/>
      <c r="C427" s="298"/>
      <c r="D427" s="298"/>
      <c r="AC427" s="217"/>
      <c r="AD427" s="557"/>
      <c r="AE427" s="565"/>
      <c r="AF427" s="609"/>
      <c r="AG427" s="609"/>
      <c r="AH427" s="609"/>
      <c r="AI427" s="609"/>
      <c r="AJ427" s="566"/>
      <c r="AK427" s="569"/>
      <c r="AL427" s="217"/>
      <c r="AM427" s="219"/>
      <c r="AN427" s="219"/>
      <c r="AO427" s="219"/>
      <c r="AP427" s="219"/>
      <c r="AV427" s="219"/>
      <c r="AW427" s="219"/>
      <c r="AX427" s="219"/>
      <c r="AY427" s="219"/>
      <c r="AZ427" s="219"/>
      <c r="BA427" s="219"/>
      <c r="BB427" s="219"/>
      <c r="BC427" s="219"/>
      <c r="BD427" s="219"/>
      <c r="BE427" s="219"/>
      <c r="BF427" s="219"/>
      <c r="BG427" s="219"/>
      <c r="BI427" s="219"/>
      <c r="BJ427" s="219"/>
      <c r="BK427" s="219"/>
      <c r="BL427" s="219"/>
      <c r="BM427" s="219"/>
      <c r="BN427" s="219"/>
      <c r="BO427" s="219"/>
      <c r="BP427" s="219"/>
      <c r="BQ427" s="219"/>
      <c r="BR427" s="219"/>
      <c r="BS427" s="219"/>
      <c r="BT427" s="219"/>
      <c r="BU427" s="219"/>
    </row>
    <row r="428" spans="1:78" customFormat="1" ht="15" customHeight="1">
      <c r="A428" s="298"/>
      <c r="B428" s="298"/>
      <c r="C428" s="298"/>
      <c r="D428" s="298"/>
      <c r="AV428" s="219"/>
      <c r="AW428" s="219"/>
      <c r="AX428" s="219"/>
      <c r="AY428" s="219"/>
      <c r="AZ428" s="219"/>
      <c r="BA428" s="219"/>
      <c r="BB428" s="219"/>
      <c r="BC428" s="219"/>
      <c r="BD428" s="219"/>
      <c r="BE428" s="219"/>
      <c r="BF428" s="219"/>
      <c r="BG428" s="219"/>
      <c r="BH428" s="315"/>
      <c r="BI428" s="219"/>
      <c r="BJ428" s="219"/>
      <c r="BK428" s="219"/>
      <c r="BL428" s="219"/>
      <c r="BM428" s="219"/>
      <c r="BN428" s="219"/>
      <c r="BO428" s="219"/>
      <c r="BP428" s="219"/>
      <c r="BQ428" s="219"/>
      <c r="BR428" s="219"/>
      <c r="BS428" s="219"/>
      <c r="BT428" s="219"/>
      <c r="BU428" s="219"/>
      <c r="BV428" s="219"/>
      <c r="BW428" s="219"/>
      <c r="BX428" s="219"/>
      <c r="BY428" s="219"/>
      <c r="BZ428" s="219"/>
    </row>
    <row r="429" spans="1:78" customFormat="1" ht="15" customHeight="1">
      <c r="A429" s="298"/>
      <c r="B429" s="298"/>
      <c r="C429" s="298"/>
      <c r="D429" s="298"/>
      <c r="E429" s="219"/>
      <c r="F429" s="301" t="s">
        <v>344</v>
      </c>
      <c r="G429" s="608">
        <v>6</v>
      </c>
      <c r="H429" s="303" t="s">
        <v>350</v>
      </c>
      <c r="I429" s="302">
        <v>8</v>
      </c>
      <c r="J429" s="219"/>
      <c r="K429" s="303" t="s">
        <v>352</v>
      </c>
      <c r="L429" s="303"/>
      <c r="M429" s="219"/>
      <c r="N429" s="303"/>
      <c r="O429" s="303"/>
      <c r="P429" s="219"/>
      <c r="Q429" s="219" t="s">
        <v>515</v>
      </c>
      <c r="R429" s="300"/>
      <c r="S429" s="300"/>
      <c r="T429" s="300"/>
      <c r="U429" s="300"/>
      <c r="V429" s="300"/>
      <c r="W429" s="300"/>
      <c r="X429" s="300"/>
      <c r="Y429" s="300"/>
      <c r="Z429" s="300"/>
      <c r="AA429" s="300"/>
      <c r="AB429" s="300"/>
      <c r="AC429" s="300"/>
      <c r="AD429" s="300"/>
      <c r="AE429" s="300"/>
      <c r="AF429" s="300"/>
      <c r="AG429" s="300"/>
      <c r="AH429" s="300"/>
      <c r="AI429" s="300"/>
      <c r="AJ429" s="300"/>
      <c r="AK429" s="300"/>
      <c r="AL429" s="300"/>
      <c r="AM429" s="300"/>
      <c r="AN429" s="300"/>
      <c r="BI429" s="219"/>
      <c r="BJ429" s="219"/>
      <c r="BK429" s="219"/>
      <c r="BL429" s="219"/>
      <c r="BM429" s="219"/>
      <c r="BN429" s="219"/>
      <c r="BO429" s="219"/>
      <c r="BP429" s="219"/>
      <c r="BQ429" s="219"/>
      <c r="BR429" s="219"/>
      <c r="BS429" s="219"/>
      <c r="BT429" s="219"/>
      <c r="BU429" s="219"/>
      <c r="BV429" s="219"/>
      <c r="BW429" s="219"/>
      <c r="BX429" s="219"/>
      <c r="BY429" s="219"/>
      <c r="BZ429" s="219"/>
    </row>
    <row r="430" spans="1:78" ht="15" customHeight="1">
      <c r="F430"/>
      <c r="G430"/>
      <c r="H430"/>
      <c r="I430"/>
      <c r="J430"/>
      <c r="K430"/>
      <c r="L430"/>
      <c r="M430"/>
      <c r="N430"/>
      <c r="O430"/>
      <c r="P430"/>
      <c r="Q430"/>
      <c r="R430"/>
      <c r="S430"/>
      <c r="T430"/>
      <c r="U430"/>
      <c r="V430"/>
      <c r="W430"/>
      <c r="X430"/>
      <c r="Y430"/>
      <c r="Z430"/>
      <c r="AA430" s="223"/>
      <c r="AB430"/>
      <c r="AC430"/>
      <c r="AD430"/>
      <c r="AE430"/>
      <c r="AF430"/>
      <c r="AG430"/>
      <c r="AH430"/>
      <c r="AI430"/>
    </row>
    <row r="431" spans="1:78" s="217" customFormat="1" ht="15" customHeight="1">
      <c r="E431" s="219"/>
      <c r="F431" s="219"/>
      <c r="G431" s="219"/>
      <c r="H431" s="219"/>
      <c r="I431" s="266"/>
      <c r="J431" s="219"/>
      <c r="K431" s="234"/>
      <c r="L431" s="234"/>
      <c r="M431" s="234"/>
      <c r="N431" s="226"/>
      <c r="O431" s="226"/>
      <c r="P431" s="226"/>
      <c r="Q431" s="266" t="s">
        <v>313</v>
      </c>
      <c r="R431" s="219"/>
      <c r="S431" s="219"/>
      <c r="T431" s="219"/>
      <c r="U431" s="219"/>
      <c r="V431" s="219"/>
      <c r="W431" s="223"/>
      <c r="X431" s="223"/>
      <c r="Y431" s="223"/>
      <c r="Z431" s="219"/>
      <c r="AA431" s="219"/>
      <c r="AB431"/>
      <c r="AC431" s="219"/>
      <c r="AD431" s="301" t="s">
        <v>344</v>
      </c>
      <c r="AE431" s="302">
        <v>6</v>
      </c>
      <c r="AF431"/>
      <c r="AG431" s="219" t="s">
        <v>85</v>
      </c>
      <c r="AH431"/>
      <c r="AI431"/>
      <c r="AJ431"/>
      <c r="AK431"/>
      <c r="AL431"/>
    </row>
    <row r="432" spans="1:78" s="217" customFormat="1" ht="15" customHeight="1">
      <c r="G432" s="619"/>
      <c r="H432" s="619"/>
      <c r="I432" s="619"/>
      <c r="J432" s="219"/>
      <c r="K432" s="219"/>
      <c r="L432" s="219"/>
      <c r="M432" s="219"/>
      <c r="N432" s="619"/>
      <c r="O432" s="619"/>
      <c r="P432" s="619"/>
      <c r="Q432" s="619"/>
      <c r="R432" s="219"/>
      <c r="S432" s="219"/>
      <c r="T432" s="219"/>
      <c r="U432" s="219"/>
      <c r="V432" s="619"/>
      <c r="W432" s="619"/>
      <c r="X432" s="619"/>
      <c r="Y432" s="261"/>
      <c r="Z432" s="219"/>
      <c r="AA432" s="219"/>
      <c r="AB432"/>
      <c r="AI432"/>
      <c r="AJ432"/>
      <c r="AK432"/>
      <c r="AL432"/>
      <c r="AU432" s="300"/>
      <c r="AV432" s="300"/>
      <c r="AW432" s="300"/>
      <c r="AX432" s="300"/>
      <c r="AY432" s="300"/>
      <c r="AZ432" s="300"/>
      <c r="BA432" s="300"/>
      <c r="BB432"/>
      <c r="BC432"/>
      <c r="BD432"/>
      <c r="BE432"/>
    </row>
    <row r="433" spans="1:78" s="217" customFormat="1" ht="15" customHeight="1">
      <c r="K433" s="254"/>
      <c r="L433" s="254"/>
      <c r="N433" s="254"/>
      <c r="O433" s="254"/>
      <c r="R433" s="227"/>
      <c r="T433" s="266" t="s">
        <v>315</v>
      </c>
      <c r="U433" s="227"/>
      <c r="W433" s="261"/>
      <c r="X433" s="261"/>
      <c r="Y433" s="261"/>
      <c r="Z433" s="219"/>
      <c r="AA433" s="219"/>
      <c r="AB433"/>
      <c r="AC433" s="353"/>
      <c r="AD433" s="266" t="s">
        <v>313</v>
      </c>
      <c r="AE433" s="518" t="s">
        <v>51</v>
      </c>
      <c r="AF433" s="1044">
        <f>M174</f>
        <v>710</v>
      </c>
      <c r="AG433" s="1044"/>
      <c r="AH433" s="1044"/>
      <c r="AI433" s="1044"/>
      <c r="AJ433" s="519" t="s">
        <v>13</v>
      </c>
      <c r="AK433"/>
      <c r="BB433"/>
      <c r="BC433"/>
      <c r="BD433"/>
      <c r="BE433"/>
    </row>
    <row r="434" spans="1:78" s="217" customFormat="1" ht="15" customHeight="1">
      <c r="K434" s="254"/>
      <c r="L434" s="254"/>
      <c r="N434" s="254"/>
      <c r="O434" s="254"/>
      <c r="R434" s="227"/>
      <c r="T434" s="227"/>
      <c r="U434" s="227"/>
      <c r="W434" s="261"/>
      <c r="X434" s="261"/>
      <c r="Y434" s="261"/>
      <c r="Z434" s="219"/>
      <c r="AA434" s="219"/>
      <c r="AB434"/>
      <c r="AC434" s="315"/>
      <c r="AD434" s="266" t="s">
        <v>315</v>
      </c>
      <c r="AE434" s="518" t="s">
        <v>51</v>
      </c>
      <c r="AF434" s="1044">
        <f>AC174</f>
        <v>0</v>
      </c>
      <c r="AG434" s="1044"/>
      <c r="AH434" s="1044"/>
      <c r="AI434" s="1044"/>
      <c r="AJ434" s="519" t="s">
        <v>226</v>
      </c>
      <c r="AK434"/>
      <c r="BE434"/>
    </row>
    <row r="435" spans="1:78" s="217" customFormat="1" ht="15" customHeight="1">
      <c r="G435" s="619"/>
      <c r="H435" s="619"/>
      <c r="I435" s="619"/>
      <c r="J435" s="619"/>
      <c r="K435" s="619"/>
      <c r="L435" s="619"/>
      <c r="M435" s="619"/>
      <c r="N435" s="619"/>
      <c r="O435" s="619"/>
      <c r="P435" s="619"/>
      <c r="Q435" s="619"/>
      <c r="R435" s="619"/>
      <c r="S435" s="619"/>
      <c r="T435" s="619"/>
      <c r="U435" s="619"/>
      <c r="V435" s="619"/>
      <c r="W435" s="619"/>
      <c r="X435" s="619"/>
      <c r="Y435" s="261"/>
      <c r="Z435" s="219"/>
      <c r="AA435" s="219"/>
      <c r="AB435"/>
      <c r="AC435" s="219"/>
      <c r="AD435" s="219"/>
      <c r="AE435" s="219"/>
      <c r="AF435" s="219"/>
      <c r="AG435" s="219"/>
      <c r="AH435" s="219"/>
      <c r="AI435" s="219"/>
      <c r="AJ435"/>
      <c r="AK435"/>
      <c r="BE435"/>
    </row>
    <row r="436" spans="1:78" s="217" customFormat="1" ht="15" customHeight="1">
      <c r="K436" s="254"/>
      <c r="L436" s="254"/>
      <c r="N436" s="254"/>
      <c r="O436" s="254"/>
      <c r="R436" s="227"/>
      <c r="T436" s="227"/>
      <c r="U436" s="227"/>
      <c r="W436" s="261"/>
      <c r="X436" s="261"/>
      <c r="Y436" s="261"/>
      <c r="Z436" s="219"/>
      <c r="AA436" s="219"/>
      <c r="AB436"/>
      <c r="AC436" s="219"/>
      <c r="AD436" s="301" t="s">
        <v>344</v>
      </c>
      <c r="AE436" s="302">
        <v>7</v>
      </c>
      <c r="AF436"/>
      <c r="AG436" s="219" t="s">
        <v>86</v>
      </c>
      <c r="AH436"/>
      <c r="AI436"/>
      <c r="AJ436"/>
      <c r="AK436"/>
      <c r="AM436" s="251"/>
      <c r="BE436"/>
    </row>
    <row r="437" spans="1:78" s="217" customFormat="1" ht="15" customHeight="1">
      <c r="K437" s="254"/>
      <c r="L437" s="254"/>
      <c r="N437" s="254"/>
      <c r="O437" s="254"/>
      <c r="R437" s="227"/>
      <c r="T437" s="227"/>
      <c r="U437" s="227"/>
      <c r="W437" s="261"/>
      <c r="X437" s="261"/>
      <c r="Y437" s="261"/>
      <c r="Z437" s="219"/>
      <c r="AA437" s="219"/>
      <c r="AB437"/>
      <c r="AI437"/>
      <c r="AJ437"/>
      <c r="AK437"/>
      <c r="AM437" s="251"/>
      <c r="BE437"/>
    </row>
    <row r="438" spans="1:78" s="217" customFormat="1" ht="15" customHeight="1">
      <c r="F438" s="251"/>
      <c r="G438" s="251"/>
      <c r="H438" s="251"/>
      <c r="I438" s="251"/>
      <c r="J438" s="251"/>
      <c r="K438" s="254"/>
      <c r="L438" s="254"/>
      <c r="M438" s="251"/>
      <c r="N438" s="254"/>
      <c r="O438" s="254"/>
      <c r="P438" s="251"/>
      <c r="Q438" s="251"/>
      <c r="R438" s="227"/>
      <c r="S438" s="251"/>
      <c r="T438" s="251"/>
      <c r="U438" s="251"/>
      <c r="V438" s="251"/>
      <c r="W438" s="251"/>
      <c r="X438" s="251"/>
      <c r="Y438" s="251"/>
      <c r="AA438" s="251"/>
      <c r="AB438"/>
      <c r="AC438" s="353"/>
      <c r="AD438" s="266" t="s">
        <v>313</v>
      </c>
      <c r="AE438" s="518" t="s">
        <v>51</v>
      </c>
      <c r="AF438" s="764">
        <f>M186</f>
        <v>1140</v>
      </c>
      <c r="AG438" s="764"/>
      <c r="AH438" s="764"/>
      <c r="AI438" s="764"/>
      <c r="AJ438" s="519" t="s">
        <v>13</v>
      </c>
      <c r="AK438"/>
      <c r="AL438" s="219"/>
      <c r="AM438" s="251"/>
      <c r="BE438"/>
    </row>
    <row r="439" spans="1:78" s="217" customFormat="1" ht="15" customHeight="1">
      <c r="F439" s="251"/>
      <c r="G439" s="251"/>
      <c r="H439" s="251"/>
      <c r="K439"/>
      <c r="L439" s="226"/>
      <c r="M439" s="226"/>
      <c r="N439" s="308"/>
      <c r="O439" s="308"/>
      <c r="P439" s="226"/>
      <c r="Q439" s="226"/>
      <c r="R439"/>
      <c r="S439" s="226"/>
      <c r="T439" s="270"/>
      <c r="V439" s="251"/>
      <c r="W439" s="251"/>
      <c r="X439" s="251"/>
      <c r="Y439" s="251"/>
      <c r="AB439"/>
      <c r="AC439" s="315"/>
      <c r="AD439" s="266" t="s">
        <v>315</v>
      </c>
      <c r="AE439" s="518" t="s">
        <v>51</v>
      </c>
      <c r="AF439" s="764">
        <f>AC186</f>
        <v>0</v>
      </c>
      <c r="AG439" s="764"/>
      <c r="AH439" s="764"/>
      <c r="AI439" s="764"/>
      <c r="AJ439" s="519" t="s">
        <v>226</v>
      </c>
      <c r="AK439"/>
      <c r="AL439" s="219"/>
      <c r="AM439" s="251"/>
      <c r="BE439" s="219"/>
    </row>
    <row r="440" spans="1:78" s="217" customFormat="1" ht="15" customHeight="1">
      <c r="F440" s="251"/>
      <c r="G440" s="251"/>
      <c r="H440" s="251"/>
      <c r="K440"/>
      <c r="L440" s="226"/>
      <c r="M440" s="226"/>
      <c r="N440" s="308"/>
      <c r="O440" s="308"/>
      <c r="P440" s="226"/>
      <c r="Q440" s="1270" t="s">
        <v>348</v>
      </c>
      <c r="R440" s="1270"/>
      <c r="S440" s="226"/>
      <c r="T440" s="270"/>
      <c r="V440" s="251"/>
      <c r="W440" s="251"/>
      <c r="X440" s="251"/>
      <c r="Y440" s="251"/>
      <c r="AB440"/>
      <c r="AC440"/>
      <c r="AD440"/>
      <c r="AE440"/>
      <c r="AF440"/>
      <c r="AG440"/>
      <c r="AH440"/>
      <c r="AI440"/>
      <c r="AJ440"/>
      <c r="AK440"/>
      <c r="AL440" s="219"/>
      <c r="AM440" s="251"/>
      <c r="BE440" s="219"/>
    </row>
    <row r="441" spans="1:78" s="217" customFormat="1" ht="15" customHeight="1">
      <c r="F441" s="251"/>
      <c r="G441" s="251"/>
      <c r="H441" s="251"/>
      <c r="K441"/>
      <c r="L441" s="226"/>
      <c r="M441" s="226"/>
      <c r="N441" s="308"/>
      <c r="O441" s="308"/>
      <c r="P441" s="226"/>
      <c r="Q441" s="1271" t="s">
        <v>348</v>
      </c>
      <c r="R441" s="1271"/>
      <c r="S441" s="226"/>
      <c r="T441" s="270"/>
      <c r="V441" s="251"/>
      <c r="W441" s="251"/>
      <c r="X441" s="251"/>
      <c r="Y441" s="251"/>
      <c r="AB441"/>
      <c r="AC441" s="219"/>
      <c r="AD441" s="301" t="s">
        <v>344</v>
      </c>
      <c r="AE441" s="302">
        <v>8</v>
      </c>
      <c r="AF441"/>
      <c r="AG441" s="219" t="s">
        <v>87</v>
      </c>
      <c r="AH441"/>
      <c r="AI441"/>
      <c r="AJ441"/>
      <c r="AK441"/>
      <c r="AL441" s="219"/>
      <c r="AM441" s="251"/>
      <c r="BE441" s="219"/>
    </row>
    <row r="442" spans="1:78" s="217" customFormat="1" ht="15" customHeight="1">
      <c r="F442" s="251"/>
      <c r="G442" s="251"/>
      <c r="H442" s="251"/>
      <c r="K442"/>
      <c r="L442" s="226"/>
      <c r="M442" s="226"/>
      <c r="N442" s="308"/>
      <c r="O442" s="308"/>
      <c r="P442" s="226"/>
      <c r="Q442" s="1271"/>
      <c r="R442" s="1271"/>
      <c r="S442" s="226"/>
      <c r="T442" s="270"/>
      <c r="V442" s="251"/>
      <c r="W442" s="251"/>
      <c r="X442" s="251"/>
      <c r="Y442" s="251"/>
      <c r="AB442"/>
      <c r="AI442"/>
      <c r="AJ442"/>
      <c r="AK442"/>
      <c r="AL442" s="219"/>
      <c r="AM442" s="251"/>
      <c r="BE442" s="219"/>
    </row>
    <row r="443" spans="1:78" customFormat="1" ht="15" customHeight="1">
      <c r="A443" s="298"/>
      <c r="B443" s="298"/>
      <c r="C443" s="298"/>
      <c r="D443" s="298"/>
      <c r="E443" s="217"/>
      <c r="F443" s="251"/>
      <c r="G443" s="251"/>
      <c r="H443" s="251"/>
      <c r="I443" s="217"/>
      <c r="K443" s="309"/>
      <c r="L443" s="226"/>
      <c r="M443" s="217"/>
      <c r="N443" s="308"/>
      <c r="O443" s="308"/>
      <c r="P443" s="226"/>
      <c r="Q443" s="226"/>
      <c r="R443" s="309"/>
      <c r="S443" s="226"/>
      <c r="T443" s="270"/>
      <c r="U443" s="217"/>
      <c r="V443" s="251"/>
      <c r="W443" s="227"/>
      <c r="X443" s="227"/>
      <c r="Y443" s="227"/>
      <c r="Z443" s="217"/>
      <c r="AA443" s="217"/>
      <c r="AC443" s="353"/>
      <c r="AD443" s="266" t="s">
        <v>313</v>
      </c>
      <c r="AE443" s="518" t="s">
        <v>51</v>
      </c>
      <c r="AF443" s="764">
        <f>M198</f>
        <v>1270</v>
      </c>
      <c r="AG443" s="764"/>
      <c r="AH443" s="764"/>
      <c r="AI443" s="764"/>
      <c r="AJ443" s="519" t="s">
        <v>13</v>
      </c>
      <c r="AL443" s="219"/>
      <c r="AQ443" s="219"/>
      <c r="AR443" s="219"/>
      <c r="AS443" s="219"/>
      <c r="AT443" s="219"/>
      <c r="AU443" s="219"/>
      <c r="AV443" s="219"/>
      <c r="AW443" s="219"/>
      <c r="AX443" s="219"/>
      <c r="AY443" s="219"/>
      <c r="AZ443" s="219"/>
      <c r="BA443" s="219"/>
      <c r="BB443" s="219"/>
      <c r="BC443" s="219"/>
      <c r="BD443" s="219"/>
      <c r="BE443" s="219"/>
      <c r="BF443" s="219"/>
      <c r="BG443" s="219"/>
      <c r="BH443" s="219"/>
      <c r="BI443" s="219"/>
      <c r="BJ443" s="219"/>
      <c r="BK443" s="219"/>
      <c r="BL443" s="219"/>
      <c r="BQ443" s="219"/>
      <c r="BR443" s="219"/>
      <c r="BS443" s="219"/>
      <c r="BT443" s="219"/>
      <c r="BU443" s="219"/>
      <c r="BV443" s="219"/>
      <c r="BW443" s="219"/>
      <c r="BX443" s="219"/>
      <c r="BY443" s="219"/>
      <c r="BZ443" s="219"/>
    </row>
    <row r="444" spans="1:78" customFormat="1" ht="15" customHeight="1">
      <c r="A444" s="219"/>
      <c r="B444" s="219"/>
      <c r="C444" s="219"/>
      <c r="G444" s="219"/>
      <c r="H444" s="219"/>
      <c r="I444" s="219"/>
      <c r="J444" s="219"/>
      <c r="K444" s="312"/>
      <c r="L444" s="312"/>
      <c r="M444" s="313"/>
      <c r="N444" s="219"/>
      <c r="O444" s="219"/>
      <c r="P444" s="219"/>
      <c r="Q444" s="219"/>
      <c r="R444" s="219"/>
      <c r="S444" s="303"/>
      <c r="T444" s="219"/>
      <c r="U444" s="312"/>
      <c r="V444" s="313"/>
      <c r="W444" s="312"/>
      <c r="X444" s="219"/>
      <c r="Y444" s="219"/>
      <c r="Z444" s="219"/>
      <c r="AA444" s="219"/>
      <c r="AB444" s="219"/>
      <c r="AC444" s="315"/>
      <c r="AD444" s="266" t="s">
        <v>315</v>
      </c>
      <c r="AE444" s="518" t="s">
        <v>51</v>
      </c>
      <c r="AF444" s="764">
        <f>AC198</f>
        <v>0</v>
      </c>
      <c r="AG444" s="764"/>
      <c r="AH444" s="764"/>
      <c r="AI444" s="764"/>
      <c r="AJ444" s="519" t="s">
        <v>226</v>
      </c>
      <c r="AL444" s="219"/>
    </row>
    <row r="445" spans="1:78" customFormat="1" ht="15" customHeight="1">
      <c r="A445" s="219"/>
      <c r="B445" s="219"/>
      <c r="C445" s="219"/>
      <c r="G445" s="219"/>
      <c r="H445" s="219"/>
      <c r="I445" s="219"/>
      <c r="J445" s="219"/>
      <c r="K445" s="312"/>
      <c r="L445" s="312"/>
      <c r="M445" s="313"/>
      <c r="N445" s="219"/>
      <c r="O445" s="219"/>
      <c r="P445" s="219"/>
      <c r="Q445" s="219"/>
      <c r="R445" s="219"/>
      <c r="S445" s="303"/>
      <c r="T445" s="219"/>
      <c r="U445" s="312"/>
      <c r="V445" s="313"/>
      <c r="W445" s="312"/>
      <c r="X445" s="219"/>
      <c r="Y445" s="219"/>
      <c r="Z445" s="219"/>
      <c r="AA445" s="219"/>
      <c r="AB445" s="219"/>
    </row>
    <row r="446" spans="1:78" customFormat="1" ht="15" customHeight="1">
      <c r="A446" s="219"/>
      <c r="B446" s="219"/>
      <c r="C446" s="219"/>
      <c r="G446" s="219"/>
      <c r="H446" s="219"/>
      <c r="I446" s="219"/>
      <c r="J446" s="219"/>
      <c r="K446" s="312"/>
      <c r="L446" s="312"/>
      <c r="M446" s="313"/>
      <c r="N446" s="219"/>
      <c r="O446" s="219"/>
      <c r="P446" s="219"/>
      <c r="Q446" s="219"/>
      <c r="R446" s="219"/>
      <c r="S446" s="303"/>
      <c r="T446" s="219"/>
      <c r="U446" s="312"/>
      <c r="V446" s="313"/>
      <c r="W446" s="312"/>
      <c r="X446" s="219"/>
      <c r="Y446" s="219"/>
      <c r="Z446" s="219"/>
      <c r="AA446" s="219"/>
      <c r="AB446" s="219"/>
    </row>
    <row r="447" spans="1:78" customFormat="1" ht="15" customHeight="1">
      <c r="A447" s="298"/>
      <c r="B447" s="298"/>
      <c r="C447" s="298"/>
      <c r="D447" s="298"/>
      <c r="E447" s="219"/>
      <c r="F447" s="301" t="s">
        <v>344</v>
      </c>
      <c r="G447" s="608">
        <v>9</v>
      </c>
      <c r="H447" s="303" t="s">
        <v>350</v>
      </c>
      <c r="I447" s="1027">
        <v>11</v>
      </c>
      <c r="J447" s="1027"/>
      <c r="K447" s="303" t="s">
        <v>353</v>
      </c>
      <c r="L447" s="303"/>
      <c r="M447" s="219"/>
      <c r="N447" s="303"/>
      <c r="O447" s="303"/>
      <c r="P447" s="219"/>
      <c r="Q447" s="219"/>
      <c r="R447" s="300"/>
      <c r="S447" s="300"/>
      <c r="T447" s="303"/>
      <c r="U447" s="300"/>
      <c r="V447" s="300"/>
      <c r="W447" s="300"/>
      <c r="X447" s="300"/>
      <c r="Y447" s="300"/>
      <c r="Z447" s="300"/>
      <c r="AA447" s="300"/>
      <c r="AB447" s="300"/>
      <c r="AC447" s="300"/>
      <c r="AD447" s="300"/>
      <c r="AE447" s="300"/>
      <c r="AF447" s="300"/>
      <c r="AG447" s="300"/>
      <c r="AH447" s="300"/>
      <c r="AI447" s="300"/>
      <c r="AJ447" s="300"/>
      <c r="AK447" s="300"/>
      <c r="AL447" s="300"/>
      <c r="AM447" s="300"/>
      <c r="AN447" s="300"/>
    </row>
    <row r="448" spans="1:78" ht="15" customHeight="1">
      <c r="F448"/>
      <c r="G448"/>
      <c r="H448"/>
      <c r="I448"/>
      <c r="J448"/>
      <c r="K448"/>
      <c r="L448"/>
      <c r="M448"/>
      <c r="N448"/>
      <c r="O448"/>
      <c r="P448"/>
      <c r="Q448"/>
      <c r="R448"/>
      <c r="S448"/>
      <c r="T448"/>
      <c r="U448"/>
      <c r="V448"/>
      <c r="W448"/>
      <c r="X448"/>
      <c r="Y448"/>
      <c r="Z448"/>
      <c r="AA448" s="223"/>
      <c r="AB448"/>
      <c r="AC448"/>
      <c r="AD448"/>
      <c r="AE448"/>
      <c r="AF448"/>
      <c r="AG448"/>
      <c r="AH448"/>
      <c r="AI448"/>
      <c r="AJ448" s="223"/>
    </row>
    <row r="449" spans="1:64" s="217" customFormat="1" ht="15" customHeight="1">
      <c r="E449" s="219"/>
      <c r="F449" s="219"/>
      <c r="G449" s="219"/>
      <c r="H449" s="219"/>
      <c r="I449" s="266"/>
      <c r="J449" s="219"/>
      <c r="K449" s="234"/>
      <c r="L449" s="234"/>
      <c r="M449" s="234"/>
      <c r="N449" s="226"/>
      <c r="O449" s="226"/>
      <c r="P449" s="226"/>
      <c r="Q449" s="226"/>
      <c r="R449" s="219"/>
      <c r="S449" s="219"/>
      <c r="T449" s="219"/>
      <c r="U449" s="219"/>
      <c r="V449" s="219"/>
      <c r="W449" s="223"/>
      <c r="X449" s="223"/>
      <c r="Y449" s="223"/>
      <c r="Z449" s="219"/>
      <c r="AA449" s="219"/>
      <c r="AB449"/>
      <c r="AC449"/>
      <c r="AD449"/>
      <c r="AE449"/>
      <c r="AF449"/>
      <c r="AG449"/>
      <c r="AH449"/>
      <c r="AI449"/>
      <c r="AJ449" s="261"/>
      <c r="AK449" s="261"/>
      <c r="AL449" s="261"/>
    </row>
    <row r="450" spans="1:64" s="217" customFormat="1" ht="15" customHeight="1">
      <c r="G450" s="619"/>
      <c r="H450" s="619"/>
      <c r="I450" s="619"/>
      <c r="J450" s="219"/>
      <c r="K450" s="219"/>
      <c r="L450" s="219"/>
      <c r="M450" s="219"/>
      <c r="N450" s="619"/>
      <c r="O450" s="619"/>
      <c r="P450" s="619"/>
      <c r="Q450" s="266" t="s">
        <v>313</v>
      </c>
      <c r="R450" s="219"/>
      <c r="S450" s="219"/>
      <c r="T450" s="219"/>
      <c r="U450" s="219"/>
      <c r="V450" s="619"/>
      <c r="W450" s="619"/>
      <c r="X450" s="619"/>
      <c r="Y450" s="261"/>
      <c r="Z450" s="219"/>
      <c r="AA450" s="219"/>
      <c r="AB450"/>
      <c r="AC450" s="219"/>
      <c r="AD450" s="301" t="s">
        <v>344</v>
      </c>
      <c r="AE450" s="302">
        <v>9</v>
      </c>
      <c r="AF450"/>
      <c r="AG450" s="219" t="s">
        <v>516</v>
      </c>
      <c r="AH450"/>
      <c r="AI450"/>
      <c r="AJ450"/>
      <c r="AK450"/>
      <c r="AL450"/>
    </row>
    <row r="451" spans="1:64" s="217" customFormat="1" ht="15" customHeight="1">
      <c r="K451" s="254"/>
      <c r="L451" s="254"/>
      <c r="N451" s="254"/>
      <c r="O451" s="254"/>
      <c r="R451" s="227"/>
      <c r="T451" s="227"/>
      <c r="U451" s="227"/>
      <c r="W451" s="261"/>
      <c r="X451" s="261"/>
      <c r="Y451" s="261"/>
      <c r="Z451" s="219"/>
      <c r="AA451" s="219"/>
      <c r="AB451"/>
      <c r="AI451"/>
      <c r="AJ451"/>
      <c r="AK451"/>
      <c r="AL451"/>
    </row>
    <row r="452" spans="1:64" s="217" customFormat="1" ht="15" customHeight="1">
      <c r="K452" s="254"/>
      <c r="L452" s="254"/>
      <c r="N452" s="254"/>
      <c r="O452" s="254"/>
      <c r="R452" s="227"/>
      <c r="T452" s="266" t="s">
        <v>315</v>
      </c>
      <c r="U452" s="227"/>
      <c r="W452" s="261"/>
      <c r="X452" s="261"/>
      <c r="Y452" s="261"/>
      <c r="Z452" s="219"/>
      <c r="AA452" s="219"/>
      <c r="AB452"/>
      <c r="AC452" s="353"/>
      <c r="AD452" s="266" t="s">
        <v>313</v>
      </c>
      <c r="AE452" s="518" t="s">
        <v>51</v>
      </c>
      <c r="AF452" s="764">
        <f>X223</f>
        <v>567.38571166992188</v>
      </c>
      <c r="AG452" s="764"/>
      <c r="AH452" s="764"/>
      <c r="AI452" s="764"/>
      <c r="AJ452" s="519" t="s">
        <v>13</v>
      </c>
      <c r="AK452"/>
      <c r="AL452"/>
    </row>
    <row r="453" spans="1:64" s="217" customFormat="1" ht="15" customHeight="1">
      <c r="G453" s="619"/>
      <c r="H453" s="619"/>
      <c r="I453" s="619"/>
      <c r="J453" s="619"/>
      <c r="K453" s="619"/>
      <c r="L453" s="619"/>
      <c r="M453" s="619"/>
      <c r="N453" s="619"/>
      <c r="O453" s="619"/>
      <c r="P453" s="619"/>
      <c r="Q453" s="619"/>
      <c r="R453" s="619"/>
      <c r="S453" s="619"/>
      <c r="T453" s="619"/>
      <c r="U453" s="619"/>
      <c r="V453" s="619"/>
      <c r="W453" s="619"/>
      <c r="X453" s="619"/>
      <c r="Y453" s="261"/>
      <c r="Z453" s="219"/>
      <c r="AA453" s="219"/>
      <c r="AC453" s="315"/>
      <c r="AD453" s="266" t="s">
        <v>315</v>
      </c>
      <c r="AE453" s="518" t="s">
        <v>51</v>
      </c>
      <c r="AF453" s="764">
        <f>AJ223</f>
        <v>1210.08</v>
      </c>
      <c r="AG453" s="764"/>
      <c r="AH453" s="764"/>
      <c r="AI453" s="764"/>
      <c r="AJ453" s="519" t="s">
        <v>226</v>
      </c>
      <c r="AK453"/>
      <c r="AL453"/>
    </row>
    <row r="454" spans="1:64" s="217" customFormat="1" ht="15" customHeight="1">
      <c r="K454" s="254"/>
      <c r="L454" s="254"/>
      <c r="N454" s="254"/>
      <c r="O454" s="254"/>
      <c r="R454" s="227"/>
      <c r="T454" s="227"/>
      <c r="U454" s="227"/>
      <c r="W454" s="261"/>
      <c r="X454" s="261"/>
      <c r="Y454" s="261"/>
      <c r="Z454" s="219"/>
      <c r="AA454" s="219"/>
      <c r="AC454" s="219"/>
      <c r="AD454" s="219"/>
      <c r="AE454" s="219"/>
      <c r="AF454" s="219"/>
      <c r="AG454" s="219"/>
      <c r="AH454" s="219"/>
      <c r="AI454" s="219"/>
      <c r="AJ454"/>
      <c r="AK454"/>
      <c r="AL454"/>
    </row>
    <row r="455" spans="1:64" s="217" customFormat="1" ht="15" customHeight="1">
      <c r="K455" s="254"/>
      <c r="L455" s="254"/>
      <c r="N455" s="254"/>
      <c r="O455" s="254"/>
      <c r="R455" s="227"/>
      <c r="T455" s="227"/>
      <c r="U455" s="227"/>
      <c r="W455" s="261"/>
      <c r="X455" s="261"/>
      <c r="Y455" s="261"/>
      <c r="Z455" s="219"/>
      <c r="AA455" s="219"/>
      <c r="AC455" s="219"/>
      <c r="AD455" s="301" t="s">
        <v>344</v>
      </c>
      <c r="AE455" s="1027">
        <v>10</v>
      </c>
      <c r="AF455" s="1027"/>
      <c r="AG455" s="219" t="s">
        <v>517</v>
      </c>
      <c r="AH455"/>
      <c r="AI455"/>
      <c r="AJ455"/>
      <c r="AK455"/>
      <c r="AL455" s="219"/>
      <c r="AM455"/>
      <c r="AX455" s="764"/>
      <c r="AY455" s="764"/>
      <c r="AZ455" s="764"/>
      <c r="BA455" s="764"/>
    </row>
    <row r="456" spans="1:64" s="217" customFormat="1" ht="15" customHeight="1">
      <c r="F456" s="251"/>
      <c r="G456" s="251"/>
      <c r="H456" s="251"/>
      <c r="I456" s="251"/>
      <c r="J456" s="251"/>
      <c r="K456" s="254"/>
      <c r="L456" s="254"/>
      <c r="M456" s="251"/>
      <c r="N456" s="254"/>
      <c r="O456" s="254"/>
      <c r="P456" s="251"/>
      <c r="Q456" s="251"/>
      <c r="R456" s="227"/>
      <c r="S456" s="251"/>
      <c r="T456" s="251"/>
      <c r="U456" s="251"/>
      <c r="V456" s="251"/>
      <c r="W456" s="251"/>
      <c r="X456" s="251"/>
      <c r="Y456" s="251"/>
      <c r="AA456" s="251"/>
      <c r="AI456"/>
      <c r="AJ456"/>
      <c r="AK456"/>
      <c r="AL456" s="219"/>
      <c r="AM456"/>
    </row>
    <row r="457" spans="1:64" s="217" customFormat="1" ht="15" customHeight="1">
      <c r="F457" s="251"/>
      <c r="G457" s="251"/>
      <c r="H457" s="251"/>
      <c r="K457"/>
      <c r="L457" s="226"/>
      <c r="M457" s="226"/>
      <c r="N457" s="308"/>
      <c r="O457" s="308"/>
      <c r="P457" s="226"/>
      <c r="Q457" s="226"/>
      <c r="R457"/>
      <c r="S457" s="226"/>
      <c r="T457" s="270"/>
      <c r="V457" s="251"/>
      <c r="W457" s="251"/>
      <c r="X457" s="251"/>
      <c r="Y457" s="251"/>
      <c r="AB457" s="353"/>
      <c r="AC457" s="353"/>
      <c r="AD457" s="266" t="s">
        <v>313</v>
      </c>
      <c r="AE457" s="518" t="s">
        <v>51</v>
      </c>
      <c r="AF457" s="764">
        <f>X235</f>
        <v>567.38571166992188</v>
      </c>
      <c r="AG457" s="764"/>
      <c r="AH457" s="764"/>
      <c r="AI457" s="764"/>
      <c r="AJ457" s="519" t="s">
        <v>13</v>
      </c>
      <c r="AK457"/>
      <c r="AL457"/>
      <c r="AM457"/>
    </row>
    <row r="458" spans="1:64" customFormat="1" ht="15" customHeight="1">
      <c r="A458" s="298"/>
      <c r="B458" s="298"/>
      <c r="C458" s="298"/>
      <c r="D458" s="298"/>
      <c r="E458" s="217"/>
      <c r="F458" s="251"/>
      <c r="G458" s="251"/>
      <c r="H458" s="251"/>
      <c r="I458" s="217"/>
      <c r="K458" s="309"/>
      <c r="L458" s="226"/>
      <c r="M458" s="217"/>
      <c r="N458" s="308"/>
      <c r="O458" s="308"/>
      <c r="P458" s="226"/>
      <c r="Q458" s="226"/>
      <c r="R458" s="309"/>
      <c r="S458" s="226"/>
      <c r="T458" s="270"/>
      <c r="U458" s="217"/>
      <c r="V458" s="251"/>
      <c r="W458" s="227"/>
      <c r="X458" s="227"/>
      <c r="Y458" s="227"/>
      <c r="Z458" s="217"/>
      <c r="AA458" s="217"/>
      <c r="AB458" s="315"/>
      <c r="AC458" s="315"/>
      <c r="AD458" s="266" t="s">
        <v>315</v>
      </c>
      <c r="AE458" s="518" t="s">
        <v>51</v>
      </c>
      <c r="AF458" s="1279">
        <f>AJ235</f>
        <v>-1210.0800000000002</v>
      </c>
      <c r="AG458" s="1279"/>
      <c r="AH458" s="1279"/>
      <c r="AI458" s="1279"/>
      <c r="AJ458" s="519" t="s">
        <v>226</v>
      </c>
      <c r="AM458" s="217"/>
      <c r="AQ458" s="219"/>
      <c r="AR458" s="219"/>
      <c r="AS458" s="219"/>
      <c r="AT458" s="219"/>
      <c r="AU458" s="219"/>
      <c r="AV458" s="219"/>
      <c r="AW458" s="219"/>
      <c r="AX458" s="219"/>
      <c r="AY458" s="219"/>
      <c r="AZ458" s="219"/>
      <c r="BA458" s="219"/>
      <c r="BB458" s="219"/>
      <c r="BC458" s="219"/>
      <c r="BD458" s="219"/>
      <c r="BE458" s="219"/>
      <c r="BF458" s="219"/>
      <c r="BG458" s="219"/>
      <c r="BH458" s="219"/>
      <c r="BI458" s="219"/>
      <c r="BJ458" s="219"/>
      <c r="BK458" s="219"/>
      <c r="BL458" s="219"/>
    </row>
    <row r="459" spans="1:64" customFormat="1" ht="15" customHeight="1">
      <c r="A459" s="219"/>
      <c r="B459" s="219"/>
      <c r="C459" s="219"/>
      <c r="E459" s="219"/>
      <c r="F459" s="219"/>
      <c r="G459" s="219"/>
      <c r="H459" s="219"/>
      <c r="I459" s="219"/>
      <c r="J459" s="219"/>
      <c r="K459" s="266"/>
      <c r="L459" s="219"/>
      <c r="M459" s="219"/>
      <c r="N459" s="234"/>
      <c r="O459" s="234"/>
      <c r="P459" s="234"/>
      <c r="Q459" s="1270" t="s">
        <v>348</v>
      </c>
      <c r="R459" s="1270"/>
      <c r="S459" s="235"/>
      <c r="T459" s="235"/>
      <c r="U459" s="219"/>
      <c r="V459" s="234"/>
      <c r="W459" s="234"/>
      <c r="X459" s="234"/>
      <c r="Y459" s="219"/>
      <c r="Z459" s="219"/>
      <c r="AA459" s="219"/>
      <c r="AB459" s="315"/>
      <c r="AC459" s="219"/>
      <c r="AD459" s="219"/>
      <c r="AE459" s="219"/>
      <c r="AF459" s="219"/>
      <c r="AG459" s="219"/>
      <c r="AH459" s="219"/>
      <c r="AI459" s="219"/>
      <c r="AJ459" s="219"/>
      <c r="AK459" s="219"/>
      <c r="AM459" s="217"/>
      <c r="AR459" s="219"/>
      <c r="AS459" s="219"/>
      <c r="AT459" s="219"/>
      <c r="AU459" s="219"/>
      <c r="AV459" s="219"/>
      <c r="AW459" s="219"/>
      <c r="AX459" s="219"/>
      <c r="AY459" s="219"/>
      <c r="AZ459" s="219"/>
      <c r="BA459" s="219"/>
    </row>
    <row r="460" spans="1:64" customFormat="1" ht="15" customHeight="1">
      <c r="A460" s="219"/>
      <c r="B460" s="219"/>
      <c r="C460" s="219"/>
      <c r="E460" s="219"/>
      <c r="F460" s="219"/>
      <c r="G460" s="219"/>
      <c r="H460" s="219"/>
      <c r="I460" s="219"/>
      <c r="J460" s="219"/>
      <c r="K460" s="266"/>
      <c r="L460" s="219"/>
      <c r="M460" s="219"/>
      <c r="N460" s="234"/>
      <c r="O460" s="234"/>
      <c r="P460" s="234"/>
      <c r="Q460" s="1271" t="s">
        <v>348</v>
      </c>
      <c r="R460" s="1271"/>
      <c r="S460" s="235"/>
      <c r="T460" s="235"/>
      <c r="U460" s="219"/>
      <c r="V460" s="234"/>
      <c r="W460" s="234"/>
      <c r="X460" s="234"/>
      <c r="Y460" s="219"/>
      <c r="Z460" s="219"/>
      <c r="AA460" s="219"/>
      <c r="AB460" s="315"/>
      <c r="AC460" s="219"/>
      <c r="AD460" s="301" t="s">
        <v>344</v>
      </c>
      <c r="AE460" s="1027">
        <v>11</v>
      </c>
      <c r="AF460" s="1027"/>
      <c r="AG460" s="219" t="s">
        <v>91</v>
      </c>
      <c r="AM460" s="217"/>
      <c r="AR460" s="219"/>
      <c r="AS460" s="219"/>
      <c r="AT460" s="219"/>
      <c r="AU460" s="219"/>
      <c r="AV460" s="219"/>
      <c r="AW460" s="219"/>
      <c r="AX460" s="219"/>
      <c r="AY460" s="219"/>
      <c r="AZ460" s="219"/>
      <c r="BA460" s="219"/>
    </row>
    <row r="461" spans="1:64" customFormat="1" ht="15" customHeight="1">
      <c r="A461" s="219"/>
      <c r="B461" s="219"/>
      <c r="C461" s="219"/>
      <c r="E461" s="219"/>
      <c r="F461" s="219"/>
      <c r="G461" s="219"/>
      <c r="H461" s="219"/>
      <c r="I461" s="219"/>
      <c r="J461" s="219"/>
      <c r="K461" s="266"/>
      <c r="L461" s="219"/>
      <c r="M461" s="219"/>
      <c r="N461" s="234"/>
      <c r="O461" s="234"/>
      <c r="P461" s="234"/>
      <c r="Q461" s="1271"/>
      <c r="R461" s="1271"/>
      <c r="S461" s="235"/>
      <c r="T461" s="235"/>
      <c r="U461" s="219"/>
      <c r="V461" s="234"/>
      <c r="W461" s="234"/>
      <c r="X461" s="234"/>
      <c r="Y461" s="219"/>
      <c r="Z461" s="219"/>
      <c r="AA461" s="219"/>
      <c r="AB461" s="315"/>
      <c r="AC461" s="217"/>
      <c r="AD461" s="217"/>
      <c r="AE461" s="217"/>
      <c r="AF461" s="217"/>
      <c r="AG461" s="217"/>
      <c r="AH461" s="217"/>
      <c r="AM461" s="217"/>
      <c r="AR461" s="219"/>
      <c r="AS461" s="219"/>
      <c r="AT461" s="219"/>
      <c r="AU461" s="219"/>
      <c r="AV461" s="219"/>
      <c r="AW461" s="219"/>
      <c r="AX461" s="219"/>
      <c r="AY461" s="219"/>
      <c r="AZ461" s="219"/>
      <c r="BA461" s="219"/>
    </row>
    <row r="462" spans="1:64" customFormat="1" ht="15" customHeight="1">
      <c r="A462" s="219"/>
      <c r="B462" s="219"/>
      <c r="C462" s="219"/>
      <c r="E462" s="219"/>
      <c r="F462" s="219"/>
      <c r="G462" s="219"/>
      <c r="H462" s="219"/>
      <c r="I462" s="219"/>
      <c r="J462" s="219"/>
      <c r="K462" s="266"/>
      <c r="L462" s="219"/>
      <c r="M462" s="219"/>
      <c r="N462" s="234"/>
      <c r="O462" s="234"/>
      <c r="P462" s="234"/>
      <c r="Q462" s="219"/>
      <c r="R462" s="235"/>
      <c r="S462" s="235"/>
      <c r="T462" s="235"/>
      <c r="U462" s="219"/>
      <c r="V462" s="234"/>
      <c r="W462" s="234"/>
      <c r="X462" s="234"/>
      <c r="Y462" s="219"/>
      <c r="Z462" s="219"/>
      <c r="AA462" s="219"/>
      <c r="AC462" s="353"/>
      <c r="AD462" s="266" t="s">
        <v>313</v>
      </c>
      <c r="AE462" s="518" t="s">
        <v>51</v>
      </c>
      <c r="AF462" s="764">
        <f>W247</f>
        <v>1134.7714233398438</v>
      </c>
      <c r="AG462" s="764"/>
      <c r="AH462" s="764"/>
      <c r="AI462" s="764"/>
      <c r="AJ462" s="519" t="s">
        <v>13</v>
      </c>
      <c r="AR462" s="219"/>
      <c r="AS462" s="219"/>
      <c r="AT462" s="219"/>
      <c r="AU462" s="219"/>
      <c r="AV462" s="219"/>
      <c r="AW462" s="219"/>
      <c r="AX462" s="219"/>
      <c r="AY462" s="219"/>
      <c r="AZ462" s="219"/>
      <c r="BA462" s="219"/>
    </row>
    <row r="463" spans="1:64" customFormat="1" ht="15" customHeight="1">
      <c r="A463" s="219"/>
      <c r="B463" s="219"/>
      <c r="C463" s="219"/>
      <c r="E463" s="219"/>
      <c r="F463" s="219"/>
      <c r="G463" s="219"/>
      <c r="H463" s="219"/>
      <c r="I463" s="219"/>
      <c r="J463" s="219"/>
      <c r="K463" s="266"/>
      <c r="L463" s="219"/>
      <c r="M463" s="219"/>
      <c r="N463" s="234"/>
      <c r="O463" s="234"/>
      <c r="P463" s="234"/>
      <c r="Q463" s="219"/>
      <c r="R463" s="235"/>
      <c r="S463" s="235"/>
      <c r="T463" s="235"/>
      <c r="U463" s="219"/>
      <c r="V463" s="234"/>
      <c r="W463" s="234"/>
      <c r="X463" s="234"/>
      <c r="Y463" s="219"/>
      <c r="Z463" s="219"/>
      <c r="AA463" s="219"/>
      <c r="AC463" s="315"/>
      <c r="AD463" s="266" t="s">
        <v>315</v>
      </c>
      <c r="AE463" s="518" t="s">
        <v>51</v>
      </c>
      <c r="AF463" s="764">
        <f>AH247</f>
        <v>0</v>
      </c>
      <c r="AG463" s="764"/>
      <c r="AH463" s="764"/>
      <c r="AI463" s="764"/>
      <c r="AJ463" s="519" t="s">
        <v>226</v>
      </c>
      <c r="AL463" s="217"/>
      <c r="AR463" s="219"/>
      <c r="AS463" s="219"/>
      <c r="AT463" s="219"/>
      <c r="AU463" s="219"/>
      <c r="AV463" s="219"/>
      <c r="AW463" s="219"/>
      <c r="AX463" s="219"/>
      <c r="AY463" s="219"/>
      <c r="AZ463" s="219"/>
      <c r="BA463" s="219"/>
    </row>
    <row r="464" spans="1:64" customFormat="1" ht="15" customHeight="1">
      <c r="A464" s="219"/>
      <c r="B464" s="219"/>
      <c r="C464" s="219"/>
      <c r="G464" s="219"/>
      <c r="H464" s="219"/>
      <c r="I464" s="219"/>
      <c r="J464" s="219"/>
      <c r="K464" s="312"/>
      <c r="L464" s="312"/>
      <c r="M464" s="313"/>
      <c r="N464" s="219"/>
      <c r="O464" s="219"/>
      <c r="P464" s="219"/>
      <c r="Q464" s="219"/>
      <c r="R464" s="219"/>
      <c r="S464" s="303"/>
      <c r="T464" s="219"/>
      <c r="U464" s="312"/>
      <c r="V464" s="313"/>
      <c r="W464" s="312"/>
      <c r="X464" s="219"/>
      <c r="Y464" s="219"/>
      <c r="Z464" s="219"/>
      <c r="AA464" s="219"/>
      <c r="AB464" s="219"/>
    </row>
    <row r="465" spans="1:64" customFormat="1" ht="15" customHeight="1">
      <c r="A465" s="298"/>
      <c r="B465" s="298"/>
      <c r="C465" s="298"/>
      <c r="D465" s="298"/>
      <c r="E465" s="219"/>
      <c r="F465" s="301" t="s">
        <v>344</v>
      </c>
      <c r="G465" s="1091">
        <v>12</v>
      </c>
      <c r="H465" s="1091"/>
      <c r="I465" s="303" t="s">
        <v>350</v>
      </c>
      <c r="J465" s="1027">
        <v>14</v>
      </c>
      <c r="K465" s="1027"/>
      <c r="L465" s="303" t="s">
        <v>355</v>
      </c>
      <c r="M465" s="303"/>
      <c r="N465" s="219"/>
      <c r="O465" s="303"/>
      <c r="P465" s="303"/>
      <c r="Q465" s="219"/>
      <c r="R465" s="219"/>
      <c r="S465" s="300"/>
      <c r="T465" s="300"/>
      <c r="U465" s="303"/>
      <c r="V465" s="300"/>
      <c r="W465" s="300"/>
      <c r="X465" s="300"/>
      <c r="Y465" s="300"/>
      <c r="Z465" s="300"/>
      <c r="AA465" s="300"/>
      <c r="AB465" s="300"/>
      <c r="AC465" s="300"/>
      <c r="AD465" s="300"/>
      <c r="AE465" s="300"/>
      <c r="AF465" s="300"/>
      <c r="AG465" s="300"/>
      <c r="AH465" s="300"/>
      <c r="AI465" s="300"/>
      <c r="AJ465" s="300"/>
      <c r="AK465" s="300"/>
      <c r="AL465" s="300"/>
      <c r="AM465" s="300"/>
      <c r="AN465" s="300"/>
    </row>
    <row r="466" spans="1:64" customFormat="1" ht="15" customHeight="1">
      <c r="A466" s="298"/>
      <c r="B466" s="298"/>
      <c r="C466" s="298"/>
      <c r="D466" s="298"/>
      <c r="E466" s="219"/>
      <c r="F466" s="301"/>
      <c r="G466" s="608"/>
      <c r="H466" s="608"/>
      <c r="I466" s="219"/>
      <c r="J466" s="219"/>
      <c r="K466" s="219"/>
      <c r="L466" s="303"/>
      <c r="M466" s="303"/>
      <c r="N466" s="219"/>
      <c r="O466" s="219"/>
      <c r="P466" s="300"/>
      <c r="Q466" s="300"/>
      <c r="R466" s="303"/>
      <c r="S466" s="300"/>
      <c r="T466" s="300"/>
      <c r="U466" s="300"/>
      <c r="V466" s="300"/>
      <c r="W466" s="300"/>
      <c r="X466" s="300"/>
      <c r="Y466" s="300"/>
      <c r="Z466" s="300"/>
      <c r="AA466" s="300"/>
      <c r="AB466" s="300"/>
      <c r="AC466" s="300"/>
      <c r="AD466" s="300"/>
      <c r="AE466" s="300"/>
      <c r="AF466" s="300"/>
      <c r="AG466" s="300"/>
      <c r="AH466" s="300"/>
      <c r="AI466" s="300"/>
      <c r="AJ466" s="300"/>
      <c r="AK466" s="300"/>
      <c r="AL466" s="300"/>
      <c r="AM466" s="300"/>
      <c r="AN466" s="300"/>
    </row>
    <row r="467" spans="1:64" ht="15" customHeight="1">
      <c r="F467"/>
      <c r="G467"/>
      <c r="H467"/>
      <c r="I467"/>
      <c r="J467"/>
      <c r="K467"/>
      <c r="L467"/>
      <c r="M467"/>
      <c r="N467"/>
      <c r="O467"/>
      <c r="P467"/>
      <c r="Q467" s="266" t="s">
        <v>518</v>
      </c>
      <c r="S467"/>
      <c r="T467"/>
      <c r="U467"/>
      <c r="V467"/>
      <c r="W467"/>
      <c r="X467"/>
      <c r="Y467"/>
      <c r="Z467"/>
      <c r="AA467" s="223"/>
      <c r="AB467"/>
      <c r="AC467"/>
      <c r="AD467"/>
      <c r="AE467"/>
      <c r="AF467"/>
      <c r="AG467"/>
      <c r="AH467"/>
      <c r="AI467"/>
      <c r="AJ467"/>
      <c r="AK467"/>
      <c r="AL467"/>
    </row>
    <row r="468" spans="1:64" s="217" customFormat="1" ht="15" customHeight="1">
      <c r="E468" s="219"/>
      <c r="F468" s="219"/>
      <c r="G468" s="219"/>
      <c r="H468" s="219"/>
      <c r="I468" s="266"/>
      <c r="J468" s="219"/>
      <c r="K468" s="234"/>
      <c r="L468" s="234"/>
      <c r="M468" s="234"/>
      <c r="N468" s="226"/>
      <c r="O468" s="226"/>
      <c r="P468" s="226"/>
      <c r="Q468" s="226"/>
      <c r="R468" s="219"/>
      <c r="S468" s="219"/>
      <c r="T468" s="219"/>
      <c r="U468" s="219"/>
      <c r="V468" s="219"/>
      <c r="W468" s="223"/>
      <c r="X468" s="223"/>
      <c r="Y468" s="223"/>
      <c r="Z468" s="219"/>
      <c r="AA468" s="219"/>
      <c r="AB468"/>
      <c r="AC468"/>
    </row>
    <row r="469" spans="1:64" s="217" customFormat="1" ht="15" customHeight="1">
      <c r="G469" s="619"/>
      <c r="H469" s="619"/>
      <c r="I469" s="619"/>
      <c r="J469" s="219"/>
      <c r="K469" s="219"/>
      <c r="L469" s="219"/>
      <c r="M469" s="219"/>
      <c r="N469" s="619"/>
      <c r="O469" s="619"/>
      <c r="P469" s="619"/>
      <c r="Q469" s="619"/>
      <c r="R469" s="219"/>
      <c r="S469" s="266" t="s">
        <v>315</v>
      </c>
      <c r="T469" s="219"/>
      <c r="U469" s="219"/>
      <c r="V469" s="619"/>
      <c r="X469" s="619"/>
      <c r="Y469" s="261"/>
      <c r="Z469" s="219"/>
      <c r="AA469" s="219"/>
      <c r="AC469" s="219"/>
      <c r="AD469" s="301" t="s">
        <v>344</v>
      </c>
      <c r="AE469" s="1027">
        <v>12</v>
      </c>
      <c r="AF469" s="1027"/>
      <c r="AG469" s="219" t="s">
        <v>356</v>
      </c>
      <c r="AH469"/>
      <c r="AI469"/>
      <c r="AJ469"/>
      <c r="AK469" s="219" t="s">
        <v>516</v>
      </c>
      <c r="AL469"/>
    </row>
    <row r="470" spans="1:64" s="217" customFormat="1" ht="15" customHeight="1">
      <c r="K470" s="254"/>
      <c r="L470" s="254"/>
      <c r="N470" s="254"/>
      <c r="O470" s="254"/>
      <c r="R470" s="227"/>
      <c r="T470" s="227"/>
      <c r="U470" s="227"/>
      <c r="W470" s="261"/>
      <c r="X470" s="261"/>
      <c r="Y470" s="261"/>
      <c r="Z470" s="219"/>
      <c r="AA470" s="219"/>
      <c r="AI470"/>
      <c r="AJ470"/>
      <c r="AK470"/>
      <c r="AL470"/>
    </row>
    <row r="471" spans="1:64" s="217" customFormat="1" ht="15" customHeight="1">
      <c r="K471" s="254"/>
      <c r="L471" s="254"/>
      <c r="N471" s="254"/>
      <c r="O471" s="254"/>
      <c r="R471" s="227"/>
      <c r="T471" s="227"/>
      <c r="U471" s="227"/>
      <c r="W471" s="261"/>
      <c r="X471" s="261"/>
      <c r="Y471" s="261"/>
      <c r="Z471" s="219"/>
      <c r="AA471" s="219"/>
      <c r="AC471" s="353"/>
      <c r="AD471" s="266" t="s">
        <v>313</v>
      </c>
      <c r="AE471" s="518" t="s">
        <v>51</v>
      </c>
      <c r="AF471" s="764">
        <f>X262</f>
        <v>227.78008352661135</v>
      </c>
      <c r="AG471" s="764"/>
      <c r="AH471" s="764"/>
      <c r="AI471" s="764"/>
      <c r="AJ471" s="519" t="s">
        <v>13</v>
      </c>
      <c r="AK471"/>
      <c r="AL471"/>
    </row>
    <row r="472" spans="1:64" s="217" customFormat="1" ht="15" customHeight="1">
      <c r="G472" s="619"/>
      <c r="H472" s="619"/>
      <c r="I472" s="619"/>
      <c r="J472" s="619"/>
      <c r="K472" s="619"/>
      <c r="L472" s="619"/>
      <c r="M472" s="619"/>
      <c r="N472" s="619"/>
      <c r="O472" s="619"/>
      <c r="P472" s="619"/>
      <c r="Q472" s="619"/>
      <c r="R472" s="619"/>
      <c r="S472" s="619"/>
      <c r="T472" s="619"/>
      <c r="U472" s="619"/>
      <c r="V472" s="619"/>
      <c r="W472" s="619"/>
      <c r="X472" s="619"/>
      <c r="Y472" s="261"/>
      <c r="Z472" s="219"/>
      <c r="AA472" s="219"/>
      <c r="AC472" s="315"/>
      <c r="AD472" s="266" t="s">
        <v>315</v>
      </c>
      <c r="AE472" s="518" t="s">
        <v>51</v>
      </c>
      <c r="AF472" s="764">
        <f>AI262</f>
        <v>483.45000000000005</v>
      </c>
      <c r="AG472" s="764"/>
      <c r="AH472" s="764"/>
      <c r="AI472" s="764"/>
      <c r="AJ472" s="519" t="s">
        <v>226</v>
      </c>
      <c r="AK472"/>
      <c r="AL472"/>
    </row>
    <row r="473" spans="1:64" s="217" customFormat="1" ht="15" customHeight="1">
      <c r="K473" s="254"/>
      <c r="L473" s="254"/>
      <c r="N473" s="254"/>
      <c r="O473" s="254"/>
      <c r="R473" s="227"/>
      <c r="T473" s="227"/>
      <c r="U473" s="227"/>
      <c r="W473" s="261"/>
      <c r="X473" s="261"/>
      <c r="Y473" s="261"/>
      <c r="Z473" s="219"/>
      <c r="AA473" s="219"/>
      <c r="AC473" s="219"/>
      <c r="AD473" s="219"/>
      <c r="AE473" s="219"/>
      <c r="AF473" s="219"/>
      <c r="AG473" s="219"/>
      <c r="AH473" s="219"/>
      <c r="AI473" s="219"/>
      <c r="AJ473"/>
      <c r="AK473"/>
      <c r="AL473"/>
    </row>
    <row r="474" spans="1:64" s="217" customFormat="1" ht="15" customHeight="1">
      <c r="K474" s="254"/>
      <c r="L474" s="254"/>
      <c r="N474" s="254"/>
      <c r="O474" s="254"/>
      <c r="R474" s="227"/>
      <c r="T474" s="227"/>
      <c r="U474" s="227"/>
      <c r="W474" s="261"/>
      <c r="X474" s="261"/>
      <c r="Y474" s="261"/>
      <c r="Z474" s="219"/>
      <c r="AA474" s="219"/>
      <c r="AC474" s="219"/>
      <c r="AD474" s="301" t="s">
        <v>344</v>
      </c>
      <c r="AE474" s="1027">
        <v>13</v>
      </c>
      <c r="AF474" s="1027"/>
      <c r="AG474" s="219" t="s">
        <v>356</v>
      </c>
      <c r="AH474"/>
      <c r="AI474"/>
      <c r="AJ474"/>
      <c r="AK474" s="219" t="s">
        <v>517</v>
      </c>
      <c r="AL474"/>
    </row>
    <row r="475" spans="1:64" s="217" customFormat="1" ht="15" customHeight="1">
      <c r="F475" s="251"/>
      <c r="G475" s="251"/>
      <c r="H475" s="251"/>
      <c r="I475" s="251"/>
      <c r="J475" s="251"/>
      <c r="K475" s="254"/>
      <c r="L475" s="254"/>
      <c r="M475" s="251"/>
      <c r="N475" s="254"/>
      <c r="O475" s="254"/>
      <c r="P475" s="251"/>
      <c r="S475" s="251"/>
      <c r="T475" s="251"/>
      <c r="U475" s="251"/>
      <c r="V475" s="251"/>
      <c r="W475" s="251"/>
      <c r="X475" s="251"/>
      <c r="Y475" s="251"/>
      <c r="AA475" s="251"/>
      <c r="AI475"/>
      <c r="AJ475"/>
      <c r="AK475"/>
      <c r="AL475"/>
    </row>
    <row r="476" spans="1:64" s="217" customFormat="1" ht="15" customHeight="1">
      <c r="F476" s="251"/>
      <c r="G476" s="251"/>
      <c r="H476" s="251"/>
      <c r="K476"/>
      <c r="L476" s="226"/>
      <c r="M476" s="226"/>
      <c r="N476" s="308"/>
      <c r="O476" s="308"/>
      <c r="P476" s="226"/>
      <c r="S476" s="226"/>
      <c r="T476" s="270"/>
      <c r="V476" s="251"/>
      <c r="W476" s="251"/>
      <c r="X476" s="251"/>
      <c r="Y476" s="251"/>
      <c r="AC476" s="353"/>
      <c r="AD476" s="266" t="s">
        <v>313</v>
      </c>
      <c r="AE476" s="518" t="s">
        <v>51</v>
      </c>
      <c r="AF476" s="764">
        <f>X272</f>
        <v>227.78</v>
      </c>
      <c r="AG476" s="764"/>
      <c r="AH476" s="764"/>
      <c r="AI476" s="764"/>
      <c r="AJ476" s="519" t="s">
        <v>13</v>
      </c>
      <c r="AK476"/>
      <c r="AL476"/>
    </row>
    <row r="477" spans="1:64" customFormat="1" ht="15" customHeight="1">
      <c r="A477" s="298"/>
      <c r="B477" s="298"/>
      <c r="C477" s="298"/>
      <c r="D477" s="298"/>
      <c r="E477" s="217"/>
      <c r="F477" s="251"/>
      <c r="G477" s="251"/>
      <c r="H477" s="251"/>
      <c r="I477" s="217"/>
      <c r="K477" s="309"/>
      <c r="L477" s="226"/>
      <c r="M477" s="217"/>
      <c r="N477" s="308"/>
      <c r="O477" s="308"/>
      <c r="P477" s="226"/>
      <c r="Q477" s="1270" t="s">
        <v>348</v>
      </c>
      <c r="R477" s="1270"/>
      <c r="S477" s="226"/>
      <c r="T477" s="270"/>
      <c r="U477" s="217"/>
      <c r="V477" s="251"/>
      <c r="W477" s="227"/>
      <c r="X477" s="227"/>
      <c r="Y477" s="227"/>
      <c r="Z477" s="217"/>
      <c r="AA477" s="217"/>
      <c r="AB477" s="219"/>
      <c r="AC477" s="315"/>
      <c r="AD477" s="266" t="s">
        <v>315</v>
      </c>
      <c r="AE477" s="518" t="s">
        <v>51</v>
      </c>
      <c r="AF477" s="764">
        <f>AI272</f>
        <v>-483.45</v>
      </c>
      <c r="AG477" s="764"/>
      <c r="AH477" s="764"/>
      <c r="AI477" s="764"/>
      <c r="AJ477" s="519" t="s">
        <v>226</v>
      </c>
      <c r="AQ477" s="219"/>
      <c r="AR477" s="219"/>
      <c r="AS477" s="219"/>
      <c r="AT477" s="219"/>
      <c r="AU477" s="219"/>
      <c r="AV477" s="219"/>
      <c r="AW477" s="219"/>
      <c r="AX477" s="219"/>
      <c r="AY477" s="219"/>
      <c r="AZ477" s="219"/>
      <c r="BA477" s="219"/>
      <c r="BB477" s="219"/>
      <c r="BC477" s="219"/>
      <c r="BD477" s="219"/>
      <c r="BE477" s="219"/>
      <c r="BF477" s="219"/>
      <c r="BG477" s="219"/>
      <c r="BH477" s="219"/>
      <c r="BI477" s="219"/>
      <c r="BJ477" s="219"/>
      <c r="BK477" s="219"/>
      <c r="BL477" s="219"/>
    </row>
    <row r="478" spans="1:64" customFormat="1" ht="15" customHeight="1">
      <c r="A478" s="219"/>
      <c r="B478" s="219"/>
      <c r="C478" s="219"/>
      <c r="E478" s="219"/>
      <c r="F478" s="219"/>
      <c r="G478" s="219"/>
      <c r="H478" s="219"/>
      <c r="I478" s="219"/>
      <c r="J478" s="219"/>
      <c r="K478" s="266"/>
      <c r="L478" s="219"/>
      <c r="M478" s="219"/>
      <c r="N478" s="234"/>
      <c r="O478" s="234"/>
      <c r="P478" s="234"/>
      <c r="Q478" s="1271" t="s">
        <v>348</v>
      </c>
      <c r="R478" s="1271"/>
      <c r="S478" s="235"/>
      <c r="T478" s="235"/>
      <c r="U478" s="219"/>
      <c r="V478" s="234"/>
      <c r="W478" s="234"/>
      <c r="X478" s="234"/>
      <c r="Y478" s="219"/>
      <c r="Z478" s="219"/>
      <c r="AA478" s="219"/>
    </row>
    <row r="479" spans="1:64" customFormat="1" ht="15" customHeight="1">
      <c r="A479" s="219"/>
      <c r="B479" s="219"/>
      <c r="C479" s="219"/>
      <c r="E479" s="219"/>
      <c r="F479" s="219"/>
      <c r="G479" s="219"/>
      <c r="H479" s="219"/>
      <c r="I479" s="219"/>
      <c r="J479" s="219"/>
      <c r="K479" s="266"/>
      <c r="L479" s="219"/>
      <c r="M479" s="219"/>
      <c r="N479" s="234"/>
      <c r="O479" s="234"/>
      <c r="P479" s="234"/>
      <c r="Q479" s="1271"/>
      <c r="R479" s="1271"/>
      <c r="S479" s="235"/>
      <c r="T479" s="235"/>
      <c r="U479" s="219"/>
      <c r="V479" s="219"/>
      <c r="W479" s="219"/>
      <c r="X479" s="234"/>
      <c r="Y479" s="219"/>
      <c r="Z479" s="219"/>
      <c r="AA479" s="219"/>
      <c r="AC479" s="219"/>
      <c r="AD479" s="301" t="s">
        <v>344</v>
      </c>
      <c r="AE479" s="1027">
        <v>14</v>
      </c>
      <c r="AF479" s="1027"/>
      <c r="AG479" s="219" t="s">
        <v>356</v>
      </c>
      <c r="AK479" s="219" t="s">
        <v>91</v>
      </c>
      <c r="AL479" s="219"/>
    </row>
    <row r="480" spans="1:64" customFormat="1" ht="15" customHeight="1">
      <c r="A480" s="219"/>
      <c r="B480" s="219"/>
      <c r="C480" s="219"/>
      <c r="E480" s="219"/>
      <c r="F480" s="219"/>
      <c r="G480" s="219"/>
      <c r="H480" s="219"/>
      <c r="I480" s="219"/>
      <c r="J480" s="219"/>
      <c r="K480" s="266"/>
      <c r="L480" s="219"/>
      <c r="M480" s="219"/>
      <c r="N480" s="234"/>
      <c r="O480" s="234"/>
      <c r="P480" s="234"/>
      <c r="Q480" s="219"/>
      <c r="R480" s="235"/>
      <c r="S480" s="235"/>
      <c r="T480" s="235"/>
      <c r="U480" s="219"/>
      <c r="V480" s="219"/>
      <c r="W480" s="219"/>
      <c r="X480" s="234"/>
      <c r="Y480" s="219"/>
      <c r="Z480" s="219"/>
      <c r="AA480" s="219"/>
      <c r="AC480" s="217"/>
      <c r="AD480" s="217"/>
      <c r="AE480" s="217"/>
      <c r="AF480" s="217"/>
      <c r="AG480" s="217"/>
      <c r="AH480" s="217"/>
      <c r="AL480" s="219"/>
    </row>
    <row r="481" spans="1:40" customFormat="1" ht="15" customHeight="1">
      <c r="A481" s="219"/>
      <c r="B481" s="219"/>
      <c r="C481" s="219"/>
      <c r="E481" s="219"/>
      <c r="F481" s="219"/>
      <c r="G481" s="219"/>
      <c r="H481" s="219"/>
      <c r="I481" s="219"/>
      <c r="J481" s="219"/>
      <c r="K481" s="266"/>
      <c r="L481" s="219"/>
      <c r="M481" s="219"/>
      <c r="N481" s="234"/>
      <c r="O481" s="234"/>
      <c r="P481" s="234"/>
      <c r="Q481" s="219"/>
      <c r="R481" s="235"/>
      <c r="S481" s="235"/>
      <c r="T481" s="235"/>
      <c r="U481" s="219"/>
      <c r="V481" s="219"/>
      <c r="W481" s="219"/>
      <c r="X481" s="234"/>
      <c r="Y481" s="219"/>
      <c r="Z481" s="219"/>
      <c r="AA481" s="219"/>
      <c r="AC481" s="353"/>
      <c r="AD481" s="266" t="s">
        <v>313</v>
      </c>
      <c r="AE481" s="518" t="s">
        <v>51</v>
      </c>
      <c r="AF481" s="764">
        <f>X282</f>
        <v>428.28</v>
      </c>
      <c r="AG481" s="764"/>
      <c r="AH481" s="764"/>
      <c r="AI481" s="764"/>
      <c r="AJ481" s="519" t="s">
        <v>13</v>
      </c>
    </row>
    <row r="482" spans="1:40" customFormat="1" ht="15" customHeight="1">
      <c r="A482" s="219"/>
      <c r="B482" s="219"/>
      <c r="C482" s="219"/>
      <c r="E482" s="219"/>
      <c r="F482" s="219"/>
      <c r="G482" s="219"/>
      <c r="H482" s="219"/>
      <c r="I482" s="219"/>
      <c r="J482" s="219"/>
      <c r="K482" s="266"/>
      <c r="L482" s="219"/>
      <c r="M482" s="219"/>
      <c r="N482" s="234"/>
      <c r="O482" s="234"/>
      <c r="P482" s="234"/>
      <c r="Q482" s="219"/>
      <c r="R482" s="235"/>
      <c r="S482" s="235"/>
      <c r="T482" s="235"/>
      <c r="U482" s="219"/>
      <c r="V482" s="234"/>
      <c r="W482" s="234"/>
      <c r="X482" s="234"/>
      <c r="Y482" s="219"/>
      <c r="Z482" s="219"/>
      <c r="AA482" s="219"/>
      <c r="AC482" s="315"/>
      <c r="AD482" s="266" t="s">
        <v>315</v>
      </c>
      <c r="AE482" s="518" t="s">
        <v>51</v>
      </c>
      <c r="AF482" s="764">
        <f>AI282</f>
        <v>0</v>
      </c>
      <c r="AG482" s="764"/>
      <c r="AH482" s="764"/>
      <c r="AI482" s="764"/>
      <c r="AJ482" s="519" t="s">
        <v>226</v>
      </c>
    </row>
    <row r="483" spans="1:40" customFormat="1" ht="15" customHeight="1">
      <c r="A483" s="219"/>
      <c r="B483" s="219"/>
      <c r="C483" s="219"/>
      <c r="E483" s="219"/>
      <c r="F483" s="219"/>
      <c r="G483" s="219"/>
      <c r="H483" s="219"/>
      <c r="I483" s="219"/>
      <c r="J483" s="219"/>
      <c r="K483" s="266"/>
      <c r="L483" s="219"/>
      <c r="M483" s="219"/>
      <c r="N483" s="234"/>
      <c r="O483" s="234"/>
      <c r="P483" s="234"/>
      <c r="Q483" s="219"/>
      <c r="R483" s="235"/>
      <c r="S483" s="235"/>
      <c r="T483" s="235"/>
      <c r="U483" s="219"/>
      <c r="V483" s="234"/>
      <c r="W483" s="234"/>
      <c r="X483" s="234"/>
      <c r="Y483" s="219"/>
      <c r="Z483" s="219"/>
      <c r="AA483" s="219"/>
    </row>
    <row r="484" spans="1:40" customFormat="1" ht="15" customHeight="1">
      <c r="A484" s="298"/>
      <c r="B484" s="298"/>
      <c r="C484" s="298"/>
      <c r="D484" s="298"/>
      <c r="E484" s="219"/>
      <c r="F484" s="301" t="s">
        <v>344</v>
      </c>
      <c r="G484" s="1027">
        <f>J465+1</f>
        <v>15</v>
      </c>
      <c r="H484" s="1027"/>
      <c r="I484" s="303" t="s">
        <v>519</v>
      </c>
      <c r="J484" s="303"/>
      <c r="K484" s="219"/>
      <c r="L484" s="303"/>
      <c r="M484" s="303"/>
      <c r="N484" s="219"/>
      <c r="O484" s="219"/>
      <c r="P484" s="300"/>
      <c r="Q484" s="300"/>
      <c r="R484" s="303"/>
      <c r="S484" s="300"/>
      <c r="T484" s="300"/>
      <c r="U484" s="300"/>
      <c r="V484" s="300"/>
      <c r="W484" s="300"/>
      <c r="X484" s="300"/>
      <c r="Y484" s="300"/>
      <c r="Z484" s="300"/>
      <c r="AA484" s="300"/>
      <c r="AB484" s="300"/>
      <c r="AC484" s="300"/>
      <c r="AD484" s="300"/>
      <c r="AE484" s="300"/>
      <c r="AF484" s="300"/>
      <c r="AG484" s="300"/>
      <c r="AH484" s="300"/>
      <c r="AI484" s="300"/>
      <c r="AJ484" s="300"/>
      <c r="AK484" s="300"/>
      <c r="AL484" s="300"/>
      <c r="AM484" s="300"/>
      <c r="AN484" s="300"/>
    </row>
    <row r="485" spans="1:40" customFormat="1" ht="15" customHeight="1">
      <c r="A485" s="219"/>
      <c r="B485" s="219"/>
      <c r="C485" s="219"/>
      <c r="E485" s="219"/>
      <c r="Q485" s="219"/>
      <c r="Z485" s="219"/>
      <c r="AA485" s="219"/>
      <c r="AB485" s="219"/>
    </row>
    <row r="486" spans="1:40" s="217" customFormat="1" ht="15" customHeight="1">
      <c r="E486" s="219"/>
      <c r="F486" s="219"/>
      <c r="G486" s="219"/>
      <c r="H486" s="219"/>
      <c r="I486" s="266"/>
      <c r="J486" s="219"/>
      <c r="K486" s="234"/>
      <c r="L486" s="234"/>
      <c r="M486" s="234"/>
      <c r="N486" s="226"/>
      <c r="O486" s="226"/>
      <c r="P486" s="226"/>
      <c r="Q486" s="226"/>
      <c r="R486" s="219"/>
      <c r="S486" s="219"/>
      <c r="T486" s="219"/>
      <c r="U486" s="219"/>
      <c r="V486" s="219"/>
      <c r="W486" s="223"/>
      <c r="X486" s="223"/>
      <c r="Y486" s="223"/>
    </row>
    <row r="487" spans="1:40" s="217" customFormat="1" ht="15" customHeight="1">
      <c r="G487" s="619"/>
      <c r="H487" s="619"/>
      <c r="I487" s="619"/>
      <c r="J487" s="219"/>
      <c r="K487" s="219"/>
      <c r="L487" s="219"/>
      <c r="M487" s="219"/>
      <c r="O487" s="619"/>
      <c r="P487" s="619"/>
      <c r="Q487" s="619"/>
      <c r="R487" s="219"/>
      <c r="T487" s="266" t="s">
        <v>315</v>
      </c>
      <c r="U487" s="219"/>
      <c r="V487" s="619"/>
      <c r="W487" s="619"/>
      <c r="X487" s="619"/>
      <c r="Y487" s="261"/>
    </row>
    <row r="488" spans="1:40" s="217" customFormat="1" ht="15" customHeight="1">
      <c r="K488" s="254"/>
      <c r="L488" s="254"/>
      <c r="N488" s="266" t="s">
        <v>360</v>
      </c>
      <c r="O488" s="254"/>
      <c r="R488" s="227"/>
      <c r="T488" s="227"/>
      <c r="U488" s="227"/>
      <c r="W488" s="261"/>
      <c r="X488" s="261"/>
      <c r="Y488" s="261"/>
    </row>
    <row r="489" spans="1:40" s="217" customFormat="1" ht="15" customHeight="1">
      <c r="K489" s="254"/>
      <c r="L489" s="254"/>
      <c r="N489" s="254"/>
      <c r="O489" s="254"/>
      <c r="R489" s="227"/>
      <c r="T489" s="227"/>
      <c r="U489" s="227"/>
      <c r="W489" s="261"/>
      <c r="X489" s="261"/>
      <c r="Y489" s="261"/>
    </row>
    <row r="490" spans="1:40" s="217" customFormat="1" ht="15" customHeight="1">
      <c r="G490" s="619"/>
      <c r="H490" s="619"/>
      <c r="I490" s="619"/>
      <c r="J490" s="619"/>
      <c r="K490" s="619"/>
      <c r="L490" s="619"/>
      <c r="M490" s="619"/>
      <c r="N490" s="619"/>
      <c r="O490" s="619"/>
      <c r="P490" s="619"/>
      <c r="Q490" s="619"/>
      <c r="R490" s="619"/>
      <c r="S490" s="619"/>
      <c r="T490" s="619"/>
      <c r="U490" s="619"/>
      <c r="V490" s="619"/>
      <c r="W490" s="619"/>
      <c r="X490" s="619"/>
      <c r="Y490" s="261"/>
    </row>
    <row r="491" spans="1:40" s="217" customFormat="1" ht="15" customHeight="1">
      <c r="K491" s="254"/>
      <c r="L491" s="254"/>
      <c r="N491" s="254"/>
      <c r="O491" s="254"/>
      <c r="R491" s="227"/>
      <c r="T491" s="227"/>
      <c r="U491" s="227"/>
      <c r="W491" s="261"/>
      <c r="X491" s="261"/>
      <c r="Y491" s="261"/>
    </row>
    <row r="492" spans="1:40" s="217" customFormat="1" ht="15" customHeight="1">
      <c r="K492" s="254"/>
      <c r="L492" s="254"/>
      <c r="N492" s="254"/>
      <c r="O492" s="254"/>
      <c r="R492" s="227"/>
      <c r="T492" s="227"/>
      <c r="U492" s="227"/>
      <c r="W492" s="227"/>
      <c r="X492" s="261"/>
      <c r="Y492" s="261"/>
    </row>
    <row r="493" spans="1:40" s="217" customFormat="1" ht="15" customHeight="1">
      <c r="E493" s="248"/>
      <c r="F493" s="251"/>
      <c r="G493" s="251"/>
      <c r="H493" s="251"/>
      <c r="J493" s="219"/>
      <c r="K493" s="219"/>
      <c r="L493" s="219"/>
      <c r="M493" s="219"/>
      <c r="N493" s="219"/>
      <c r="O493" s="219"/>
      <c r="P493" s="219"/>
      <c r="Q493" s="219"/>
      <c r="R493" s="219"/>
      <c r="S493" s="219"/>
      <c r="T493" s="219"/>
      <c r="U493" s="219"/>
      <c r="V493" s="219"/>
      <c r="W493" s="219"/>
      <c r="X493" s="219"/>
      <c r="Y493" s="219"/>
      <c r="AF493" s="266" t="s">
        <v>360</v>
      </c>
      <c r="AG493" s="565" t="s">
        <v>51</v>
      </c>
      <c r="AH493" s="1269">
        <f>Y289</f>
        <v>111.69</v>
      </c>
      <c r="AI493" s="1269"/>
      <c r="AJ493" s="1269"/>
      <c r="AK493" s="1269"/>
      <c r="AL493" s="566" t="s">
        <v>13</v>
      </c>
    </row>
    <row r="494" spans="1:40" s="217" customFormat="1" ht="15" customHeight="1">
      <c r="E494" s="248"/>
      <c r="F494" s="251"/>
      <c r="G494" s="251"/>
      <c r="M494" s="306"/>
      <c r="N494" s="307"/>
      <c r="T494" s="307"/>
      <c r="U494" s="307"/>
      <c r="V494" s="251"/>
      <c r="W494" s="251"/>
      <c r="X494" s="251"/>
      <c r="Y494" s="251"/>
      <c r="AF494" s="266" t="s">
        <v>315</v>
      </c>
      <c r="AG494" s="565" t="s">
        <v>51</v>
      </c>
      <c r="AH494" s="1269">
        <f>AG295</f>
        <v>430.01</v>
      </c>
      <c r="AI494" s="1269"/>
      <c r="AJ494" s="1269"/>
      <c r="AK494" s="1269"/>
      <c r="AL494" s="566" t="s">
        <v>13</v>
      </c>
    </row>
    <row r="495" spans="1:40" s="217" customFormat="1" ht="15" customHeight="1">
      <c r="E495" s="248"/>
      <c r="F495" s="303"/>
      <c r="G495" s="300"/>
      <c r="K495"/>
      <c r="L495" s="226"/>
      <c r="M495" s="226"/>
      <c r="N495" s="308"/>
      <c r="O495" s="308"/>
      <c r="P495" s="226"/>
      <c r="Q495" s="1270" t="s">
        <v>348</v>
      </c>
      <c r="R495" s="1270"/>
      <c r="S495" s="226"/>
      <c r="T495" s="270"/>
      <c r="V495" s="251"/>
      <c r="W495" s="251"/>
      <c r="X495" s="251"/>
      <c r="Y495" s="251"/>
    </row>
    <row r="496" spans="1:40" s="217" customFormat="1" ht="15" customHeight="1">
      <c r="Q496" s="1271" t="s">
        <v>348</v>
      </c>
      <c r="R496" s="1271"/>
    </row>
    <row r="497" spans="1:50" s="217" customFormat="1" ht="15" customHeight="1">
      <c r="N497" s="251"/>
      <c r="O497" s="251"/>
      <c r="P497" s="251"/>
      <c r="Q497" s="1271"/>
      <c r="R497" s="1271"/>
      <c r="S497" s="264"/>
      <c r="T497" s="264"/>
      <c r="AB497" s="251"/>
      <c r="AC497" s="251"/>
      <c r="AD497" s="251"/>
      <c r="AE497" s="251"/>
      <c r="AF497" s="251"/>
    </row>
    <row r="498" spans="1:50" customFormat="1" ht="15" customHeight="1">
      <c r="A498" s="219"/>
      <c r="B498" s="219"/>
      <c r="C498" s="219"/>
      <c r="G498" s="219"/>
      <c r="H498" s="219"/>
      <c r="I498" s="219"/>
      <c r="J498" s="219"/>
      <c r="K498" s="312"/>
      <c r="L498" s="312"/>
      <c r="M498" s="313"/>
      <c r="N498" s="219"/>
      <c r="O498" s="219"/>
      <c r="P498" s="219"/>
      <c r="Q498" s="219"/>
      <c r="R498" s="219"/>
      <c r="S498" s="303"/>
      <c r="T498" s="219"/>
      <c r="U498" s="312"/>
      <c r="V498" s="313"/>
      <c r="W498" s="312"/>
      <c r="X498" s="219"/>
      <c r="Y498" s="219"/>
      <c r="Z498" s="219"/>
      <c r="AA498" s="219"/>
      <c r="AB498" s="219"/>
    </row>
    <row r="499" spans="1:50" customFormat="1" ht="15" customHeight="1">
      <c r="A499" s="219"/>
      <c r="B499" s="219"/>
      <c r="C499" s="219"/>
      <c r="G499" s="219"/>
      <c r="H499" s="219"/>
      <c r="I499" s="219"/>
      <c r="J499" s="219"/>
      <c r="K499" s="312"/>
      <c r="L499" s="312"/>
      <c r="M499" s="313"/>
      <c r="N499" s="219"/>
      <c r="O499" s="219"/>
      <c r="P499" s="219"/>
      <c r="Q499" s="219"/>
      <c r="R499" s="219"/>
      <c r="S499" s="303"/>
      <c r="T499" s="219"/>
      <c r="U499" s="312"/>
      <c r="V499" s="313"/>
      <c r="W499" s="312"/>
      <c r="X499" s="219"/>
      <c r="Y499" s="219"/>
      <c r="Z499" s="219"/>
      <c r="AA499" s="219"/>
      <c r="AB499" s="219"/>
    </row>
    <row r="500" spans="1:50" customFormat="1" ht="15" customHeight="1">
      <c r="A500" s="298"/>
      <c r="B500" s="298"/>
      <c r="C500" s="298"/>
      <c r="D500" s="298"/>
      <c r="E500" s="219"/>
      <c r="F500" s="301" t="s">
        <v>344</v>
      </c>
      <c r="G500" s="1027">
        <f>G484+1</f>
        <v>16</v>
      </c>
      <c r="H500" s="1027"/>
      <c r="I500" s="303" t="s">
        <v>520</v>
      </c>
      <c r="J500" s="303"/>
      <c r="K500" s="219"/>
      <c r="L500" s="303"/>
      <c r="M500" s="303"/>
      <c r="N500" s="219"/>
      <c r="O500" s="219" t="s">
        <v>521</v>
      </c>
      <c r="P500" s="300"/>
      <c r="Q500" s="300"/>
      <c r="R500" s="303"/>
      <c r="S500" s="300"/>
      <c r="T500" s="300"/>
      <c r="U500" s="300"/>
      <c r="V500" s="300"/>
      <c r="W500" s="300"/>
      <c r="X500" s="300"/>
      <c r="Y500" s="300"/>
      <c r="Z500" s="300"/>
      <c r="AA500" s="300"/>
      <c r="AB500" s="300"/>
      <c r="AC500" s="300"/>
      <c r="AD500" s="300"/>
      <c r="AE500" s="300"/>
      <c r="AF500" s="300"/>
      <c r="AG500" s="300"/>
      <c r="AH500" s="300"/>
      <c r="AI500" s="300"/>
      <c r="AJ500" s="300"/>
      <c r="AK500" s="300"/>
      <c r="AL500" s="300"/>
      <c r="AM500" s="300"/>
      <c r="AN500" s="300"/>
    </row>
    <row r="501" spans="1:50" customFormat="1" ht="15" customHeight="1">
      <c r="D501" s="219"/>
      <c r="E501" s="219"/>
      <c r="AC501" s="219"/>
      <c r="AD501" s="219"/>
      <c r="AE501" s="219"/>
      <c r="AF501" s="219"/>
      <c r="AG501" s="219"/>
      <c r="AH501" s="219"/>
      <c r="AI501" s="641"/>
      <c r="AJ501" s="641"/>
      <c r="AK501" s="641"/>
      <c r="AL501" s="641"/>
      <c r="AM501" s="219"/>
      <c r="AN501" s="219"/>
      <c r="AO501" s="219"/>
      <c r="AP501" s="219"/>
      <c r="AQ501" s="219"/>
      <c r="AR501" s="219"/>
      <c r="AS501" s="219"/>
      <c r="AT501" s="219"/>
      <c r="AU501" s="219"/>
      <c r="AV501" s="322"/>
      <c r="AW501" s="219"/>
      <c r="AX501" s="219"/>
    </row>
    <row r="502" spans="1:50" s="217" customFormat="1" ht="15" customHeight="1">
      <c r="E502" s="219"/>
      <c r="F502" s="219"/>
      <c r="G502" s="219"/>
      <c r="H502" s="219"/>
      <c r="I502" s="266"/>
      <c r="J502" s="219"/>
      <c r="K502" s="234"/>
      <c r="L502" s="234"/>
      <c r="M502" s="234"/>
      <c r="N502" s="226"/>
      <c r="O502" s="226"/>
      <c r="P502" s="226"/>
      <c r="R502" s="219"/>
      <c r="S502" s="219"/>
      <c r="T502" s="219"/>
      <c r="U502" s="219"/>
      <c r="V502" s="219"/>
      <c r="W502" s="223"/>
      <c r="X502" s="223"/>
      <c r="Y502" s="223"/>
      <c r="Z502"/>
      <c r="AA502"/>
      <c r="AB502"/>
      <c r="AC502"/>
      <c r="AD502"/>
      <c r="AE502"/>
      <c r="AF502"/>
      <c r="AG502"/>
      <c r="AH502"/>
      <c r="AI502" s="641"/>
      <c r="AJ502" s="641"/>
      <c r="AK502" s="641"/>
      <c r="AL502" s="641"/>
    </row>
    <row r="503" spans="1:50" s="217" customFormat="1" ht="15" customHeight="1">
      <c r="G503" s="619"/>
      <c r="H503" s="619"/>
      <c r="I503" s="619"/>
      <c r="J503" s="219"/>
      <c r="K503" s="219"/>
      <c r="L503" s="219"/>
      <c r="M503" s="219"/>
      <c r="N503" s="619"/>
      <c r="O503" s="542" t="s">
        <v>360</v>
      </c>
      <c r="P503" s="619"/>
      <c r="Q503" s="619"/>
      <c r="R503" s="219"/>
      <c r="S503" s="266" t="s">
        <v>315</v>
      </c>
      <c r="T503" s="219"/>
      <c r="U503" s="219"/>
      <c r="V503" s="619"/>
      <c r="W503" s="619"/>
      <c r="X503" s="619"/>
      <c r="Y503" s="261"/>
      <c r="Z503"/>
      <c r="AA503"/>
      <c r="AB503"/>
      <c r="AC503"/>
      <c r="AD503"/>
      <c r="AE503"/>
      <c r="AF503"/>
      <c r="AG503"/>
      <c r="AH503"/>
      <c r="AI503" s="641"/>
      <c r="AJ503" s="641"/>
      <c r="AK503" s="641"/>
      <c r="AL503" s="641"/>
    </row>
    <row r="504" spans="1:50" s="217" customFormat="1" ht="15" customHeight="1">
      <c r="K504" s="254"/>
      <c r="L504" s="254"/>
      <c r="N504" s="254"/>
      <c r="R504" s="227"/>
      <c r="U504" s="227"/>
      <c r="W504" s="261"/>
      <c r="X504" s="261"/>
      <c r="Y504" s="261"/>
      <c r="Z504"/>
      <c r="AB504"/>
      <c r="AC504"/>
      <c r="AD504"/>
      <c r="AE504"/>
      <c r="AF504"/>
      <c r="AG504"/>
      <c r="AH504"/>
      <c r="AI504" s="641"/>
      <c r="AJ504" s="641"/>
      <c r="AK504" s="641"/>
      <c r="AL504" s="641"/>
    </row>
    <row r="505" spans="1:50" s="217" customFormat="1" ht="15" customHeight="1">
      <c r="K505" s="254"/>
      <c r="L505" s="254"/>
      <c r="R505" s="227"/>
      <c r="U505" s="227"/>
      <c r="W505" s="261"/>
      <c r="X505" s="261"/>
      <c r="Y505" s="261"/>
      <c r="Z505"/>
      <c r="AB505"/>
      <c r="AC505"/>
      <c r="AD505"/>
      <c r="AE505"/>
      <c r="AF505"/>
      <c r="AG505"/>
      <c r="AH505"/>
      <c r="AI505" s="261"/>
      <c r="AJ505" s="261"/>
    </row>
    <row r="506" spans="1:50" s="217" customFormat="1" ht="15" customHeight="1">
      <c r="G506" s="619"/>
      <c r="H506" s="619"/>
      <c r="I506" s="619"/>
      <c r="J506" s="619"/>
      <c r="K506" s="619"/>
      <c r="O506" s="619"/>
      <c r="P506" s="619"/>
      <c r="Q506" s="619"/>
      <c r="R506" s="619"/>
      <c r="S506" s="619"/>
      <c r="U506" s="619"/>
      <c r="V506" s="619"/>
      <c r="W506" s="619"/>
      <c r="X506" s="619"/>
      <c r="Y506" s="261"/>
      <c r="Z506"/>
      <c r="AB506"/>
      <c r="AC506"/>
      <c r="AD506"/>
      <c r="AE506"/>
      <c r="AF506"/>
      <c r="AG506"/>
      <c r="AH506"/>
      <c r="AJ506" s="227"/>
      <c r="AK506" s="251"/>
    </row>
    <row r="507" spans="1:50" s="217" customFormat="1" ht="15" customHeight="1">
      <c r="K507" s="254"/>
      <c r="L507" s="254"/>
      <c r="N507" s="254"/>
      <c r="O507" s="254"/>
      <c r="R507" s="227"/>
      <c r="T507" s="1275">
        <f>AK20-T512</f>
        <v>6.5200000000000005</v>
      </c>
      <c r="U507" s="227"/>
      <c r="W507" s="261"/>
      <c r="X507" s="261"/>
      <c r="Y507" s="261"/>
      <c r="Z507"/>
      <c r="AB507"/>
      <c r="AC507"/>
      <c r="AD507"/>
      <c r="AE507"/>
      <c r="AF507"/>
      <c r="AG507"/>
      <c r="AH507"/>
      <c r="AI507" s="227"/>
      <c r="AJ507" s="227"/>
      <c r="AK507" s="251"/>
    </row>
    <row r="508" spans="1:50" s="217" customFormat="1" ht="15" customHeight="1">
      <c r="K508" s="254"/>
      <c r="L508" s="254"/>
      <c r="N508" s="989" t="s">
        <v>507</v>
      </c>
      <c r="O508" s="989"/>
      <c r="R508" s="227"/>
      <c r="T508" s="1275"/>
      <c r="U508" s="227"/>
      <c r="W508" s="227"/>
      <c r="X508" s="261"/>
      <c r="Y508" s="261"/>
      <c r="Z508"/>
      <c r="AB508"/>
    </row>
    <row r="509" spans="1:50" s="217" customFormat="1" ht="15" customHeight="1">
      <c r="A509" s="251"/>
      <c r="B509" s="251"/>
      <c r="C509" s="251"/>
      <c r="D509" s="251"/>
      <c r="E509" s="248"/>
      <c r="F509" s="251"/>
      <c r="G509" s="251"/>
      <c r="H509" s="251"/>
      <c r="J509" s="219"/>
      <c r="K509" s="219"/>
      <c r="L509" s="219"/>
      <c r="M509" s="219"/>
      <c r="N509" s="989"/>
      <c r="O509" s="989"/>
      <c r="P509" s="219"/>
      <c r="Q509" s="219"/>
      <c r="R509" s="219"/>
      <c r="S509" s="219"/>
      <c r="T509" s="1275"/>
      <c r="U509" s="219"/>
      <c r="V509" s="219"/>
      <c r="W509" s="219"/>
      <c r="X509" s="219"/>
      <c r="Y509" s="219"/>
      <c r="Z509"/>
      <c r="AB509"/>
    </row>
    <row r="510" spans="1:50" s="217" customFormat="1" ht="15" customHeight="1">
      <c r="A510" s="251"/>
      <c r="B510" s="251"/>
      <c r="C510" s="251"/>
      <c r="D510" s="251"/>
      <c r="E510" s="248"/>
      <c r="F510" s="251"/>
      <c r="G510" s="251"/>
      <c r="U510" s="307"/>
      <c r="V510" s="251"/>
      <c r="W510" s="251"/>
      <c r="X510" s="251"/>
      <c r="Y510" s="251"/>
      <c r="Z510"/>
      <c r="AB510"/>
      <c r="AF510" s="266" t="s">
        <v>360</v>
      </c>
      <c r="AG510" s="525" t="s">
        <v>51</v>
      </c>
      <c r="AH510" s="1273">
        <f>AG305</f>
        <v>305.88</v>
      </c>
      <c r="AI510" s="1274"/>
      <c r="AJ510" s="1274"/>
      <c r="AK510" s="1274"/>
      <c r="AL510" s="525" t="s">
        <v>13</v>
      </c>
    </row>
    <row r="511" spans="1:50" s="217" customFormat="1" ht="15" customHeight="1">
      <c r="A511" s="303"/>
      <c r="B511" s="303"/>
      <c r="C511" s="303"/>
      <c r="D511" s="303"/>
      <c r="E511" s="248"/>
      <c r="F511" s="303"/>
      <c r="G511" s="300"/>
      <c r="K511"/>
      <c r="L511" s="226"/>
      <c r="M511" s="226"/>
      <c r="N511" s="308"/>
      <c r="O511" s="308"/>
      <c r="P511" s="226"/>
      <c r="Q511" s="226"/>
      <c r="R511"/>
      <c r="V511" s="251"/>
      <c r="W511" s="251"/>
      <c r="X511" s="251"/>
      <c r="Y511" s="251"/>
      <c r="Z511"/>
      <c r="AB511"/>
      <c r="AF511" s="266" t="s">
        <v>315</v>
      </c>
      <c r="AG511" s="525" t="s">
        <v>51</v>
      </c>
      <c r="AH511" s="1273">
        <f>AD325</f>
        <v>1001.33</v>
      </c>
      <c r="AI511" s="1274"/>
      <c r="AJ511" s="1274"/>
      <c r="AK511" s="1274"/>
      <c r="AL511" s="525" t="s">
        <v>13</v>
      </c>
    </row>
    <row r="512" spans="1:50" s="217" customFormat="1" ht="15" customHeight="1">
      <c r="A512" s="303"/>
      <c r="B512" s="303"/>
      <c r="C512" s="303"/>
      <c r="D512" s="303"/>
      <c r="E512" s="248"/>
      <c r="F512" s="320"/>
      <c r="G512" s="320"/>
      <c r="H512" s="320"/>
      <c r="J512"/>
      <c r="K512" s="626"/>
      <c r="L512" s="226"/>
      <c r="N512" s="308"/>
      <c r="O512" s="308"/>
      <c r="P512" s="226"/>
      <c r="T512" s="1276">
        <v>1.08</v>
      </c>
      <c r="V512" s="251"/>
      <c r="W512" s="251"/>
      <c r="X512" s="251"/>
      <c r="Y512" s="251"/>
      <c r="Z512"/>
      <c r="AB512"/>
      <c r="AF512" s="441"/>
    </row>
    <row r="513" spans="1:50" s="217" customFormat="1" ht="15" customHeight="1">
      <c r="A513" s="303"/>
      <c r="B513" s="303"/>
      <c r="C513" s="303"/>
      <c r="D513" s="303"/>
      <c r="E513" s="248"/>
      <c r="F513" s="320"/>
      <c r="G513" s="320"/>
      <c r="H513" s="320"/>
      <c r="L513" s="320"/>
      <c r="M513" s="219"/>
      <c r="N513" s="219"/>
      <c r="O513" s="219"/>
      <c r="P513" s="219"/>
      <c r="S513" s="320"/>
      <c r="T513" s="1276"/>
      <c r="U513" s="219"/>
      <c r="V513" s="300"/>
      <c r="W513" s="300"/>
      <c r="X513" s="300"/>
      <c r="Y513" s="300"/>
      <c r="Z513"/>
      <c r="AA513"/>
      <c r="AB513"/>
      <c r="AF513" s="441"/>
    </row>
    <row r="514" spans="1:50" s="217" customFormat="1" ht="15" customHeight="1">
      <c r="A514" s="303"/>
      <c r="B514" s="303"/>
      <c r="C514" s="303"/>
      <c r="D514" s="303"/>
      <c r="E514" s="248"/>
      <c r="F514" s="320"/>
      <c r="G514" s="320"/>
      <c r="H514" s="320"/>
      <c r="I514" s="320"/>
      <c r="J514" s="320"/>
      <c r="L514" s="320"/>
      <c r="M514" s="219"/>
      <c r="N514" s="219"/>
      <c r="O514" s="320"/>
      <c r="P514" s="320"/>
      <c r="Q514" s="1270" t="s">
        <v>348</v>
      </c>
      <c r="R514" s="1270"/>
      <c r="S514" s="219"/>
      <c r="T514" s="1276"/>
      <c r="U514" s="320"/>
      <c r="V514" s="320"/>
      <c r="W514" s="320"/>
      <c r="X514" s="320"/>
      <c r="Y514" s="300"/>
      <c r="Z514"/>
      <c r="AA514"/>
      <c r="AB514"/>
      <c r="AF514" s="441"/>
    </row>
    <row r="515" spans="1:50" s="217" customFormat="1" ht="15" customHeight="1">
      <c r="A515" s="303"/>
      <c r="B515" s="303"/>
      <c r="C515" s="303"/>
      <c r="D515" s="303"/>
      <c r="E515" s="323"/>
      <c r="F515" s="303"/>
      <c r="G515" s="300"/>
      <c r="I515" s="320"/>
      <c r="J515" s="320"/>
      <c r="M515" s="321"/>
      <c r="N515" s="320"/>
      <c r="O515" s="320"/>
      <c r="P515" s="320"/>
      <c r="Q515" s="1271" t="s">
        <v>348</v>
      </c>
      <c r="R515" s="1271"/>
      <c r="V515" s="320"/>
      <c r="W515" s="320"/>
      <c r="X515" s="320"/>
      <c r="Y515" s="300"/>
      <c r="Z515"/>
      <c r="AA515"/>
      <c r="AB515"/>
      <c r="AE515" s="989" t="s">
        <v>507</v>
      </c>
      <c r="AF515" s="989"/>
      <c r="AG515" s="525" t="s">
        <v>51</v>
      </c>
      <c r="AH515" s="1273">
        <f>AG309</f>
        <v>4.05</v>
      </c>
      <c r="AI515" s="1274"/>
      <c r="AJ515" s="1274"/>
      <c r="AK515" s="1274"/>
      <c r="AL515" s="525" t="s">
        <v>15</v>
      </c>
    </row>
    <row r="516" spans="1:50" s="217" customFormat="1" ht="15" customHeight="1">
      <c r="A516" s="303"/>
      <c r="B516" s="303"/>
      <c r="C516" s="303"/>
      <c r="D516" s="303"/>
      <c r="E516" s="323"/>
      <c r="F516" s="303"/>
      <c r="G516" s="300"/>
      <c r="L516" s="320"/>
      <c r="Q516" s="1271"/>
      <c r="R516" s="1271"/>
      <c r="W516" s="226"/>
      <c r="Y516" s="300"/>
      <c r="Z516"/>
      <c r="AA516"/>
      <c r="AB516"/>
      <c r="AE516" s="219"/>
      <c r="AF516" s="219"/>
    </row>
    <row r="517" spans="1:50" s="217" customFormat="1" ht="15" customHeight="1">
      <c r="E517" s="323"/>
      <c r="F517" s="219"/>
      <c r="G517" s="219"/>
      <c r="H517" s="219"/>
      <c r="L517" s="320"/>
      <c r="M517" s="320"/>
      <c r="N517" s="320"/>
      <c r="Y517" s="300"/>
      <c r="Z517"/>
      <c r="AA517"/>
      <c r="AB517"/>
      <c r="AE517" s="989"/>
      <c r="AF517" s="989"/>
      <c r="AG517" s="525"/>
      <c r="AH517" s="1273"/>
      <c r="AI517" s="1274"/>
      <c r="AJ517" s="1274"/>
      <c r="AK517" s="1274"/>
      <c r="AL517" s="525"/>
    </row>
    <row r="518" spans="1:50" s="217" customFormat="1" ht="15" customHeight="1">
      <c r="E518" s="323"/>
      <c r="F518" s="232"/>
      <c r="G518" s="232"/>
      <c r="I518"/>
      <c r="J518"/>
      <c r="K518"/>
      <c r="L518"/>
      <c r="M518"/>
      <c r="N518"/>
      <c r="O518"/>
      <c r="P518"/>
      <c r="Q518"/>
      <c r="R518"/>
      <c r="S518"/>
      <c r="T518"/>
      <c r="W518"/>
      <c r="X518"/>
      <c r="Y518"/>
      <c r="Z518"/>
      <c r="AA518"/>
      <c r="AB518"/>
    </row>
    <row r="519" spans="1:50" s="217" customFormat="1" ht="15" customHeight="1">
      <c r="A519"/>
      <c r="B519"/>
      <c r="C519"/>
      <c r="D519"/>
      <c r="E519"/>
      <c r="F519"/>
      <c r="G519"/>
      <c r="H519"/>
    </row>
    <row r="520" spans="1:50" s="217" customFormat="1" ht="15" customHeight="1">
      <c r="P520" s="264"/>
      <c r="Q520" s="264"/>
      <c r="R520" s="264"/>
      <c r="S520" s="264"/>
      <c r="T520" s="264"/>
      <c r="AD520" s="251"/>
      <c r="AE520" s="251"/>
      <c r="AF520" s="251"/>
      <c r="AG520" s="251"/>
      <c r="AH520" s="251"/>
    </row>
    <row r="521" spans="1:50" customFormat="1" ht="15" customHeight="1">
      <c r="A521" s="298"/>
      <c r="B521" s="298"/>
      <c r="C521" s="298"/>
      <c r="D521" s="298"/>
      <c r="E521" s="219"/>
      <c r="F521" s="301" t="s">
        <v>344</v>
      </c>
      <c r="G521" s="1027">
        <f>G500+1</f>
        <v>17</v>
      </c>
      <c r="H521" s="1027"/>
      <c r="I521" s="303" t="s">
        <v>522</v>
      </c>
      <c r="J521" s="303"/>
      <c r="K521" s="219"/>
      <c r="L521" s="303"/>
      <c r="M521" s="303"/>
      <c r="N521" s="219"/>
      <c r="O521" s="219" t="s">
        <v>523</v>
      </c>
      <c r="P521" s="300"/>
      <c r="Q521" s="300"/>
      <c r="R521" s="303"/>
      <c r="S521" s="300"/>
      <c r="T521" s="300"/>
      <c r="U521" s="300"/>
      <c r="V521" s="300"/>
      <c r="W521" s="300"/>
      <c r="X521" s="300"/>
      <c r="Y521" s="300"/>
      <c r="Z521" s="300"/>
      <c r="AA521" s="300"/>
      <c r="AB521" s="300"/>
      <c r="AC521" s="300"/>
      <c r="AD521" s="300"/>
      <c r="AE521" s="300"/>
      <c r="AF521" s="300"/>
      <c r="AG521" s="300"/>
      <c r="AH521" s="300"/>
      <c r="AI521" s="300"/>
      <c r="AJ521" s="300"/>
      <c r="AK521" s="300"/>
      <c r="AL521" s="300"/>
      <c r="AM521" s="300"/>
      <c r="AN521" s="300"/>
    </row>
    <row r="522" spans="1:50" customFormat="1" ht="15" customHeight="1">
      <c r="D522" s="219"/>
      <c r="E522" s="219"/>
      <c r="AI522" s="219"/>
      <c r="AJ522" s="219"/>
      <c r="AK522" s="219"/>
      <c r="AL522" s="219"/>
      <c r="AM522" s="219"/>
      <c r="AN522" s="219"/>
      <c r="AO522" s="219"/>
      <c r="AP522" s="219"/>
      <c r="AQ522" s="219"/>
      <c r="AR522" s="219"/>
      <c r="AS522" s="219"/>
      <c r="AT522" s="219"/>
      <c r="AU522" s="219"/>
      <c r="AV522" s="322"/>
      <c r="AW522" s="219"/>
      <c r="AX522" s="219"/>
    </row>
    <row r="523" spans="1:50" s="217" customFormat="1" ht="15" customHeight="1">
      <c r="E523" s="219"/>
      <c r="F523" s="219"/>
      <c r="G523" s="219"/>
      <c r="H523" s="219"/>
      <c r="I523" s="266"/>
      <c r="J523" s="219"/>
      <c r="K523" s="234"/>
      <c r="L523" s="234"/>
      <c r="M523" s="234"/>
      <c r="N523" s="226"/>
      <c r="O523" s="226"/>
      <c r="P523" s="226"/>
      <c r="Q523" s="226"/>
      <c r="R523" s="219"/>
      <c r="S523" s="219"/>
      <c r="T523" s="219"/>
      <c r="U523" s="219"/>
      <c r="V523" s="219"/>
      <c r="W523" s="223"/>
      <c r="X523" s="223"/>
      <c r="Y523" s="223"/>
      <c r="Z523"/>
      <c r="AA523"/>
      <c r="AB523"/>
      <c r="AC523"/>
      <c r="AD523"/>
      <c r="AE523"/>
      <c r="AF523"/>
      <c r="AG523"/>
      <c r="AH523"/>
      <c r="AI523" s="261"/>
      <c r="AJ523" s="261"/>
    </row>
    <row r="524" spans="1:50" s="217" customFormat="1" ht="15" customHeight="1">
      <c r="G524" s="619"/>
      <c r="H524" s="619"/>
      <c r="I524" s="619"/>
      <c r="J524" s="219"/>
      <c r="K524" s="219"/>
      <c r="L524" s="219"/>
      <c r="M524" s="219"/>
      <c r="N524" s="619"/>
      <c r="O524" s="266" t="s">
        <v>360</v>
      </c>
      <c r="P524" s="619"/>
      <c r="Q524" s="619"/>
      <c r="R524" s="219"/>
      <c r="S524" s="266" t="s">
        <v>315</v>
      </c>
      <c r="T524" s="219"/>
      <c r="U524" s="219"/>
      <c r="V524" s="619"/>
      <c r="W524" s="619"/>
      <c r="X524" s="619"/>
      <c r="Y524" s="261"/>
      <c r="Z524"/>
      <c r="AA524"/>
      <c r="AB524"/>
      <c r="AC524"/>
      <c r="AD524"/>
      <c r="AE524"/>
      <c r="AF524"/>
      <c r="AG524"/>
      <c r="AH524"/>
      <c r="AI524" s="261"/>
      <c r="AJ524" s="261"/>
    </row>
    <row r="525" spans="1:50" s="217" customFormat="1" ht="15" customHeight="1">
      <c r="K525" s="254"/>
      <c r="L525" s="254"/>
      <c r="N525" s="254"/>
      <c r="O525" s="254"/>
      <c r="R525" s="227"/>
      <c r="T525" s="690"/>
      <c r="W525" s="261"/>
      <c r="X525" s="261"/>
      <c r="Y525" s="261"/>
      <c r="Z525"/>
      <c r="AA525"/>
      <c r="AB525"/>
      <c r="AC525"/>
      <c r="AD525"/>
      <c r="AE525"/>
      <c r="AF525"/>
      <c r="AG525"/>
      <c r="AH525"/>
      <c r="AI525" s="261"/>
      <c r="AJ525" s="261"/>
    </row>
    <row r="526" spans="1:50" s="217" customFormat="1" ht="15" customHeight="1">
      <c r="K526" s="254"/>
      <c r="L526" s="254"/>
      <c r="O526" s="266"/>
      <c r="R526" s="227"/>
      <c r="T526" s="690"/>
      <c r="U526" s="227"/>
      <c r="W526" s="261"/>
      <c r="X526" s="261"/>
      <c r="Y526" s="261"/>
      <c r="Z526"/>
      <c r="AA526"/>
      <c r="AB526"/>
      <c r="AC526"/>
      <c r="AD526"/>
      <c r="AE526"/>
      <c r="AF526"/>
      <c r="AG526"/>
      <c r="AH526"/>
      <c r="AI526" s="261"/>
      <c r="AJ526" s="261"/>
    </row>
    <row r="527" spans="1:50" s="217" customFormat="1" ht="15" customHeight="1">
      <c r="G527" s="619"/>
      <c r="H527" s="619"/>
      <c r="I527" s="619"/>
      <c r="J527" s="619"/>
      <c r="K527" s="619"/>
      <c r="N527" s="619"/>
      <c r="O527" s="619"/>
      <c r="P527" s="619"/>
      <c r="Q527" s="619"/>
      <c r="R527" s="619"/>
      <c r="S527" s="619"/>
      <c r="T527" s="690"/>
      <c r="U527" s="619"/>
      <c r="V527" s="619"/>
      <c r="W527" s="619"/>
      <c r="X527" s="619"/>
      <c r="Y527" s="261"/>
      <c r="Z527"/>
      <c r="AA527"/>
      <c r="AB527"/>
      <c r="AC527"/>
      <c r="AD527"/>
      <c r="AE527"/>
      <c r="AF527"/>
      <c r="AG527"/>
      <c r="AH527"/>
      <c r="AJ527" s="227"/>
      <c r="AK527" s="251"/>
    </row>
    <row r="528" spans="1:50" s="217" customFormat="1" ht="15" customHeight="1">
      <c r="K528" s="255"/>
      <c r="L528" s="255"/>
      <c r="N528" s="254"/>
      <c r="O528" s="254"/>
      <c r="R528" s="227"/>
      <c r="T528" s="1275">
        <f>T507</f>
        <v>6.5200000000000005</v>
      </c>
      <c r="U528" s="227"/>
      <c r="Z528"/>
      <c r="AA528"/>
      <c r="AB528"/>
      <c r="AC528"/>
      <c r="AD528"/>
      <c r="AE528"/>
      <c r="AF528"/>
      <c r="AG528"/>
      <c r="AH528"/>
      <c r="AI528" s="227"/>
      <c r="AJ528" s="227"/>
      <c r="AK528" s="251"/>
    </row>
    <row r="529" spans="1:73" s="217" customFormat="1" ht="15" customHeight="1">
      <c r="K529" s="255"/>
      <c r="L529" s="255"/>
      <c r="N529" s="989" t="s">
        <v>507</v>
      </c>
      <c r="O529" s="989"/>
      <c r="R529" s="227"/>
      <c r="T529" s="1275"/>
      <c r="U529" s="227"/>
      <c r="W529" s="251"/>
      <c r="Z529"/>
      <c r="AA529"/>
      <c r="AB529"/>
      <c r="AC529"/>
      <c r="AD529"/>
      <c r="AE529"/>
      <c r="AF529"/>
      <c r="AG529"/>
      <c r="AH529"/>
      <c r="AI529" s="227"/>
      <c r="AJ529" s="227"/>
      <c r="AK529" s="251"/>
    </row>
    <row r="530" spans="1:73" s="217" customFormat="1" ht="15" customHeight="1">
      <c r="E530" s="248"/>
      <c r="F530" s="251"/>
      <c r="G530" s="251"/>
      <c r="H530" s="251"/>
      <c r="J530" s="219"/>
      <c r="K530" s="219"/>
      <c r="L530" s="219"/>
      <c r="M530" s="219"/>
      <c r="N530" s="219"/>
      <c r="O530" s="219"/>
      <c r="P530" s="219"/>
      <c r="Q530" s="219"/>
      <c r="R530" s="219"/>
      <c r="S530" s="219"/>
      <c r="T530" s="1275"/>
      <c r="U530" s="219"/>
      <c r="V530" s="219"/>
      <c r="W530" s="219"/>
      <c r="X530" s="219"/>
      <c r="Y530" s="219"/>
      <c r="Z530"/>
      <c r="AA530"/>
      <c r="AB530"/>
      <c r="AC530"/>
      <c r="AD530"/>
      <c r="AE530"/>
      <c r="AF530" s="251"/>
      <c r="AG530" s="251"/>
      <c r="AH530" s="251"/>
    </row>
    <row r="531" spans="1:73" s="217" customFormat="1" ht="15" customHeight="1">
      <c r="E531" s="248"/>
      <c r="F531" s="251"/>
      <c r="G531" s="251"/>
      <c r="U531" s="307"/>
      <c r="V531" s="251"/>
      <c r="W531" s="251"/>
      <c r="X531" s="251"/>
      <c r="Y531" s="251"/>
      <c r="Z531"/>
      <c r="AA531"/>
      <c r="AB531"/>
      <c r="AC531"/>
      <c r="AD531"/>
      <c r="AF531" s="266" t="s">
        <v>360</v>
      </c>
      <c r="AG531" s="525" t="s">
        <v>51</v>
      </c>
      <c r="AH531" s="1273">
        <f>AG343</f>
        <v>611.75</v>
      </c>
      <c r="AI531" s="1274"/>
      <c r="AJ531" s="1274"/>
      <c r="AK531" s="1274"/>
      <c r="AL531" s="525" t="s">
        <v>13</v>
      </c>
    </row>
    <row r="532" spans="1:73" customFormat="1" ht="15" customHeight="1">
      <c r="A532" s="298"/>
      <c r="B532" s="298"/>
      <c r="C532" s="298"/>
      <c r="D532" s="298"/>
      <c r="E532" s="248"/>
      <c r="F532" s="303"/>
      <c r="G532" s="300"/>
      <c r="H532" s="217"/>
      <c r="I532" s="217"/>
      <c r="J532" s="217"/>
      <c r="L532" s="226"/>
      <c r="M532" s="226"/>
      <c r="N532" s="989"/>
      <c r="O532" s="989"/>
      <c r="P532" s="226"/>
      <c r="Q532" s="226"/>
      <c r="S532" s="226"/>
      <c r="T532" s="217"/>
      <c r="U532" s="217"/>
      <c r="V532" s="251"/>
      <c r="W532" s="251"/>
      <c r="X532" s="251"/>
      <c r="Y532" s="251"/>
      <c r="AE532" s="217"/>
      <c r="AF532" s="266" t="s">
        <v>315</v>
      </c>
      <c r="AG532" s="525" t="s">
        <v>51</v>
      </c>
      <c r="AH532" s="1273">
        <f>AD362</f>
        <v>2002.64</v>
      </c>
      <c r="AI532" s="1274"/>
      <c r="AJ532" s="1274"/>
      <c r="AK532" s="1274"/>
      <c r="AL532" s="525" t="s">
        <v>13</v>
      </c>
      <c r="AM532" s="217"/>
      <c r="AN532" s="217"/>
      <c r="AO532" s="217"/>
      <c r="AP532" s="219"/>
      <c r="AQ532" s="219"/>
      <c r="AR532" s="219"/>
      <c r="AS532" s="219"/>
      <c r="AT532" s="219"/>
      <c r="AU532" s="219"/>
      <c r="AV532" s="219"/>
      <c r="AW532" s="219"/>
      <c r="AX532" s="219"/>
      <c r="AY532" s="219"/>
      <c r="AZ532" s="219"/>
      <c r="BA532" s="219"/>
      <c r="BB532" s="219"/>
      <c r="BC532" s="219"/>
      <c r="BD532" s="219"/>
      <c r="BE532" s="219"/>
    </row>
    <row r="533" spans="1:73" customFormat="1" ht="15" customHeight="1">
      <c r="A533" s="298"/>
      <c r="B533" s="298"/>
      <c r="C533" s="298"/>
      <c r="D533" s="298"/>
      <c r="E533" s="248"/>
      <c r="F533" s="320"/>
      <c r="G533" s="320"/>
      <c r="H533" s="320"/>
      <c r="I533" s="217"/>
      <c r="K533" s="309"/>
      <c r="L533" s="226"/>
      <c r="M533" s="217"/>
      <c r="N533" s="308"/>
      <c r="O533" s="308"/>
      <c r="P533" s="226"/>
      <c r="Q533" s="1270"/>
      <c r="R533" s="1270"/>
      <c r="S533" s="226"/>
      <c r="T533" s="1276">
        <f>T512</f>
        <v>1.08</v>
      </c>
      <c r="U533" s="217"/>
      <c r="V533" s="251"/>
      <c r="W533" s="227"/>
      <c r="X533" s="227"/>
      <c r="Y533" s="227"/>
      <c r="AE533" s="217"/>
      <c r="AF533" s="441"/>
      <c r="AG533" s="217"/>
      <c r="AH533" s="217"/>
      <c r="AI533" s="217"/>
      <c r="AJ533" s="217"/>
      <c r="AK533" s="217"/>
      <c r="AL533" s="217"/>
      <c r="AM533" s="217"/>
      <c r="AN533" s="217"/>
      <c r="AO533" s="217"/>
      <c r="AP533" s="219"/>
      <c r="AQ533" s="219"/>
      <c r="AR533" s="219"/>
      <c r="AS533" s="219"/>
      <c r="AT533" s="219"/>
      <c r="AU533" s="219"/>
      <c r="AV533" s="219"/>
      <c r="AW533" s="219"/>
      <c r="AX533" s="219"/>
      <c r="AY533" s="219"/>
      <c r="AZ533" s="219"/>
      <c r="BA533" s="219"/>
      <c r="BB533" s="219"/>
      <c r="BC533" s="219"/>
      <c r="BD533" s="219"/>
      <c r="BE533" s="219"/>
    </row>
    <row r="534" spans="1:73" customFormat="1" ht="15" customHeight="1">
      <c r="A534" s="298"/>
      <c r="B534" s="298"/>
      <c r="C534" s="298"/>
      <c r="D534" s="298"/>
      <c r="E534" s="248"/>
      <c r="F534" s="320"/>
      <c r="G534" s="320"/>
      <c r="H534" s="320"/>
      <c r="I534" s="217"/>
      <c r="J534" s="217"/>
      <c r="K534" s="217"/>
      <c r="L534" s="320"/>
      <c r="M534" s="219"/>
      <c r="N534" s="219"/>
      <c r="O534" s="219"/>
      <c r="P534" s="219"/>
      <c r="Q534" s="219"/>
      <c r="R534" s="219"/>
      <c r="S534" s="320"/>
      <c r="T534" s="1276"/>
      <c r="U534" s="219"/>
      <c r="V534" s="300"/>
      <c r="W534" s="300"/>
      <c r="X534" s="300"/>
      <c r="Y534" s="300"/>
      <c r="AE534" s="217"/>
      <c r="AF534" s="441"/>
      <c r="AG534" s="217"/>
      <c r="AH534" s="217"/>
      <c r="AI534" s="217"/>
      <c r="AJ534" s="217"/>
      <c r="AK534" s="217"/>
      <c r="AL534" s="217"/>
      <c r="AM534" s="217"/>
      <c r="AN534" s="217"/>
      <c r="AO534" s="217"/>
      <c r="AP534" s="219"/>
      <c r="AQ534" s="219"/>
      <c r="AR534" s="219"/>
      <c r="AS534" s="219"/>
      <c r="AT534" s="219"/>
      <c r="AU534" s="219"/>
      <c r="AV534" s="219"/>
      <c r="AW534" s="219"/>
      <c r="AX534" s="219"/>
      <c r="AY534" s="219"/>
      <c r="AZ534" s="219"/>
      <c r="BA534" s="219"/>
      <c r="BB534" s="219"/>
      <c r="BC534" s="219"/>
      <c r="BD534" s="219"/>
      <c r="BE534" s="219"/>
    </row>
    <row r="535" spans="1:73" customFormat="1" ht="15" customHeight="1">
      <c r="A535" s="298"/>
      <c r="B535" s="298"/>
      <c r="C535" s="298"/>
      <c r="D535" s="298"/>
      <c r="E535" s="248"/>
      <c r="F535" s="320"/>
      <c r="G535" s="320"/>
      <c r="H535" s="320"/>
      <c r="I535" s="320"/>
      <c r="J535" s="320"/>
      <c r="K535" s="217"/>
      <c r="L535" s="320"/>
      <c r="M535" s="219"/>
      <c r="N535" s="219"/>
      <c r="O535" s="320"/>
      <c r="P535" s="320"/>
      <c r="Q535" s="1270" t="s">
        <v>348</v>
      </c>
      <c r="R535" s="1270"/>
      <c r="S535" s="219"/>
      <c r="T535" s="1276"/>
      <c r="U535" s="320"/>
      <c r="V535" s="320"/>
      <c r="W535" s="320"/>
      <c r="X535" s="320"/>
      <c r="Y535" s="300"/>
      <c r="AE535" s="217"/>
      <c r="AF535" s="441"/>
      <c r="AG535" s="217"/>
      <c r="AH535" s="217"/>
      <c r="AI535" s="217"/>
      <c r="AJ535" s="217"/>
      <c r="AK535" s="217"/>
      <c r="AL535" s="217"/>
      <c r="AM535" s="217"/>
      <c r="AN535" s="217"/>
      <c r="AO535" s="217"/>
      <c r="AP535" s="219"/>
      <c r="AQ535" s="219"/>
      <c r="AR535" s="219"/>
      <c r="AS535" s="219"/>
      <c r="AT535" s="219"/>
      <c r="AU535" s="219"/>
      <c r="AV535" s="219"/>
      <c r="AW535" s="219"/>
      <c r="AX535" s="219"/>
      <c r="AY535" s="219"/>
      <c r="AZ535" s="219"/>
      <c r="BA535" s="219"/>
      <c r="BB535" s="219"/>
      <c r="BC535" s="219"/>
      <c r="BD535" s="219"/>
      <c r="BE535" s="219"/>
    </row>
    <row r="536" spans="1:73" customFormat="1" ht="15" customHeight="1">
      <c r="A536" s="298"/>
      <c r="B536" s="298"/>
      <c r="C536" s="298"/>
      <c r="D536" s="298"/>
      <c r="E536" s="248"/>
      <c r="F536" s="303"/>
      <c r="G536" s="300"/>
      <c r="H536" s="217"/>
      <c r="I536" s="320"/>
      <c r="J536" s="320"/>
      <c r="K536" s="217"/>
      <c r="L536" s="217"/>
      <c r="M536" s="321"/>
      <c r="N536" s="320"/>
      <c r="O536" s="320"/>
      <c r="P536" s="320"/>
      <c r="Q536" s="1271" t="s">
        <v>348</v>
      </c>
      <c r="R536" s="1271"/>
      <c r="S536" s="217"/>
      <c r="T536" s="217"/>
      <c r="U536" s="320"/>
      <c r="V536" s="320"/>
      <c r="W536" s="320"/>
      <c r="X536" s="320"/>
      <c r="Y536" s="300"/>
      <c r="AE536" s="989" t="s">
        <v>507</v>
      </c>
      <c r="AF536" s="989"/>
      <c r="AG536" s="525" t="s">
        <v>51</v>
      </c>
      <c r="AH536" s="1273">
        <f>AG347</f>
        <v>8.1</v>
      </c>
      <c r="AI536" s="1274"/>
      <c r="AJ536" s="1274"/>
      <c r="AK536" s="1274"/>
      <c r="AL536" s="525" t="s">
        <v>15</v>
      </c>
      <c r="AM536" s="217"/>
      <c r="AN536" s="217"/>
      <c r="AO536" s="217"/>
      <c r="AP536" s="219"/>
      <c r="AQ536" s="219"/>
      <c r="AR536" s="219"/>
      <c r="AS536" s="219"/>
      <c r="AT536" s="219"/>
      <c r="AU536" s="219"/>
      <c r="AV536" s="219"/>
      <c r="AW536" s="219"/>
      <c r="AX536" s="219"/>
      <c r="AY536" s="219"/>
      <c r="AZ536" s="219"/>
      <c r="BA536" s="219"/>
      <c r="BB536" s="219"/>
      <c r="BC536" s="219"/>
      <c r="BD536" s="219"/>
      <c r="BE536" s="219"/>
    </row>
    <row r="537" spans="1:73" customFormat="1" ht="15" customHeight="1">
      <c r="A537" s="298"/>
      <c r="B537" s="298"/>
      <c r="C537" s="298"/>
      <c r="D537" s="298"/>
      <c r="E537" s="248"/>
      <c r="F537" s="303"/>
      <c r="G537" s="300"/>
      <c r="H537" s="217"/>
      <c r="I537" s="217"/>
      <c r="J537" s="217"/>
      <c r="K537" s="217"/>
      <c r="L537" s="320"/>
      <c r="M537" s="217"/>
      <c r="N537" s="217"/>
      <c r="O537" s="217"/>
      <c r="P537" s="217"/>
      <c r="Q537" s="1271"/>
      <c r="R537" s="1271"/>
      <c r="S537" s="217"/>
      <c r="T537" s="219"/>
      <c r="U537" s="219"/>
      <c r="V537" s="217"/>
      <c r="W537" s="226"/>
      <c r="X537" s="217"/>
      <c r="Y537" s="300"/>
      <c r="AE537" s="219"/>
      <c r="AF537" s="219"/>
      <c r="AG537" s="217"/>
      <c r="AH537" s="217"/>
      <c r="AI537" s="217"/>
      <c r="AJ537" s="217"/>
      <c r="AK537" s="217"/>
      <c r="AL537" s="217"/>
      <c r="AM537" s="217"/>
      <c r="AU537" s="219"/>
      <c r="AV537" s="219"/>
      <c r="AW537" s="219"/>
      <c r="AX537" s="219"/>
      <c r="AY537" s="219"/>
      <c r="AZ537" s="219"/>
      <c r="BA537" s="219"/>
      <c r="BB537" s="219"/>
      <c r="BC537" s="219"/>
      <c r="BD537" s="219"/>
      <c r="BE537" s="219"/>
      <c r="BF537" s="219"/>
      <c r="BG537" s="219"/>
      <c r="BH537" s="219"/>
      <c r="BI537" s="219"/>
      <c r="BJ537" s="219"/>
      <c r="BK537" s="219"/>
      <c r="BL537" s="219"/>
      <c r="BM537" s="219"/>
      <c r="BN537" s="219"/>
      <c r="BO537" s="219"/>
      <c r="BP537" s="219"/>
      <c r="BQ537" s="219"/>
    </row>
    <row r="538" spans="1:73" customFormat="1" ht="15" customHeight="1">
      <c r="A538" s="298"/>
      <c r="B538" s="298"/>
      <c r="C538" s="298"/>
      <c r="D538" s="298"/>
      <c r="E538" s="248"/>
      <c r="F538" s="219"/>
      <c r="G538" s="219"/>
      <c r="H538" s="219"/>
      <c r="I538" s="217"/>
      <c r="J538" s="217"/>
      <c r="K538" s="217"/>
      <c r="L538" s="320"/>
      <c r="M538" s="320"/>
      <c r="N538" s="320"/>
      <c r="O538" s="217"/>
      <c r="P538" s="217"/>
      <c r="Q538" s="217"/>
      <c r="R538" s="217"/>
      <c r="S538" s="217"/>
      <c r="T538" s="219"/>
      <c r="U538" s="219"/>
      <c r="V538" s="217"/>
      <c r="W538" s="217"/>
      <c r="X538" s="217"/>
      <c r="Y538" s="300"/>
      <c r="AE538" s="989"/>
      <c r="AF538" s="989"/>
      <c r="AG538" s="525"/>
      <c r="AH538" s="1273"/>
      <c r="AI538" s="1274"/>
      <c r="AJ538" s="1274"/>
      <c r="AK538" s="1274"/>
      <c r="AL538" s="525"/>
      <c r="AM538" s="217"/>
      <c r="AW538" s="219"/>
      <c r="AX538" s="219"/>
      <c r="AY538" s="219"/>
      <c r="AZ538" s="219"/>
      <c r="BA538" s="219"/>
      <c r="BB538" s="219"/>
      <c r="BC538" s="219"/>
      <c r="BD538" s="219"/>
      <c r="BE538" s="219"/>
      <c r="BF538" s="219"/>
      <c r="BG538" s="219"/>
      <c r="BH538" s="219"/>
      <c r="BI538" s="219"/>
      <c r="BJ538" s="219"/>
      <c r="BK538" s="219"/>
      <c r="BL538" s="219"/>
      <c r="BM538" s="219"/>
      <c r="BN538" s="219"/>
      <c r="BO538" s="219"/>
      <c r="BP538" s="219"/>
      <c r="BQ538" s="219"/>
      <c r="BR538" s="219"/>
      <c r="BS538" s="219"/>
      <c r="BT538" s="219"/>
    </row>
    <row r="539" spans="1:73" customFormat="1" ht="15" customHeight="1">
      <c r="A539" s="298"/>
      <c r="B539" s="298"/>
      <c r="C539" s="298"/>
      <c r="D539" s="298"/>
      <c r="E539" s="248"/>
      <c r="F539" s="226"/>
      <c r="G539" s="232"/>
      <c r="H539" s="217"/>
      <c r="T539" s="219"/>
      <c r="U539" s="219"/>
      <c r="AI539" s="300"/>
      <c r="AJ539" s="300"/>
      <c r="AX539" s="219"/>
      <c r="AY539" s="219"/>
      <c r="AZ539" s="219"/>
      <c r="BA539" s="219"/>
      <c r="BB539" s="219"/>
      <c r="BC539" s="219"/>
      <c r="BD539" s="219"/>
      <c r="BE539" s="219"/>
      <c r="BF539" s="219"/>
      <c r="BG539" s="219"/>
      <c r="BH539" s="219"/>
      <c r="BI539" s="219"/>
      <c r="BJ539" s="219"/>
      <c r="BK539" s="219"/>
      <c r="BL539" s="219"/>
      <c r="BM539" s="219"/>
      <c r="BN539" s="219"/>
      <c r="BO539" s="219"/>
      <c r="BP539" s="219"/>
      <c r="BQ539" s="219"/>
      <c r="BR539" s="219"/>
      <c r="BS539" s="219"/>
      <c r="BT539" s="219"/>
      <c r="BU539" s="219"/>
    </row>
    <row r="540" spans="1:73" customFormat="1" ht="15" customHeight="1">
      <c r="A540" s="219"/>
      <c r="B540" s="219"/>
      <c r="C540" s="219"/>
    </row>
    <row r="541" spans="1:73" s="217" customFormat="1" ht="15" customHeight="1">
      <c r="P541" s="264"/>
      <c r="Q541" s="264"/>
      <c r="R541" s="264"/>
      <c r="S541" s="264"/>
      <c r="T541" s="264"/>
      <c r="U541" s="264"/>
      <c r="V541" s="264"/>
      <c r="AD541" s="251"/>
      <c r="AE541" s="251"/>
      <c r="AF541" s="251"/>
      <c r="AG541" s="251"/>
      <c r="AH541" s="251"/>
    </row>
    <row r="542" spans="1:73" s="217" customFormat="1" ht="15" customHeight="1">
      <c r="P542" s="264"/>
      <c r="Q542" s="264"/>
      <c r="R542" s="264"/>
      <c r="S542" s="264"/>
      <c r="T542" s="264"/>
      <c r="AD542" s="251"/>
      <c r="AE542" s="251"/>
      <c r="AF542" s="251"/>
      <c r="AG542" s="251"/>
      <c r="AH542" s="251"/>
    </row>
    <row r="543" spans="1:73" customFormat="1" ht="15" customHeight="1">
      <c r="A543" s="298"/>
      <c r="B543" s="298"/>
      <c r="C543" s="298"/>
      <c r="D543" s="298"/>
      <c r="E543" s="219"/>
      <c r="F543" s="232"/>
      <c r="G543" s="217"/>
      <c r="H543" s="217"/>
      <c r="I543" s="217"/>
      <c r="J543" s="217"/>
      <c r="K543" s="310"/>
      <c r="L543" s="217"/>
      <c r="M543" s="217"/>
      <c r="N543" s="217"/>
      <c r="O543" s="307"/>
      <c r="P543" s="217"/>
      <c r="Q543" s="217"/>
      <c r="R543" s="217"/>
      <c r="S543" s="217"/>
      <c r="T543" s="217"/>
      <c r="U543" s="217"/>
      <c r="V543" s="217"/>
      <c r="W543" s="217"/>
      <c r="X543" s="217"/>
      <c r="Y543" s="217"/>
      <c r="Z543" s="232"/>
      <c r="AA543" s="217"/>
      <c r="AB543" s="300"/>
      <c r="AC543" s="300"/>
      <c r="AD543" s="300"/>
      <c r="AR543" s="219"/>
      <c r="AS543" s="219"/>
      <c r="AT543" s="219"/>
      <c r="AU543" s="219"/>
      <c r="AV543" s="219"/>
      <c r="AW543" s="219"/>
      <c r="AX543" s="219"/>
      <c r="AY543" s="219"/>
      <c r="AZ543" s="219"/>
      <c r="BA543" s="219"/>
      <c r="BB543" s="219"/>
      <c r="BC543" s="219"/>
      <c r="BD543" s="219"/>
      <c r="BE543" s="219"/>
      <c r="BF543" s="219"/>
      <c r="BG543" s="219"/>
      <c r="BH543" s="219"/>
      <c r="BI543" s="219"/>
      <c r="BJ543" s="219"/>
      <c r="BK543" s="219"/>
      <c r="BL543" s="219"/>
      <c r="BM543" s="219"/>
    </row>
    <row r="544" spans="1:73" customFormat="1" ht="15" customHeight="1">
      <c r="A544" s="217"/>
      <c r="B544" s="217"/>
      <c r="C544" s="217"/>
      <c r="D544" s="217"/>
      <c r="E544" s="217"/>
      <c r="F544" s="217"/>
      <c r="G544" s="217"/>
      <c r="H544" s="217"/>
      <c r="I544" s="217"/>
      <c r="J544" s="324"/>
      <c r="K544" s="310"/>
      <c r="L544" s="217"/>
      <c r="M544" s="217"/>
      <c r="N544" s="217"/>
      <c r="O544" s="307"/>
      <c r="P544" s="307"/>
      <c r="Q544" s="217"/>
      <c r="R544" s="310"/>
      <c r="S544" s="217"/>
      <c r="T544" s="217"/>
      <c r="U544" s="217"/>
      <c r="V544" s="217"/>
      <c r="W544" s="324"/>
      <c r="X544" s="217"/>
      <c r="Y544" s="217"/>
      <c r="Z544" s="217"/>
      <c r="AA544" s="217"/>
      <c r="AB544" s="217"/>
      <c r="AC544" s="217"/>
      <c r="AD544" s="217"/>
      <c r="AE544" s="217"/>
      <c r="AF544" s="217"/>
    </row>
    <row r="545" spans="1:30" ht="15" customHeight="1">
      <c r="A545" s="220"/>
      <c r="B545" s="220" t="s">
        <v>524</v>
      </c>
    </row>
    <row r="547" spans="1:30" ht="15" customHeight="1">
      <c r="A547" s="220"/>
      <c r="B547" s="220"/>
      <c r="D547" s="220" t="s">
        <v>363</v>
      </c>
      <c r="R547" s="266"/>
      <c r="T547" s="291"/>
      <c r="U547" s="291"/>
      <c r="V547" s="291"/>
      <c r="W547" s="291"/>
      <c r="X547" s="291"/>
      <c r="AA547" s="241"/>
      <c r="AB547" s="241"/>
    </row>
    <row r="549" spans="1:30" ht="15" customHeight="1">
      <c r="E549" s="1094" t="s">
        <v>364</v>
      </c>
      <c r="F549" s="1095"/>
      <c r="G549" s="919" t="s">
        <v>365</v>
      </c>
      <c r="H549" s="919"/>
      <c r="I549" s="919"/>
      <c r="J549" s="919"/>
      <c r="K549" s="919"/>
      <c r="L549" s="919"/>
      <c r="M549" s="919"/>
      <c r="N549" s="919"/>
      <c r="O549" s="919"/>
      <c r="P549" s="919"/>
      <c r="Q549" s="919"/>
      <c r="R549" s="919"/>
      <c r="S549" s="919"/>
      <c r="T549" s="919"/>
      <c r="U549" s="919"/>
      <c r="V549" s="919"/>
      <c r="W549" s="919"/>
      <c r="X549" s="919"/>
      <c r="Y549" s="919"/>
      <c r="Z549" s="919"/>
      <c r="AA549" s="1095" t="s">
        <v>366</v>
      </c>
      <c r="AB549" s="1095"/>
      <c r="AC549" s="1095"/>
      <c r="AD549" s="1099"/>
    </row>
    <row r="550" spans="1:30" ht="15" customHeight="1">
      <c r="E550" s="1096"/>
      <c r="F550" s="1097"/>
      <c r="G550" s="1098"/>
      <c r="H550" s="1098"/>
      <c r="I550" s="1098"/>
      <c r="J550" s="1098"/>
      <c r="K550" s="1098"/>
      <c r="L550" s="1098"/>
      <c r="M550" s="1098"/>
      <c r="N550" s="1098"/>
      <c r="O550" s="1098"/>
      <c r="P550" s="1098"/>
      <c r="Q550" s="1098"/>
      <c r="R550" s="1098"/>
      <c r="S550" s="1098"/>
      <c r="T550" s="1098"/>
      <c r="U550" s="1098"/>
      <c r="V550" s="1098"/>
      <c r="W550" s="1098"/>
      <c r="X550" s="1098"/>
      <c r="Y550" s="1098"/>
      <c r="Z550" s="1098"/>
      <c r="AA550" s="1097"/>
      <c r="AB550" s="1097"/>
      <c r="AC550" s="1097"/>
      <c r="AD550" s="1100"/>
    </row>
    <row r="551" spans="1:30" ht="15" customHeight="1">
      <c r="E551" s="1101">
        <v>1</v>
      </c>
      <c r="F551" s="1102"/>
      <c r="G551" s="1103" t="s">
        <v>367</v>
      </c>
      <c r="H551" s="1103"/>
      <c r="I551" s="1103"/>
      <c r="J551" s="1103"/>
      <c r="K551" s="1103"/>
      <c r="L551" s="1103"/>
      <c r="M551" s="1104"/>
      <c r="N551" s="1105"/>
      <c r="O551" s="1105"/>
      <c r="P551" s="1105"/>
      <c r="Q551" s="1105"/>
      <c r="R551" s="1105"/>
      <c r="S551" s="1105"/>
      <c r="T551" s="1105"/>
      <c r="U551" s="1105"/>
      <c r="V551" s="1105"/>
      <c r="W551" s="1105"/>
      <c r="X551" s="1105"/>
      <c r="Y551" s="1105"/>
      <c r="Z551" s="1106"/>
      <c r="AA551" s="1102">
        <v>1</v>
      </c>
      <c r="AB551" s="1102"/>
      <c r="AC551" s="1107"/>
      <c r="AD551" s="1108"/>
    </row>
    <row r="552" spans="1:30" ht="15" customHeight="1">
      <c r="E552" s="1109">
        <f>E551+1</f>
        <v>2</v>
      </c>
      <c r="F552" s="1110"/>
      <c r="G552" s="1111" t="s">
        <v>368</v>
      </c>
      <c r="H552" s="1111"/>
      <c r="I552" s="1111"/>
      <c r="J552" s="1111"/>
      <c r="K552" s="1111"/>
      <c r="L552" s="1111"/>
      <c r="M552" s="1112"/>
      <c r="N552" s="1113"/>
      <c r="O552" s="1113"/>
      <c r="P552" s="1113"/>
      <c r="Q552" s="1113"/>
      <c r="R552" s="1113"/>
      <c r="S552" s="1113"/>
      <c r="T552" s="1113"/>
      <c r="U552" s="1113"/>
      <c r="V552" s="1113"/>
      <c r="W552" s="1113"/>
      <c r="X552" s="1113"/>
      <c r="Y552" s="1113"/>
      <c r="Z552" s="1114"/>
      <c r="AA552" s="1110">
        <v>1</v>
      </c>
      <c r="AB552" s="1110"/>
      <c r="AC552" s="1115"/>
      <c r="AD552" s="1116"/>
    </row>
    <row r="553" spans="1:30" ht="15" customHeight="1">
      <c r="E553" s="1109">
        <f t="shared" ref="E553:E567" si="22">E552+1</f>
        <v>3</v>
      </c>
      <c r="F553" s="1110"/>
      <c r="G553" s="1111" t="s">
        <v>369</v>
      </c>
      <c r="H553" s="1111"/>
      <c r="I553" s="1111"/>
      <c r="J553" s="1111"/>
      <c r="K553" s="1111"/>
      <c r="L553" s="1111"/>
      <c r="M553" s="1112"/>
      <c r="N553" s="1117" t="s">
        <v>370</v>
      </c>
      <c r="O553" s="1117"/>
      <c r="P553" s="1117"/>
      <c r="Q553" s="1117"/>
      <c r="R553" s="1117"/>
      <c r="S553" s="1117"/>
      <c r="T553" s="1117"/>
      <c r="U553" s="1117"/>
      <c r="V553" s="1117"/>
      <c r="W553" s="1117"/>
      <c r="X553" s="1117"/>
      <c r="Y553" s="1117"/>
      <c r="Z553" s="1118"/>
      <c r="AA553" s="1110">
        <v>1</v>
      </c>
      <c r="AB553" s="1110"/>
      <c r="AC553" s="1115"/>
      <c r="AD553" s="1116"/>
    </row>
    <row r="554" spans="1:30" ht="15" customHeight="1">
      <c r="E554" s="1109">
        <f t="shared" si="22"/>
        <v>4</v>
      </c>
      <c r="F554" s="1110"/>
      <c r="G554" s="1111" t="s">
        <v>369</v>
      </c>
      <c r="H554" s="1111"/>
      <c r="I554" s="1111"/>
      <c r="J554" s="1111"/>
      <c r="K554" s="1111"/>
      <c r="L554" s="1111"/>
      <c r="M554" s="1112"/>
      <c r="N554" s="1117" t="s">
        <v>371</v>
      </c>
      <c r="O554" s="1117"/>
      <c r="P554" s="1117"/>
      <c r="Q554" s="1117"/>
      <c r="R554" s="1117"/>
      <c r="S554" s="1117"/>
      <c r="T554" s="1117"/>
      <c r="U554" s="1117"/>
      <c r="V554" s="1117"/>
      <c r="W554" s="1117"/>
      <c r="X554" s="1117"/>
      <c r="Y554" s="1117"/>
      <c r="Z554" s="1118"/>
      <c r="AA554" s="1110">
        <v>1</v>
      </c>
      <c r="AB554" s="1110"/>
      <c r="AC554" s="1115"/>
      <c r="AD554" s="1116"/>
    </row>
    <row r="555" spans="1:30" ht="15" customHeight="1">
      <c r="E555" s="1109">
        <f t="shared" si="22"/>
        <v>5</v>
      </c>
      <c r="F555" s="1110"/>
      <c r="G555" s="1111" t="s">
        <v>369</v>
      </c>
      <c r="H555" s="1111"/>
      <c r="I555" s="1111"/>
      <c r="J555" s="1111"/>
      <c r="K555" s="1111"/>
      <c r="L555" s="1111"/>
      <c r="M555" s="1112"/>
      <c r="N555" s="1117" t="s">
        <v>372</v>
      </c>
      <c r="O555" s="1117"/>
      <c r="P555" s="1117"/>
      <c r="Q555" s="1117"/>
      <c r="R555" s="1117"/>
      <c r="S555" s="1117"/>
      <c r="T555" s="1117"/>
      <c r="U555" s="1117"/>
      <c r="V555" s="1117"/>
      <c r="W555" s="1117"/>
      <c r="X555" s="1117"/>
      <c r="Y555" s="1117"/>
      <c r="Z555" s="1118"/>
      <c r="AA555" s="1110">
        <v>1</v>
      </c>
      <c r="AB555" s="1110"/>
      <c r="AC555" s="1115"/>
      <c r="AD555" s="1116"/>
    </row>
    <row r="556" spans="1:30" ht="15" customHeight="1">
      <c r="E556" s="1109">
        <f t="shared" si="22"/>
        <v>6</v>
      </c>
      <c r="F556" s="1110"/>
      <c r="G556" s="1111" t="s">
        <v>373</v>
      </c>
      <c r="H556" s="1111"/>
      <c r="I556" s="1111"/>
      <c r="J556" s="1111"/>
      <c r="K556" s="1111"/>
      <c r="L556" s="1111"/>
      <c r="M556" s="1112"/>
      <c r="N556" s="1117" t="s">
        <v>85</v>
      </c>
      <c r="O556" s="1117"/>
      <c r="P556" s="1117"/>
      <c r="Q556" s="1117"/>
      <c r="R556" s="1117"/>
      <c r="S556" s="1117"/>
      <c r="T556" s="1117"/>
      <c r="U556" s="1117"/>
      <c r="V556" s="1117"/>
      <c r="W556" s="1117"/>
      <c r="X556" s="1117"/>
      <c r="Y556" s="1117"/>
      <c r="Z556" s="1118"/>
      <c r="AA556" s="1110">
        <v>1</v>
      </c>
      <c r="AB556" s="1110"/>
      <c r="AC556" s="1115"/>
      <c r="AD556" s="1116"/>
    </row>
    <row r="557" spans="1:30" ht="15" customHeight="1">
      <c r="E557" s="1109">
        <f t="shared" si="22"/>
        <v>7</v>
      </c>
      <c r="F557" s="1110"/>
      <c r="G557" s="1111" t="s">
        <v>373</v>
      </c>
      <c r="H557" s="1111"/>
      <c r="I557" s="1111"/>
      <c r="J557" s="1111"/>
      <c r="K557" s="1111"/>
      <c r="L557" s="1111"/>
      <c r="M557" s="1112"/>
      <c r="N557" s="1117" t="s">
        <v>86</v>
      </c>
      <c r="O557" s="1117"/>
      <c r="P557" s="1117"/>
      <c r="Q557" s="1117"/>
      <c r="R557" s="1117"/>
      <c r="S557" s="1117"/>
      <c r="T557" s="1117"/>
      <c r="U557" s="1117"/>
      <c r="V557" s="1117"/>
      <c r="W557" s="1117"/>
      <c r="X557" s="1117"/>
      <c r="Y557" s="1117"/>
      <c r="Z557" s="1118"/>
      <c r="AA557" s="1110">
        <v>1</v>
      </c>
      <c r="AB557" s="1110"/>
      <c r="AC557" s="1115"/>
      <c r="AD557" s="1116"/>
    </row>
    <row r="558" spans="1:30" ht="15" customHeight="1">
      <c r="E558" s="1109">
        <f t="shared" si="22"/>
        <v>8</v>
      </c>
      <c r="F558" s="1110"/>
      <c r="G558" s="1111" t="s">
        <v>373</v>
      </c>
      <c r="H558" s="1111"/>
      <c r="I558" s="1111"/>
      <c r="J558" s="1111"/>
      <c r="K558" s="1111"/>
      <c r="L558" s="1111"/>
      <c r="M558" s="1112"/>
      <c r="N558" s="1117" t="s">
        <v>87</v>
      </c>
      <c r="O558" s="1117"/>
      <c r="P558" s="1117"/>
      <c r="Q558" s="1117"/>
      <c r="R558" s="1117"/>
      <c r="S558" s="1117"/>
      <c r="T558" s="1117"/>
      <c r="U558" s="1117"/>
      <c r="V558" s="1117"/>
      <c r="W558" s="1117"/>
      <c r="X558" s="1117"/>
      <c r="Y558" s="1117"/>
      <c r="Z558" s="1118"/>
      <c r="AA558" s="1110">
        <v>1</v>
      </c>
      <c r="AB558" s="1110"/>
      <c r="AC558" s="1115"/>
      <c r="AD558" s="1116"/>
    </row>
    <row r="559" spans="1:30" ht="15" customHeight="1">
      <c r="E559" s="1109">
        <f t="shared" si="22"/>
        <v>9</v>
      </c>
      <c r="F559" s="1110"/>
      <c r="G559" s="1111" t="s">
        <v>374</v>
      </c>
      <c r="H559" s="1111"/>
      <c r="I559" s="1111"/>
      <c r="J559" s="1111"/>
      <c r="K559" s="1111"/>
      <c r="L559" s="1111"/>
      <c r="M559" s="1112"/>
      <c r="N559" s="1117" t="s">
        <v>525</v>
      </c>
      <c r="O559" s="1117"/>
      <c r="P559" s="1117"/>
      <c r="Q559" s="1117"/>
      <c r="R559" s="1117"/>
      <c r="S559" s="1117"/>
      <c r="T559" s="1117"/>
      <c r="U559" s="1117"/>
      <c r="V559" s="1117"/>
      <c r="W559" s="1117"/>
      <c r="X559" s="1117" t="s">
        <v>526</v>
      </c>
      <c r="Y559" s="1117"/>
      <c r="Z559" s="1118"/>
      <c r="AA559" s="1110">
        <v>2</v>
      </c>
      <c r="AB559" s="1110"/>
      <c r="AC559" s="1115"/>
      <c r="AD559" s="1116"/>
    </row>
    <row r="560" spans="1:30" ht="15" customHeight="1">
      <c r="E560" s="1109">
        <f t="shared" si="22"/>
        <v>10</v>
      </c>
      <c r="F560" s="1110"/>
      <c r="G560" s="1111" t="s">
        <v>374</v>
      </c>
      <c r="H560" s="1111"/>
      <c r="I560" s="1111"/>
      <c r="J560" s="1111"/>
      <c r="K560" s="1111"/>
      <c r="L560" s="1111"/>
      <c r="M560" s="1112"/>
      <c r="N560" s="1117" t="s">
        <v>525</v>
      </c>
      <c r="O560" s="1117"/>
      <c r="P560" s="1117"/>
      <c r="Q560" s="1117"/>
      <c r="R560" s="1117"/>
      <c r="S560" s="1117"/>
      <c r="T560" s="1117"/>
      <c r="U560" s="1117"/>
      <c r="V560" s="1117"/>
      <c r="W560" s="1117"/>
      <c r="X560" s="1117" t="s">
        <v>527</v>
      </c>
      <c r="Y560" s="1117"/>
      <c r="Z560" s="1118"/>
      <c r="AA560" s="1110">
        <v>2</v>
      </c>
      <c r="AB560" s="1110"/>
      <c r="AC560" s="1115"/>
      <c r="AD560" s="1116"/>
    </row>
    <row r="561" spans="1:40" ht="15" customHeight="1">
      <c r="E561" s="1109">
        <f t="shared" si="22"/>
        <v>11</v>
      </c>
      <c r="F561" s="1110"/>
      <c r="G561" s="1111" t="s">
        <v>374</v>
      </c>
      <c r="H561" s="1111"/>
      <c r="I561" s="1111"/>
      <c r="J561" s="1111"/>
      <c r="K561" s="1111"/>
      <c r="L561" s="1111"/>
      <c r="M561" s="1112"/>
      <c r="N561" s="1117" t="s">
        <v>528</v>
      </c>
      <c r="O561" s="1117"/>
      <c r="P561" s="1117"/>
      <c r="Q561" s="1117"/>
      <c r="R561" s="1117"/>
      <c r="S561" s="1117"/>
      <c r="T561" s="1117"/>
      <c r="U561" s="1117"/>
      <c r="V561" s="1117"/>
      <c r="W561" s="1117"/>
      <c r="X561" s="1117"/>
      <c r="Y561" s="1117"/>
      <c r="Z561" s="1118"/>
      <c r="AA561" s="1110">
        <v>2</v>
      </c>
      <c r="AB561" s="1110"/>
      <c r="AC561" s="1115"/>
      <c r="AD561" s="1116"/>
    </row>
    <row r="562" spans="1:40" ht="15" customHeight="1">
      <c r="E562" s="1109">
        <f t="shared" si="22"/>
        <v>12</v>
      </c>
      <c r="F562" s="1110"/>
      <c r="G562" s="1111" t="s">
        <v>377</v>
      </c>
      <c r="H562" s="1111"/>
      <c r="I562" s="1111"/>
      <c r="J562" s="1111"/>
      <c r="K562" s="1111"/>
      <c r="L562" s="1111"/>
      <c r="M562" s="1112"/>
      <c r="N562" s="1117" t="s">
        <v>378</v>
      </c>
      <c r="O562" s="1117"/>
      <c r="P562" s="1117"/>
      <c r="Q562" s="1117"/>
      <c r="R562" s="1117"/>
      <c r="S562" s="1117"/>
      <c r="T562" s="1117"/>
      <c r="U562" s="1117" t="s">
        <v>525</v>
      </c>
      <c r="V562" s="1117"/>
      <c r="W562" s="1117"/>
      <c r="X562" s="1117" t="s">
        <v>526</v>
      </c>
      <c r="Y562" s="1117"/>
      <c r="Z562" s="1118"/>
      <c r="AA562" s="1110">
        <v>2</v>
      </c>
      <c r="AB562" s="1110"/>
      <c r="AC562" s="1115"/>
      <c r="AD562" s="1116"/>
    </row>
    <row r="563" spans="1:40" ht="15" customHeight="1">
      <c r="E563" s="1109">
        <f t="shared" si="22"/>
        <v>13</v>
      </c>
      <c r="F563" s="1110"/>
      <c r="G563" s="1111" t="s">
        <v>377</v>
      </c>
      <c r="H563" s="1111"/>
      <c r="I563" s="1111"/>
      <c r="J563" s="1111"/>
      <c r="K563" s="1111"/>
      <c r="L563" s="1111"/>
      <c r="M563" s="1112"/>
      <c r="N563" s="1117" t="s">
        <v>378</v>
      </c>
      <c r="O563" s="1117"/>
      <c r="P563" s="1117"/>
      <c r="Q563" s="1117"/>
      <c r="R563" s="1117"/>
      <c r="S563" s="1117"/>
      <c r="T563" s="1117"/>
      <c r="U563" s="1117" t="s">
        <v>525</v>
      </c>
      <c r="V563" s="1117"/>
      <c r="W563" s="1117"/>
      <c r="X563" s="1117" t="s">
        <v>527</v>
      </c>
      <c r="Y563" s="1117"/>
      <c r="Z563" s="1118"/>
      <c r="AA563" s="1110">
        <v>2</v>
      </c>
      <c r="AB563" s="1110"/>
      <c r="AC563" s="1115"/>
      <c r="AD563" s="1116"/>
    </row>
    <row r="564" spans="1:40" ht="15" customHeight="1">
      <c r="E564" s="1109">
        <f t="shared" si="22"/>
        <v>14</v>
      </c>
      <c r="F564" s="1110"/>
      <c r="G564" s="1111" t="s">
        <v>377</v>
      </c>
      <c r="H564" s="1111"/>
      <c r="I564" s="1111"/>
      <c r="J564" s="1111"/>
      <c r="K564" s="1111"/>
      <c r="L564" s="1111"/>
      <c r="M564" s="1112"/>
      <c r="N564" s="1117" t="s">
        <v>378</v>
      </c>
      <c r="O564" s="1117"/>
      <c r="P564" s="1117"/>
      <c r="Q564" s="1117"/>
      <c r="R564" s="1117"/>
      <c r="S564" s="1117"/>
      <c r="T564" s="1117"/>
      <c r="U564" s="1117" t="s">
        <v>528</v>
      </c>
      <c r="V564" s="1117"/>
      <c r="W564" s="1117"/>
      <c r="X564" s="1117"/>
      <c r="Y564" s="1117"/>
      <c r="Z564" s="1118"/>
      <c r="AA564" s="1110">
        <v>2</v>
      </c>
      <c r="AB564" s="1110"/>
      <c r="AC564" s="1115"/>
      <c r="AD564" s="1116"/>
    </row>
    <row r="565" spans="1:40" ht="15" customHeight="1">
      <c r="E565" s="1109">
        <f t="shared" si="22"/>
        <v>15</v>
      </c>
      <c r="F565" s="1110"/>
      <c r="G565" s="1111" t="s">
        <v>529</v>
      </c>
      <c r="H565" s="1111"/>
      <c r="I565" s="1111"/>
      <c r="J565" s="1111"/>
      <c r="K565" s="1111"/>
      <c r="L565" s="1111"/>
      <c r="M565" s="1112"/>
      <c r="N565" s="1117"/>
      <c r="O565" s="1117"/>
      <c r="P565" s="1117"/>
      <c r="Q565" s="1117"/>
      <c r="R565" s="1117"/>
      <c r="S565" s="1117"/>
      <c r="T565" s="1117"/>
      <c r="U565" s="1117"/>
      <c r="V565" s="1117"/>
      <c r="W565" s="1117"/>
      <c r="X565" s="1117"/>
      <c r="Y565" s="1117"/>
      <c r="Z565" s="1118"/>
      <c r="AA565" s="1110">
        <v>2</v>
      </c>
      <c r="AB565" s="1110"/>
      <c r="AC565" s="1115"/>
      <c r="AD565" s="1116"/>
    </row>
    <row r="566" spans="1:40" ht="15" customHeight="1">
      <c r="E566" s="1109">
        <f t="shared" si="22"/>
        <v>16</v>
      </c>
      <c r="F566" s="1110"/>
      <c r="G566" s="1111" t="s">
        <v>530</v>
      </c>
      <c r="H566" s="1111"/>
      <c r="I566" s="1111"/>
      <c r="J566" s="1111"/>
      <c r="K566" s="1111"/>
      <c r="L566" s="1111"/>
      <c r="M566" s="1112"/>
      <c r="N566" s="1298" t="s">
        <v>531</v>
      </c>
      <c r="O566" s="1298"/>
      <c r="P566" s="1298"/>
      <c r="Q566" s="1298"/>
      <c r="R566" s="1298"/>
      <c r="S566" s="1298"/>
      <c r="T566" s="1298"/>
      <c r="U566" s="1298"/>
      <c r="V566" s="1298"/>
      <c r="W566" s="1298"/>
      <c r="X566" s="1298"/>
      <c r="Y566" s="1298"/>
      <c r="Z566" s="1299"/>
      <c r="AA566" s="1110">
        <v>2</v>
      </c>
      <c r="AB566" s="1110"/>
      <c r="AC566" s="1115"/>
      <c r="AD566" s="1116"/>
    </row>
    <row r="567" spans="1:40" ht="15" customHeight="1">
      <c r="E567" s="1119">
        <f t="shared" si="22"/>
        <v>17</v>
      </c>
      <c r="F567" s="1120"/>
      <c r="G567" s="1121" t="s">
        <v>530</v>
      </c>
      <c r="H567" s="1121"/>
      <c r="I567" s="1121"/>
      <c r="J567" s="1121"/>
      <c r="K567" s="1121"/>
      <c r="L567" s="1121"/>
      <c r="M567" s="1122"/>
      <c r="N567" s="1296" t="s">
        <v>532</v>
      </c>
      <c r="O567" s="1296"/>
      <c r="P567" s="1296"/>
      <c r="Q567" s="1296"/>
      <c r="R567" s="1296"/>
      <c r="S567" s="1296"/>
      <c r="T567" s="1296"/>
      <c r="U567" s="1296"/>
      <c r="V567" s="1296"/>
      <c r="W567" s="1296"/>
      <c r="X567" s="1296"/>
      <c r="Y567" s="1296"/>
      <c r="Z567" s="1297"/>
      <c r="AA567" s="1120">
        <v>2</v>
      </c>
      <c r="AB567" s="1120"/>
      <c r="AC567" s="1125"/>
      <c r="AD567" s="1126"/>
    </row>
    <row r="569" spans="1:40" ht="15" customHeight="1">
      <c r="A569" s="220"/>
      <c r="B569" s="220"/>
      <c r="D569" s="220" t="s">
        <v>389</v>
      </c>
      <c r="R569" s="266"/>
      <c r="T569" s="291"/>
      <c r="U569" s="291"/>
      <c r="V569" s="291"/>
      <c r="W569" s="291"/>
      <c r="X569" s="291"/>
      <c r="AA569" s="241"/>
      <c r="AB569" s="241"/>
    </row>
    <row r="571" spans="1:40" ht="15" customHeight="1">
      <c r="E571" s="1127" t="s">
        <v>364</v>
      </c>
      <c r="F571" s="1128"/>
      <c r="G571" s="1128" t="s">
        <v>390</v>
      </c>
      <c r="H571" s="1128"/>
      <c r="I571" s="1128"/>
      <c r="J571" s="1128" t="s">
        <v>391</v>
      </c>
      <c r="K571" s="1128"/>
      <c r="L571" s="1128"/>
      <c r="M571" s="1128" t="s">
        <v>392</v>
      </c>
      <c r="N571" s="1128"/>
      <c r="O571" s="1128"/>
      <c r="P571" s="919" t="s">
        <v>264</v>
      </c>
      <c r="Q571" s="919"/>
      <c r="R571" s="919"/>
      <c r="S571" s="919"/>
      <c r="T571" s="919"/>
      <c r="U571" s="919" t="s">
        <v>365</v>
      </c>
      <c r="V571" s="919"/>
      <c r="W571" s="919"/>
      <c r="X571" s="919"/>
      <c r="Y571" s="919"/>
      <c r="Z571" s="919"/>
      <c r="AA571" s="919"/>
      <c r="AB571" s="919"/>
      <c r="AC571" s="919"/>
      <c r="AD571" s="919"/>
      <c r="AE571" s="919"/>
      <c r="AF571" s="919"/>
      <c r="AG571" s="919"/>
      <c r="AH571" s="919"/>
      <c r="AI571" s="919"/>
      <c r="AJ571" s="919"/>
      <c r="AK571" s="919"/>
      <c r="AL571" s="919"/>
      <c r="AM571" s="919"/>
      <c r="AN571" s="1129"/>
    </row>
    <row r="572" spans="1:40" ht="15" customHeight="1">
      <c r="E572" s="790"/>
      <c r="F572" s="788"/>
      <c r="G572" s="788"/>
      <c r="H572" s="788"/>
      <c r="I572" s="788"/>
      <c r="J572" s="788"/>
      <c r="K572" s="788"/>
      <c r="L572" s="788"/>
      <c r="M572" s="788"/>
      <c r="N572" s="788"/>
      <c r="O572" s="788"/>
      <c r="P572" s="1098"/>
      <c r="Q572" s="1098"/>
      <c r="R572" s="1098"/>
      <c r="S572" s="1098"/>
      <c r="T572" s="1098"/>
      <c r="U572" s="1098"/>
      <c r="V572" s="1098"/>
      <c r="W572" s="1098"/>
      <c r="X572" s="1098"/>
      <c r="Y572" s="1098"/>
      <c r="Z572" s="1098"/>
      <c r="AA572" s="1098"/>
      <c r="AB572" s="1098"/>
      <c r="AC572" s="1098"/>
      <c r="AD572" s="1098"/>
      <c r="AE572" s="1098"/>
      <c r="AF572" s="1098"/>
      <c r="AG572" s="1098"/>
      <c r="AH572" s="1098"/>
      <c r="AI572" s="1098"/>
      <c r="AJ572" s="1098"/>
      <c r="AK572" s="1098"/>
      <c r="AL572" s="1098"/>
      <c r="AM572" s="1098"/>
      <c r="AN572" s="1130"/>
    </row>
    <row r="573" spans="1:40" s="216" customFormat="1" ht="15" customHeight="1">
      <c r="E573" s="1131">
        <v>1</v>
      </c>
      <c r="F573" s="1132"/>
      <c r="G573" s="1133">
        <v>1</v>
      </c>
      <c r="H573" s="1133"/>
      <c r="I573" s="1133"/>
      <c r="J573" s="1133"/>
      <c r="K573" s="1133"/>
      <c r="L573" s="1133"/>
      <c r="M573" s="1133"/>
      <c r="N573" s="1133"/>
      <c r="O573" s="1133"/>
      <c r="P573" s="1303" t="s">
        <v>439</v>
      </c>
      <c r="Q573" s="1303"/>
      <c r="R573" s="1303"/>
      <c r="S573" s="1303"/>
      <c r="T573" s="1303"/>
      <c r="U573" s="1304" t="s">
        <v>367</v>
      </c>
      <c r="V573" s="1304"/>
      <c r="W573" s="1304"/>
      <c r="X573" s="1304"/>
      <c r="Y573" s="1304"/>
      <c r="Z573" s="1304"/>
      <c r="AA573" s="1305"/>
      <c r="AB573" s="1306"/>
      <c r="AC573" s="1306"/>
      <c r="AD573" s="1306"/>
      <c r="AE573" s="1306"/>
      <c r="AF573" s="1306"/>
      <c r="AG573" s="1306"/>
      <c r="AH573" s="1306"/>
      <c r="AI573" s="1306"/>
      <c r="AJ573" s="1306"/>
      <c r="AK573" s="1306"/>
      <c r="AL573" s="1306"/>
      <c r="AM573" s="1306"/>
      <c r="AN573" s="1307"/>
    </row>
    <row r="574" spans="1:40" s="216" customFormat="1" ht="15" customHeight="1">
      <c r="E574" s="1139">
        <f>E573+1</f>
        <v>2</v>
      </c>
      <c r="F574" s="1059"/>
      <c r="G574" s="1140">
        <v>2</v>
      </c>
      <c r="H574" s="1140"/>
      <c r="I574" s="1140"/>
      <c r="J574" s="1140"/>
      <c r="K574" s="1140"/>
      <c r="L574" s="1140"/>
      <c r="M574" s="1140"/>
      <c r="N574" s="1140"/>
      <c r="O574" s="1140"/>
      <c r="P574" s="1301" t="s">
        <v>440</v>
      </c>
      <c r="Q574" s="1301"/>
      <c r="R574" s="1301"/>
      <c r="S574" s="1301"/>
      <c r="T574" s="1301"/>
      <c r="U574" s="1111" t="s">
        <v>368</v>
      </c>
      <c r="V574" s="1111"/>
      <c r="W574" s="1111"/>
      <c r="X574" s="1111"/>
      <c r="Y574" s="1111"/>
      <c r="Z574" s="1111"/>
      <c r="AA574" s="1112"/>
      <c r="AB574" s="1113"/>
      <c r="AC574" s="1113"/>
      <c r="AD574" s="1113"/>
      <c r="AE574" s="1113"/>
      <c r="AF574" s="1113"/>
      <c r="AG574" s="1113"/>
      <c r="AH574" s="1113"/>
      <c r="AI574" s="1113"/>
      <c r="AJ574" s="1113"/>
      <c r="AK574" s="1113"/>
      <c r="AL574" s="1113"/>
      <c r="AM574" s="1113"/>
      <c r="AN574" s="1302"/>
    </row>
    <row r="575" spans="1:40" s="216" customFormat="1" ht="15" customHeight="1">
      <c r="E575" s="1139">
        <f t="shared" ref="E575:E587" si="23">E574+1</f>
        <v>3</v>
      </c>
      <c r="F575" s="1059"/>
      <c r="G575" s="1140">
        <v>3</v>
      </c>
      <c r="H575" s="1140"/>
      <c r="I575" s="1140"/>
      <c r="J575" s="1140"/>
      <c r="K575" s="1140"/>
      <c r="L575" s="1140"/>
      <c r="M575" s="1140"/>
      <c r="N575" s="1140"/>
      <c r="O575" s="1140"/>
      <c r="P575" s="1301" t="s">
        <v>441</v>
      </c>
      <c r="Q575" s="1301"/>
      <c r="R575" s="1301"/>
      <c r="S575" s="1301"/>
      <c r="T575" s="1301"/>
      <c r="U575" s="1111" t="s">
        <v>369</v>
      </c>
      <c r="V575" s="1111"/>
      <c r="W575" s="1111"/>
      <c r="X575" s="1111"/>
      <c r="Y575" s="1111"/>
      <c r="Z575" s="1111"/>
      <c r="AA575" s="1112"/>
      <c r="AB575" s="1117" t="s">
        <v>370</v>
      </c>
      <c r="AC575" s="1117"/>
      <c r="AD575" s="1117"/>
      <c r="AE575" s="1117"/>
      <c r="AF575" s="1117"/>
      <c r="AG575" s="1117"/>
      <c r="AH575" s="1117"/>
      <c r="AI575" s="1117"/>
      <c r="AJ575" s="1117"/>
      <c r="AK575" s="1117"/>
      <c r="AL575" s="1117"/>
      <c r="AM575" s="1117"/>
      <c r="AN575" s="1300"/>
    </row>
    <row r="576" spans="1:40" s="216" customFormat="1" ht="15" customHeight="1">
      <c r="E576" s="1139">
        <f t="shared" si="23"/>
        <v>4</v>
      </c>
      <c r="F576" s="1059"/>
      <c r="G576" s="1140">
        <v>4</v>
      </c>
      <c r="H576" s="1140"/>
      <c r="I576" s="1140"/>
      <c r="J576" s="1140"/>
      <c r="K576" s="1140"/>
      <c r="L576" s="1140"/>
      <c r="M576" s="1140"/>
      <c r="N576" s="1140"/>
      <c r="O576" s="1140"/>
      <c r="P576" s="1301" t="s">
        <v>442</v>
      </c>
      <c r="Q576" s="1301"/>
      <c r="R576" s="1301"/>
      <c r="S576" s="1301"/>
      <c r="T576" s="1301"/>
      <c r="U576" s="1111" t="s">
        <v>369</v>
      </c>
      <c r="V576" s="1111"/>
      <c r="W576" s="1111"/>
      <c r="X576" s="1111"/>
      <c r="Y576" s="1111"/>
      <c r="Z576" s="1111"/>
      <c r="AA576" s="1112"/>
      <c r="AB576" s="1117" t="s">
        <v>371</v>
      </c>
      <c r="AC576" s="1117"/>
      <c r="AD576" s="1117"/>
      <c r="AE576" s="1117"/>
      <c r="AF576" s="1117"/>
      <c r="AG576" s="1117"/>
      <c r="AH576" s="1117"/>
      <c r="AI576" s="1117"/>
      <c r="AJ576" s="1117"/>
      <c r="AK576" s="1117"/>
      <c r="AL576" s="1117"/>
      <c r="AM576" s="1117"/>
      <c r="AN576" s="1300"/>
    </row>
    <row r="577" spans="1:40" s="216" customFormat="1" ht="15" customHeight="1">
      <c r="E577" s="1139">
        <f t="shared" si="23"/>
        <v>5</v>
      </c>
      <c r="F577" s="1059"/>
      <c r="G577" s="1140">
        <v>5</v>
      </c>
      <c r="H577" s="1140"/>
      <c r="I577" s="1140"/>
      <c r="J577" s="1140"/>
      <c r="K577" s="1140"/>
      <c r="L577" s="1140"/>
      <c r="M577" s="1140"/>
      <c r="N577" s="1140"/>
      <c r="O577" s="1140"/>
      <c r="P577" s="1301" t="s">
        <v>443</v>
      </c>
      <c r="Q577" s="1301"/>
      <c r="R577" s="1301"/>
      <c r="S577" s="1301"/>
      <c r="T577" s="1301"/>
      <c r="U577" s="1111" t="s">
        <v>369</v>
      </c>
      <c r="V577" s="1111"/>
      <c r="W577" s="1111"/>
      <c r="X577" s="1111"/>
      <c r="Y577" s="1111"/>
      <c r="Z577" s="1111"/>
      <c r="AA577" s="1112"/>
      <c r="AB577" s="1117" t="s">
        <v>372</v>
      </c>
      <c r="AC577" s="1117"/>
      <c r="AD577" s="1117"/>
      <c r="AE577" s="1117"/>
      <c r="AF577" s="1117"/>
      <c r="AG577" s="1117"/>
      <c r="AH577" s="1117"/>
      <c r="AI577" s="1117"/>
      <c r="AJ577" s="1117"/>
      <c r="AK577" s="1117"/>
      <c r="AL577" s="1117"/>
      <c r="AM577" s="1117"/>
      <c r="AN577" s="1300"/>
    </row>
    <row r="578" spans="1:40" s="216" customFormat="1" ht="15" customHeight="1">
      <c r="E578" s="1139">
        <f t="shared" si="23"/>
        <v>6</v>
      </c>
      <c r="F578" s="1059"/>
      <c r="G578" s="1140">
        <v>6</v>
      </c>
      <c r="H578" s="1140"/>
      <c r="I578" s="1140"/>
      <c r="J578" s="1140"/>
      <c r="K578" s="1140"/>
      <c r="L578" s="1140"/>
      <c r="M578" s="1140"/>
      <c r="N578" s="1140"/>
      <c r="O578" s="1140"/>
      <c r="P578" s="1301" t="s">
        <v>533</v>
      </c>
      <c r="Q578" s="1301"/>
      <c r="R578" s="1301"/>
      <c r="S578" s="1301"/>
      <c r="T578" s="1301"/>
      <c r="U578" s="1111" t="s">
        <v>373</v>
      </c>
      <c r="V578" s="1111"/>
      <c r="W578" s="1111"/>
      <c r="X578" s="1111"/>
      <c r="Y578" s="1111"/>
      <c r="Z578" s="1111"/>
      <c r="AA578" s="1112"/>
      <c r="AB578" s="1117" t="s">
        <v>85</v>
      </c>
      <c r="AC578" s="1117"/>
      <c r="AD578" s="1117"/>
      <c r="AE578" s="1117"/>
      <c r="AF578" s="1117"/>
      <c r="AG578" s="1117"/>
      <c r="AH578" s="1117"/>
      <c r="AI578" s="1117"/>
      <c r="AJ578" s="1117"/>
      <c r="AK578" s="1117"/>
      <c r="AL578" s="1117"/>
      <c r="AM578" s="1117"/>
      <c r="AN578" s="1300"/>
    </row>
    <row r="579" spans="1:40" s="216" customFormat="1" ht="15" customHeight="1">
      <c r="E579" s="1139">
        <f t="shared" si="23"/>
        <v>7</v>
      </c>
      <c r="F579" s="1059"/>
      <c r="G579" s="1140">
        <v>7</v>
      </c>
      <c r="H579" s="1140"/>
      <c r="I579" s="1140"/>
      <c r="J579" s="1140"/>
      <c r="K579" s="1140"/>
      <c r="L579" s="1140"/>
      <c r="M579" s="1140"/>
      <c r="N579" s="1140"/>
      <c r="O579" s="1140"/>
      <c r="P579" s="1301" t="s">
        <v>534</v>
      </c>
      <c r="Q579" s="1301"/>
      <c r="R579" s="1301"/>
      <c r="S579" s="1301"/>
      <c r="T579" s="1301"/>
      <c r="U579" s="1111" t="s">
        <v>373</v>
      </c>
      <c r="V579" s="1111"/>
      <c r="W579" s="1111"/>
      <c r="X579" s="1111"/>
      <c r="Y579" s="1111"/>
      <c r="Z579" s="1111"/>
      <c r="AA579" s="1112"/>
      <c r="AB579" s="1117" t="s">
        <v>86</v>
      </c>
      <c r="AC579" s="1117"/>
      <c r="AD579" s="1117"/>
      <c r="AE579" s="1117"/>
      <c r="AF579" s="1117"/>
      <c r="AG579" s="1117"/>
      <c r="AH579" s="1117"/>
      <c r="AI579" s="1117"/>
      <c r="AJ579" s="1117"/>
      <c r="AK579" s="1117"/>
      <c r="AL579" s="1117"/>
      <c r="AM579" s="1117"/>
      <c r="AN579" s="1300"/>
    </row>
    <row r="580" spans="1:40" s="216" customFormat="1" ht="15" customHeight="1">
      <c r="E580" s="1139">
        <f t="shared" si="23"/>
        <v>8</v>
      </c>
      <c r="F580" s="1059"/>
      <c r="G580" s="1140">
        <v>8</v>
      </c>
      <c r="H580" s="1140"/>
      <c r="I580" s="1140"/>
      <c r="J580" s="1140"/>
      <c r="K580" s="1140"/>
      <c r="L580" s="1140"/>
      <c r="M580" s="1140"/>
      <c r="N580" s="1140"/>
      <c r="O580" s="1140"/>
      <c r="P580" s="1301" t="s">
        <v>535</v>
      </c>
      <c r="Q580" s="1301"/>
      <c r="R580" s="1301"/>
      <c r="S580" s="1301"/>
      <c r="T580" s="1301"/>
      <c r="U580" s="1111" t="s">
        <v>373</v>
      </c>
      <c r="V580" s="1111"/>
      <c r="W580" s="1111"/>
      <c r="X580" s="1111"/>
      <c r="Y580" s="1111"/>
      <c r="Z580" s="1111"/>
      <c r="AA580" s="1112"/>
      <c r="AB580" s="1117" t="s">
        <v>87</v>
      </c>
      <c r="AC580" s="1117"/>
      <c r="AD580" s="1117"/>
      <c r="AE580" s="1117"/>
      <c r="AF580" s="1117"/>
      <c r="AG580" s="1117"/>
      <c r="AH580" s="1117"/>
      <c r="AI580" s="1117"/>
      <c r="AJ580" s="1117"/>
      <c r="AK580" s="1117"/>
      <c r="AL580" s="1117"/>
      <c r="AM580" s="1117"/>
      <c r="AN580" s="1300"/>
    </row>
    <row r="581" spans="1:40" s="216" customFormat="1" ht="15" customHeight="1">
      <c r="E581" s="1139">
        <f t="shared" si="23"/>
        <v>9</v>
      </c>
      <c r="F581" s="1059"/>
      <c r="G581" s="1140">
        <v>9</v>
      </c>
      <c r="H581" s="1140"/>
      <c r="I581" s="1140"/>
      <c r="J581" s="1140">
        <v>10</v>
      </c>
      <c r="K581" s="1140"/>
      <c r="L581" s="1140"/>
      <c r="M581" s="1140"/>
      <c r="N581" s="1140"/>
      <c r="O581" s="1140"/>
      <c r="P581" s="1301" t="s">
        <v>447</v>
      </c>
      <c r="Q581" s="1301"/>
      <c r="R581" s="1301"/>
      <c r="S581" s="1301"/>
      <c r="T581" s="1301"/>
      <c r="U581" s="1111" t="s">
        <v>374</v>
      </c>
      <c r="V581" s="1111"/>
      <c r="W581" s="1111"/>
      <c r="X581" s="1111"/>
      <c r="Y581" s="1111"/>
      <c r="Z581" s="1111"/>
      <c r="AA581" s="1112"/>
      <c r="AB581" s="1117" t="s">
        <v>525</v>
      </c>
      <c r="AC581" s="1117"/>
      <c r="AD581" s="1117"/>
      <c r="AE581" s="1117"/>
      <c r="AF581" s="1117"/>
      <c r="AG581" s="1117"/>
      <c r="AH581" s="1117"/>
      <c r="AI581" s="1117"/>
      <c r="AJ581" s="1117"/>
      <c r="AK581" s="1117"/>
      <c r="AL581" s="1117"/>
      <c r="AM581" s="1117"/>
      <c r="AN581" s="1300"/>
    </row>
    <row r="582" spans="1:40" s="216" customFormat="1" ht="15" customHeight="1">
      <c r="E582" s="1139">
        <f t="shared" si="23"/>
        <v>10</v>
      </c>
      <c r="F582" s="1059"/>
      <c r="G582" s="1140">
        <v>11</v>
      </c>
      <c r="H582" s="1140"/>
      <c r="I582" s="1140"/>
      <c r="J582" s="1140"/>
      <c r="K582" s="1140"/>
      <c r="L582" s="1140"/>
      <c r="M582" s="1140"/>
      <c r="N582" s="1140"/>
      <c r="O582" s="1140"/>
      <c r="P582" s="1301" t="s">
        <v>536</v>
      </c>
      <c r="Q582" s="1301"/>
      <c r="R582" s="1301"/>
      <c r="S582" s="1301"/>
      <c r="T582" s="1301"/>
      <c r="U582" s="1111" t="s">
        <v>374</v>
      </c>
      <c r="V582" s="1111"/>
      <c r="W582" s="1111"/>
      <c r="X582" s="1111"/>
      <c r="Y582" s="1111"/>
      <c r="Z582" s="1111"/>
      <c r="AA582" s="1112"/>
      <c r="AB582" s="1117" t="s">
        <v>528</v>
      </c>
      <c r="AC582" s="1117"/>
      <c r="AD582" s="1117"/>
      <c r="AE582" s="1117"/>
      <c r="AF582" s="1117"/>
      <c r="AG582" s="1117"/>
      <c r="AH582" s="1117"/>
      <c r="AI582" s="1117"/>
      <c r="AJ582" s="1117"/>
      <c r="AK582" s="1117"/>
      <c r="AL582" s="1117"/>
      <c r="AM582" s="1117"/>
      <c r="AN582" s="1300"/>
    </row>
    <row r="583" spans="1:40" s="216" customFormat="1" ht="15" customHeight="1">
      <c r="E583" s="1139">
        <f t="shared" si="23"/>
        <v>11</v>
      </c>
      <c r="F583" s="1059"/>
      <c r="G583" s="1140">
        <v>12</v>
      </c>
      <c r="H583" s="1140"/>
      <c r="I583" s="1140"/>
      <c r="J583" s="1140">
        <v>13</v>
      </c>
      <c r="K583" s="1140"/>
      <c r="L583" s="1140"/>
      <c r="M583" s="1140"/>
      <c r="N583" s="1140"/>
      <c r="O583" s="1140"/>
      <c r="P583" s="1301" t="s">
        <v>449</v>
      </c>
      <c r="Q583" s="1301"/>
      <c r="R583" s="1301"/>
      <c r="S583" s="1301"/>
      <c r="T583" s="1301"/>
      <c r="U583" s="1111" t="s">
        <v>377</v>
      </c>
      <c r="V583" s="1111"/>
      <c r="W583" s="1111"/>
      <c r="X583" s="1111"/>
      <c r="Y583" s="1111"/>
      <c r="Z583" s="1111"/>
      <c r="AA583" s="1112"/>
      <c r="AB583" s="1117" t="s">
        <v>525</v>
      </c>
      <c r="AC583" s="1117"/>
      <c r="AD583" s="1117"/>
      <c r="AE583" s="1117"/>
      <c r="AF583" s="1117"/>
      <c r="AG583" s="1117"/>
      <c r="AH583" s="1117"/>
      <c r="AI583" s="1117"/>
      <c r="AJ583" s="1117"/>
      <c r="AK583" s="1117"/>
      <c r="AL583" s="1117"/>
      <c r="AM583" s="1117"/>
      <c r="AN583" s="1300"/>
    </row>
    <row r="584" spans="1:40" s="216" customFormat="1" ht="15" customHeight="1">
      <c r="E584" s="1139">
        <f t="shared" si="23"/>
        <v>12</v>
      </c>
      <c r="F584" s="1059"/>
      <c r="G584" s="1140">
        <v>14</v>
      </c>
      <c r="H584" s="1140"/>
      <c r="I584" s="1140"/>
      <c r="J584" s="1140"/>
      <c r="K584" s="1140"/>
      <c r="L584" s="1140"/>
      <c r="M584" s="1140"/>
      <c r="N584" s="1140"/>
      <c r="O584" s="1140"/>
      <c r="P584" s="1301" t="s">
        <v>537</v>
      </c>
      <c r="Q584" s="1301"/>
      <c r="R584" s="1301"/>
      <c r="S584" s="1301"/>
      <c r="T584" s="1301"/>
      <c r="U584" s="1111" t="s">
        <v>377</v>
      </c>
      <c r="V584" s="1111"/>
      <c r="W584" s="1111"/>
      <c r="X584" s="1111"/>
      <c r="Y584" s="1111"/>
      <c r="Z584" s="1111"/>
      <c r="AA584" s="1112"/>
      <c r="AB584" s="1117" t="s">
        <v>528</v>
      </c>
      <c r="AC584" s="1117"/>
      <c r="AD584" s="1117"/>
      <c r="AE584" s="1117"/>
      <c r="AF584" s="1117"/>
      <c r="AG584" s="1117"/>
      <c r="AH584" s="1117"/>
      <c r="AI584" s="1117"/>
      <c r="AJ584" s="1117"/>
      <c r="AK584" s="1117"/>
      <c r="AL584" s="1117"/>
      <c r="AM584" s="1117"/>
      <c r="AN584" s="1300"/>
    </row>
    <row r="585" spans="1:40" s="216" customFormat="1" ht="15" customHeight="1">
      <c r="E585" s="1139">
        <f t="shared" si="23"/>
        <v>13</v>
      </c>
      <c r="F585" s="1059"/>
      <c r="G585" s="1140">
        <f>E565</f>
        <v>15</v>
      </c>
      <c r="H585" s="1140"/>
      <c r="I585" s="1140"/>
      <c r="J585" s="1140">
        <f>-G585</f>
        <v>-15</v>
      </c>
      <c r="K585" s="1140"/>
      <c r="L585" s="1140"/>
      <c r="M585" s="1140"/>
      <c r="N585" s="1140"/>
      <c r="O585" s="1140"/>
      <c r="P585" s="1301" t="s">
        <v>538</v>
      </c>
      <c r="Q585" s="1301"/>
      <c r="R585" s="1301"/>
      <c r="S585" s="1301"/>
      <c r="T585" s="1301"/>
      <c r="U585" s="1111" t="s">
        <v>529</v>
      </c>
      <c r="V585" s="1111"/>
      <c r="W585" s="1111"/>
      <c r="X585" s="1111"/>
      <c r="Y585" s="1111"/>
      <c r="Z585" s="1111"/>
      <c r="AA585" s="1112"/>
      <c r="AB585" s="1117"/>
      <c r="AC585" s="1117"/>
      <c r="AD585" s="1117"/>
      <c r="AE585" s="1117"/>
      <c r="AF585" s="1117"/>
      <c r="AG585" s="1117"/>
      <c r="AH585" s="1117"/>
      <c r="AI585" s="1117"/>
      <c r="AJ585" s="1117"/>
      <c r="AK585" s="1117"/>
      <c r="AL585" s="1117"/>
      <c r="AM585" s="1117"/>
      <c r="AN585" s="1300"/>
    </row>
    <row r="586" spans="1:40" s="216" customFormat="1" ht="15" customHeight="1">
      <c r="E586" s="1139">
        <f t="shared" si="23"/>
        <v>14</v>
      </c>
      <c r="F586" s="1059"/>
      <c r="G586" s="1140">
        <f>E566</f>
        <v>16</v>
      </c>
      <c r="H586" s="1140"/>
      <c r="I586" s="1140"/>
      <c r="J586" s="1140">
        <f>-G586</f>
        <v>-16</v>
      </c>
      <c r="K586" s="1140"/>
      <c r="L586" s="1140"/>
      <c r="M586" s="1140"/>
      <c r="N586" s="1140"/>
      <c r="O586" s="1140"/>
      <c r="P586" s="1301" t="s">
        <v>539</v>
      </c>
      <c r="Q586" s="1301"/>
      <c r="R586" s="1301"/>
      <c r="S586" s="1301"/>
      <c r="T586" s="1301"/>
      <c r="U586" s="1111" t="s">
        <v>530</v>
      </c>
      <c r="V586" s="1111"/>
      <c r="W586" s="1111"/>
      <c r="X586" s="1111"/>
      <c r="Y586" s="1111"/>
      <c r="Z586" s="1111"/>
      <c r="AA586" s="1112"/>
      <c r="AB586" s="1298" t="s">
        <v>531</v>
      </c>
      <c r="AC586" s="1298"/>
      <c r="AD586" s="1298"/>
      <c r="AE586" s="1298"/>
      <c r="AF586" s="1298"/>
      <c r="AG586" s="1298"/>
      <c r="AH586" s="1298"/>
      <c r="AI586" s="1298"/>
      <c r="AJ586" s="1298"/>
      <c r="AK586" s="1298"/>
      <c r="AL586" s="1298"/>
      <c r="AM586" s="1298"/>
      <c r="AN586" s="1308"/>
    </row>
    <row r="587" spans="1:40" s="216" customFormat="1" ht="15" customHeight="1">
      <c r="E587" s="1149">
        <f t="shared" si="23"/>
        <v>15</v>
      </c>
      <c r="F587" s="1098"/>
      <c r="G587" s="1150">
        <f>E567</f>
        <v>17</v>
      </c>
      <c r="H587" s="1150"/>
      <c r="I587" s="1150"/>
      <c r="J587" s="1150">
        <f>-G587</f>
        <v>-17</v>
      </c>
      <c r="K587" s="1150"/>
      <c r="L587" s="1150"/>
      <c r="M587" s="1150"/>
      <c r="N587" s="1150"/>
      <c r="O587" s="1150"/>
      <c r="P587" s="1310" t="s">
        <v>540</v>
      </c>
      <c r="Q587" s="1310"/>
      <c r="R587" s="1310"/>
      <c r="S587" s="1310"/>
      <c r="T587" s="1310"/>
      <c r="U587" s="1121" t="s">
        <v>530</v>
      </c>
      <c r="V587" s="1121"/>
      <c r="W587" s="1121"/>
      <c r="X587" s="1121"/>
      <c r="Y587" s="1121"/>
      <c r="Z587" s="1121"/>
      <c r="AA587" s="1122"/>
      <c r="AB587" s="1296" t="s">
        <v>532</v>
      </c>
      <c r="AC587" s="1296"/>
      <c r="AD587" s="1296"/>
      <c r="AE587" s="1296"/>
      <c r="AF587" s="1296"/>
      <c r="AG587" s="1296"/>
      <c r="AH587" s="1296"/>
      <c r="AI587" s="1296"/>
      <c r="AJ587" s="1296"/>
      <c r="AK587" s="1296"/>
      <c r="AL587" s="1296"/>
      <c r="AM587" s="1296"/>
      <c r="AN587" s="1309"/>
    </row>
    <row r="592" spans="1:40" ht="15" customHeight="1">
      <c r="A592" s="551"/>
      <c r="B592" s="551"/>
      <c r="C592" s="551"/>
      <c r="AG592" s="551"/>
    </row>
    <row r="593" spans="1:33" ht="15" customHeight="1">
      <c r="A593" s="551"/>
      <c r="B593" s="551"/>
      <c r="C593" s="551"/>
      <c r="AG593" s="551"/>
    </row>
    <row r="594" spans="1:33" ht="15" customHeight="1">
      <c r="A594" s="551"/>
      <c r="B594" s="551"/>
      <c r="C594" s="551"/>
      <c r="AG594" s="551"/>
    </row>
    <row r="595" spans="1:33" ht="15" customHeight="1">
      <c r="A595" s="551"/>
      <c r="B595" s="551"/>
      <c r="C595" s="551"/>
      <c r="AG595" s="551"/>
    </row>
    <row r="596" spans="1:33" ht="15" customHeight="1">
      <c r="A596" s="551"/>
      <c r="B596" s="551"/>
      <c r="C596" s="551"/>
      <c r="AG596" s="551"/>
    </row>
    <row r="597" spans="1:33" ht="15" customHeight="1">
      <c r="A597" s="551"/>
      <c r="B597" s="551"/>
      <c r="C597" s="551"/>
      <c r="AG597" s="551"/>
    </row>
    <row r="598" spans="1:33" ht="15" customHeight="1">
      <c r="A598" s="551"/>
      <c r="B598" s="551"/>
      <c r="C598" s="551"/>
      <c r="AG598" s="551"/>
    </row>
    <row r="599" spans="1:33" ht="15" customHeight="1">
      <c r="A599" s="551"/>
      <c r="B599" s="551"/>
      <c r="C599" s="551"/>
      <c r="AG599" s="551"/>
    </row>
    <row r="600" spans="1:33" ht="15" customHeight="1">
      <c r="A600" s="551"/>
      <c r="B600" s="551"/>
      <c r="C600" s="551"/>
      <c r="AG600" s="551"/>
    </row>
    <row r="601" spans="1:33" ht="15" customHeight="1">
      <c r="A601" s="551"/>
      <c r="B601" s="551"/>
      <c r="C601" s="551"/>
      <c r="D601" s="551"/>
      <c r="E601" s="551"/>
      <c r="F601" s="551"/>
      <c r="G601" s="552"/>
      <c r="H601" s="552"/>
      <c r="I601" s="551"/>
      <c r="J601" s="551"/>
      <c r="K601" s="551"/>
      <c r="L601" s="551"/>
      <c r="M601" s="551"/>
      <c r="N601" s="551"/>
      <c r="O601" s="551"/>
      <c r="P601" s="551"/>
      <c r="Q601" s="551"/>
      <c r="R601" s="551"/>
      <c r="S601" s="551"/>
      <c r="T601" s="551"/>
      <c r="U601" s="551"/>
      <c r="V601" s="551"/>
      <c r="W601" s="551"/>
      <c r="X601" s="551"/>
      <c r="Y601" s="551"/>
      <c r="Z601" s="551"/>
      <c r="AA601" s="551"/>
      <c r="AB601" s="551"/>
      <c r="AC601" s="551"/>
      <c r="AD601" s="551"/>
      <c r="AE601" s="551"/>
      <c r="AF601" s="551"/>
      <c r="AG601" s="551"/>
    </row>
  </sheetData>
  <sheetProtection formatCells="0" insertHyperlinks="0" autoFilter="0"/>
  <mergeCells count="844">
    <mergeCell ref="AA27:AD27"/>
    <mergeCell ref="I27:L27"/>
    <mergeCell ref="AJ23:AJ27"/>
    <mergeCell ref="AJ31:AJ33"/>
    <mergeCell ref="AJ34:AJ36"/>
    <mergeCell ref="AJ12:AJ15"/>
    <mergeCell ref="AJ16:AJ17"/>
    <mergeCell ref="Q8:V8"/>
    <mergeCell ref="G585:I585"/>
    <mergeCell ref="J585:L585"/>
    <mergeCell ref="M585:O585"/>
    <mergeCell ref="P585:T585"/>
    <mergeCell ref="P582:T582"/>
    <mergeCell ref="U579:AA579"/>
    <mergeCell ref="AB579:AN579"/>
    <mergeCell ref="U585:AA585"/>
    <mergeCell ref="AB585:AK585"/>
    <mergeCell ref="AL585:AN585"/>
    <mergeCell ref="U580:AA580"/>
    <mergeCell ref="AB580:AN580"/>
    <mergeCell ref="P581:T581"/>
    <mergeCell ref="U581:AA581"/>
    <mergeCell ref="AB581:AK581"/>
    <mergeCell ref="AL581:AN581"/>
    <mergeCell ref="E574:F574"/>
    <mergeCell ref="G574:I574"/>
    <mergeCell ref="J586:L586"/>
    <mergeCell ref="M586:O586"/>
    <mergeCell ref="P586:T586"/>
    <mergeCell ref="M582:O582"/>
    <mergeCell ref="M579:O579"/>
    <mergeCell ref="P579:T579"/>
    <mergeCell ref="M575:O575"/>
    <mergeCell ref="P575:T575"/>
    <mergeCell ref="J576:L576"/>
    <mergeCell ref="M576:O576"/>
    <mergeCell ref="P576:T576"/>
    <mergeCell ref="E586:F586"/>
    <mergeCell ref="G586:I586"/>
    <mergeCell ref="E580:F580"/>
    <mergeCell ref="G580:I580"/>
    <mergeCell ref="J580:L580"/>
    <mergeCell ref="M580:O580"/>
    <mergeCell ref="P580:T580"/>
    <mergeCell ref="E581:F581"/>
    <mergeCell ref="G581:I581"/>
    <mergeCell ref="J581:L581"/>
    <mergeCell ref="M581:O581"/>
    <mergeCell ref="U586:AA586"/>
    <mergeCell ref="AB586:AN586"/>
    <mergeCell ref="U587:AA587"/>
    <mergeCell ref="AB587:AN587"/>
    <mergeCell ref="F59:G59"/>
    <mergeCell ref="I59:K59"/>
    <mergeCell ref="O59:P59"/>
    <mergeCell ref="R59:T59"/>
    <mergeCell ref="L60:M60"/>
    <mergeCell ref="O60:Q60"/>
    <mergeCell ref="E587:F587"/>
    <mergeCell ref="G587:I587"/>
    <mergeCell ref="J587:L587"/>
    <mergeCell ref="M587:O587"/>
    <mergeCell ref="P587:T587"/>
    <mergeCell ref="E583:F583"/>
    <mergeCell ref="G583:I583"/>
    <mergeCell ref="J583:L583"/>
    <mergeCell ref="M583:O583"/>
    <mergeCell ref="P583:T583"/>
    <mergeCell ref="E585:F585"/>
    <mergeCell ref="E582:F582"/>
    <mergeCell ref="G582:I582"/>
    <mergeCell ref="J582:L582"/>
    <mergeCell ref="AL583:AN583"/>
    <mergeCell ref="E584:F584"/>
    <mergeCell ref="G584:I584"/>
    <mergeCell ref="J584:L584"/>
    <mergeCell ref="M584:O584"/>
    <mergeCell ref="P584:T584"/>
    <mergeCell ref="U584:AA584"/>
    <mergeCell ref="AB584:AK584"/>
    <mergeCell ref="AL584:AN584"/>
    <mergeCell ref="U583:AA583"/>
    <mergeCell ref="AB583:AK583"/>
    <mergeCell ref="U575:AA575"/>
    <mergeCell ref="AB575:AN575"/>
    <mergeCell ref="U582:AA582"/>
    <mergeCell ref="AB582:AK582"/>
    <mergeCell ref="AL582:AN582"/>
    <mergeCell ref="E577:F577"/>
    <mergeCell ref="G577:I577"/>
    <mergeCell ref="J577:L577"/>
    <mergeCell ref="M577:O577"/>
    <mergeCell ref="P577:T577"/>
    <mergeCell ref="U577:AA577"/>
    <mergeCell ref="AB577:AN577"/>
    <mergeCell ref="E578:F578"/>
    <mergeCell ref="G578:I578"/>
    <mergeCell ref="J578:L578"/>
    <mergeCell ref="M578:O578"/>
    <mergeCell ref="P578:T578"/>
    <mergeCell ref="U578:AA578"/>
    <mergeCell ref="AB578:AN578"/>
    <mergeCell ref="E579:F579"/>
    <mergeCell ref="G579:I579"/>
    <mergeCell ref="J579:L579"/>
    <mergeCell ref="E576:F576"/>
    <mergeCell ref="G576:I576"/>
    <mergeCell ref="AA566:AD566"/>
    <mergeCell ref="U576:AA576"/>
    <mergeCell ref="AB576:AN576"/>
    <mergeCell ref="E571:F572"/>
    <mergeCell ref="G571:I572"/>
    <mergeCell ref="J571:L572"/>
    <mergeCell ref="M571:O572"/>
    <mergeCell ref="P571:T572"/>
    <mergeCell ref="U571:AN572"/>
    <mergeCell ref="E573:F573"/>
    <mergeCell ref="G573:I573"/>
    <mergeCell ref="J573:L573"/>
    <mergeCell ref="J574:L574"/>
    <mergeCell ref="M574:O574"/>
    <mergeCell ref="P574:T574"/>
    <mergeCell ref="U574:AA574"/>
    <mergeCell ref="AB574:AN574"/>
    <mergeCell ref="E575:F575"/>
    <mergeCell ref="G575:I575"/>
    <mergeCell ref="J575:L575"/>
    <mergeCell ref="M573:O573"/>
    <mergeCell ref="P573:T573"/>
    <mergeCell ref="U573:AA573"/>
    <mergeCell ref="AB573:AN573"/>
    <mergeCell ref="E567:F567"/>
    <mergeCell ref="G567:M567"/>
    <mergeCell ref="N567:Z567"/>
    <mergeCell ref="AA567:AD567"/>
    <mergeCell ref="E563:F563"/>
    <mergeCell ref="G563:M563"/>
    <mergeCell ref="N563:T563"/>
    <mergeCell ref="U563:W563"/>
    <mergeCell ref="X563:Z563"/>
    <mergeCell ref="AA563:AD563"/>
    <mergeCell ref="E564:F564"/>
    <mergeCell ref="G564:M564"/>
    <mergeCell ref="N564:T564"/>
    <mergeCell ref="U564:W564"/>
    <mergeCell ref="X564:Z564"/>
    <mergeCell ref="AA564:AD564"/>
    <mergeCell ref="E565:F565"/>
    <mergeCell ref="G565:M565"/>
    <mergeCell ref="N565:W565"/>
    <mergeCell ref="X565:Z565"/>
    <mergeCell ref="AA565:AD565"/>
    <mergeCell ref="E566:F566"/>
    <mergeCell ref="G566:M566"/>
    <mergeCell ref="N566:Z566"/>
    <mergeCell ref="E559:F559"/>
    <mergeCell ref="G559:M559"/>
    <mergeCell ref="N559:W559"/>
    <mergeCell ref="X559:Z559"/>
    <mergeCell ref="AA559:AD559"/>
    <mergeCell ref="E560:F560"/>
    <mergeCell ref="G560:M560"/>
    <mergeCell ref="N560:W560"/>
    <mergeCell ref="X560:Z560"/>
    <mergeCell ref="AA560:AD560"/>
    <mergeCell ref="E561:F561"/>
    <mergeCell ref="G561:M561"/>
    <mergeCell ref="N561:W561"/>
    <mergeCell ref="X561:Z561"/>
    <mergeCell ref="AA561:AD561"/>
    <mergeCell ref="E562:F562"/>
    <mergeCell ref="G562:M562"/>
    <mergeCell ref="N562:T562"/>
    <mergeCell ref="U562:W562"/>
    <mergeCell ref="X562:Z562"/>
    <mergeCell ref="AA562:AD562"/>
    <mergeCell ref="E557:F557"/>
    <mergeCell ref="G557:M557"/>
    <mergeCell ref="N557:Z557"/>
    <mergeCell ref="AA557:AD557"/>
    <mergeCell ref="E558:F558"/>
    <mergeCell ref="G558:M558"/>
    <mergeCell ref="N558:Z558"/>
    <mergeCell ref="AA558:AD558"/>
    <mergeCell ref="G554:M554"/>
    <mergeCell ref="E554:F554"/>
    <mergeCell ref="N554:Z554"/>
    <mergeCell ref="AA554:AD554"/>
    <mergeCell ref="E555:F555"/>
    <mergeCell ref="G555:M555"/>
    <mergeCell ref="N555:Z555"/>
    <mergeCell ref="AA555:AD555"/>
    <mergeCell ref="E556:F556"/>
    <mergeCell ref="G556:M556"/>
    <mergeCell ref="N556:Z556"/>
    <mergeCell ref="AA556:AD556"/>
    <mergeCell ref="BS8:BU8"/>
    <mergeCell ref="AU11:AW11"/>
    <mergeCell ref="BP11:BR11"/>
    <mergeCell ref="BO9:BQ9"/>
    <mergeCell ref="BZ14:BZ16"/>
    <mergeCell ref="BY19:BY22"/>
    <mergeCell ref="Y295:AA295"/>
    <mergeCell ref="M295:O295"/>
    <mergeCell ref="U295:W295"/>
    <mergeCell ref="M51:N51"/>
    <mergeCell ref="O51:U51"/>
    <mergeCell ref="V51:AB51"/>
    <mergeCell ref="AC51:AH51"/>
    <mergeCell ref="S60:U60"/>
    <mergeCell ref="AE60:AI60"/>
    <mergeCell ref="L61:M61"/>
    <mergeCell ref="Q61:R61"/>
    <mergeCell ref="T61:V61"/>
    <mergeCell ref="X61:Z61"/>
    <mergeCell ref="AE61:AI61"/>
    <mergeCell ref="L71:M71"/>
    <mergeCell ref="O71:Q71"/>
    <mergeCell ref="BO8:BR8"/>
    <mergeCell ref="BR9:BU9"/>
    <mergeCell ref="BE7:BH7"/>
    <mergeCell ref="BE8:BH8"/>
    <mergeCell ref="AV9:AX9"/>
    <mergeCell ref="BE9:BH9"/>
    <mergeCell ref="AV12:AX12"/>
    <mergeCell ref="BE26:BH26"/>
    <mergeCell ref="AZ27:BC27"/>
    <mergeCell ref="AU8:AX8"/>
    <mergeCell ref="AC183:AG183"/>
    <mergeCell ref="AH114:AK114"/>
    <mergeCell ref="AH113:AK113"/>
    <mergeCell ref="AR9:AU9"/>
    <mergeCell ref="AR8:AT8"/>
    <mergeCell ref="AH157:AK157"/>
    <mergeCell ref="AH159:AK159"/>
    <mergeCell ref="AD122:AH122"/>
    <mergeCell ref="AD117:AH117"/>
    <mergeCell ref="AI128:AL128"/>
    <mergeCell ref="AI130:AL130"/>
    <mergeCell ref="AD118:AH118"/>
    <mergeCell ref="AK32:AK35"/>
    <mergeCell ref="AK20:AK25"/>
    <mergeCell ref="AH155:AK155"/>
    <mergeCell ref="AH108:AK108"/>
    <mergeCell ref="M186:Q186"/>
    <mergeCell ref="AC186:AG186"/>
    <mergeCell ref="M167:Q167"/>
    <mergeCell ref="V167:Y167"/>
    <mergeCell ref="AC167:AG167"/>
    <mergeCell ref="M168:Q168"/>
    <mergeCell ref="V168:Y168"/>
    <mergeCell ref="AC168:AG168"/>
    <mergeCell ref="M169:Q169"/>
    <mergeCell ref="V169:Y169"/>
    <mergeCell ref="AC169:AG169"/>
    <mergeCell ref="M170:Q170"/>
    <mergeCell ref="V170:Y170"/>
    <mergeCell ref="AC170:AG170"/>
    <mergeCell ref="M174:Q174"/>
    <mergeCell ref="AC174:AG174"/>
    <mergeCell ref="M183:Q183"/>
    <mergeCell ref="V183:Y183"/>
    <mergeCell ref="M184:Q184"/>
    <mergeCell ref="M191:Q191"/>
    <mergeCell ref="V191:Y191"/>
    <mergeCell ref="AC191:AG191"/>
    <mergeCell ref="M192:Q192"/>
    <mergeCell ref="V192:Y192"/>
    <mergeCell ref="AC192:AG192"/>
    <mergeCell ref="M193:Q193"/>
    <mergeCell ref="V193:Y193"/>
    <mergeCell ref="N260:Q260"/>
    <mergeCell ref="S260:U260"/>
    <mergeCell ref="X260:AB260"/>
    <mergeCell ref="N256:Q256"/>
    <mergeCell ref="S256:U256"/>
    <mergeCell ref="X256:AB256"/>
    <mergeCell ref="N257:Q257"/>
    <mergeCell ref="X235:AB235"/>
    <mergeCell ref="AD256:AG256"/>
    <mergeCell ref="AD257:AG257"/>
    <mergeCell ref="M195:Q195"/>
    <mergeCell ref="V195:Y195"/>
    <mergeCell ref="AC195:AG195"/>
    <mergeCell ref="M196:Q196"/>
    <mergeCell ref="V196:Y196"/>
    <mergeCell ref="AC196:AG196"/>
    <mergeCell ref="AD268:AG268"/>
    <mergeCell ref="AI268:AM268"/>
    <mergeCell ref="AD269:AG269"/>
    <mergeCell ref="AI269:AM269"/>
    <mergeCell ref="AD270:AG270"/>
    <mergeCell ref="AI270:AM270"/>
    <mergeCell ref="AI281:AM281"/>
    <mergeCell ref="S257:U257"/>
    <mergeCell ref="X257:AB257"/>
    <mergeCell ref="S270:U270"/>
    <mergeCell ref="X270:AB270"/>
    <mergeCell ref="S261:U261"/>
    <mergeCell ref="X261:AB261"/>
    <mergeCell ref="X262:AB262"/>
    <mergeCell ref="S266:U266"/>
    <mergeCell ref="X266:AB266"/>
    <mergeCell ref="S258:U258"/>
    <mergeCell ref="X258:AB258"/>
    <mergeCell ref="S259:U259"/>
    <mergeCell ref="X259:AB259"/>
    <mergeCell ref="S268:U268"/>
    <mergeCell ref="X268:AB268"/>
    <mergeCell ref="S269:U269"/>
    <mergeCell ref="X269:AB269"/>
    <mergeCell ref="X267:AB267"/>
    <mergeCell ref="N277:Q277"/>
    <mergeCell ref="S277:U277"/>
    <mergeCell ref="X277:AB277"/>
    <mergeCell ref="N270:Q270"/>
    <mergeCell ref="N268:Q268"/>
    <mergeCell ref="N269:Q269"/>
    <mergeCell ref="N280:Q280"/>
    <mergeCell ref="S280:U280"/>
    <mergeCell ref="X280:AB280"/>
    <mergeCell ref="N271:Q271"/>
    <mergeCell ref="S271:U271"/>
    <mergeCell ref="X271:AB271"/>
    <mergeCell ref="X272:AB272"/>
    <mergeCell ref="N276:Q276"/>
    <mergeCell ref="S276:U276"/>
    <mergeCell ref="X276:AB276"/>
    <mergeCell ref="N278:Q278"/>
    <mergeCell ref="S278:U278"/>
    <mergeCell ref="X278:AB278"/>
    <mergeCell ref="N279:Q279"/>
    <mergeCell ref="S279:U279"/>
    <mergeCell ref="X279:AB279"/>
    <mergeCell ref="J295:K295"/>
    <mergeCell ref="Q295:S295"/>
    <mergeCell ref="AG295:AK295"/>
    <mergeCell ref="AG305:AK305"/>
    <mergeCell ref="J289:K289"/>
    <mergeCell ref="M289:P289"/>
    <mergeCell ref="R289:U289"/>
    <mergeCell ref="Y289:AC289"/>
    <mergeCell ref="N281:Q281"/>
    <mergeCell ref="S281:U281"/>
    <mergeCell ref="X281:AB281"/>
    <mergeCell ref="X282:AB282"/>
    <mergeCell ref="AI282:AM282"/>
    <mergeCell ref="J309:K309"/>
    <mergeCell ref="M309:O309"/>
    <mergeCell ref="Q309:S309"/>
    <mergeCell ref="AG309:AK309"/>
    <mergeCell ref="J305:K305"/>
    <mergeCell ref="M305:P305"/>
    <mergeCell ref="R305:U305"/>
    <mergeCell ref="Y321:AB321"/>
    <mergeCell ref="AD321:AH321"/>
    <mergeCell ref="S314:W314"/>
    <mergeCell ref="S321:W321"/>
    <mergeCell ref="S316:W316"/>
    <mergeCell ref="Y316:AB316"/>
    <mergeCell ref="AG343:AK343"/>
    <mergeCell ref="M325:Q325"/>
    <mergeCell ref="AD325:AH325"/>
    <mergeCell ref="S322:W322"/>
    <mergeCell ref="Y322:AB322"/>
    <mergeCell ref="AD322:AH322"/>
    <mergeCell ref="S323:W323"/>
    <mergeCell ref="Y323:AB323"/>
    <mergeCell ref="AD323:AH323"/>
    <mergeCell ref="G484:H484"/>
    <mergeCell ref="G465:H465"/>
    <mergeCell ref="Q459:R459"/>
    <mergeCell ref="Q460:R461"/>
    <mergeCell ref="AG404:AK404"/>
    <mergeCell ref="AG405:AK405"/>
    <mergeCell ref="Q441:R442"/>
    <mergeCell ref="AF418:AI418"/>
    <mergeCell ref="AF422:AI422"/>
    <mergeCell ref="AF426:AI426"/>
    <mergeCell ref="AF443:AI443"/>
    <mergeCell ref="AF444:AI444"/>
    <mergeCell ref="AF452:AI452"/>
    <mergeCell ref="AF453:AI453"/>
    <mergeCell ref="AE460:AF460"/>
    <mergeCell ref="AE455:AF455"/>
    <mergeCell ref="I447:J447"/>
    <mergeCell ref="J465:K465"/>
    <mergeCell ref="AF433:AI433"/>
    <mergeCell ref="AF434:AI434"/>
    <mergeCell ref="AF438:AI438"/>
    <mergeCell ref="AF439:AI439"/>
    <mergeCell ref="AE536:AF536"/>
    <mergeCell ref="AE538:AF538"/>
    <mergeCell ref="AH538:AK538"/>
    <mergeCell ref="N529:O529"/>
    <mergeCell ref="N532:O532"/>
    <mergeCell ref="Q535:R535"/>
    <mergeCell ref="AG382:AJ382"/>
    <mergeCell ref="AG381:AJ381"/>
    <mergeCell ref="M351:Q351"/>
    <mergeCell ref="Q536:R537"/>
    <mergeCell ref="R389:S390"/>
    <mergeCell ref="R388:S388"/>
    <mergeCell ref="R408:S408"/>
    <mergeCell ref="R409:S410"/>
    <mergeCell ref="R422:S422"/>
    <mergeCell ref="R423:S424"/>
    <mergeCell ref="Q440:R440"/>
    <mergeCell ref="Q515:R516"/>
    <mergeCell ref="Y359:AB359"/>
    <mergeCell ref="S357:W357"/>
    <mergeCell ref="Y355:AB355"/>
    <mergeCell ref="Q533:R533"/>
    <mergeCell ref="AF482:AI482"/>
    <mergeCell ref="AH493:AK493"/>
    <mergeCell ref="BX13:BX17"/>
    <mergeCell ref="BX18:BX21"/>
    <mergeCell ref="BX32:BX36"/>
    <mergeCell ref="AS27:AU27"/>
    <mergeCell ref="BR27:BT27"/>
    <mergeCell ref="BY16:BY18"/>
    <mergeCell ref="BZ22:BZ24"/>
    <mergeCell ref="O137:Q137"/>
    <mergeCell ref="S137:U137"/>
    <mergeCell ref="W137:Y137"/>
    <mergeCell ref="AH137:AK137"/>
    <mergeCell ref="O74:Q74"/>
    <mergeCell ref="O75:Q75"/>
    <mergeCell ref="S75:T75"/>
    <mergeCell ref="BJ27:BM27"/>
    <mergeCell ref="O50:U50"/>
    <mergeCell ref="V50:AB50"/>
    <mergeCell ref="AC50:AH50"/>
    <mergeCell ref="O72:Q72"/>
    <mergeCell ref="S72:T72"/>
    <mergeCell ref="O106:Q106"/>
    <mergeCell ref="S106:U106"/>
    <mergeCell ref="W106:Y106"/>
    <mergeCell ref="AH106:AK106"/>
    <mergeCell ref="CL132:CP132"/>
    <mergeCell ref="AB134:AD134"/>
    <mergeCell ref="BC139:BG139"/>
    <mergeCell ref="BQ139:BU139"/>
    <mergeCell ref="BC140:BG140"/>
    <mergeCell ref="BQ140:BU140"/>
    <mergeCell ref="BX132:CB132"/>
    <mergeCell ref="AH136:AK136"/>
    <mergeCell ref="AE138:AF138"/>
    <mergeCell ref="AH138:AK138"/>
    <mergeCell ref="CL131:CP131"/>
    <mergeCell ref="BY24:BY26"/>
    <mergeCell ref="BX24:BX26"/>
    <mergeCell ref="O67:Q67"/>
    <mergeCell ref="BY30:BY32"/>
    <mergeCell ref="BY33:BY35"/>
    <mergeCell ref="G46:L48"/>
    <mergeCell ref="M46:N48"/>
    <mergeCell ref="O46:AB46"/>
    <mergeCell ref="AC46:AH48"/>
    <mergeCell ref="O47:U48"/>
    <mergeCell ref="V47:AB48"/>
    <mergeCell ref="G49:L49"/>
    <mergeCell ref="M49:N49"/>
    <mergeCell ref="O49:U49"/>
    <mergeCell ref="V49:AB49"/>
    <mergeCell ref="AC49:AH49"/>
    <mergeCell ref="G50:L50"/>
    <mergeCell ref="BZ30:BZ35"/>
    <mergeCell ref="L74:M74"/>
    <mergeCell ref="L75:M75"/>
    <mergeCell ref="G51:L51"/>
    <mergeCell ref="M50:N50"/>
    <mergeCell ref="L72:M72"/>
    <mergeCell ref="BX131:CB131"/>
    <mergeCell ref="Q477:R477"/>
    <mergeCell ref="Q478:R479"/>
    <mergeCell ref="K136:M136"/>
    <mergeCell ref="O136:Q136"/>
    <mergeCell ref="S136:U136"/>
    <mergeCell ref="W136:Y136"/>
    <mergeCell ref="K137:M137"/>
    <mergeCell ref="AZ144:BD144"/>
    <mergeCell ref="BI144:BL144"/>
    <mergeCell ref="BP144:BT144"/>
    <mergeCell ref="AD146:AH146"/>
    <mergeCell ref="N150:R150"/>
    <mergeCell ref="AD150:AH150"/>
    <mergeCell ref="M171:Q171"/>
    <mergeCell ref="V184:Y184"/>
    <mergeCell ref="M179:Q179"/>
    <mergeCell ref="V179:Y179"/>
    <mergeCell ref="M180:Q180"/>
    <mergeCell ref="J347:K347"/>
    <mergeCell ref="M347:O347"/>
    <mergeCell ref="Q347:S347"/>
    <mergeCell ref="AG347:AK347"/>
    <mergeCell ref="J343:K343"/>
    <mergeCell ref="E553:F553"/>
    <mergeCell ref="G553:M553"/>
    <mergeCell ref="N553:Z553"/>
    <mergeCell ref="AA553:AD553"/>
    <mergeCell ref="AH494:AK494"/>
    <mergeCell ref="G500:H500"/>
    <mergeCell ref="E549:F550"/>
    <mergeCell ref="G549:Z550"/>
    <mergeCell ref="AA549:AD550"/>
    <mergeCell ref="E551:F551"/>
    <mergeCell ref="AH531:AK531"/>
    <mergeCell ref="AH532:AK532"/>
    <mergeCell ref="AH536:AK536"/>
    <mergeCell ref="E552:F552"/>
    <mergeCell ref="G552:M552"/>
    <mergeCell ref="N552:Z552"/>
    <mergeCell ref="AA552:AD552"/>
    <mergeCell ref="AH510:AK510"/>
    <mergeCell ref="G521:H521"/>
    <mergeCell ref="G551:M551"/>
    <mergeCell ref="N551:Z551"/>
    <mergeCell ref="AA551:AD551"/>
    <mergeCell ref="AE515:AF515"/>
    <mergeCell ref="AE517:AF517"/>
    <mergeCell ref="AD148:AH148"/>
    <mergeCell ref="AD124:AH124"/>
    <mergeCell ref="N126:R126"/>
    <mergeCell ref="AD126:AH126"/>
    <mergeCell ref="N122:R122"/>
    <mergeCell ref="N143:R143"/>
    <mergeCell ref="W143:Z143"/>
    <mergeCell ref="AD143:AH143"/>
    <mergeCell ref="N119:R119"/>
    <mergeCell ref="N120:R120"/>
    <mergeCell ref="W119:Z119"/>
    <mergeCell ref="W120:Z120"/>
    <mergeCell ref="AD119:AH119"/>
    <mergeCell ref="AD120:AH120"/>
    <mergeCell ref="W121:Z121"/>
    <mergeCell ref="AD121:AH121"/>
    <mergeCell ref="N123:R123"/>
    <mergeCell ref="W123:Z123"/>
    <mergeCell ref="AD123:AH123"/>
    <mergeCell ref="N121:R121"/>
    <mergeCell ref="M128:Q128"/>
    <mergeCell ref="S128:V128"/>
    <mergeCell ref="X128:Z128"/>
    <mergeCell ref="W122:Z122"/>
    <mergeCell ref="X233:AB233"/>
    <mergeCell ref="S218:V218"/>
    <mergeCell ref="AJ218:AN218"/>
    <mergeCell ref="V180:Y180"/>
    <mergeCell ref="M181:Q181"/>
    <mergeCell ref="V181:Y181"/>
    <mergeCell ref="M182:Q182"/>
    <mergeCell ref="V182:Y182"/>
    <mergeCell ref="N144:R144"/>
    <mergeCell ref="W144:Z144"/>
    <mergeCell ref="AD144:AH144"/>
    <mergeCell ref="N145:R145"/>
    <mergeCell ref="W145:Z145"/>
    <mergeCell ref="AD145:AH145"/>
    <mergeCell ref="V171:Y171"/>
    <mergeCell ref="AC171:AG171"/>
    <mergeCell ref="M172:Q172"/>
    <mergeCell ref="V172:Y172"/>
    <mergeCell ref="AC172:AG172"/>
    <mergeCell ref="N147:R147"/>
    <mergeCell ref="W147:Z147"/>
    <mergeCell ref="AD147:AH147"/>
    <mergeCell ref="N148:R148"/>
    <mergeCell ref="W148:Z148"/>
    <mergeCell ref="AC244:AF244"/>
    <mergeCell ref="AC245:AF245"/>
    <mergeCell ref="AC240:AF240"/>
    <mergeCell ref="L242:P242"/>
    <mergeCell ref="R242:U242"/>
    <mergeCell ref="AH242:AL242"/>
    <mergeCell ref="L243:P243"/>
    <mergeCell ref="R243:U243"/>
    <mergeCell ref="AH243:AL243"/>
    <mergeCell ref="L241:P241"/>
    <mergeCell ref="AC241:AF241"/>
    <mergeCell ref="AC242:AF242"/>
    <mergeCell ref="AC243:AF243"/>
    <mergeCell ref="W240:AA240"/>
    <mergeCell ref="W241:AA241"/>
    <mergeCell ref="W242:AA242"/>
    <mergeCell ref="W243:AA243"/>
    <mergeCell ref="W244:AA244"/>
    <mergeCell ref="W245:AA245"/>
    <mergeCell ref="R241:U241"/>
    <mergeCell ref="AH241:AL241"/>
    <mergeCell ref="L240:P240"/>
    <mergeCell ref="R240:U240"/>
    <mergeCell ref="AH240:AL240"/>
    <mergeCell ref="BF251:BJ251"/>
    <mergeCell ref="BL251:BO251"/>
    <mergeCell ref="BQ251:BT251"/>
    <mergeCell ref="BV251:BZ251"/>
    <mergeCell ref="BF252:BJ252"/>
    <mergeCell ref="BL252:BO252"/>
    <mergeCell ref="BQ252:BT252"/>
    <mergeCell ref="AD216:AG216"/>
    <mergeCell ref="AD217:AG217"/>
    <mergeCell ref="AD218:AG218"/>
    <mergeCell ref="AD219:AG219"/>
    <mergeCell ref="AJ235:AN235"/>
    <mergeCell ref="AD232:AG232"/>
    <mergeCell ref="AD233:AG233"/>
    <mergeCell ref="AJ221:AN221"/>
    <mergeCell ref="AD220:AG220"/>
    <mergeCell ref="AD221:AG221"/>
    <mergeCell ref="AJ232:AN232"/>
    <mergeCell ref="BV252:BZ252"/>
    <mergeCell ref="AJ219:AN219"/>
    <mergeCell ref="AH245:AL245"/>
    <mergeCell ref="AH247:AL247"/>
    <mergeCell ref="AJ228:AN228"/>
    <mergeCell ref="AJ229:AN229"/>
    <mergeCell ref="BH380:BL380"/>
    <mergeCell ref="BH381:BL381"/>
    <mergeCell ref="BH383:BL383"/>
    <mergeCell ref="BH385:BL385"/>
    <mergeCell ref="AG402:AK402"/>
    <mergeCell ref="AG403:AK403"/>
    <mergeCell ref="AG384:AJ384"/>
    <mergeCell ref="AG386:AJ386"/>
    <mergeCell ref="AD351:AH351"/>
    <mergeCell ref="AD360:AH360"/>
    <mergeCell ref="AD362:AH362"/>
    <mergeCell ref="AD356:AH356"/>
    <mergeCell ref="AD359:AH359"/>
    <mergeCell ref="AD355:AH355"/>
    <mergeCell ref="AX455:BA455"/>
    <mergeCell ref="AE469:AF469"/>
    <mergeCell ref="AF471:AI471"/>
    <mergeCell ref="AF472:AI472"/>
    <mergeCell ref="AE479:AF479"/>
    <mergeCell ref="AF481:AI481"/>
    <mergeCell ref="AE474:AF474"/>
    <mergeCell ref="AF476:AI476"/>
    <mergeCell ref="AF477:AI477"/>
    <mergeCell ref="AF458:AI458"/>
    <mergeCell ref="AF462:AI462"/>
    <mergeCell ref="AF463:AI463"/>
    <mergeCell ref="AF457:AI457"/>
    <mergeCell ref="BF253:BJ253"/>
    <mergeCell ref="BL253:BO253"/>
    <mergeCell ref="BQ253:BT253"/>
    <mergeCell ref="BV253:BZ253"/>
    <mergeCell ref="AI271:AM271"/>
    <mergeCell ref="AI272:AM272"/>
    <mergeCell ref="AI266:AM266"/>
    <mergeCell ref="AI256:AM256"/>
    <mergeCell ref="AI257:AM257"/>
    <mergeCell ref="AI258:AM258"/>
    <mergeCell ref="AI259:AM259"/>
    <mergeCell ref="AI261:AM261"/>
    <mergeCell ref="AI262:AM262"/>
    <mergeCell ref="AI260:AM260"/>
    <mergeCell ref="AI276:AM276"/>
    <mergeCell ref="AD277:AG277"/>
    <mergeCell ref="AI277:AM277"/>
    <mergeCell ref="AI280:AM280"/>
    <mergeCell ref="AD278:AG278"/>
    <mergeCell ref="AI278:AM278"/>
    <mergeCell ref="AD279:AG279"/>
    <mergeCell ref="Y314:AB314"/>
    <mergeCell ref="AD314:AH314"/>
    <mergeCell ref="AD271:AG271"/>
    <mergeCell ref="AI279:AM279"/>
    <mergeCell ref="AD280:AG280"/>
    <mergeCell ref="AD357:AH357"/>
    <mergeCell ref="S359:W359"/>
    <mergeCell ref="AD281:AG281"/>
    <mergeCell ref="Q514:R514"/>
    <mergeCell ref="AD316:AH316"/>
    <mergeCell ref="S317:W317"/>
    <mergeCell ref="Y317:AB317"/>
    <mergeCell ref="AD317:AH317"/>
    <mergeCell ref="S318:W318"/>
    <mergeCell ref="Y318:AB318"/>
    <mergeCell ref="AD318:AH318"/>
    <mergeCell ref="S319:W319"/>
    <mergeCell ref="Y319:AB319"/>
    <mergeCell ref="AD319:AH319"/>
    <mergeCell ref="AD353:AH353"/>
    <mergeCell ref="S354:W354"/>
    <mergeCell ref="Y354:AB354"/>
    <mergeCell ref="AD354:AH354"/>
    <mergeCell ref="S355:W355"/>
    <mergeCell ref="AD276:AG276"/>
    <mergeCell ref="M314:Q314"/>
    <mergeCell ref="AH511:AK511"/>
    <mergeCell ref="AH515:AK515"/>
    <mergeCell ref="T507:T509"/>
    <mergeCell ref="T512:T514"/>
    <mergeCell ref="AH517:AK517"/>
    <mergeCell ref="T528:T530"/>
    <mergeCell ref="T533:T535"/>
    <mergeCell ref="M233:Q233"/>
    <mergeCell ref="S233:V233"/>
    <mergeCell ref="AJ233:AN233"/>
    <mergeCell ref="AD267:AG267"/>
    <mergeCell ref="AI267:AM267"/>
    <mergeCell ref="AD261:AG261"/>
    <mergeCell ref="AD258:AG258"/>
    <mergeCell ref="AD259:AG259"/>
    <mergeCell ref="L244:P244"/>
    <mergeCell ref="AH244:AL244"/>
    <mergeCell ref="L245:P245"/>
    <mergeCell ref="R245:U245"/>
    <mergeCell ref="AD266:AG266"/>
    <mergeCell ref="AD260:AG260"/>
    <mergeCell ref="R244:U244"/>
    <mergeCell ref="W247:AA247"/>
    <mergeCell ref="N261:Q261"/>
    <mergeCell ref="AA159:AC159"/>
    <mergeCell ref="X216:AB216"/>
    <mergeCell ref="X217:AB217"/>
    <mergeCell ref="X218:AB218"/>
    <mergeCell ref="X219:AB219"/>
    <mergeCell ref="X220:AB220"/>
    <mergeCell ref="X221:AB221"/>
    <mergeCell ref="X228:AB228"/>
    <mergeCell ref="X229:AB229"/>
    <mergeCell ref="AC184:AG184"/>
    <mergeCell ref="AC179:AG179"/>
    <mergeCell ref="AC180:AG180"/>
    <mergeCell ref="AC181:AG181"/>
    <mergeCell ref="AC182:AG182"/>
    <mergeCell ref="S219:V219"/>
    <mergeCell ref="S232:V232"/>
    <mergeCell ref="S221:V221"/>
    <mergeCell ref="M229:Q229"/>
    <mergeCell ref="S229:V229"/>
    <mergeCell ref="M230:Q230"/>
    <mergeCell ref="S230:V230"/>
    <mergeCell ref="AJ230:AN230"/>
    <mergeCell ref="M231:Q231"/>
    <mergeCell ref="S231:V231"/>
    <mergeCell ref="AJ231:AN231"/>
    <mergeCell ref="X231:AB231"/>
    <mergeCell ref="X232:AB232"/>
    <mergeCell ref="AD228:AG228"/>
    <mergeCell ref="AD229:AG229"/>
    <mergeCell ref="AD230:AG230"/>
    <mergeCell ref="AD231:AG231"/>
    <mergeCell ref="M228:Q228"/>
    <mergeCell ref="S228:V228"/>
    <mergeCell ref="M232:Q232"/>
    <mergeCell ref="X230:AB230"/>
    <mergeCell ref="O157:Q157"/>
    <mergeCell ref="S157:U157"/>
    <mergeCell ref="W157:Y157"/>
    <mergeCell ref="AA157:AC157"/>
    <mergeCell ref="O159:Q159"/>
    <mergeCell ref="S159:U159"/>
    <mergeCell ref="W159:Y159"/>
    <mergeCell ref="X223:AB223"/>
    <mergeCell ref="AJ223:AN223"/>
    <mergeCell ref="AC193:AG193"/>
    <mergeCell ref="M194:Q194"/>
    <mergeCell ref="V194:Y194"/>
    <mergeCell ref="AC194:AG194"/>
    <mergeCell ref="M198:Q198"/>
    <mergeCell ref="AC198:AG198"/>
    <mergeCell ref="M220:Q220"/>
    <mergeCell ref="S220:V220"/>
    <mergeCell ref="AJ220:AN220"/>
    <mergeCell ref="S216:V216"/>
    <mergeCell ref="AJ216:AN216"/>
    <mergeCell ref="M217:Q217"/>
    <mergeCell ref="S217:V217"/>
    <mergeCell ref="AJ217:AN217"/>
    <mergeCell ref="M218:Q218"/>
    <mergeCell ref="N266:Q266"/>
    <mergeCell ref="N258:Q258"/>
    <mergeCell ref="N259:Q259"/>
    <mergeCell ref="N508:O508"/>
    <mergeCell ref="Q495:R495"/>
    <mergeCell ref="Q496:R497"/>
    <mergeCell ref="N509:O509"/>
    <mergeCell ref="M353:Q353"/>
    <mergeCell ref="M354:Q354"/>
    <mergeCell ref="M355:Q355"/>
    <mergeCell ref="M356:Q356"/>
    <mergeCell ref="M359:Q359"/>
    <mergeCell ref="M360:Q360"/>
    <mergeCell ref="M357:Q357"/>
    <mergeCell ref="M343:P343"/>
    <mergeCell ref="R343:U343"/>
    <mergeCell ref="M321:Q321"/>
    <mergeCell ref="M316:Q316"/>
    <mergeCell ref="M317:Q317"/>
    <mergeCell ref="N267:Q267"/>
    <mergeCell ref="S267:U267"/>
    <mergeCell ref="M41:O41"/>
    <mergeCell ref="X41:Z41"/>
    <mergeCell ref="AA20:AC20"/>
    <mergeCell ref="J20:L20"/>
    <mergeCell ref="Q27:V27"/>
    <mergeCell ref="AA362:AB362"/>
    <mergeCell ref="M318:Q318"/>
    <mergeCell ref="M319:Q319"/>
    <mergeCell ref="M322:Q322"/>
    <mergeCell ref="M323:Q323"/>
    <mergeCell ref="S351:W351"/>
    <mergeCell ref="S360:W360"/>
    <mergeCell ref="Y360:AB360"/>
    <mergeCell ref="Y351:AB351"/>
    <mergeCell ref="M362:Q362"/>
    <mergeCell ref="S353:W353"/>
    <mergeCell ref="Y353:AB353"/>
    <mergeCell ref="S356:W356"/>
    <mergeCell ref="Y356:AB356"/>
    <mergeCell ref="AA325:AB325"/>
    <mergeCell ref="Y357:AB357"/>
    <mergeCell ref="M219:Q219"/>
    <mergeCell ref="M216:Q216"/>
    <mergeCell ref="M221:Q221"/>
    <mergeCell ref="N108:P108"/>
    <mergeCell ref="R108:T108"/>
    <mergeCell ref="V108:X108"/>
    <mergeCell ref="Z108:AB108"/>
    <mergeCell ref="L113:N113"/>
    <mergeCell ref="P113:R113"/>
    <mergeCell ref="T113:V113"/>
    <mergeCell ref="X113:Z113"/>
    <mergeCell ref="R42:U42"/>
    <mergeCell ref="L114:N114"/>
    <mergeCell ref="P114:R114"/>
    <mergeCell ref="T114:V114"/>
    <mergeCell ref="X114:Z114"/>
    <mergeCell ref="O155:Q155"/>
    <mergeCell ref="S155:U155"/>
    <mergeCell ref="W155:Y155"/>
    <mergeCell ref="AA155:AC155"/>
    <mergeCell ref="N124:R124"/>
    <mergeCell ref="W124:Z124"/>
    <mergeCell ref="N117:R117"/>
    <mergeCell ref="W117:Z117"/>
    <mergeCell ref="W118:Z118"/>
    <mergeCell ref="N118:R118"/>
    <mergeCell ref="N146:R146"/>
    <mergeCell ref="W146:Z146"/>
  </mergeCells>
  <phoneticPr fontId="90"/>
  <pageMargins left="0.7" right="0.7" top="0.75" bottom="0.75" header="0.3" footer="0.3"/>
  <pageSetup paperSize="9" orientation="portrait" blackAndWhite="1" r:id="rId1"/>
  <rowBreaks count="12" manualBreakCount="12">
    <brk id="54" max="40" man="1"/>
    <brk id="100" max="16383" man="1"/>
    <brk id="151" max="40" man="1"/>
    <brk id="207" max="40" man="1"/>
    <brk id="248" max="16383" man="1"/>
    <brk id="283" max="16383" man="1"/>
    <brk id="335" max="16383" man="1"/>
    <brk id="369" max="16383" man="1"/>
    <brk id="412" max="16383" man="1"/>
    <brk id="445" max="40" man="1"/>
    <brk id="498" max="40" man="1"/>
    <brk id="543" max="16383" man="1"/>
  </rowBreak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A03477-EA00-493D-8D3E-3F2AB500AB73}">
  <sheetPr codeName="Sheet14"/>
  <dimension ref="B3:AV25"/>
  <sheetViews>
    <sheetView view="pageBreakPreview" zoomScale="115" zoomScaleNormal="100" zoomScaleSheetLayoutView="115" workbookViewId="0">
      <selection activeCell="C15" sqref="C15:D15"/>
    </sheetView>
  </sheetViews>
  <sheetFormatPr defaultColWidth="2.625" defaultRowHeight="13.5"/>
  <cols>
    <col min="1" max="16384" width="2.625" style="559"/>
  </cols>
  <sheetData>
    <row r="3" spans="2:48">
      <c r="B3" s="558" t="s">
        <v>415</v>
      </c>
    </row>
    <row r="5" spans="2:48" ht="15" customHeight="1">
      <c r="C5" s="1182" t="s">
        <v>364</v>
      </c>
      <c r="D5" s="1183"/>
      <c r="E5" s="1188" t="s">
        <v>416</v>
      </c>
      <c r="F5" s="1188"/>
      <c r="G5" s="1188" t="s">
        <v>417</v>
      </c>
      <c r="H5" s="1190"/>
      <c r="I5" s="1192">
        <v>1</v>
      </c>
      <c r="J5" s="1160"/>
      <c r="K5" s="1160">
        <f>I5+1</f>
        <v>2</v>
      </c>
      <c r="L5" s="1160"/>
      <c r="M5" s="1160">
        <f>K5+1</f>
        <v>3</v>
      </c>
      <c r="N5" s="1160"/>
      <c r="O5" s="1160">
        <f>M5+1</f>
        <v>4</v>
      </c>
      <c r="P5" s="1160"/>
      <c r="Q5" s="1160">
        <f>O5+1</f>
        <v>5</v>
      </c>
      <c r="R5" s="1160"/>
      <c r="S5" s="1160">
        <f>Q5+1</f>
        <v>6</v>
      </c>
      <c r="T5" s="1160"/>
      <c r="U5" s="1160">
        <f>S5+1</f>
        <v>7</v>
      </c>
      <c r="V5" s="1160"/>
      <c r="W5" s="1160">
        <f>U5+1</f>
        <v>8</v>
      </c>
      <c r="X5" s="1160"/>
      <c r="Y5" s="1160">
        <f>W5+1</f>
        <v>9</v>
      </c>
      <c r="Z5" s="1160"/>
      <c r="AA5" s="1160">
        <f>Y5+1</f>
        <v>10</v>
      </c>
      <c r="AB5" s="1160"/>
      <c r="AC5" s="1160">
        <f>AA5+1</f>
        <v>11</v>
      </c>
      <c r="AD5" s="1160"/>
      <c r="AE5" s="1160">
        <f>AC5+1</f>
        <v>12</v>
      </c>
      <c r="AF5" s="1160"/>
      <c r="AG5" s="1160">
        <f>AE5+1</f>
        <v>13</v>
      </c>
      <c r="AH5" s="1160"/>
      <c r="AI5" s="1160">
        <f>AG5+1</f>
        <v>14</v>
      </c>
      <c r="AJ5" s="1160"/>
      <c r="AK5" s="1160">
        <f>AI5+1</f>
        <v>15</v>
      </c>
      <c r="AL5" s="1160"/>
      <c r="AM5" s="1203" t="s">
        <v>418</v>
      </c>
      <c r="AN5" s="1160"/>
      <c r="AO5" s="1160"/>
      <c r="AP5" s="1163"/>
      <c r="AQ5" s="325"/>
      <c r="AR5" s="325"/>
      <c r="AS5" s="325"/>
      <c r="AT5" s="325"/>
      <c r="AU5" s="325"/>
      <c r="AV5" s="325"/>
    </row>
    <row r="6" spans="2:48" ht="15" customHeight="1">
      <c r="C6" s="1184"/>
      <c r="D6" s="1185"/>
      <c r="E6" s="1175"/>
      <c r="F6" s="1175"/>
      <c r="G6" s="1175"/>
      <c r="H6" s="1178"/>
      <c r="I6" s="1194" t="s">
        <v>419</v>
      </c>
      <c r="J6" s="1161"/>
      <c r="K6" s="1161"/>
      <c r="L6" s="1161"/>
      <c r="M6" s="1161" t="s">
        <v>420</v>
      </c>
      <c r="N6" s="1161"/>
      <c r="O6" s="1161"/>
      <c r="P6" s="1161"/>
      <c r="Q6" s="1161"/>
      <c r="R6" s="1161"/>
      <c r="S6" s="1161" t="s">
        <v>421</v>
      </c>
      <c r="T6" s="1161"/>
      <c r="U6" s="1161"/>
      <c r="V6" s="1161"/>
      <c r="W6" s="1161"/>
      <c r="X6" s="1161"/>
      <c r="Y6" s="1161" t="s">
        <v>422</v>
      </c>
      <c r="Z6" s="1161"/>
      <c r="AA6" s="1161"/>
      <c r="AB6" s="1161"/>
      <c r="AC6" s="1161" t="s">
        <v>423</v>
      </c>
      <c r="AD6" s="1161"/>
      <c r="AE6" s="1161"/>
      <c r="AF6" s="1161"/>
      <c r="AG6" s="1339" t="s">
        <v>541</v>
      </c>
      <c r="AH6" s="1340"/>
      <c r="AI6" s="1161" t="s">
        <v>542</v>
      </c>
      <c r="AJ6" s="1161"/>
      <c r="AK6" s="1161"/>
      <c r="AL6" s="1161"/>
      <c r="AM6" s="1197"/>
      <c r="AN6" s="1161"/>
      <c r="AO6" s="1161"/>
      <c r="AP6" s="1169"/>
      <c r="AQ6" s="325"/>
      <c r="AR6" s="325"/>
      <c r="AS6" s="325"/>
      <c r="AT6" s="325"/>
      <c r="AU6" s="325"/>
      <c r="AV6" s="325"/>
    </row>
    <row r="7" spans="2:48" ht="15" customHeight="1">
      <c r="C7" s="1184"/>
      <c r="D7" s="1185"/>
      <c r="E7" s="1175"/>
      <c r="F7" s="1175"/>
      <c r="G7" s="1175"/>
      <c r="H7" s="1178"/>
      <c r="I7" s="1194" t="s">
        <v>425</v>
      </c>
      <c r="J7" s="1161"/>
      <c r="K7" s="1161" t="s">
        <v>426</v>
      </c>
      <c r="L7" s="1161"/>
      <c r="M7" s="1170" t="s">
        <v>427</v>
      </c>
      <c r="N7" s="1170"/>
      <c r="O7" s="1170" t="s">
        <v>428</v>
      </c>
      <c r="P7" s="1170"/>
      <c r="Q7" s="1170" t="s">
        <v>429</v>
      </c>
      <c r="R7" s="1170"/>
      <c r="S7" s="1162" t="s">
        <v>430</v>
      </c>
      <c r="T7" s="1161"/>
      <c r="U7" s="1162" t="s">
        <v>431</v>
      </c>
      <c r="V7" s="1161"/>
      <c r="W7" s="1162" t="s">
        <v>432</v>
      </c>
      <c r="X7" s="1161"/>
      <c r="Y7" s="1162" t="s">
        <v>375</v>
      </c>
      <c r="Z7" s="1161"/>
      <c r="AA7" s="1162" t="s">
        <v>376</v>
      </c>
      <c r="AB7" s="1161"/>
      <c r="AC7" s="1162" t="s">
        <v>375</v>
      </c>
      <c r="AD7" s="1161"/>
      <c r="AE7" s="1162" t="s">
        <v>376</v>
      </c>
      <c r="AF7" s="1161"/>
      <c r="AG7" s="1341"/>
      <c r="AH7" s="1342"/>
      <c r="AI7" s="1162" t="s">
        <v>543</v>
      </c>
      <c r="AJ7" s="1161"/>
      <c r="AK7" s="1162" t="s">
        <v>544</v>
      </c>
      <c r="AL7" s="1161"/>
      <c r="AM7" s="1197"/>
      <c r="AN7" s="1161"/>
      <c r="AO7" s="1161"/>
      <c r="AP7" s="1169"/>
      <c r="AQ7" s="325"/>
      <c r="AR7" s="325"/>
      <c r="AS7" s="325"/>
      <c r="AT7" s="325"/>
      <c r="AU7" s="325"/>
      <c r="AV7" s="325"/>
    </row>
    <row r="8" spans="2:48" ht="15" customHeight="1">
      <c r="C8" s="1184"/>
      <c r="D8" s="1185"/>
      <c r="E8" s="1175"/>
      <c r="F8" s="1175"/>
      <c r="G8" s="1175"/>
      <c r="H8" s="1178"/>
      <c r="I8" s="1194"/>
      <c r="J8" s="1161"/>
      <c r="K8" s="1161"/>
      <c r="L8" s="1161"/>
      <c r="M8" s="1170" t="s">
        <v>433</v>
      </c>
      <c r="N8" s="1170"/>
      <c r="O8" s="1170" t="s">
        <v>434</v>
      </c>
      <c r="P8" s="1170"/>
      <c r="Q8" s="1170" t="s">
        <v>435</v>
      </c>
      <c r="R8" s="1170"/>
      <c r="S8" s="1161"/>
      <c r="T8" s="1161"/>
      <c r="U8" s="1161"/>
      <c r="V8" s="1161"/>
      <c r="W8" s="1161"/>
      <c r="X8" s="1161"/>
      <c r="Y8" s="1161"/>
      <c r="Z8" s="1161"/>
      <c r="AA8" s="1161"/>
      <c r="AB8" s="1161"/>
      <c r="AC8" s="1161"/>
      <c r="AD8" s="1161"/>
      <c r="AE8" s="1161"/>
      <c r="AF8" s="1161"/>
      <c r="AG8" s="1343"/>
      <c r="AH8" s="1344"/>
      <c r="AI8" s="1161"/>
      <c r="AJ8" s="1161"/>
      <c r="AK8" s="1161"/>
      <c r="AL8" s="1161"/>
      <c r="AM8" s="1197"/>
      <c r="AN8" s="1161"/>
      <c r="AO8" s="1161"/>
      <c r="AP8" s="1169"/>
      <c r="AQ8" s="570"/>
      <c r="AR8" s="570"/>
      <c r="AS8" s="325"/>
      <c r="AT8" s="325"/>
      <c r="AU8" s="325"/>
      <c r="AV8" s="325"/>
    </row>
    <row r="9" spans="2:48" ht="15" customHeight="1">
      <c r="C9" s="1186"/>
      <c r="D9" s="1187"/>
      <c r="E9" s="1189"/>
      <c r="F9" s="1189"/>
      <c r="G9" s="1189"/>
      <c r="H9" s="1191"/>
      <c r="I9" s="1193" t="s">
        <v>439</v>
      </c>
      <c r="J9" s="1171"/>
      <c r="K9" s="1171" t="s">
        <v>440</v>
      </c>
      <c r="L9" s="1171"/>
      <c r="M9" s="1171" t="s">
        <v>441</v>
      </c>
      <c r="N9" s="1171"/>
      <c r="O9" s="1171" t="s">
        <v>442</v>
      </c>
      <c r="P9" s="1171"/>
      <c r="Q9" s="1171" t="s">
        <v>443</v>
      </c>
      <c r="R9" s="1171"/>
      <c r="S9" s="1171" t="s">
        <v>444</v>
      </c>
      <c r="T9" s="1171"/>
      <c r="U9" s="1171" t="s">
        <v>445</v>
      </c>
      <c r="V9" s="1171"/>
      <c r="W9" s="1171" t="s">
        <v>446</v>
      </c>
      <c r="X9" s="1171"/>
      <c r="Y9" s="1171" t="s">
        <v>447</v>
      </c>
      <c r="Z9" s="1171"/>
      <c r="AA9" s="1171" t="s">
        <v>448</v>
      </c>
      <c r="AB9" s="1171"/>
      <c r="AC9" s="1171" t="s">
        <v>449</v>
      </c>
      <c r="AD9" s="1171"/>
      <c r="AE9" s="1171" t="s">
        <v>450</v>
      </c>
      <c r="AF9" s="1171"/>
      <c r="AG9" s="1171" t="s">
        <v>545</v>
      </c>
      <c r="AH9" s="1171"/>
      <c r="AI9" s="1171" t="s">
        <v>539</v>
      </c>
      <c r="AJ9" s="1171"/>
      <c r="AK9" s="1171" t="s">
        <v>540</v>
      </c>
      <c r="AL9" s="1171"/>
      <c r="AM9" s="1204"/>
      <c r="AN9" s="1205"/>
      <c r="AO9" s="1205"/>
      <c r="AP9" s="1206"/>
      <c r="AQ9" s="570"/>
      <c r="AR9" s="570"/>
      <c r="AS9" s="325"/>
      <c r="AT9" s="325"/>
      <c r="AU9" s="325"/>
      <c r="AV9" s="325"/>
    </row>
    <row r="10" spans="2:48" ht="18" customHeight="1">
      <c r="C10" s="1172">
        <v>1</v>
      </c>
      <c r="D10" s="1173"/>
      <c r="E10" s="1332" t="s">
        <v>451</v>
      </c>
      <c r="F10" s="1337"/>
      <c r="G10" s="1332" t="s">
        <v>452</v>
      </c>
      <c r="H10" s="1333"/>
      <c r="I10" s="1180">
        <v>1.1000000000000001</v>
      </c>
      <c r="J10" s="1181"/>
      <c r="K10" s="1181">
        <v>1.2</v>
      </c>
      <c r="L10" s="1181"/>
      <c r="M10" s="1219" t="s">
        <v>453</v>
      </c>
      <c r="N10" s="1219"/>
      <c r="O10" s="1219" t="s">
        <v>453</v>
      </c>
      <c r="P10" s="1219"/>
      <c r="Q10" s="1219" t="s">
        <v>453</v>
      </c>
      <c r="R10" s="1219"/>
      <c r="S10" s="1219" t="s">
        <v>453</v>
      </c>
      <c r="T10" s="1219"/>
      <c r="U10" s="1181">
        <v>1</v>
      </c>
      <c r="V10" s="1181"/>
      <c r="W10" s="1219" t="s">
        <v>453</v>
      </c>
      <c r="X10" s="1219"/>
      <c r="Y10" s="1181" t="s">
        <v>453</v>
      </c>
      <c r="Z10" s="1181"/>
      <c r="AA10" s="1220">
        <v>1.35</v>
      </c>
      <c r="AB10" s="1220"/>
      <c r="AC10" s="1181" t="s">
        <v>453</v>
      </c>
      <c r="AD10" s="1181"/>
      <c r="AE10" s="1220">
        <v>1.35</v>
      </c>
      <c r="AF10" s="1220"/>
      <c r="AG10" s="1201">
        <v>1.23</v>
      </c>
      <c r="AH10" s="1201"/>
      <c r="AI10" s="1181">
        <v>1</v>
      </c>
      <c r="AJ10" s="1181"/>
      <c r="AK10" s="1219" t="s">
        <v>453</v>
      </c>
      <c r="AL10" s="1219"/>
      <c r="AM10" s="1203" t="s">
        <v>454</v>
      </c>
      <c r="AN10" s="1160"/>
      <c r="AO10" s="1160"/>
      <c r="AP10" s="1163"/>
      <c r="AQ10" s="571"/>
      <c r="AR10" s="571"/>
      <c r="AS10" s="325"/>
      <c r="AT10" s="325"/>
      <c r="AU10" s="325"/>
      <c r="AV10" s="325"/>
    </row>
    <row r="11" spans="2:48" ht="18" customHeight="1">
      <c r="C11" s="1207">
        <f>C10+1</f>
        <v>2</v>
      </c>
      <c r="D11" s="1208"/>
      <c r="E11" s="1334"/>
      <c r="F11" s="1338"/>
      <c r="G11" s="1334"/>
      <c r="H11" s="1335"/>
      <c r="I11" s="1209">
        <v>1.1000000000000001</v>
      </c>
      <c r="J11" s="1195"/>
      <c r="K11" s="1195">
        <v>1.2</v>
      </c>
      <c r="L11" s="1195"/>
      <c r="M11" s="1195" t="s">
        <v>453</v>
      </c>
      <c r="N11" s="1195"/>
      <c r="O11" s="1195" t="s">
        <v>453</v>
      </c>
      <c r="P11" s="1195"/>
      <c r="Q11" s="1195" t="s">
        <v>453</v>
      </c>
      <c r="R11" s="1195"/>
      <c r="S11" s="1195" t="s">
        <v>453</v>
      </c>
      <c r="T11" s="1195"/>
      <c r="U11" s="1195">
        <v>1</v>
      </c>
      <c r="V11" s="1195"/>
      <c r="W11" s="1195" t="s">
        <v>453</v>
      </c>
      <c r="X11" s="1195"/>
      <c r="Y11" s="1195" t="s">
        <v>453</v>
      </c>
      <c r="Z11" s="1195"/>
      <c r="AA11" s="1210">
        <v>1.23</v>
      </c>
      <c r="AB11" s="1210"/>
      <c r="AC11" s="1195" t="s">
        <v>453</v>
      </c>
      <c r="AD11" s="1195"/>
      <c r="AE11" s="1210">
        <v>1.23</v>
      </c>
      <c r="AF11" s="1210"/>
      <c r="AG11" s="1210">
        <v>1.35</v>
      </c>
      <c r="AH11" s="1210"/>
      <c r="AI11" s="1195">
        <v>1</v>
      </c>
      <c r="AJ11" s="1195"/>
      <c r="AK11" s="1195" t="s">
        <v>453</v>
      </c>
      <c r="AL11" s="1195"/>
      <c r="AM11" s="1197" t="s">
        <v>546</v>
      </c>
      <c r="AN11" s="1161"/>
      <c r="AO11" s="1161"/>
      <c r="AP11" s="1169"/>
      <c r="AQ11" s="571"/>
      <c r="AR11" s="571"/>
      <c r="AS11" s="325"/>
      <c r="AT11" s="325"/>
      <c r="AU11" s="325"/>
      <c r="AV11" s="325"/>
    </row>
    <row r="12" spans="2:48" ht="18" customHeight="1">
      <c r="C12" s="1207">
        <f t="shared" ref="C12:C25" si="0">C11+1</f>
        <v>3</v>
      </c>
      <c r="D12" s="1208"/>
      <c r="E12" s="1334"/>
      <c r="F12" s="1338"/>
      <c r="G12" s="1334"/>
      <c r="H12" s="1335"/>
      <c r="I12" s="1209">
        <v>1.1000000000000001</v>
      </c>
      <c r="J12" s="1195"/>
      <c r="K12" s="1195">
        <v>1.2</v>
      </c>
      <c r="L12" s="1195"/>
      <c r="M12" s="1195" t="s">
        <v>453</v>
      </c>
      <c r="N12" s="1195"/>
      <c r="O12" s="1195" t="s">
        <v>453</v>
      </c>
      <c r="P12" s="1195"/>
      <c r="Q12" s="1195" t="s">
        <v>453</v>
      </c>
      <c r="R12" s="1195"/>
      <c r="S12" s="1195">
        <v>1</v>
      </c>
      <c r="T12" s="1195"/>
      <c r="U12" s="1195" t="s">
        <v>453</v>
      </c>
      <c r="V12" s="1195"/>
      <c r="W12" s="1195" t="s">
        <v>453</v>
      </c>
      <c r="X12" s="1195"/>
      <c r="Y12" s="1195" t="s">
        <v>453</v>
      </c>
      <c r="Z12" s="1195"/>
      <c r="AA12" s="1195" t="s">
        <v>453</v>
      </c>
      <c r="AB12" s="1195"/>
      <c r="AC12" s="1195" t="s">
        <v>453</v>
      </c>
      <c r="AD12" s="1195"/>
      <c r="AE12" s="1195" t="s">
        <v>453</v>
      </c>
      <c r="AF12" s="1195"/>
      <c r="AG12" s="1195" t="s">
        <v>453</v>
      </c>
      <c r="AH12" s="1195"/>
      <c r="AI12" s="1195" t="s">
        <v>453</v>
      </c>
      <c r="AJ12" s="1195"/>
      <c r="AK12" s="1195">
        <v>1.2</v>
      </c>
      <c r="AL12" s="1195"/>
      <c r="AM12" s="1197" t="s">
        <v>547</v>
      </c>
      <c r="AN12" s="1161"/>
      <c r="AO12" s="1161"/>
      <c r="AP12" s="1169"/>
      <c r="AQ12" s="571"/>
      <c r="AR12" s="571"/>
      <c r="AS12" s="325"/>
      <c r="AT12" s="325"/>
      <c r="AU12" s="325"/>
      <c r="AV12" s="325"/>
    </row>
    <row r="13" spans="2:48" ht="18" customHeight="1">
      <c r="C13" s="1207">
        <f t="shared" si="0"/>
        <v>4</v>
      </c>
      <c r="D13" s="1208"/>
      <c r="E13" s="1334"/>
      <c r="F13" s="1338"/>
      <c r="G13" s="1177"/>
      <c r="H13" s="1336"/>
      <c r="I13" s="1209">
        <v>1.1000000000000001</v>
      </c>
      <c r="J13" s="1195"/>
      <c r="K13" s="1195">
        <v>1.2</v>
      </c>
      <c r="L13" s="1195"/>
      <c r="M13" s="1195" t="s">
        <v>453</v>
      </c>
      <c r="N13" s="1195"/>
      <c r="O13" s="1195" t="s">
        <v>453</v>
      </c>
      <c r="P13" s="1195"/>
      <c r="Q13" s="1195" t="s">
        <v>453</v>
      </c>
      <c r="R13" s="1195"/>
      <c r="S13" s="1195" t="s">
        <v>453</v>
      </c>
      <c r="T13" s="1195"/>
      <c r="U13" s="1195" t="s">
        <v>453</v>
      </c>
      <c r="V13" s="1195"/>
      <c r="W13" s="1195">
        <v>1</v>
      </c>
      <c r="X13" s="1195"/>
      <c r="Y13" s="1195" t="s">
        <v>453</v>
      </c>
      <c r="Z13" s="1195"/>
      <c r="AA13" s="1195" t="s">
        <v>453</v>
      </c>
      <c r="AB13" s="1195"/>
      <c r="AC13" s="1195" t="s">
        <v>453</v>
      </c>
      <c r="AD13" s="1195"/>
      <c r="AE13" s="1195" t="s">
        <v>453</v>
      </c>
      <c r="AF13" s="1195"/>
      <c r="AG13" s="1195" t="s">
        <v>453</v>
      </c>
      <c r="AH13" s="1195"/>
      <c r="AI13" s="1195" t="s">
        <v>453</v>
      </c>
      <c r="AJ13" s="1195"/>
      <c r="AK13" s="1195" t="s">
        <v>453</v>
      </c>
      <c r="AL13" s="1195"/>
      <c r="AM13" s="1222" t="s">
        <v>457</v>
      </c>
      <c r="AN13" s="1223"/>
      <c r="AO13" s="1223"/>
      <c r="AP13" s="1224"/>
      <c r="AQ13" s="571"/>
      <c r="AR13" s="571"/>
      <c r="AS13" s="325"/>
      <c r="AT13" s="325"/>
      <c r="AU13" s="325"/>
      <c r="AV13" s="325"/>
    </row>
    <row r="14" spans="2:48" ht="18" customHeight="1">
      <c r="C14" s="1215">
        <f>C13+1</f>
        <v>5</v>
      </c>
      <c r="D14" s="1216"/>
      <c r="E14" s="1217" t="s">
        <v>458</v>
      </c>
      <c r="F14" s="1188"/>
      <c r="G14" s="1188" t="s">
        <v>459</v>
      </c>
      <c r="H14" s="1190"/>
      <c r="I14" s="1218">
        <v>1</v>
      </c>
      <c r="J14" s="1219"/>
      <c r="K14" s="1219">
        <v>1</v>
      </c>
      <c r="L14" s="1219"/>
      <c r="M14" s="1219" t="s">
        <v>453</v>
      </c>
      <c r="N14" s="1219"/>
      <c r="O14" s="1219" t="s">
        <v>453</v>
      </c>
      <c r="P14" s="1219"/>
      <c r="Q14" s="1219" t="s">
        <v>453</v>
      </c>
      <c r="R14" s="1219"/>
      <c r="S14" s="1219">
        <v>1</v>
      </c>
      <c r="T14" s="1219"/>
      <c r="U14" s="1219" t="s">
        <v>453</v>
      </c>
      <c r="V14" s="1219"/>
      <c r="W14" s="1219" t="s">
        <v>453</v>
      </c>
      <c r="X14" s="1219"/>
      <c r="Y14" s="1219" t="s">
        <v>453</v>
      </c>
      <c r="Z14" s="1219"/>
      <c r="AA14" s="1219">
        <v>1</v>
      </c>
      <c r="AB14" s="1219"/>
      <c r="AC14" s="1219" t="s">
        <v>453</v>
      </c>
      <c r="AD14" s="1219"/>
      <c r="AE14" s="1220">
        <v>0.75</v>
      </c>
      <c r="AF14" s="1220"/>
      <c r="AG14" s="1219" t="s">
        <v>453</v>
      </c>
      <c r="AH14" s="1219"/>
      <c r="AI14" s="1219" t="s">
        <v>453</v>
      </c>
      <c r="AJ14" s="1219"/>
      <c r="AK14" s="1219" t="s">
        <v>453</v>
      </c>
      <c r="AL14" s="1219"/>
      <c r="AM14" s="1203" t="s">
        <v>460</v>
      </c>
      <c r="AN14" s="1160"/>
      <c r="AO14" s="1160"/>
      <c r="AP14" s="1163"/>
      <c r="AQ14" s="571"/>
      <c r="AR14" s="571"/>
      <c r="AS14" s="325"/>
      <c r="AT14" s="325"/>
      <c r="AU14" s="325"/>
      <c r="AV14" s="325"/>
    </row>
    <row r="15" spans="2:48" ht="18" customHeight="1">
      <c r="C15" s="1207">
        <f t="shared" si="0"/>
        <v>6</v>
      </c>
      <c r="D15" s="1208"/>
      <c r="E15" s="1175"/>
      <c r="F15" s="1175"/>
      <c r="G15" s="1175"/>
      <c r="H15" s="1178"/>
      <c r="I15" s="1209">
        <v>1</v>
      </c>
      <c r="J15" s="1195"/>
      <c r="K15" s="1195">
        <v>1</v>
      </c>
      <c r="L15" s="1195"/>
      <c r="M15" s="1195" t="s">
        <v>453</v>
      </c>
      <c r="N15" s="1195"/>
      <c r="O15" s="1195" t="s">
        <v>453</v>
      </c>
      <c r="P15" s="1195"/>
      <c r="Q15" s="1195" t="s">
        <v>453</v>
      </c>
      <c r="R15" s="1195"/>
      <c r="S15" s="1195">
        <v>1</v>
      </c>
      <c r="T15" s="1195"/>
      <c r="U15" s="1195" t="s">
        <v>453</v>
      </c>
      <c r="V15" s="1195"/>
      <c r="W15" s="1195" t="s">
        <v>453</v>
      </c>
      <c r="X15" s="1195"/>
      <c r="Y15" s="1214" t="s">
        <v>453</v>
      </c>
      <c r="Z15" s="1214"/>
      <c r="AA15" s="1214" t="s">
        <v>453</v>
      </c>
      <c r="AB15" s="1214"/>
      <c r="AC15" s="1214" t="s">
        <v>453</v>
      </c>
      <c r="AD15" s="1214"/>
      <c r="AE15" s="1214" t="s">
        <v>453</v>
      </c>
      <c r="AF15" s="1214"/>
      <c r="AG15" s="1195" t="s">
        <v>453</v>
      </c>
      <c r="AH15" s="1195"/>
      <c r="AI15" s="1195" t="s">
        <v>453</v>
      </c>
      <c r="AJ15" s="1195"/>
      <c r="AK15" s="1195" t="s">
        <v>453</v>
      </c>
      <c r="AL15" s="1195"/>
      <c r="AM15" s="1197" t="s">
        <v>461</v>
      </c>
      <c r="AN15" s="1161"/>
      <c r="AO15" s="1161"/>
      <c r="AP15" s="1169"/>
      <c r="AQ15" s="571"/>
      <c r="AR15" s="571"/>
      <c r="AS15" s="325"/>
      <c r="AT15" s="325"/>
      <c r="AU15" s="325"/>
      <c r="AV15" s="325"/>
    </row>
    <row r="16" spans="2:48" ht="18" customHeight="1">
      <c r="C16" s="1226">
        <f t="shared" si="0"/>
        <v>7</v>
      </c>
      <c r="D16" s="1227"/>
      <c r="E16" s="1189"/>
      <c r="F16" s="1189"/>
      <c r="G16" s="1189"/>
      <c r="H16" s="1191"/>
      <c r="I16" s="1228" t="s">
        <v>453</v>
      </c>
      <c r="J16" s="1229"/>
      <c r="K16" s="1229" t="s">
        <v>453</v>
      </c>
      <c r="L16" s="1229"/>
      <c r="M16" s="1229" t="s">
        <v>453</v>
      </c>
      <c r="N16" s="1229"/>
      <c r="O16" s="1229" t="s">
        <v>453</v>
      </c>
      <c r="P16" s="1229"/>
      <c r="Q16" s="1229" t="s">
        <v>453</v>
      </c>
      <c r="R16" s="1229"/>
      <c r="S16" s="1229" t="s">
        <v>453</v>
      </c>
      <c r="T16" s="1229"/>
      <c r="U16" s="1229" t="s">
        <v>453</v>
      </c>
      <c r="V16" s="1229"/>
      <c r="W16" s="1229" t="s">
        <v>453</v>
      </c>
      <c r="X16" s="1229"/>
      <c r="Y16" s="1229">
        <v>1</v>
      </c>
      <c r="Z16" s="1229"/>
      <c r="AA16" s="1229" t="s">
        <v>453</v>
      </c>
      <c r="AB16" s="1229"/>
      <c r="AC16" s="1232">
        <v>0.75</v>
      </c>
      <c r="AD16" s="1232"/>
      <c r="AE16" s="1229" t="s">
        <v>453</v>
      </c>
      <c r="AF16" s="1229"/>
      <c r="AG16" s="1229" t="s">
        <v>453</v>
      </c>
      <c r="AH16" s="1229"/>
      <c r="AI16" s="1229" t="s">
        <v>453</v>
      </c>
      <c r="AJ16" s="1229"/>
      <c r="AK16" s="1229" t="s">
        <v>453</v>
      </c>
      <c r="AL16" s="1229"/>
      <c r="AM16" s="1204" t="s">
        <v>462</v>
      </c>
      <c r="AN16" s="1205"/>
      <c r="AO16" s="1205"/>
      <c r="AP16" s="1206"/>
      <c r="AQ16" s="571"/>
      <c r="AR16" s="571"/>
      <c r="AS16" s="325"/>
      <c r="AT16" s="325"/>
      <c r="AU16" s="325"/>
      <c r="AV16" s="325"/>
    </row>
    <row r="17" spans="3:48" ht="18" customHeight="1">
      <c r="C17" s="1172">
        <f t="shared" si="0"/>
        <v>8</v>
      </c>
      <c r="D17" s="1173"/>
      <c r="E17" s="1231" t="s">
        <v>463</v>
      </c>
      <c r="F17" s="1174"/>
      <c r="G17" s="1174" t="s">
        <v>464</v>
      </c>
      <c r="H17" s="1177"/>
      <c r="I17" s="1213">
        <v>1</v>
      </c>
      <c r="J17" s="1214"/>
      <c r="K17" s="1214">
        <v>1</v>
      </c>
      <c r="L17" s="1214"/>
      <c r="M17" s="1214" t="s">
        <v>453</v>
      </c>
      <c r="N17" s="1214"/>
      <c r="O17" s="1214" t="s">
        <v>453</v>
      </c>
      <c r="P17" s="1214"/>
      <c r="Q17" s="1214" t="s">
        <v>453</v>
      </c>
      <c r="R17" s="1214"/>
      <c r="S17" s="1214" t="s">
        <v>453</v>
      </c>
      <c r="T17" s="1214"/>
      <c r="U17" s="1214">
        <v>1</v>
      </c>
      <c r="V17" s="1214"/>
      <c r="W17" s="1214" t="s">
        <v>453</v>
      </c>
      <c r="X17" s="1214"/>
      <c r="Y17" s="1195" t="s">
        <v>453</v>
      </c>
      <c r="Z17" s="1195"/>
      <c r="AA17" s="1210">
        <v>1.23</v>
      </c>
      <c r="AB17" s="1210"/>
      <c r="AC17" s="1195" t="s">
        <v>453</v>
      </c>
      <c r="AD17" s="1195"/>
      <c r="AE17" s="1210">
        <v>1.23</v>
      </c>
      <c r="AF17" s="1210"/>
      <c r="AG17" s="1210">
        <v>1.23</v>
      </c>
      <c r="AH17" s="1210"/>
      <c r="AI17" s="1214">
        <v>1</v>
      </c>
      <c r="AJ17" s="1214"/>
      <c r="AK17" s="1214" t="s">
        <v>453</v>
      </c>
      <c r="AL17" s="1214"/>
      <c r="AM17" s="1329" t="s">
        <v>454</v>
      </c>
      <c r="AN17" s="1330"/>
      <c r="AO17" s="1330"/>
      <c r="AP17" s="1331"/>
      <c r="AQ17" s="571"/>
      <c r="AR17" s="571"/>
      <c r="AS17" s="325"/>
      <c r="AT17" s="325"/>
      <c r="AU17" s="325"/>
      <c r="AV17" s="325"/>
    </row>
    <row r="18" spans="3:48" ht="18" customHeight="1">
      <c r="C18" s="1211">
        <f>C17+1</f>
        <v>9</v>
      </c>
      <c r="D18" s="1212"/>
      <c r="E18" s="1176"/>
      <c r="F18" s="1176"/>
      <c r="G18" s="1176"/>
      <c r="H18" s="1179"/>
      <c r="I18" s="1213">
        <v>1</v>
      </c>
      <c r="J18" s="1214"/>
      <c r="K18" s="1214">
        <v>1</v>
      </c>
      <c r="L18" s="1214"/>
      <c r="M18" s="1214" t="s">
        <v>453</v>
      </c>
      <c r="N18" s="1214"/>
      <c r="O18" s="1214" t="s">
        <v>453</v>
      </c>
      <c r="P18" s="1214"/>
      <c r="Q18" s="1214" t="s">
        <v>453</v>
      </c>
      <c r="R18" s="1214"/>
      <c r="S18" s="1214" t="s">
        <v>453</v>
      </c>
      <c r="T18" s="1214"/>
      <c r="U18" s="1214" t="s">
        <v>453</v>
      </c>
      <c r="V18" s="1214"/>
      <c r="W18" s="1214">
        <v>1</v>
      </c>
      <c r="X18" s="1214"/>
      <c r="Y18" s="1214" t="s">
        <v>453</v>
      </c>
      <c r="Z18" s="1214"/>
      <c r="AA18" s="1214" t="s">
        <v>453</v>
      </c>
      <c r="AB18" s="1214"/>
      <c r="AC18" s="1214" t="s">
        <v>453</v>
      </c>
      <c r="AD18" s="1214"/>
      <c r="AE18" s="1214" t="s">
        <v>453</v>
      </c>
      <c r="AF18" s="1214"/>
      <c r="AG18" s="1214" t="s">
        <v>453</v>
      </c>
      <c r="AH18" s="1214"/>
      <c r="AI18" s="1214">
        <v>1</v>
      </c>
      <c r="AJ18" s="1214"/>
      <c r="AK18" s="1214" t="s">
        <v>453</v>
      </c>
      <c r="AL18" s="1214"/>
      <c r="AM18" s="1222" t="s">
        <v>457</v>
      </c>
      <c r="AN18" s="1223"/>
      <c r="AO18" s="1223"/>
      <c r="AP18" s="1224"/>
      <c r="AQ18" s="571"/>
      <c r="AR18" s="571"/>
      <c r="AS18" s="325"/>
      <c r="AT18" s="325"/>
      <c r="AU18" s="325"/>
      <c r="AV18" s="325"/>
    </row>
    <row r="19" spans="3:48" ht="18" customHeight="1">
      <c r="C19" s="1215">
        <f t="shared" si="0"/>
        <v>10</v>
      </c>
      <c r="D19" s="1216"/>
      <c r="E19" s="1190" t="s">
        <v>451</v>
      </c>
      <c r="F19" s="1323"/>
      <c r="G19" s="1190" t="s">
        <v>465</v>
      </c>
      <c r="H19" s="1320"/>
      <c r="I19" s="1218">
        <v>1.1000000000000001</v>
      </c>
      <c r="J19" s="1219"/>
      <c r="K19" s="1219">
        <v>1.2</v>
      </c>
      <c r="L19" s="1219"/>
      <c r="M19" s="1219" t="s">
        <v>453</v>
      </c>
      <c r="N19" s="1219"/>
      <c r="O19" s="1219" t="s">
        <v>453</v>
      </c>
      <c r="P19" s="1219"/>
      <c r="Q19" s="1219">
        <v>1</v>
      </c>
      <c r="R19" s="1219"/>
      <c r="S19" s="1219" t="s">
        <v>453</v>
      </c>
      <c r="T19" s="1219"/>
      <c r="U19" s="1219">
        <v>1</v>
      </c>
      <c r="V19" s="1219"/>
      <c r="W19" s="1219" t="s">
        <v>453</v>
      </c>
      <c r="X19" s="1219"/>
      <c r="Y19" s="1219" t="s">
        <v>453</v>
      </c>
      <c r="Z19" s="1219"/>
      <c r="AA19" s="1220">
        <v>1.35</v>
      </c>
      <c r="AB19" s="1220"/>
      <c r="AC19" s="1219" t="s">
        <v>453</v>
      </c>
      <c r="AD19" s="1219"/>
      <c r="AE19" s="1220">
        <v>1.35</v>
      </c>
      <c r="AF19" s="1220"/>
      <c r="AG19" s="1220">
        <v>1.23</v>
      </c>
      <c r="AH19" s="1220"/>
      <c r="AI19" s="1219">
        <v>1</v>
      </c>
      <c r="AJ19" s="1219"/>
      <c r="AK19" s="1219" t="s">
        <v>453</v>
      </c>
      <c r="AL19" s="1219"/>
      <c r="AM19" s="1326" t="s">
        <v>454</v>
      </c>
      <c r="AN19" s="1327"/>
      <c r="AO19" s="1327"/>
      <c r="AP19" s="1328"/>
      <c r="AQ19" s="571"/>
      <c r="AR19" s="571"/>
      <c r="AS19" s="325"/>
      <c r="AT19" s="325"/>
      <c r="AU19" s="325"/>
      <c r="AV19" s="325"/>
    </row>
    <row r="20" spans="3:48" ht="18" customHeight="1">
      <c r="C20" s="1207">
        <f>C19+1</f>
        <v>11</v>
      </c>
      <c r="D20" s="1208"/>
      <c r="E20" s="1178"/>
      <c r="F20" s="1324"/>
      <c r="G20" s="1178"/>
      <c r="H20" s="1321"/>
      <c r="I20" s="1209">
        <v>1.1000000000000001</v>
      </c>
      <c r="J20" s="1195"/>
      <c r="K20" s="1195">
        <v>1.2</v>
      </c>
      <c r="L20" s="1195"/>
      <c r="M20" s="1195" t="s">
        <v>453</v>
      </c>
      <c r="N20" s="1195"/>
      <c r="O20" s="1195" t="s">
        <v>453</v>
      </c>
      <c r="P20" s="1195"/>
      <c r="Q20" s="1195">
        <v>1</v>
      </c>
      <c r="R20" s="1195"/>
      <c r="S20" s="1195" t="s">
        <v>453</v>
      </c>
      <c r="T20" s="1195"/>
      <c r="U20" s="1195">
        <v>1</v>
      </c>
      <c r="V20" s="1195"/>
      <c r="W20" s="1195" t="s">
        <v>453</v>
      </c>
      <c r="X20" s="1195"/>
      <c r="Y20" s="1195" t="s">
        <v>453</v>
      </c>
      <c r="Z20" s="1195"/>
      <c r="AA20" s="1210">
        <v>1.23</v>
      </c>
      <c r="AB20" s="1210"/>
      <c r="AC20" s="1195" t="s">
        <v>453</v>
      </c>
      <c r="AD20" s="1195"/>
      <c r="AE20" s="1210">
        <v>1.23</v>
      </c>
      <c r="AF20" s="1210"/>
      <c r="AG20" s="1210">
        <v>1.35</v>
      </c>
      <c r="AH20" s="1210"/>
      <c r="AI20" s="1195">
        <v>1</v>
      </c>
      <c r="AJ20" s="1195"/>
      <c r="AK20" s="1195" t="s">
        <v>453</v>
      </c>
      <c r="AL20" s="1195"/>
      <c r="AM20" s="1314" t="s">
        <v>548</v>
      </c>
      <c r="AN20" s="1315"/>
      <c r="AO20" s="1315"/>
      <c r="AP20" s="1316"/>
      <c r="AQ20" s="571"/>
      <c r="AR20" s="571"/>
      <c r="AS20" s="325"/>
      <c r="AT20" s="325"/>
      <c r="AU20" s="325"/>
      <c r="AV20" s="325"/>
    </row>
    <row r="21" spans="3:48" ht="18" customHeight="1">
      <c r="C21" s="1207">
        <f t="shared" si="0"/>
        <v>12</v>
      </c>
      <c r="D21" s="1208"/>
      <c r="E21" s="1178"/>
      <c r="F21" s="1324"/>
      <c r="G21" s="1178"/>
      <c r="H21" s="1321"/>
      <c r="I21" s="1209">
        <v>1.1000000000000001</v>
      </c>
      <c r="J21" s="1195"/>
      <c r="K21" s="1195">
        <v>1.2</v>
      </c>
      <c r="L21" s="1195"/>
      <c r="M21" s="1195" t="s">
        <v>453</v>
      </c>
      <c r="N21" s="1195"/>
      <c r="O21" s="1195" t="s">
        <v>453</v>
      </c>
      <c r="P21" s="1195"/>
      <c r="Q21" s="1195">
        <v>1</v>
      </c>
      <c r="R21" s="1195"/>
      <c r="S21" s="1195">
        <v>1</v>
      </c>
      <c r="T21" s="1195"/>
      <c r="U21" s="1195" t="s">
        <v>453</v>
      </c>
      <c r="V21" s="1195"/>
      <c r="W21" s="1195" t="s">
        <v>453</v>
      </c>
      <c r="X21" s="1195"/>
      <c r="Y21" s="1195" t="s">
        <v>453</v>
      </c>
      <c r="Z21" s="1195"/>
      <c r="AA21" s="1195" t="s">
        <v>453</v>
      </c>
      <c r="AB21" s="1195"/>
      <c r="AC21" s="1195" t="s">
        <v>453</v>
      </c>
      <c r="AD21" s="1195"/>
      <c r="AE21" s="1195" t="s">
        <v>453</v>
      </c>
      <c r="AF21" s="1195"/>
      <c r="AG21" s="1195" t="s">
        <v>453</v>
      </c>
      <c r="AH21" s="1195"/>
      <c r="AI21" s="1195" t="s">
        <v>453</v>
      </c>
      <c r="AJ21" s="1195"/>
      <c r="AK21" s="1195">
        <v>1.2</v>
      </c>
      <c r="AL21" s="1195"/>
      <c r="AM21" s="1314" t="s">
        <v>547</v>
      </c>
      <c r="AN21" s="1315"/>
      <c r="AO21" s="1315"/>
      <c r="AP21" s="1316"/>
    </row>
    <row r="22" spans="3:48" ht="18" customHeight="1">
      <c r="C22" s="1226">
        <f t="shared" si="0"/>
        <v>13</v>
      </c>
      <c r="D22" s="1227"/>
      <c r="E22" s="1191"/>
      <c r="F22" s="1325"/>
      <c r="G22" s="1191"/>
      <c r="H22" s="1322"/>
      <c r="I22" s="1228">
        <v>1.1000000000000001</v>
      </c>
      <c r="J22" s="1229"/>
      <c r="K22" s="1229">
        <v>1.2</v>
      </c>
      <c r="L22" s="1229"/>
      <c r="M22" s="1229" t="s">
        <v>453</v>
      </c>
      <c r="N22" s="1229"/>
      <c r="O22" s="1229" t="s">
        <v>453</v>
      </c>
      <c r="P22" s="1229"/>
      <c r="Q22" s="1229">
        <v>1</v>
      </c>
      <c r="R22" s="1229"/>
      <c r="S22" s="1229" t="s">
        <v>453</v>
      </c>
      <c r="T22" s="1229"/>
      <c r="U22" s="1229" t="s">
        <v>453</v>
      </c>
      <c r="V22" s="1229"/>
      <c r="W22" s="1229">
        <v>1</v>
      </c>
      <c r="X22" s="1229"/>
      <c r="Y22" s="1229" t="s">
        <v>453</v>
      </c>
      <c r="Z22" s="1229"/>
      <c r="AA22" s="1229" t="s">
        <v>453</v>
      </c>
      <c r="AB22" s="1229"/>
      <c r="AC22" s="1229" t="s">
        <v>453</v>
      </c>
      <c r="AD22" s="1229"/>
      <c r="AE22" s="1229" t="s">
        <v>453</v>
      </c>
      <c r="AF22" s="1229"/>
      <c r="AG22" s="1229" t="s">
        <v>453</v>
      </c>
      <c r="AH22" s="1229"/>
      <c r="AI22" s="1229" t="s">
        <v>453</v>
      </c>
      <c r="AJ22" s="1229"/>
      <c r="AK22" s="1229" t="s">
        <v>453</v>
      </c>
      <c r="AL22" s="1229"/>
      <c r="AM22" s="1317" t="s">
        <v>457</v>
      </c>
      <c r="AN22" s="1318"/>
      <c r="AO22" s="1318"/>
      <c r="AP22" s="1319"/>
    </row>
    <row r="23" spans="3:48" ht="18" customHeight="1">
      <c r="C23" s="1172">
        <f t="shared" si="0"/>
        <v>14</v>
      </c>
      <c r="D23" s="1173"/>
      <c r="E23" s="1231" t="s">
        <v>466</v>
      </c>
      <c r="F23" s="1174"/>
      <c r="G23" s="1181" t="s">
        <v>467</v>
      </c>
      <c r="H23" s="1236"/>
      <c r="I23" s="1180">
        <v>1</v>
      </c>
      <c r="J23" s="1181"/>
      <c r="K23" s="1181">
        <v>1</v>
      </c>
      <c r="L23" s="1181"/>
      <c r="M23" s="1181" t="s">
        <v>453</v>
      </c>
      <c r="N23" s="1181"/>
      <c r="O23" s="1181">
        <v>1</v>
      </c>
      <c r="P23" s="1181"/>
      <c r="Q23" s="1181" t="s">
        <v>453</v>
      </c>
      <c r="R23" s="1181"/>
      <c r="S23" s="1181">
        <v>1</v>
      </c>
      <c r="T23" s="1181"/>
      <c r="U23" s="1181" t="s">
        <v>453</v>
      </c>
      <c r="V23" s="1181"/>
      <c r="W23" s="1181" t="s">
        <v>453</v>
      </c>
      <c r="X23" s="1181"/>
      <c r="Y23" s="1181" t="s">
        <v>453</v>
      </c>
      <c r="Z23" s="1181"/>
      <c r="AA23" s="1181" t="s">
        <v>453</v>
      </c>
      <c r="AB23" s="1181"/>
      <c r="AC23" s="1181" t="s">
        <v>453</v>
      </c>
      <c r="AD23" s="1181"/>
      <c r="AE23" s="1181" t="s">
        <v>453</v>
      </c>
      <c r="AF23" s="1181"/>
      <c r="AG23" s="1181" t="s">
        <v>453</v>
      </c>
      <c r="AH23" s="1181"/>
      <c r="AI23" s="1181" t="s">
        <v>453</v>
      </c>
      <c r="AJ23" s="1181"/>
      <c r="AK23" s="1181" t="s">
        <v>453</v>
      </c>
      <c r="AL23" s="1181"/>
      <c r="AM23" s="1198"/>
      <c r="AN23" s="1199"/>
      <c r="AO23" s="1199"/>
      <c r="AP23" s="1200"/>
    </row>
    <row r="24" spans="3:48" ht="18" customHeight="1">
      <c r="C24" s="1207">
        <f t="shared" si="0"/>
        <v>15</v>
      </c>
      <c r="D24" s="1208"/>
      <c r="E24" s="1175"/>
      <c r="F24" s="1175"/>
      <c r="G24" s="1195" t="s">
        <v>468</v>
      </c>
      <c r="H24" s="1234"/>
      <c r="I24" s="1209">
        <v>1</v>
      </c>
      <c r="J24" s="1195"/>
      <c r="K24" s="1195">
        <v>1</v>
      </c>
      <c r="L24" s="1195"/>
      <c r="M24" s="1195" t="s">
        <v>453</v>
      </c>
      <c r="N24" s="1195"/>
      <c r="O24" s="1195" t="s">
        <v>453</v>
      </c>
      <c r="P24" s="1195"/>
      <c r="Q24" s="1195">
        <v>1</v>
      </c>
      <c r="R24" s="1195"/>
      <c r="S24" s="1195">
        <v>1</v>
      </c>
      <c r="T24" s="1195"/>
      <c r="U24" s="1195" t="s">
        <v>453</v>
      </c>
      <c r="V24" s="1195"/>
      <c r="W24" s="1195" t="s">
        <v>453</v>
      </c>
      <c r="X24" s="1195"/>
      <c r="Y24" s="1234">
        <v>1</v>
      </c>
      <c r="Z24" s="1312"/>
      <c r="AA24" s="1195" t="s">
        <v>453</v>
      </c>
      <c r="AB24" s="1195"/>
      <c r="AC24" s="1210">
        <v>0.75</v>
      </c>
      <c r="AD24" s="1210"/>
      <c r="AE24" s="1195" t="s">
        <v>453</v>
      </c>
      <c r="AF24" s="1195"/>
      <c r="AG24" s="1195" t="s">
        <v>453</v>
      </c>
      <c r="AH24" s="1195"/>
      <c r="AI24" s="1195" t="s">
        <v>453</v>
      </c>
      <c r="AJ24" s="1195"/>
      <c r="AK24" s="1195" t="s">
        <v>453</v>
      </c>
      <c r="AL24" s="1195"/>
      <c r="AM24" s="1197"/>
      <c r="AN24" s="1161"/>
      <c r="AO24" s="1161"/>
      <c r="AP24" s="1169"/>
    </row>
    <row r="25" spans="3:48" ht="18" customHeight="1">
      <c r="C25" s="1226">
        <f t="shared" si="0"/>
        <v>16</v>
      </c>
      <c r="D25" s="1227"/>
      <c r="E25" s="1189"/>
      <c r="F25" s="1189"/>
      <c r="G25" s="1229"/>
      <c r="H25" s="1235"/>
      <c r="I25" s="1228">
        <v>1</v>
      </c>
      <c r="J25" s="1229"/>
      <c r="K25" s="1229">
        <v>1</v>
      </c>
      <c r="L25" s="1229"/>
      <c r="M25" s="1229">
        <v>1</v>
      </c>
      <c r="N25" s="1229"/>
      <c r="O25" s="1229" t="s">
        <v>453</v>
      </c>
      <c r="P25" s="1229"/>
      <c r="Q25" s="1229" t="s">
        <v>453</v>
      </c>
      <c r="R25" s="1229"/>
      <c r="S25" s="1229">
        <v>1</v>
      </c>
      <c r="T25" s="1229"/>
      <c r="U25" s="1229" t="s">
        <v>453</v>
      </c>
      <c r="V25" s="1229"/>
      <c r="W25" s="1229" t="s">
        <v>453</v>
      </c>
      <c r="X25" s="1229"/>
      <c r="Y25" s="1235">
        <v>1</v>
      </c>
      <c r="Z25" s="1313"/>
      <c r="AA25" s="1229" t="s">
        <v>453</v>
      </c>
      <c r="AB25" s="1229"/>
      <c r="AC25" s="1232">
        <v>0.75</v>
      </c>
      <c r="AD25" s="1232"/>
      <c r="AE25" s="1229" t="s">
        <v>453</v>
      </c>
      <c r="AF25" s="1229"/>
      <c r="AG25" s="1229" t="s">
        <v>453</v>
      </c>
      <c r="AH25" s="1229"/>
      <c r="AI25" s="1229" t="s">
        <v>453</v>
      </c>
      <c r="AJ25" s="1229"/>
      <c r="AK25" s="1229" t="s">
        <v>453</v>
      </c>
      <c r="AL25" s="1229"/>
      <c r="AM25" s="1204"/>
      <c r="AN25" s="1205"/>
      <c r="AO25" s="1205"/>
      <c r="AP25" s="1206"/>
    </row>
  </sheetData>
  <mergeCells count="341">
    <mergeCell ref="AE7:AF8"/>
    <mergeCell ref="AI7:AJ8"/>
    <mergeCell ref="AK7:AL8"/>
    <mergeCell ref="C5:D9"/>
    <mergeCell ref="E5:F9"/>
    <mergeCell ref="G5:H9"/>
    <mergeCell ref="I5:J5"/>
    <mergeCell ref="K5:L5"/>
    <mergeCell ref="M5:N5"/>
    <mergeCell ref="M8:N8"/>
    <mergeCell ref="I7:J8"/>
    <mergeCell ref="K7:L8"/>
    <mergeCell ref="M7:N7"/>
    <mergeCell ref="O7:P7"/>
    <mergeCell ref="Q7:R7"/>
    <mergeCell ref="S7:T8"/>
    <mergeCell ref="U7:V8"/>
    <mergeCell ref="W7:X8"/>
    <mergeCell ref="O8:P8"/>
    <mergeCell ref="Q8:R8"/>
    <mergeCell ref="I9:J9"/>
    <mergeCell ref="K9:L9"/>
    <mergeCell ref="M9:N9"/>
    <mergeCell ref="AE9:AF9"/>
    <mergeCell ref="AG9:AH9"/>
    <mergeCell ref="AI9:AJ9"/>
    <mergeCell ref="AK9:AL9"/>
    <mergeCell ref="AM5:AP9"/>
    <mergeCell ref="I6:L6"/>
    <mergeCell ref="M6:R6"/>
    <mergeCell ref="S6:X6"/>
    <mergeCell ref="Y6:AB6"/>
    <mergeCell ref="AC6:AF6"/>
    <mergeCell ref="AG6:AH8"/>
    <mergeCell ref="AI6:AL6"/>
    <mergeCell ref="AA5:AB5"/>
    <mergeCell ref="AC5:AD5"/>
    <mergeCell ref="AE5:AF5"/>
    <mergeCell ref="AG5:AH5"/>
    <mergeCell ref="AI5:AJ5"/>
    <mergeCell ref="AK5:AL5"/>
    <mergeCell ref="O5:P5"/>
    <mergeCell ref="Q5:R5"/>
    <mergeCell ref="S5:T5"/>
    <mergeCell ref="U5:V5"/>
    <mergeCell ref="W5:X5"/>
    <mergeCell ref="Y5:Z5"/>
    <mergeCell ref="S9:T9"/>
    <mergeCell ref="U9:V9"/>
    <mergeCell ref="W9:X9"/>
    <mergeCell ref="Y9:Z9"/>
    <mergeCell ref="AA9:AB9"/>
    <mergeCell ref="AC9:AD9"/>
    <mergeCell ref="O9:P9"/>
    <mergeCell ref="Q9:R9"/>
    <mergeCell ref="Y7:Z8"/>
    <mergeCell ref="AA7:AB8"/>
    <mergeCell ref="AC7:AD8"/>
    <mergeCell ref="AM10:AP10"/>
    <mergeCell ref="C11:D11"/>
    <mergeCell ref="I11:J11"/>
    <mergeCell ref="K11:L11"/>
    <mergeCell ref="M11:N11"/>
    <mergeCell ref="O11:P11"/>
    <mergeCell ref="Q11:R11"/>
    <mergeCell ref="S11:T11"/>
    <mergeCell ref="AA10:AB10"/>
    <mergeCell ref="AC10:AD10"/>
    <mergeCell ref="AE10:AF10"/>
    <mergeCell ref="AG10:AH10"/>
    <mergeCell ref="AI10:AJ10"/>
    <mergeCell ref="AK10:AL10"/>
    <mergeCell ref="O10:P10"/>
    <mergeCell ref="Q10:R10"/>
    <mergeCell ref="S10:T10"/>
    <mergeCell ref="U10:V10"/>
    <mergeCell ref="W10:X10"/>
    <mergeCell ref="Y10:Z10"/>
    <mergeCell ref="C10:D10"/>
    <mergeCell ref="E10:F13"/>
    <mergeCell ref="AG11:AH11"/>
    <mergeCell ref="AI11:AJ11"/>
    <mergeCell ref="AK11:AL11"/>
    <mergeCell ref="AM11:AP11"/>
    <mergeCell ref="U11:V11"/>
    <mergeCell ref="W11:X11"/>
    <mergeCell ref="Y11:Z11"/>
    <mergeCell ref="AA11:AB11"/>
    <mergeCell ref="AC11:AD11"/>
    <mergeCell ref="AE11:AF11"/>
    <mergeCell ref="AM12:AP12"/>
    <mergeCell ref="AE12:AF12"/>
    <mergeCell ref="AG12:AH12"/>
    <mergeCell ref="AI12:AJ12"/>
    <mergeCell ref="AK12:AL12"/>
    <mergeCell ref="C13:D13"/>
    <mergeCell ref="I13:J13"/>
    <mergeCell ref="K13:L13"/>
    <mergeCell ref="M13:N13"/>
    <mergeCell ref="O13:P13"/>
    <mergeCell ref="Q13:R13"/>
    <mergeCell ref="S13:T13"/>
    <mergeCell ref="AA12:AB12"/>
    <mergeCell ref="AC12:AD12"/>
    <mergeCell ref="O12:P12"/>
    <mergeCell ref="Q12:R12"/>
    <mergeCell ref="S12:T12"/>
    <mergeCell ref="U12:V12"/>
    <mergeCell ref="W12:X12"/>
    <mergeCell ref="Y12:Z12"/>
    <mergeCell ref="G10:H13"/>
    <mergeCell ref="I10:J10"/>
    <mergeCell ref="K10:L10"/>
    <mergeCell ref="M10:N10"/>
    <mergeCell ref="C12:D12"/>
    <mergeCell ref="I12:J12"/>
    <mergeCell ref="K12:L12"/>
    <mergeCell ref="M12:N12"/>
    <mergeCell ref="AG13:AH13"/>
    <mergeCell ref="AI13:AJ13"/>
    <mergeCell ref="AK13:AL13"/>
    <mergeCell ref="AM13:AP13"/>
    <mergeCell ref="U13:V13"/>
    <mergeCell ref="W13:X13"/>
    <mergeCell ref="Y13:Z13"/>
    <mergeCell ref="AA13:AB13"/>
    <mergeCell ref="AC13:AD13"/>
    <mergeCell ref="AE13:AF13"/>
    <mergeCell ref="C14:D14"/>
    <mergeCell ref="E14:F16"/>
    <mergeCell ref="G14:H16"/>
    <mergeCell ref="I14:J14"/>
    <mergeCell ref="K14:L14"/>
    <mergeCell ref="AK14:AL14"/>
    <mergeCell ref="AM14:AP14"/>
    <mergeCell ref="C15:D15"/>
    <mergeCell ref="I15:J15"/>
    <mergeCell ref="K15:L15"/>
    <mergeCell ref="M15:N15"/>
    <mergeCell ref="O15:P15"/>
    <mergeCell ref="Y14:Z14"/>
    <mergeCell ref="AA14:AB14"/>
    <mergeCell ref="AC14:AD14"/>
    <mergeCell ref="AE14:AF14"/>
    <mergeCell ref="AG14:AH14"/>
    <mergeCell ref="AI14:AJ14"/>
    <mergeCell ref="M14:N14"/>
    <mergeCell ref="O14:P14"/>
    <mergeCell ref="Q14:R14"/>
    <mergeCell ref="S14:T14"/>
    <mergeCell ref="U14:V14"/>
    <mergeCell ref="W14:X14"/>
    <mergeCell ref="AM15:AP15"/>
    <mergeCell ref="C16:D16"/>
    <mergeCell ref="I16:J16"/>
    <mergeCell ref="K16:L16"/>
    <mergeCell ref="M16:N16"/>
    <mergeCell ref="O16:P16"/>
    <mergeCell ref="Q16:R16"/>
    <mergeCell ref="S16:T16"/>
    <mergeCell ref="U16:V16"/>
    <mergeCell ref="W16:X16"/>
    <mergeCell ref="AE15:AF15"/>
    <mergeCell ref="AG15:AH15"/>
    <mergeCell ref="AI15:AJ15"/>
    <mergeCell ref="AK15:AL15"/>
    <mergeCell ref="S15:T15"/>
    <mergeCell ref="U15:V15"/>
    <mergeCell ref="W15:X15"/>
    <mergeCell ref="Y15:Z15"/>
    <mergeCell ref="AA15:AB15"/>
    <mergeCell ref="AC15:AD15"/>
    <mergeCell ref="AK16:AL16"/>
    <mergeCell ref="Q15:R15"/>
    <mergeCell ref="AM16:AP16"/>
    <mergeCell ref="AE16:AF16"/>
    <mergeCell ref="C17:D17"/>
    <mergeCell ref="E17:F18"/>
    <mergeCell ref="G17:H18"/>
    <mergeCell ref="I17:J17"/>
    <mergeCell ref="K17:L17"/>
    <mergeCell ref="M17:N17"/>
    <mergeCell ref="Y16:Z16"/>
    <mergeCell ref="AA16:AB16"/>
    <mergeCell ref="AC16:AD16"/>
    <mergeCell ref="AG16:AH16"/>
    <mergeCell ref="AI16:AJ16"/>
    <mergeCell ref="AM17:AP17"/>
    <mergeCell ref="C18:D18"/>
    <mergeCell ref="I18:J18"/>
    <mergeCell ref="K18:L18"/>
    <mergeCell ref="M18:N18"/>
    <mergeCell ref="O18:P18"/>
    <mergeCell ref="Q18:R18"/>
    <mergeCell ref="S18:T18"/>
    <mergeCell ref="AA17:AB17"/>
    <mergeCell ref="AC17:AD17"/>
    <mergeCell ref="AE17:AF17"/>
    <mergeCell ref="AG17:AH17"/>
    <mergeCell ref="AI17:AJ17"/>
    <mergeCell ref="AK17:AL17"/>
    <mergeCell ref="O17:P17"/>
    <mergeCell ref="Q17:R17"/>
    <mergeCell ref="S17:T17"/>
    <mergeCell ref="U17:V17"/>
    <mergeCell ref="W17:X17"/>
    <mergeCell ref="Y17:Z17"/>
    <mergeCell ref="AG18:AH18"/>
    <mergeCell ref="AI18:AJ18"/>
    <mergeCell ref="C19:D19"/>
    <mergeCell ref="E19:F22"/>
    <mergeCell ref="C21:D21"/>
    <mergeCell ref="I21:J21"/>
    <mergeCell ref="K21:L21"/>
    <mergeCell ref="M21:N21"/>
    <mergeCell ref="AK18:AL18"/>
    <mergeCell ref="AM18:AP18"/>
    <mergeCell ref="U18:V18"/>
    <mergeCell ref="W18:X18"/>
    <mergeCell ref="Y18:Z18"/>
    <mergeCell ref="AA18:AB18"/>
    <mergeCell ref="AC18:AD18"/>
    <mergeCell ref="AE18:AF18"/>
    <mergeCell ref="AM19:AP19"/>
    <mergeCell ref="AE19:AF19"/>
    <mergeCell ref="AG19:AH19"/>
    <mergeCell ref="AI19:AJ19"/>
    <mergeCell ref="AK19:AL19"/>
    <mergeCell ref="Q20:R20"/>
    <mergeCell ref="S20:T20"/>
    <mergeCell ref="AA19:AB19"/>
    <mergeCell ref="AC19:AD19"/>
    <mergeCell ref="O19:P19"/>
    <mergeCell ref="Q19:R19"/>
    <mergeCell ref="S19:T19"/>
    <mergeCell ref="U19:V19"/>
    <mergeCell ref="W19:X19"/>
    <mergeCell ref="Y19:Z19"/>
    <mergeCell ref="AG20:AH20"/>
    <mergeCell ref="AI20:AJ20"/>
    <mergeCell ref="AK20:AL20"/>
    <mergeCell ref="AM20:AP20"/>
    <mergeCell ref="U20:V20"/>
    <mergeCell ref="W20:X20"/>
    <mergeCell ref="Y20:Z20"/>
    <mergeCell ref="AA20:AB20"/>
    <mergeCell ref="AC20:AD20"/>
    <mergeCell ref="AE20:AF20"/>
    <mergeCell ref="C22:D22"/>
    <mergeCell ref="I22:J22"/>
    <mergeCell ref="K22:L22"/>
    <mergeCell ref="M22:N22"/>
    <mergeCell ref="O22:P22"/>
    <mergeCell ref="Q22:R22"/>
    <mergeCell ref="S22:T22"/>
    <mergeCell ref="AA21:AB21"/>
    <mergeCell ref="AC21:AD21"/>
    <mergeCell ref="O21:P21"/>
    <mergeCell ref="Q21:R21"/>
    <mergeCell ref="S21:T21"/>
    <mergeCell ref="U21:V21"/>
    <mergeCell ref="W21:X21"/>
    <mergeCell ref="Y21:Z21"/>
    <mergeCell ref="G19:H22"/>
    <mergeCell ref="I19:J19"/>
    <mergeCell ref="K19:L19"/>
    <mergeCell ref="M19:N19"/>
    <mergeCell ref="C20:D20"/>
    <mergeCell ref="I20:J20"/>
    <mergeCell ref="K20:L20"/>
    <mergeCell ref="M20:N20"/>
    <mergeCell ref="O20:P20"/>
    <mergeCell ref="AM23:AP23"/>
    <mergeCell ref="AE23:AF23"/>
    <mergeCell ref="AG23:AH23"/>
    <mergeCell ref="AI23:AJ23"/>
    <mergeCell ref="AK23:AL23"/>
    <mergeCell ref="AM21:AP21"/>
    <mergeCell ref="AE21:AF21"/>
    <mergeCell ref="AG21:AH21"/>
    <mergeCell ref="AI21:AJ21"/>
    <mergeCell ref="AK21:AL21"/>
    <mergeCell ref="AG22:AH22"/>
    <mergeCell ref="AI22:AJ22"/>
    <mergeCell ref="AK22:AL22"/>
    <mergeCell ref="AM22:AP22"/>
    <mergeCell ref="U22:V22"/>
    <mergeCell ref="W22:X22"/>
    <mergeCell ref="Y22:Z22"/>
    <mergeCell ref="AA22:AB22"/>
    <mergeCell ref="AC22:AD22"/>
    <mergeCell ref="AE22:AF22"/>
    <mergeCell ref="AA23:AB23"/>
    <mergeCell ref="AC23:AD23"/>
    <mergeCell ref="O23:P23"/>
    <mergeCell ref="Q23:R23"/>
    <mergeCell ref="S23:T23"/>
    <mergeCell ref="U23:V23"/>
    <mergeCell ref="W23:X23"/>
    <mergeCell ref="Y23:Z23"/>
    <mergeCell ref="G24:H25"/>
    <mergeCell ref="I24:J24"/>
    <mergeCell ref="K24:L24"/>
    <mergeCell ref="M24:N24"/>
    <mergeCell ref="O24:P24"/>
    <mergeCell ref="Q24:R24"/>
    <mergeCell ref="AG24:AH24"/>
    <mergeCell ref="AI24:AJ24"/>
    <mergeCell ref="C23:D23"/>
    <mergeCell ref="E23:F25"/>
    <mergeCell ref="G23:H23"/>
    <mergeCell ref="I23:J23"/>
    <mergeCell ref="K23:L23"/>
    <mergeCell ref="M23:N23"/>
    <mergeCell ref="AC25:AD25"/>
    <mergeCell ref="AE25:AF25"/>
    <mergeCell ref="AG25:AH25"/>
    <mergeCell ref="AK24:AL24"/>
    <mergeCell ref="AE24:AF24"/>
    <mergeCell ref="AM24:AP24"/>
    <mergeCell ref="C25:D25"/>
    <mergeCell ref="S24:T24"/>
    <mergeCell ref="U24:V24"/>
    <mergeCell ref="W24:X24"/>
    <mergeCell ref="Y24:Z24"/>
    <mergeCell ref="AA24:AB24"/>
    <mergeCell ref="AC24:AD24"/>
    <mergeCell ref="I25:J25"/>
    <mergeCell ref="K25:L25"/>
    <mergeCell ref="M25:N25"/>
    <mergeCell ref="O25:P25"/>
    <mergeCell ref="Q25:R25"/>
    <mergeCell ref="S25:T25"/>
    <mergeCell ref="U25:V25"/>
    <mergeCell ref="W25:X25"/>
    <mergeCell ref="AK25:AL25"/>
    <mergeCell ref="AM25:AP25"/>
    <mergeCell ref="Y25:Z25"/>
    <mergeCell ref="AA25:AB25"/>
    <mergeCell ref="AI25:AJ25"/>
    <mergeCell ref="C24:D24"/>
  </mergeCells>
  <phoneticPr fontId="115"/>
  <pageMargins left="0.7" right="0.7" top="0.75" bottom="0.75" header="0.3" footer="0.3"/>
  <pageSetup paperSize="9"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3"/>
  <dimension ref="B5:AM52"/>
  <sheetViews>
    <sheetView view="pageBreakPreview" zoomScale="115" zoomScaleNormal="100" zoomScaleSheetLayoutView="115" workbookViewId="0">
      <selection activeCell="Z24" sqref="Z24"/>
    </sheetView>
  </sheetViews>
  <sheetFormatPr defaultColWidth="2.625" defaultRowHeight="13.5"/>
  <cols>
    <col min="1" max="16384" width="2.625" style="559"/>
  </cols>
  <sheetData>
    <row r="5" spans="2:39" ht="18" customHeight="1">
      <c r="B5" s="560" t="s">
        <v>469</v>
      </c>
      <c r="C5" s="561"/>
      <c r="D5" s="561"/>
      <c r="E5" s="561"/>
      <c r="F5" s="561"/>
      <c r="G5" s="561"/>
      <c r="H5" s="561"/>
      <c r="I5" s="561"/>
      <c r="J5" s="561"/>
      <c r="K5" s="561"/>
      <c r="L5" s="561"/>
      <c r="M5" s="561"/>
      <c r="N5" s="561"/>
      <c r="O5" s="561"/>
      <c r="P5" s="562"/>
      <c r="Q5" s="561"/>
      <c r="R5" s="291"/>
      <c r="S5" s="291"/>
      <c r="T5" s="291"/>
      <c r="U5" s="291"/>
      <c r="V5" s="291"/>
      <c r="W5" s="561"/>
      <c r="X5" s="561"/>
      <c r="Y5" s="563"/>
      <c r="Z5" s="563"/>
      <c r="AA5" s="561"/>
      <c r="AB5" s="561"/>
      <c r="AC5" s="561"/>
      <c r="AD5" s="561"/>
      <c r="AE5" s="561"/>
      <c r="AF5" s="561"/>
    </row>
    <row r="6" spans="2:39" ht="18" customHeight="1">
      <c r="B6" s="561"/>
      <c r="C6" s="564"/>
      <c r="D6" s="564"/>
      <c r="E6" s="564"/>
      <c r="F6" s="564"/>
      <c r="G6" s="564"/>
      <c r="H6" s="564"/>
      <c r="I6" s="564"/>
      <c r="J6" s="564"/>
      <c r="K6" s="564"/>
      <c r="L6" s="564"/>
      <c r="M6" s="564"/>
      <c r="N6" s="564"/>
      <c r="O6" s="564"/>
      <c r="P6" s="564"/>
      <c r="Q6" s="564"/>
      <c r="R6" s="564"/>
      <c r="S6" s="564"/>
      <c r="T6" s="564"/>
      <c r="U6" s="564"/>
      <c r="V6" s="564"/>
      <c r="W6" s="564"/>
      <c r="X6" s="564"/>
      <c r="Y6" s="564"/>
      <c r="Z6" s="564"/>
      <c r="AA6" s="564"/>
      <c r="AB6" s="564"/>
      <c r="AC6" s="564"/>
      <c r="AD6" s="564"/>
      <c r="AE6" s="561"/>
      <c r="AF6" s="561"/>
    </row>
    <row r="7" spans="2:39" ht="18" customHeight="1">
      <c r="B7" s="561"/>
      <c r="C7" s="1246" t="s">
        <v>364</v>
      </c>
      <c r="D7" s="1247"/>
      <c r="E7" s="1250" t="s">
        <v>365</v>
      </c>
      <c r="F7" s="1251"/>
      <c r="G7" s="1251"/>
      <c r="H7" s="1251"/>
      <c r="I7" s="1251"/>
      <c r="J7" s="1251"/>
      <c r="K7" s="1251"/>
      <c r="L7" s="1251"/>
      <c r="M7" s="1251"/>
      <c r="N7" s="1251"/>
      <c r="O7" s="1251"/>
      <c r="P7" s="1237" t="s">
        <v>390</v>
      </c>
      <c r="Q7" s="1237"/>
      <c r="R7" s="1237" t="s">
        <v>391</v>
      </c>
      <c r="S7" s="1237"/>
      <c r="T7" s="1237" t="s">
        <v>392</v>
      </c>
      <c r="U7" s="1237"/>
      <c r="V7" s="1237" t="s">
        <v>470</v>
      </c>
      <c r="W7" s="1247"/>
      <c r="X7" s="605"/>
      <c r="Y7" s="603"/>
      <c r="Z7" s="603"/>
      <c r="AA7" s="603"/>
      <c r="AB7" s="603"/>
      <c r="AC7" s="603"/>
      <c r="AD7" s="603"/>
      <c r="AE7" s="603"/>
      <c r="AF7" s="603"/>
      <c r="AG7" s="603"/>
      <c r="AH7" s="603"/>
      <c r="AI7" s="603"/>
      <c r="AJ7" s="603"/>
      <c r="AK7" s="603"/>
      <c r="AL7" s="603"/>
      <c r="AM7" s="603"/>
    </row>
    <row r="8" spans="2:39" ht="18" customHeight="1">
      <c r="B8" s="561"/>
      <c r="C8" s="1248"/>
      <c r="D8" s="1249"/>
      <c r="E8" s="1252"/>
      <c r="F8" s="1253"/>
      <c r="G8" s="1253"/>
      <c r="H8" s="1253"/>
      <c r="I8" s="1253"/>
      <c r="J8" s="1253"/>
      <c r="K8" s="1253"/>
      <c r="L8" s="1253"/>
      <c r="M8" s="1253"/>
      <c r="N8" s="1253"/>
      <c r="O8" s="1253"/>
      <c r="P8" s="1238"/>
      <c r="Q8" s="1238"/>
      <c r="R8" s="1238"/>
      <c r="S8" s="1238"/>
      <c r="T8" s="1238"/>
      <c r="U8" s="1238"/>
      <c r="V8" s="1238"/>
      <c r="W8" s="1249"/>
      <c r="X8" s="605"/>
      <c r="Y8" s="603"/>
      <c r="Z8" s="603"/>
      <c r="AA8" s="603"/>
      <c r="AB8" s="603"/>
      <c r="AC8" s="603"/>
      <c r="AD8" s="603"/>
      <c r="AE8" s="603"/>
      <c r="AF8" s="603"/>
      <c r="AG8" s="603"/>
      <c r="AH8" s="603"/>
      <c r="AI8" s="603"/>
      <c r="AJ8" s="603"/>
      <c r="AK8" s="603"/>
      <c r="AL8" s="603"/>
      <c r="AM8" s="603"/>
    </row>
    <row r="9" spans="2:39" ht="18" customHeight="1">
      <c r="B9" s="561"/>
      <c r="C9" s="1345">
        <f>1</f>
        <v>1</v>
      </c>
      <c r="D9" s="1346"/>
      <c r="E9" s="1243" t="s">
        <v>475</v>
      </c>
      <c r="F9" s="1244"/>
      <c r="G9" s="1244"/>
      <c r="H9" s="1244"/>
      <c r="I9" s="1244"/>
      <c r="J9" s="1244"/>
      <c r="K9" s="1244"/>
      <c r="L9" s="1244"/>
      <c r="M9" s="1244"/>
      <c r="N9" s="1244"/>
      <c r="O9" s="1244"/>
      <c r="P9" s="1245">
        <v>1</v>
      </c>
      <c r="Q9" s="1245"/>
      <c r="R9" s="1245">
        <v>2</v>
      </c>
      <c r="S9" s="1245"/>
      <c r="T9" s="1245">
        <v>3</v>
      </c>
      <c r="U9" s="1245"/>
      <c r="V9" s="1245">
        <v>4</v>
      </c>
      <c r="W9" s="1242"/>
      <c r="X9" s="606"/>
      <c r="Y9" s="604"/>
      <c r="Z9" s="604"/>
      <c r="AA9" s="604"/>
      <c r="AB9" s="604"/>
      <c r="AC9" s="604"/>
      <c r="AD9" s="604"/>
      <c r="AE9" s="604"/>
      <c r="AF9" s="604"/>
      <c r="AG9" s="604"/>
      <c r="AH9" s="604"/>
      <c r="AI9" s="604"/>
      <c r="AJ9" s="604"/>
      <c r="AK9" s="604"/>
      <c r="AL9" s="604"/>
      <c r="AM9" s="604"/>
    </row>
    <row r="10" spans="2:39" ht="18" customHeight="1">
      <c r="B10" s="561"/>
      <c r="C10" s="1347">
        <f>C9+1</f>
        <v>2</v>
      </c>
      <c r="D10" s="1348"/>
      <c r="E10" s="1257" t="s">
        <v>476</v>
      </c>
      <c r="F10" s="1258"/>
      <c r="G10" s="1258"/>
      <c r="H10" s="1258"/>
      <c r="I10" s="1258"/>
      <c r="J10" s="1258"/>
      <c r="K10" s="1258"/>
      <c r="L10" s="1258"/>
      <c r="M10" s="1258"/>
      <c r="N10" s="1258"/>
      <c r="O10" s="1258"/>
      <c r="P10" s="1259">
        <v>5</v>
      </c>
      <c r="Q10" s="1259"/>
      <c r="R10" s="1259"/>
      <c r="S10" s="1259"/>
      <c r="T10" s="1259"/>
      <c r="U10" s="1259"/>
      <c r="V10" s="1259"/>
      <c r="W10" s="1256"/>
      <c r="X10" s="606"/>
      <c r="Y10" s="604"/>
      <c r="Z10" s="604"/>
      <c r="AA10" s="604"/>
      <c r="AB10" s="604"/>
      <c r="AC10" s="604"/>
      <c r="AD10" s="604"/>
      <c r="AE10" s="604"/>
      <c r="AF10" s="604"/>
      <c r="AG10" s="604"/>
      <c r="AH10" s="604"/>
      <c r="AI10" s="604"/>
      <c r="AJ10" s="604"/>
      <c r="AK10" s="604"/>
      <c r="AL10" s="604"/>
      <c r="AM10" s="604"/>
    </row>
    <row r="11" spans="2:39" ht="18" customHeight="1">
      <c r="B11" s="561"/>
      <c r="C11" s="1347">
        <f t="shared" ref="C11:C16" si="0">C10+1</f>
        <v>3</v>
      </c>
      <c r="D11" s="1348"/>
      <c r="E11" s="1257" t="s">
        <v>477</v>
      </c>
      <c r="F11" s="1258"/>
      <c r="G11" s="1258"/>
      <c r="H11" s="1258"/>
      <c r="I11" s="1258"/>
      <c r="J11" s="1258"/>
      <c r="K11" s="1258"/>
      <c r="L11" s="1258"/>
      <c r="M11" s="1258"/>
      <c r="N11" s="1258"/>
      <c r="O11" s="1258"/>
      <c r="P11" s="1259">
        <v>6</v>
      </c>
      <c r="Q11" s="1259"/>
      <c r="R11" s="1259"/>
      <c r="S11" s="1259"/>
      <c r="T11" s="1259"/>
      <c r="U11" s="1259"/>
      <c r="V11" s="1259"/>
      <c r="W11" s="1256"/>
      <c r="X11" s="606"/>
      <c r="Y11" s="604"/>
      <c r="Z11" s="604"/>
      <c r="AA11" s="604"/>
      <c r="AB11" s="604"/>
      <c r="AC11" s="604"/>
      <c r="AD11" s="604"/>
      <c r="AE11" s="604"/>
      <c r="AF11" s="604"/>
      <c r="AG11" s="604"/>
      <c r="AH11" s="604"/>
      <c r="AI11" s="604"/>
      <c r="AJ11" s="604"/>
      <c r="AK11" s="604"/>
      <c r="AL11" s="604"/>
      <c r="AM11" s="604"/>
    </row>
    <row r="12" spans="2:39" ht="18" customHeight="1">
      <c r="B12" s="561"/>
      <c r="C12" s="1347">
        <f t="shared" si="0"/>
        <v>4</v>
      </c>
      <c r="D12" s="1348"/>
      <c r="E12" s="1257" t="s">
        <v>478</v>
      </c>
      <c r="F12" s="1258"/>
      <c r="G12" s="1258"/>
      <c r="H12" s="1258"/>
      <c r="I12" s="1258"/>
      <c r="J12" s="1258"/>
      <c r="K12" s="1258"/>
      <c r="L12" s="1258"/>
      <c r="M12" s="1258"/>
      <c r="N12" s="1258"/>
      <c r="O12" s="1258"/>
      <c r="P12" s="1259">
        <v>7</v>
      </c>
      <c r="Q12" s="1259"/>
      <c r="R12" s="1259"/>
      <c r="S12" s="1259"/>
      <c r="T12" s="1259"/>
      <c r="U12" s="1259"/>
      <c r="V12" s="1259"/>
      <c r="W12" s="1256"/>
      <c r="X12" s="606"/>
      <c r="Y12" s="604"/>
      <c r="Z12" s="604"/>
      <c r="AA12" s="604"/>
      <c r="AB12" s="604"/>
      <c r="AC12" s="604"/>
      <c r="AD12" s="604"/>
      <c r="AE12" s="604"/>
      <c r="AF12" s="604"/>
      <c r="AG12" s="604"/>
      <c r="AH12" s="604"/>
      <c r="AI12" s="604"/>
      <c r="AJ12" s="604"/>
      <c r="AK12" s="604"/>
      <c r="AL12" s="604"/>
      <c r="AM12" s="604"/>
    </row>
    <row r="13" spans="2:39" ht="18" customHeight="1">
      <c r="B13" s="561"/>
      <c r="C13" s="1347">
        <f t="shared" si="0"/>
        <v>5</v>
      </c>
      <c r="D13" s="1348"/>
      <c r="E13" s="1257" t="s">
        <v>479</v>
      </c>
      <c r="F13" s="1258"/>
      <c r="G13" s="1258"/>
      <c r="H13" s="1258"/>
      <c r="I13" s="1258"/>
      <c r="J13" s="1258"/>
      <c r="K13" s="1258"/>
      <c r="L13" s="1258"/>
      <c r="M13" s="1258"/>
      <c r="N13" s="1258"/>
      <c r="O13" s="1258"/>
      <c r="P13" s="1259">
        <v>8</v>
      </c>
      <c r="Q13" s="1259"/>
      <c r="R13" s="1259">
        <v>9</v>
      </c>
      <c r="S13" s="1259"/>
      <c r="T13" s="1259"/>
      <c r="U13" s="1259"/>
      <c r="V13" s="1259"/>
      <c r="W13" s="1256"/>
      <c r="X13" s="606"/>
      <c r="Y13" s="604"/>
      <c r="Z13" s="604"/>
      <c r="AA13" s="604"/>
      <c r="AB13" s="604"/>
      <c r="AC13" s="604"/>
      <c r="AD13" s="604"/>
      <c r="AE13" s="604"/>
      <c r="AF13" s="604"/>
      <c r="AG13" s="604"/>
      <c r="AH13" s="604"/>
      <c r="AI13" s="604"/>
      <c r="AJ13" s="604"/>
      <c r="AK13" s="604"/>
      <c r="AL13" s="604"/>
      <c r="AM13" s="604"/>
    </row>
    <row r="14" spans="2:39" ht="18" customHeight="1">
      <c r="B14" s="561"/>
      <c r="C14" s="1347">
        <f t="shared" si="0"/>
        <v>6</v>
      </c>
      <c r="D14" s="1348"/>
      <c r="E14" s="1257" t="s">
        <v>480</v>
      </c>
      <c r="F14" s="1258"/>
      <c r="G14" s="1258"/>
      <c r="H14" s="1258"/>
      <c r="I14" s="1258"/>
      <c r="J14" s="1258"/>
      <c r="K14" s="1258"/>
      <c r="L14" s="1258"/>
      <c r="M14" s="1258"/>
      <c r="N14" s="1258"/>
      <c r="O14" s="1258"/>
      <c r="P14" s="1259">
        <v>10</v>
      </c>
      <c r="Q14" s="1259"/>
      <c r="R14" s="1259">
        <v>11</v>
      </c>
      <c r="S14" s="1259"/>
      <c r="T14" s="1259">
        <v>12</v>
      </c>
      <c r="U14" s="1259"/>
      <c r="V14" s="1259">
        <v>13</v>
      </c>
      <c r="W14" s="1256"/>
      <c r="X14" s="606"/>
      <c r="Y14" s="604"/>
      <c r="Z14" s="604"/>
      <c r="AA14" s="604"/>
      <c r="AB14" s="604"/>
      <c r="AC14" s="604"/>
      <c r="AD14" s="604"/>
      <c r="AE14" s="604"/>
      <c r="AF14" s="604"/>
      <c r="AG14" s="604"/>
      <c r="AH14" s="604"/>
      <c r="AI14" s="604"/>
      <c r="AJ14" s="604"/>
      <c r="AK14" s="604"/>
      <c r="AL14" s="604"/>
      <c r="AM14" s="604"/>
    </row>
    <row r="15" spans="2:39" ht="18" customHeight="1">
      <c r="B15" s="561"/>
      <c r="C15" s="1347">
        <f t="shared" si="0"/>
        <v>7</v>
      </c>
      <c r="D15" s="1348"/>
      <c r="E15" s="1257" t="s">
        <v>481</v>
      </c>
      <c r="F15" s="1258"/>
      <c r="G15" s="1258"/>
      <c r="H15" s="1258"/>
      <c r="I15" s="1258"/>
      <c r="J15" s="1258"/>
      <c r="K15" s="1258"/>
      <c r="L15" s="1258"/>
      <c r="M15" s="1258"/>
      <c r="N15" s="1258"/>
      <c r="O15" s="1258"/>
      <c r="P15" s="1259">
        <v>14</v>
      </c>
      <c r="Q15" s="1259"/>
      <c r="R15" s="1259"/>
      <c r="S15" s="1259"/>
      <c r="T15" s="1259"/>
      <c r="U15" s="1259"/>
      <c r="V15" s="1259"/>
      <c r="W15" s="1256"/>
      <c r="X15" s="606"/>
      <c r="Y15" s="604"/>
      <c r="Z15" s="604"/>
      <c r="AA15" s="604"/>
      <c r="AB15" s="604"/>
      <c r="AC15" s="604"/>
      <c r="AD15" s="604"/>
      <c r="AE15" s="604"/>
      <c r="AF15" s="604"/>
      <c r="AG15" s="604"/>
      <c r="AH15" s="604"/>
      <c r="AI15" s="604"/>
      <c r="AJ15" s="604"/>
      <c r="AK15" s="604"/>
      <c r="AL15" s="604"/>
      <c r="AM15" s="604"/>
    </row>
    <row r="16" spans="2:39" ht="18" customHeight="1">
      <c r="B16" s="561"/>
      <c r="C16" s="1349">
        <f t="shared" si="0"/>
        <v>8</v>
      </c>
      <c r="D16" s="1350"/>
      <c r="E16" s="1265" t="s">
        <v>482</v>
      </c>
      <c r="F16" s="1266"/>
      <c r="G16" s="1266"/>
      <c r="H16" s="1266"/>
      <c r="I16" s="1266"/>
      <c r="J16" s="1266"/>
      <c r="K16" s="1266"/>
      <c r="L16" s="1266"/>
      <c r="M16" s="1266"/>
      <c r="N16" s="1266"/>
      <c r="O16" s="1266"/>
      <c r="P16" s="1261">
        <v>15</v>
      </c>
      <c r="Q16" s="1261"/>
      <c r="R16" s="1261">
        <v>16</v>
      </c>
      <c r="S16" s="1261"/>
      <c r="T16" s="1261"/>
      <c r="U16" s="1261"/>
      <c r="V16" s="1261"/>
      <c r="W16" s="1264"/>
      <c r="X16" s="606"/>
      <c r="Y16" s="604"/>
      <c r="Z16" s="604"/>
      <c r="AA16" s="604"/>
      <c r="AB16" s="604"/>
      <c r="AC16" s="604"/>
      <c r="AD16" s="604"/>
      <c r="AE16" s="604"/>
      <c r="AF16" s="604"/>
      <c r="AG16" s="604"/>
      <c r="AH16" s="604"/>
      <c r="AI16" s="604"/>
      <c r="AJ16" s="604"/>
      <c r="AK16" s="604"/>
      <c r="AL16" s="604"/>
      <c r="AM16" s="604"/>
    </row>
    <row r="17" ht="18" customHeight="1"/>
    <row r="41" spans="17:28">
      <c r="Q41" s="559">
        <v>0.245</v>
      </c>
      <c r="AB41" s="559">
        <v>0.54600000000000004</v>
      </c>
    </row>
    <row r="44" spans="17:28">
      <c r="Q44" s="559">
        <v>0.222</v>
      </c>
      <c r="AB44" s="559">
        <v>0.52100000000000002</v>
      </c>
    </row>
    <row r="49" spans="17:28">
      <c r="Q49" s="559">
        <v>0.184</v>
      </c>
      <c r="AB49" s="559">
        <v>0.41</v>
      </c>
    </row>
    <row r="52" spans="17:28">
      <c r="Q52" s="559">
        <v>0.16700000000000001</v>
      </c>
      <c r="AB52" s="559">
        <v>0.39100000000000001</v>
      </c>
    </row>
  </sheetData>
  <mergeCells count="54">
    <mergeCell ref="V15:W15"/>
    <mergeCell ref="V14:W14"/>
    <mergeCell ref="C16:D16"/>
    <mergeCell ref="E16:O16"/>
    <mergeCell ref="P16:Q16"/>
    <mergeCell ref="R16:S16"/>
    <mergeCell ref="T16:U16"/>
    <mergeCell ref="V16:W16"/>
    <mergeCell ref="C15:D15"/>
    <mergeCell ref="E15:O15"/>
    <mergeCell ref="P15:Q15"/>
    <mergeCell ref="R15:S15"/>
    <mergeCell ref="T15:U15"/>
    <mergeCell ref="P11:Q11"/>
    <mergeCell ref="R11:S11"/>
    <mergeCell ref="T11:U11"/>
    <mergeCell ref="C12:D12"/>
    <mergeCell ref="E12:O12"/>
    <mergeCell ref="P12:Q12"/>
    <mergeCell ref="R12:S12"/>
    <mergeCell ref="T12:U12"/>
    <mergeCell ref="V10:W10"/>
    <mergeCell ref="V12:W12"/>
    <mergeCell ref="V11:W11"/>
    <mergeCell ref="V13:W13"/>
    <mergeCell ref="C14:D14"/>
    <mergeCell ref="E14:O14"/>
    <mergeCell ref="P14:Q14"/>
    <mergeCell ref="R14:S14"/>
    <mergeCell ref="T14:U14"/>
    <mergeCell ref="C13:D13"/>
    <mergeCell ref="E13:O13"/>
    <mergeCell ref="P13:Q13"/>
    <mergeCell ref="R13:S13"/>
    <mergeCell ref="T13:U13"/>
    <mergeCell ref="C11:D11"/>
    <mergeCell ref="E11:O11"/>
    <mergeCell ref="C10:D10"/>
    <mergeCell ref="E10:O10"/>
    <mergeCell ref="P10:Q10"/>
    <mergeCell ref="R10:S10"/>
    <mergeCell ref="T10:U10"/>
    <mergeCell ref="V7:W8"/>
    <mergeCell ref="C9:D9"/>
    <mergeCell ref="E9:O9"/>
    <mergeCell ref="P9:Q9"/>
    <mergeCell ref="R9:S9"/>
    <mergeCell ref="T9:U9"/>
    <mergeCell ref="C7:D8"/>
    <mergeCell ref="E7:O8"/>
    <mergeCell ref="P7:Q8"/>
    <mergeCell ref="R7:S8"/>
    <mergeCell ref="T7:U8"/>
    <mergeCell ref="V9:W9"/>
  </mergeCells>
  <phoneticPr fontId="90"/>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3"/>
  <dimension ref="A2:AZ330"/>
  <sheetViews>
    <sheetView view="pageBreakPreview" topLeftCell="A4" zoomScale="115" zoomScaleNormal="130" zoomScaleSheetLayoutView="115" workbookViewId="0">
      <selection activeCell="AD73" sqref="AD73"/>
    </sheetView>
  </sheetViews>
  <sheetFormatPr defaultColWidth="2.125" defaultRowHeight="15" customHeight="1"/>
  <cols>
    <col min="1" max="4" width="2.125" style="219"/>
    <col min="5" max="5" width="2.25" style="219"/>
    <col min="6" max="6" width="2.375" style="219" bestFit="1" customWidth="1"/>
    <col min="7" max="12" width="2.125" style="219"/>
    <col min="13" max="13" width="2.625" style="219" bestFit="1" customWidth="1"/>
    <col min="14" max="17" width="2.125" style="219"/>
    <col min="18" max="19" width="2.125" style="219" customWidth="1"/>
    <col min="20" max="25" width="2.125" style="219"/>
    <col min="26" max="26" width="2.25" style="219" customWidth="1"/>
    <col min="27" max="27" width="2.125" style="219"/>
    <col min="28" max="28" width="2.125" style="219" customWidth="1"/>
    <col min="29" max="31" width="2.125" style="219"/>
    <col min="32" max="32" width="2.375" style="219" customWidth="1"/>
    <col min="33" max="37" width="2.125" style="219"/>
    <col min="38" max="38" width="2.25" style="219" customWidth="1"/>
    <col min="39" max="273" width="2.125" style="219"/>
    <col min="274" max="274" width="2.25" style="219" customWidth="1"/>
    <col min="275" max="279" width="2.125" style="219"/>
    <col min="280" max="280" width="2.375" style="219" customWidth="1"/>
    <col min="281" max="285" width="2.125" style="219"/>
    <col min="286" max="286" width="2.25" style="219" customWidth="1"/>
    <col min="287" max="529" width="2.125" style="219"/>
    <col min="530" max="530" width="2.25" style="219" customWidth="1"/>
    <col min="531" max="535" width="2.125" style="219"/>
    <col min="536" max="536" width="2.375" style="219" customWidth="1"/>
    <col min="537" max="541" width="2.125" style="219"/>
    <col min="542" max="542" width="2.25" style="219" customWidth="1"/>
    <col min="543" max="785" width="2.125" style="219"/>
    <col min="786" max="786" width="2.25" style="219" customWidth="1"/>
    <col min="787" max="791" width="2.125" style="219"/>
    <col min="792" max="792" width="2.375" style="219" customWidth="1"/>
    <col min="793" max="797" width="2.125" style="219"/>
    <col min="798" max="798" width="2.25" style="219" customWidth="1"/>
    <col min="799" max="1041" width="2.125" style="219"/>
    <col min="1042" max="1042" width="2.25" style="219" customWidth="1"/>
    <col min="1043" max="1047" width="2.125" style="219"/>
    <col min="1048" max="1048" width="2.375" style="219" customWidth="1"/>
    <col min="1049" max="1053" width="2.125" style="219"/>
    <col min="1054" max="1054" width="2.25" style="219" customWidth="1"/>
    <col min="1055" max="1297" width="2.125" style="219"/>
    <col min="1298" max="1298" width="2.25" style="219" customWidth="1"/>
    <col min="1299" max="1303" width="2.125" style="219"/>
    <col min="1304" max="1304" width="2.375" style="219" customWidth="1"/>
    <col min="1305" max="1309" width="2.125" style="219"/>
    <col min="1310" max="1310" width="2.25" style="219" customWidth="1"/>
    <col min="1311" max="1553" width="2.125" style="219"/>
    <col min="1554" max="1554" width="2.25" style="219" customWidth="1"/>
    <col min="1555" max="1559" width="2.125" style="219"/>
    <col min="1560" max="1560" width="2.375" style="219" customWidth="1"/>
    <col min="1561" max="1565" width="2.125" style="219"/>
    <col min="1566" max="1566" width="2.25" style="219" customWidth="1"/>
    <col min="1567" max="1809" width="2.125" style="219"/>
    <col min="1810" max="1810" width="2.25" style="219" customWidth="1"/>
    <col min="1811" max="1815" width="2.125" style="219"/>
    <col min="1816" max="1816" width="2.375" style="219" customWidth="1"/>
    <col min="1817" max="1821" width="2.125" style="219"/>
    <col min="1822" max="1822" width="2.25" style="219" customWidth="1"/>
    <col min="1823" max="2065" width="2.125" style="219"/>
    <col min="2066" max="2066" width="2.25" style="219" customWidth="1"/>
    <col min="2067" max="2071" width="2.125" style="219"/>
    <col min="2072" max="2072" width="2.375" style="219" customWidth="1"/>
    <col min="2073" max="2077" width="2.125" style="219"/>
    <col min="2078" max="2078" width="2.25" style="219" customWidth="1"/>
    <col min="2079" max="2321" width="2.125" style="219"/>
    <col min="2322" max="2322" width="2.25" style="219" customWidth="1"/>
    <col min="2323" max="2327" width="2.125" style="219"/>
    <col min="2328" max="2328" width="2.375" style="219" customWidth="1"/>
    <col min="2329" max="2333" width="2.125" style="219"/>
    <col min="2334" max="2334" width="2.25" style="219" customWidth="1"/>
    <col min="2335" max="2577" width="2.125" style="219"/>
    <col min="2578" max="2578" width="2.25" style="219" customWidth="1"/>
    <col min="2579" max="2583" width="2.125" style="219"/>
    <col min="2584" max="2584" width="2.375" style="219" customWidth="1"/>
    <col min="2585" max="2589" width="2.125" style="219"/>
    <col min="2590" max="2590" width="2.25" style="219" customWidth="1"/>
    <col min="2591" max="2833" width="2.125" style="219"/>
    <col min="2834" max="2834" width="2.25" style="219" customWidth="1"/>
    <col min="2835" max="2839" width="2.125" style="219"/>
    <col min="2840" max="2840" width="2.375" style="219" customWidth="1"/>
    <col min="2841" max="2845" width="2.125" style="219"/>
    <col min="2846" max="2846" width="2.25" style="219" customWidth="1"/>
    <col min="2847" max="3089" width="2.125" style="219"/>
    <col min="3090" max="3090" width="2.25" style="219" customWidth="1"/>
    <col min="3091" max="3095" width="2.125" style="219"/>
    <col min="3096" max="3096" width="2.375" style="219" customWidth="1"/>
    <col min="3097" max="3101" width="2.125" style="219"/>
    <col min="3102" max="3102" width="2.25" style="219" customWidth="1"/>
    <col min="3103" max="3345" width="2.125" style="219"/>
    <col min="3346" max="3346" width="2.25" style="219" customWidth="1"/>
    <col min="3347" max="3351" width="2.125" style="219"/>
    <col min="3352" max="3352" width="2.375" style="219" customWidth="1"/>
    <col min="3353" max="3357" width="2.125" style="219"/>
    <col min="3358" max="3358" width="2.25" style="219" customWidth="1"/>
    <col min="3359" max="3601" width="2.125" style="219"/>
    <col min="3602" max="3602" width="2.25" style="219" customWidth="1"/>
    <col min="3603" max="3607" width="2.125" style="219"/>
    <col min="3608" max="3608" width="2.375" style="219" customWidth="1"/>
    <col min="3609" max="3613" width="2.125" style="219"/>
    <col min="3614" max="3614" width="2.25" style="219" customWidth="1"/>
    <col min="3615" max="3857" width="2.125" style="219"/>
    <col min="3858" max="3858" width="2.25" style="219" customWidth="1"/>
    <col min="3859" max="3863" width="2.125" style="219"/>
    <col min="3864" max="3864" width="2.375" style="219" customWidth="1"/>
    <col min="3865" max="3869" width="2.125" style="219"/>
    <col min="3870" max="3870" width="2.25" style="219" customWidth="1"/>
    <col min="3871" max="4113" width="2.125" style="219"/>
    <col min="4114" max="4114" width="2.25" style="219" customWidth="1"/>
    <col min="4115" max="4119" width="2.125" style="219"/>
    <col min="4120" max="4120" width="2.375" style="219" customWidth="1"/>
    <col min="4121" max="4125" width="2.125" style="219"/>
    <col min="4126" max="4126" width="2.25" style="219" customWidth="1"/>
    <col min="4127" max="4369" width="2.125" style="219"/>
    <col min="4370" max="4370" width="2.25" style="219" customWidth="1"/>
    <col min="4371" max="4375" width="2.125" style="219"/>
    <col min="4376" max="4376" width="2.375" style="219" customWidth="1"/>
    <col min="4377" max="4381" width="2.125" style="219"/>
    <col min="4382" max="4382" width="2.25" style="219" customWidth="1"/>
    <col min="4383" max="4625" width="2.125" style="219"/>
    <col min="4626" max="4626" width="2.25" style="219" customWidth="1"/>
    <col min="4627" max="4631" width="2.125" style="219"/>
    <col min="4632" max="4632" width="2.375" style="219" customWidth="1"/>
    <col min="4633" max="4637" width="2.125" style="219"/>
    <col min="4638" max="4638" width="2.25" style="219" customWidth="1"/>
    <col min="4639" max="4881" width="2.125" style="219"/>
    <col min="4882" max="4882" width="2.25" style="219" customWidth="1"/>
    <col min="4883" max="4887" width="2.125" style="219"/>
    <col min="4888" max="4888" width="2.375" style="219" customWidth="1"/>
    <col min="4889" max="4893" width="2.125" style="219"/>
    <col min="4894" max="4894" width="2.25" style="219" customWidth="1"/>
    <col min="4895" max="5137" width="2.125" style="219"/>
    <col min="5138" max="5138" width="2.25" style="219" customWidth="1"/>
    <col min="5139" max="5143" width="2.125" style="219"/>
    <col min="5144" max="5144" width="2.375" style="219" customWidth="1"/>
    <col min="5145" max="5149" width="2.125" style="219"/>
    <col min="5150" max="5150" width="2.25" style="219" customWidth="1"/>
    <col min="5151" max="5393" width="2.125" style="219"/>
    <col min="5394" max="5394" width="2.25" style="219" customWidth="1"/>
    <col min="5395" max="5399" width="2.125" style="219"/>
    <col min="5400" max="5400" width="2.375" style="219" customWidth="1"/>
    <col min="5401" max="5405" width="2.125" style="219"/>
    <col min="5406" max="5406" width="2.25" style="219" customWidth="1"/>
    <col min="5407" max="5649" width="2.125" style="219"/>
    <col min="5650" max="5650" width="2.25" style="219" customWidth="1"/>
    <col min="5651" max="5655" width="2.125" style="219"/>
    <col min="5656" max="5656" width="2.375" style="219" customWidth="1"/>
    <col min="5657" max="5661" width="2.125" style="219"/>
    <col min="5662" max="5662" width="2.25" style="219" customWidth="1"/>
    <col min="5663" max="5905" width="2.125" style="219"/>
    <col min="5906" max="5906" width="2.25" style="219" customWidth="1"/>
    <col min="5907" max="5911" width="2.125" style="219"/>
    <col min="5912" max="5912" width="2.375" style="219" customWidth="1"/>
    <col min="5913" max="5917" width="2.125" style="219"/>
    <col min="5918" max="5918" width="2.25" style="219" customWidth="1"/>
    <col min="5919" max="6161" width="2.125" style="219"/>
    <col min="6162" max="6162" width="2.25" style="219" customWidth="1"/>
    <col min="6163" max="6167" width="2.125" style="219"/>
    <col min="6168" max="6168" width="2.375" style="219" customWidth="1"/>
    <col min="6169" max="6173" width="2.125" style="219"/>
    <col min="6174" max="6174" width="2.25" style="219" customWidth="1"/>
    <col min="6175" max="6417" width="2.125" style="219"/>
    <col min="6418" max="6418" width="2.25" style="219" customWidth="1"/>
    <col min="6419" max="6423" width="2.125" style="219"/>
    <col min="6424" max="6424" width="2.375" style="219" customWidth="1"/>
    <col min="6425" max="6429" width="2.125" style="219"/>
    <col min="6430" max="6430" width="2.25" style="219" customWidth="1"/>
    <col min="6431" max="6673" width="2.125" style="219"/>
    <col min="6674" max="6674" width="2.25" style="219" customWidth="1"/>
    <col min="6675" max="6679" width="2.125" style="219"/>
    <col min="6680" max="6680" width="2.375" style="219" customWidth="1"/>
    <col min="6681" max="6685" width="2.125" style="219"/>
    <col min="6686" max="6686" width="2.25" style="219" customWidth="1"/>
    <col min="6687" max="6929" width="2.125" style="219"/>
    <col min="6930" max="6930" width="2.25" style="219" customWidth="1"/>
    <col min="6931" max="6935" width="2.125" style="219"/>
    <col min="6936" max="6936" width="2.375" style="219" customWidth="1"/>
    <col min="6937" max="6941" width="2.125" style="219"/>
    <col min="6942" max="6942" width="2.25" style="219" customWidth="1"/>
    <col min="6943" max="7185" width="2.125" style="219"/>
    <col min="7186" max="7186" width="2.25" style="219" customWidth="1"/>
    <col min="7187" max="7191" width="2.125" style="219"/>
    <col min="7192" max="7192" width="2.375" style="219" customWidth="1"/>
    <col min="7193" max="7197" width="2.125" style="219"/>
    <col min="7198" max="7198" width="2.25" style="219" customWidth="1"/>
    <col min="7199" max="7441" width="2.125" style="219"/>
    <col min="7442" max="7442" width="2.25" style="219" customWidth="1"/>
    <col min="7443" max="7447" width="2.125" style="219"/>
    <col min="7448" max="7448" width="2.375" style="219" customWidth="1"/>
    <col min="7449" max="7453" width="2.125" style="219"/>
    <col min="7454" max="7454" width="2.25" style="219" customWidth="1"/>
    <col min="7455" max="7697" width="2.125" style="219"/>
    <col min="7698" max="7698" width="2.25" style="219" customWidth="1"/>
    <col min="7699" max="7703" width="2.125" style="219"/>
    <col min="7704" max="7704" width="2.375" style="219" customWidth="1"/>
    <col min="7705" max="7709" width="2.125" style="219"/>
    <col min="7710" max="7710" width="2.25" style="219" customWidth="1"/>
    <col min="7711" max="7953" width="2.125" style="219"/>
    <col min="7954" max="7954" width="2.25" style="219" customWidth="1"/>
    <col min="7955" max="7959" width="2.125" style="219"/>
    <col min="7960" max="7960" width="2.375" style="219" customWidth="1"/>
    <col min="7961" max="7965" width="2.125" style="219"/>
    <col min="7966" max="7966" width="2.25" style="219" customWidth="1"/>
    <col min="7967" max="8209" width="2.125" style="219"/>
    <col min="8210" max="8210" width="2.25" style="219" customWidth="1"/>
    <col min="8211" max="8215" width="2.125" style="219"/>
    <col min="8216" max="8216" width="2.375" style="219" customWidth="1"/>
    <col min="8217" max="8221" width="2.125" style="219"/>
    <col min="8222" max="8222" width="2.25" style="219" customWidth="1"/>
    <col min="8223" max="8465" width="2.125" style="219"/>
    <col min="8466" max="8466" width="2.25" style="219" customWidth="1"/>
    <col min="8467" max="8471" width="2.125" style="219"/>
    <col min="8472" max="8472" width="2.375" style="219" customWidth="1"/>
    <col min="8473" max="8477" width="2.125" style="219"/>
    <col min="8478" max="8478" width="2.25" style="219" customWidth="1"/>
    <col min="8479" max="8721" width="2.125" style="219"/>
    <col min="8722" max="8722" width="2.25" style="219" customWidth="1"/>
    <col min="8723" max="8727" width="2.125" style="219"/>
    <col min="8728" max="8728" width="2.375" style="219" customWidth="1"/>
    <col min="8729" max="8733" width="2.125" style="219"/>
    <col min="8734" max="8734" width="2.25" style="219" customWidth="1"/>
    <col min="8735" max="8977" width="2.125" style="219"/>
    <col min="8978" max="8978" width="2.25" style="219" customWidth="1"/>
    <col min="8979" max="8983" width="2.125" style="219"/>
    <col min="8984" max="8984" width="2.375" style="219" customWidth="1"/>
    <col min="8985" max="8989" width="2.125" style="219"/>
    <col min="8990" max="8990" width="2.25" style="219" customWidth="1"/>
    <col min="8991" max="9233" width="2.125" style="219"/>
    <col min="9234" max="9234" width="2.25" style="219" customWidth="1"/>
    <col min="9235" max="9239" width="2.125" style="219"/>
    <col min="9240" max="9240" width="2.375" style="219" customWidth="1"/>
    <col min="9241" max="9245" width="2.125" style="219"/>
    <col min="9246" max="9246" width="2.25" style="219" customWidth="1"/>
    <col min="9247" max="9489" width="2.125" style="219"/>
    <col min="9490" max="9490" width="2.25" style="219" customWidth="1"/>
    <col min="9491" max="9495" width="2.125" style="219"/>
    <col min="9496" max="9496" width="2.375" style="219" customWidth="1"/>
    <col min="9497" max="9501" width="2.125" style="219"/>
    <col min="9502" max="9502" width="2.25" style="219" customWidth="1"/>
    <col min="9503" max="9745" width="2.125" style="219"/>
    <col min="9746" max="9746" width="2.25" style="219" customWidth="1"/>
    <col min="9747" max="9751" width="2.125" style="219"/>
    <col min="9752" max="9752" width="2.375" style="219" customWidth="1"/>
    <col min="9753" max="9757" width="2.125" style="219"/>
    <col min="9758" max="9758" width="2.25" style="219" customWidth="1"/>
    <col min="9759" max="10001" width="2.125" style="219"/>
    <col min="10002" max="10002" width="2.25" style="219" customWidth="1"/>
    <col min="10003" max="10007" width="2.125" style="219"/>
    <col min="10008" max="10008" width="2.375" style="219" customWidth="1"/>
    <col min="10009" max="10013" width="2.125" style="219"/>
    <col min="10014" max="10014" width="2.25" style="219" customWidth="1"/>
    <col min="10015" max="10257" width="2.125" style="219"/>
    <col min="10258" max="10258" width="2.25" style="219" customWidth="1"/>
    <col min="10259" max="10263" width="2.125" style="219"/>
    <col min="10264" max="10264" width="2.375" style="219" customWidth="1"/>
    <col min="10265" max="10269" width="2.125" style="219"/>
    <col min="10270" max="10270" width="2.25" style="219" customWidth="1"/>
    <col min="10271" max="10513" width="2.125" style="219"/>
    <col min="10514" max="10514" width="2.25" style="219" customWidth="1"/>
    <col min="10515" max="10519" width="2.125" style="219"/>
    <col min="10520" max="10520" width="2.375" style="219" customWidth="1"/>
    <col min="10521" max="10525" width="2.125" style="219"/>
    <col min="10526" max="10526" width="2.25" style="219" customWidth="1"/>
    <col min="10527" max="10769" width="2.125" style="219"/>
    <col min="10770" max="10770" width="2.25" style="219" customWidth="1"/>
    <col min="10771" max="10775" width="2.125" style="219"/>
    <col min="10776" max="10776" width="2.375" style="219" customWidth="1"/>
    <col min="10777" max="10781" width="2.125" style="219"/>
    <col min="10782" max="10782" width="2.25" style="219" customWidth="1"/>
    <col min="10783" max="11025" width="2.125" style="219"/>
    <col min="11026" max="11026" width="2.25" style="219" customWidth="1"/>
    <col min="11027" max="11031" width="2.125" style="219"/>
    <col min="11032" max="11032" width="2.375" style="219" customWidth="1"/>
    <col min="11033" max="11037" width="2.125" style="219"/>
    <col min="11038" max="11038" width="2.25" style="219" customWidth="1"/>
    <col min="11039" max="11281" width="2.125" style="219"/>
    <col min="11282" max="11282" width="2.25" style="219" customWidth="1"/>
    <col min="11283" max="11287" width="2.125" style="219"/>
    <col min="11288" max="11288" width="2.375" style="219" customWidth="1"/>
    <col min="11289" max="11293" width="2.125" style="219"/>
    <col min="11294" max="11294" width="2.25" style="219" customWidth="1"/>
    <col min="11295" max="11537" width="2.125" style="219"/>
    <col min="11538" max="11538" width="2.25" style="219" customWidth="1"/>
    <col min="11539" max="11543" width="2.125" style="219"/>
    <col min="11544" max="11544" width="2.375" style="219" customWidth="1"/>
    <col min="11545" max="11549" width="2.125" style="219"/>
    <col min="11550" max="11550" width="2.25" style="219" customWidth="1"/>
    <col min="11551" max="11793" width="2.125" style="219"/>
    <col min="11794" max="11794" width="2.25" style="219" customWidth="1"/>
    <col min="11795" max="11799" width="2.125" style="219"/>
    <col min="11800" max="11800" width="2.375" style="219" customWidth="1"/>
    <col min="11801" max="11805" width="2.125" style="219"/>
    <col min="11806" max="11806" width="2.25" style="219" customWidth="1"/>
    <col min="11807" max="12049" width="2.125" style="219"/>
    <col min="12050" max="12050" width="2.25" style="219" customWidth="1"/>
    <col min="12051" max="12055" width="2.125" style="219"/>
    <col min="12056" max="12056" width="2.375" style="219" customWidth="1"/>
    <col min="12057" max="12061" width="2.125" style="219"/>
    <col min="12062" max="12062" width="2.25" style="219" customWidth="1"/>
    <col min="12063" max="12305" width="2.125" style="219"/>
    <col min="12306" max="12306" width="2.25" style="219" customWidth="1"/>
    <col min="12307" max="12311" width="2.125" style="219"/>
    <col min="12312" max="12312" width="2.375" style="219" customWidth="1"/>
    <col min="12313" max="12317" width="2.125" style="219"/>
    <col min="12318" max="12318" width="2.25" style="219" customWidth="1"/>
    <col min="12319" max="12561" width="2.125" style="219"/>
    <col min="12562" max="12562" width="2.25" style="219" customWidth="1"/>
    <col min="12563" max="12567" width="2.125" style="219"/>
    <col min="12568" max="12568" width="2.375" style="219" customWidth="1"/>
    <col min="12569" max="12573" width="2.125" style="219"/>
    <col min="12574" max="12574" width="2.25" style="219" customWidth="1"/>
    <col min="12575" max="12817" width="2.125" style="219"/>
    <col min="12818" max="12818" width="2.25" style="219" customWidth="1"/>
    <col min="12819" max="12823" width="2.125" style="219"/>
    <col min="12824" max="12824" width="2.375" style="219" customWidth="1"/>
    <col min="12825" max="12829" width="2.125" style="219"/>
    <col min="12830" max="12830" width="2.25" style="219" customWidth="1"/>
    <col min="12831" max="13073" width="2.125" style="219"/>
    <col min="13074" max="13074" width="2.25" style="219" customWidth="1"/>
    <col min="13075" max="13079" width="2.125" style="219"/>
    <col min="13080" max="13080" width="2.375" style="219" customWidth="1"/>
    <col min="13081" max="13085" width="2.125" style="219"/>
    <col min="13086" max="13086" width="2.25" style="219" customWidth="1"/>
    <col min="13087" max="13329" width="2.125" style="219"/>
    <col min="13330" max="13330" width="2.25" style="219" customWidth="1"/>
    <col min="13331" max="13335" width="2.125" style="219"/>
    <col min="13336" max="13336" width="2.375" style="219" customWidth="1"/>
    <col min="13337" max="13341" width="2.125" style="219"/>
    <col min="13342" max="13342" width="2.25" style="219" customWidth="1"/>
    <col min="13343" max="13585" width="2.125" style="219"/>
    <col min="13586" max="13586" width="2.25" style="219" customWidth="1"/>
    <col min="13587" max="13591" width="2.125" style="219"/>
    <col min="13592" max="13592" width="2.375" style="219" customWidth="1"/>
    <col min="13593" max="13597" width="2.125" style="219"/>
    <col min="13598" max="13598" width="2.25" style="219" customWidth="1"/>
    <col min="13599" max="13841" width="2.125" style="219"/>
    <col min="13842" max="13842" width="2.25" style="219" customWidth="1"/>
    <col min="13843" max="13847" width="2.125" style="219"/>
    <col min="13848" max="13848" width="2.375" style="219" customWidth="1"/>
    <col min="13849" max="13853" width="2.125" style="219"/>
    <col min="13854" max="13854" width="2.25" style="219" customWidth="1"/>
    <col min="13855" max="14097" width="2.125" style="219"/>
    <col min="14098" max="14098" width="2.25" style="219" customWidth="1"/>
    <col min="14099" max="14103" width="2.125" style="219"/>
    <col min="14104" max="14104" width="2.375" style="219" customWidth="1"/>
    <col min="14105" max="14109" width="2.125" style="219"/>
    <col min="14110" max="14110" width="2.25" style="219" customWidth="1"/>
    <col min="14111" max="14353" width="2.125" style="219"/>
    <col min="14354" max="14354" width="2.25" style="219" customWidth="1"/>
    <col min="14355" max="14359" width="2.125" style="219"/>
    <col min="14360" max="14360" width="2.375" style="219" customWidth="1"/>
    <col min="14361" max="14365" width="2.125" style="219"/>
    <col min="14366" max="14366" width="2.25" style="219" customWidth="1"/>
    <col min="14367" max="14609" width="2.125" style="219"/>
    <col min="14610" max="14610" width="2.25" style="219" customWidth="1"/>
    <col min="14611" max="14615" width="2.125" style="219"/>
    <col min="14616" max="14616" width="2.375" style="219" customWidth="1"/>
    <col min="14617" max="14621" width="2.125" style="219"/>
    <col min="14622" max="14622" width="2.25" style="219" customWidth="1"/>
    <col min="14623" max="14865" width="2.125" style="219"/>
    <col min="14866" max="14866" width="2.25" style="219" customWidth="1"/>
    <col min="14867" max="14871" width="2.125" style="219"/>
    <col min="14872" max="14872" width="2.375" style="219" customWidth="1"/>
    <col min="14873" max="14877" width="2.125" style="219"/>
    <col min="14878" max="14878" width="2.25" style="219" customWidth="1"/>
    <col min="14879" max="15121" width="2.125" style="219"/>
    <col min="15122" max="15122" width="2.25" style="219" customWidth="1"/>
    <col min="15123" max="15127" width="2.125" style="219"/>
    <col min="15128" max="15128" width="2.375" style="219" customWidth="1"/>
    <col min="15129" max="15133" width="2.125" style="219"/>
    <col min="15134" max="15134" width="2.25" style="219" customWidth="1"/>
    <col min="15135" max="15377" width="2.125" style="219"/>
    <col min="15378" max="15378" width="2.25" style="219" customWidth="1"/>
    <col min="15379" max="15383" width="2.125" style="219"/>
    <col min="15384" max="15384" width="2.375" style="219" customWidth="1"/>
    <col min="15385" max="15389" width="2.125" style="219"/>
    <col min="15390" max="15390" width="2.25" style="219" customWidth="1"/>
    <col min="15391" max="15633" width="2.125" style="219"/>
    <col min="15634" max="15634" width="2.25" style="219" customWidth="1"/>
    <col min="15635" max="15639" width="2.125" style="219"/>
    <col min="15640" max="15640" width="2.375" style="219" customWidth="1"/>
    <col min="15641" max="15645" width="2.125" style="219"/>
    <col min="15646" max="15646" width="2.25" style="219" customWidth="1"/>
    <col min="15647" max="15889" width="2.125" style="219"/>
    <col min="15890" max="15890" width="2.25" style="219" customWidth="1"/>
    <col min="15891" max="15895" width="2.125" style="219"/>
    <col min="15896" max="15896" width="2.375" style="219" customWidth="1"/>
    <col min="15897" max="15901" width="2.125" style="219"/>
    <col min="15902" max="15902" width="2.25" style="219" customWidth="1"/>
    <col min="15903" max="16145" width="2.125" style="219"/>
    <col min="16146" max="16146" width="2.25" style="219" customWidth="1"/>
    <col min="16147" max="16151" width="2.125" style="219"/>
    <col min="16152" max="16152" width="2.375" style="219" customWidth="1"/>
    <col min="16153" max="16157" width="2.125" style="219"/>
    <col min="16158" max="16158" width="2.25" style="219" customWidth="1"/>
    <col min="16159" max="16384" width="2.125" style="219"/>
  </cols>
  <sheetData>
    <row r="2" spans="1:35" ht="16.5" customHeight="1">
      <c r="A2" s="220"/>
      <c r="B2" s="220"/>
      <c r="C2" s="220" t="s">
        <v>549</v>
      </c>
    </row>
    <row r="3" spans="1:35" ht="16.5" customHeight="1">
      <c r="A3" s="220"/>
      <c r="B3" s="220"/>
      <c r="C3" s="220"/>
    </row>
    <row r="4" spans="1:35" ht="16.5" customHeight="1">
      <c r="A4" s="220"/>
      <c r="B4" s="220"/>
      <c r="C4" s="220"/>
      <c r="D4" s="219" t="s">
        <v>550</v>
      </c>
    </row>
    <row r="5" spans="1:35" ht="16.5" customHeight="1">
      <c r="A5" s="220"/>
      <c r="B5" s="220"/>
      <c r="C5" s="220"/>
    </row>
    <row r="6" spans="1:35" ht="15" customHeight="1">
      <c r="D6" s="220" t="s">
        <v>551</v>
      </c>
    </row>
    <row r="7" spans="1:35" ht="15" customHeight="1">
      <c r="AH7" s="234"/>
    </row>
    <row r="8" spans="1:35" ht="15" customHeight="1">
      <c r="E8" s="220"/>
      <c r="F8" s="220" t="s">
        <v>552</v>
      </c>
    </row>
    <row r="9" spans="1:35" ht="7.5" customHeight="1"/>
    <row r="10" spans="1:35" ht="15" customHeight="1">
      <c r="O10" s="219" t="s">
        <v>307</v>
      </c>
      <c r="W10" s="219" t="s">
        <v>308</v>
      </c>
      <c r="AE10" s="219" t="s">
        <v>309</v>
      </c>
    </row>
    <row r="11" spans="1:35" ht="15" customHeight="1">
      <c r="G11" s="219" t="s">
        <v>310</v>
      </c>
      <c r="N11" s="982">
        <f>反力!AC69</f>
        <v>320</v>
      </c>
      <c r="O11" s="982"/>
      <c r="P11" s="982"/>
      <c r="Q11" s="982"/>
      <c r="R11" s="982"/>
      <c r="S11" s="290"/>
      <c r="W11" s="1052">
        <f>'§8.線路'!V99</f>
        <v>-0.32500000000000001</v>
      </c>
      <c r="X11" s="1052"/>
      <c r="Y11" s="1052"/>
      <c r="Z11" s="1052"/>
      <c r="AD11" s="982">
        <f>ROUND(W11*N11,2)</f>
        <v>-104</v>
      </c>
      <c r="AE11" s="982"/>
      <c r="AF11" s="982"/>
      <c r="AG11" s="982"/>
      <c r="AH11" s="982"/>
    </row>
    <row r="12" spans="1:35" ht="15" customHeight="1">
      <c r="G12" s="330" t="s">
        <v>311</v>
      </c>
      <c r="H12" s="330"/>
      <c r="I12" s="330"/>
      <c r="J12" s="330"/>
      <c r="K12" s="330"/>
      <c r="L12" s="330"/>
      <c r="M12" s="330"/>
      <c r="N12" s="1029">
        <f>反力!AC70</f>
        <v>160</v>
      </c>
      <c r="O12" s="1029"/>
      <c r="P12" s="1029"/>
      <c r="Q12" s="1029"/>
      <c r="R12" s="1029"/>
      <c r="S12" s="330"/>
      <c r="T12" s="330"/>
      <c r="U12" s="330"/>
      <c r="V12" s="330"/>
      <c r="W12" s="1051">
        <f>'§8.線路'!V100</f>
        <v>0.67500000000000004</v>
      </c>
      <c r="X12" s="1051"/>
      <c r="Y12" s="1051"/>
      <c r="Z12" s="1051"/>
      <c r="AA12" s="330"/>
      <c r="AB12" s="330"/>
      <c r="AC12" s="330"/>
      <c r="AD12" s="1029">
        <f>ROUND(W12*N12,2)</f>
        <v>108</v>
      </c>
      <c r="AE12" s="1029"/>
      <c r="AF12" s="1029"/>
      <c r="AG12" s="1029"/>
      <c r="AH12" s="1029"/>
    </row>
    <row r="13" spans="1:35" ht="7.5" customHeight="1"/>
    <row r="14" spans="1:35" ht="15" customHeight="1">
      <c r="G14" s="219" t="s">
        <v>82</v>
      </c>
      <c r="N14" s="982">
        <f>SUM(N11:R12)</f>
        <v>480</v>
      </c>
      <c r="O14" s="982"/>
      <c r="P14" s="982"/>
      <c r="Q14" s="982"/>
      <c r="R14" s="982"/>
      <c r="AD14" s="982">
        <f>SUM(AD11:AH12)</f>
        <v>4</v>
      </c>
      <c r="AE14" s="982"/>
      <c r="AF14" s="982"/>
      <c r="AG14" s="982"/>
      <c r="AH14" s="982"/>
    </row>
    <row r="15" spans="1:35" ht="15" customHeight="1">
      <c r="AI15" s="234"/>
    </row>
    <row r="16" spans="1:35" ht="16.5" customHeight="1">
      <c r="A16" s="220"/>
      <c r="B16" s="220"/>
      <c r="D16" s="220" t="s">
        <v>553</v>
      </c>
      <c r="R16" s="266"/>
      <c r="T16" s="291"/>
      <c r="U16" s="291"/>
      <c r="V16" s="291"/>
      <c r="W16" s="291"/>
      <c r="X16" s="291"/>
      <c r="AA16" s="241"/>
      <c r="AB16" s="241"/>
      <c r="AC16" s="241"/>
      <c r="AD16" s="241"/>
      <c r="AG16" s="241"/>
      <c r="AH16" s="241"/>
    </row>
    <row r="17" spans="4:37" s="297" customFormat="1" ht="15.75" customHeight="1"/>
    <row r="18" spans="4:37" s="297" customFormat="1" ht="15.75" customHeight="1">
      <c r="E18" s="335" t="s">
        <v>340</v>
      </c>
    </row>
    <row r="19" spans="4:37" s="297" customFormat="1" ht="15" customHeight="1"/>
    <row r="20" spans="4:37" s="297" customFormat="1" ht="15" customHeight="1">
      <c r="F20" s="958" t="s">
        <v>554</v>
      </c>
      <c r="G20" s="959"/>
      <c r="H20" s="959"/>
      <c r="I20" s="959"/>
      <c r="J20" s="959"/>
      <c r="K20" s="959"/>
      <c r="L20" s="959"/>
      <c r="M20" s="959"/>
      <c r="N20" s="959"/>
      <c r="O20" s="959"/>
      <c r="P20" s="959"/>
      <c r="Q20" s="959"/>
      <c r="R20" s="959"/>
      <c r="S20" s="959"/>
      <c r="T20" s="959"/>
      <c r="U20" s="959" t="s">
        <v>555</v>
      </c>
      <c r="V20" s="959"/>
      <c r="W20" s="959"/>
      <c r="X20" s="959"/>
      <c r="Y20" s="959"/>
      <c r="Z20" s="959" t="s">
        <v>556</v>
      </c>
      <c r="AA20" s="959"/>
      <c r="AB20" s="959"/>
      <c r="AC20" s="959"/>
      <c r="AD20" s="967"/>
    </row>
    <row r="21" spans="4:37" s="297" customFormat="1" ht="15" customHeight="1">
      <c r="F21" s="960"/>
      <c r="G21" s="961"/>
      <c r="H21" s="961"/>
      <c r="I21" s="961"/>
      <c r="J21" s="961"/>
      <c r="K21" s="961"/>
      <c r="L21" s="961"/>
      <c r="M21" s="961"/>
      <c r="N21" s="961"/>
      <c r="O21" s="961"/>
      <c r="P21" s="961"/>
      <c r="Q21" s="961"/>
      <c r="R21" s="961"/>
      <c r="S21" s="961"/>
      <c r="T21" s="961"/>
      <c r="U21" s="961"/>
      <c r="V21" s="961"/>
      <c r="W21" s="961"/>
      <c r="X21" s="961"/>
      <c r="Y21" s="961"/>
      <c r="Z21" s="961"/>
      <c r="AA21" s="961"/>
      <c r="AB21" s="961"/>
      <c r="AC21" s="961"/>
      <c r="AD21" s="968"/>
    </row>
    <row r="22" spans="4:37" s="297" customFormat="1" ht="25.5" customHeight="1">
      <c r="F22" s="944" t="s">
        <v>557</v>
      </c>
      <c r="G22" s="945"/>
      <c r="H22" s="948" t="s">
        <v>558</v>
      </c>
      <c r="I22" s="948"/>
      <c r="J22" s="948"/>
      <c r="K22" s="948"/>
      <c r="L22" s="948"/>
      <c r="M22" s="948"/>
      <c r="N22" s="948"/>
      <c r="O22" s="948"/>
      <c r="P22" s="948"/>
      <c r="Q22" s="948"/>
      <c r="R22" s="948"/>
      <c r="S22" s="948"/>
      <c r="T22" s="948"/>
      <c r="U22" s="949">
        <f>線路水平!S384</f>
        <v>6790</v>
      </c>
      <c r="V22" s="949"/>
      <c r="W22" s="949"/>
      <c r="X22" s="949"/>
      <c r="Y22" s="949"/>
      <c r="Z22" s="949">
        <f>線路水平!X384</f>
        <v>4740</v>
      </c>
      <c r="AA22" s="949"/>
      <c r="AB22" s="949"/>
      <c r="AC22" s="949"/>
      <c r="AD22" s="950"/>
    </row>
    <row r="23" spans="4:37" s="297" customFormat="1" ht="25.5" customHeight="1">
      <c r="F23" s="946"/>
      <c r="G23" s="947"/>
      <c r="H23" s="951" t="s">
        <v>559</v>
      </c>
      <c r="I23" s="951"/>
      <c r="J23" s="951"/>
      <c r="K23" s="951"/>
      <c r="L23" s="951"/>
      <c r="M23" s="951"/>
      <c r="N23" s="951"/>
      <c r="O23" s="951"/>
      <c r="P23" s="951"/>
      <c r="Q23" s="951"/>
      <c r="R23" s="951"/>
      <c r="S23" s="951"/>
      <c r="T23" s="951"/>
      <c r="U23" s="952">
        <f>線路水平!S385</f>
        <v>64</v>
      </c>
      <c r="V23" s="952"/>
      <c r="W23" s="952"/>
      <c r="X23" s="952"/>
      <c r="Y23" s="952"/>
      <c r="Z23" s="952">
        <f>線路水平!X385</f>
        <v>64</v>
      </c>
      <c r="AA23" s="952"/>
      <c r="AB23" s="952"/>
      <c r="AC23" s="952"/>
      <c r="AD23" s="953"/>
    </row>
    <row r="24" spans="4:37" s="297" customFormat="1" ht="15" customHeight="1"/>
    <row r="25" spans="4:37" s="297" customFormat="1" ht="15.75" customHeight="1"/>
    <row r="26" spans="4:37" ht="15" customHeight="1">
      <c r="D26" s="220" t="s">
        <v>560</v>
      </c>
    </row>
    <row r="27" spans="4:37" ht="15" customHeight="1">
      <c r="D27" s="220"/>
    </row>
    <row r="28" spans="4:37" ht="15" customHeight="1">
      <c r="E28" s="219" t="s">
        <v>255</v>
      </c>
      <c r="K28" s="219" t="s">
        <v>124</v>
      </c>
      <c r="M28" s="219" t="s">
        <v>51</v>
      </c>
      <c r="N28" s="995">
        <v>1</v>
      </c>
      <c r="O28" s="995"/>
      <c r="P28" s="995"/>
    </row>
    <row r="30" spans="4:37" ht="15" customHeight="1">
      <c r="E30" s="219" t="s">
        <v>561</v>
      </c>
      <c r="O30" s="266"/>
      <c r="P30" s="223"/>
    </row>
    <row r="31" spans="4:37" ht="7.5" customHeight="1"/>
    <row r="32" spans="4:37" ht="15" customHeight="1">
      <c r="F32" s="219" t="s">
        <v>305</v>
      </c>
      <c r="M32" s="266" t="s">
        <v>562</v>
      </c>
      <c r="N32" s="219" t="s">
        <v>51</v>
      </c>
      <c r="O32" s="981">
        <f>'§8.線路'!L95</f>
        <v>2.7</v>
      </c>
      <c r="P32" s="989"/>
      <c r="Q32" s="989"/>
      <c r="R32" s="219" t="s">
        <v>58</v>
      </c>
      <c r="S32" s="981">
        <f>'§8.線路'!P95</f>
        <v>9</v>
      </c>
      <c r="T32" s="981"/>
      <c r="U32" s="981"/>
      <c r="V32" s="219" t="s">
        <v>58</v>
      </c>
      <c r="W32" s="1073">
        <f>'§8.線路'!X95</f>
        <v>24.5</v>
      </c>
      <c r="X32" s="1073"/>
      <c r="Y32" s="1073"/>
      <c r="Z32" s="219" t="s">
        <v>58</v>
      </c>
      <c r="AA32" s="981">
        <f>N28</f>
        <v>1</v>
      </c>
      <c r="AB32" s="989"/>
      <c r="AC32" s="989"/>
      <c r="AF32" s="219" t="s">
        <v>51</v>
      </c>
      <c r="AG32" s="764">
        <f>ROUND(O32*S32*W32*AA32,2)</f>
        <v>595.35</v>
      </c>
      <c r="AH32" s="764"/>
      <c r="AI32" s="764"/>
      <c r="AJ32" s="764"/>
      <c r="AK32" s="219" t="s">
        <v>15</v>
      </c>
    </row>
    <row r="33" spans="1:52" ht="7.5" customHeight="1">
      <c r="AG33" s="289"/>
      <c r="AH33" s="289"/>
      <c r="AI33" s="289"/>
      <c r="AJ33" s="289"/>
    </row>
    <row r="34" spans="1:52" ht="15" customHeight="1">
      <c r="F34" s="219" t="s">
        <v>300</v>
      </c>
      <c r="M34" s="266" t="s">
        <v>563</v>
      </c>
      <c r="N34" s="219" t="s">
        <v>51</v>
      </c>
      <c r="O34" s="981">
        <f>'§8.線路'!O88</f>
        <v>4.5</v>
      </c>
      <c r="P34" s="989"/>
      <c r="Q34" s="989"/>
      <c r="R34" s="219" t="s">
        <v>58</v>
      </c>
      <c r="S34" s="981">
        <f>'§8.線路'!S88</f>
        <v>2.7</v>
      </c>
      <c r="T34" s="989"/>
      <c r="U34" s="989"/>
      <c r="V34" s="219" t="s">
        <v>58</v>
      </c>
      <c r="W34" s="1073">
        <f>W32</f>
        <v>24.5</v>
      </c>
      <c r="X34" s="1073"/>
      <c r="Y34" s="1073"/>
      <c r="Z34" s="219" t="s">
        <v>58</v>
      </c>
      <c r="AA34" s="981">
        <f>N28</f>
        <v>1</v>
      </c>
      <c r="AB34" s="989"/>
      <c r="AC34" s="989"/>
      <c r="AF34" s="219" t="s">
        <v>51</v>
      </c>
      <c r="AG34" s="764">
        <f>ROUND(O34*S34*W34*AA34,2)</f>
        <v>297.68</v>
      </c>
      <c r="AH34" s="764"/>
      <c r="AI34" s="764"/>
      <c r="AJ34" s="764"/>
      <c r="AK34" s="219" t="s">
        <v>15</v>
      </c>
    </row>
    <row r="37" spans="1:52" ht="15" customHeight="1">
      <c r="E37" s="219" t="s">
        <v>564</v>
      </c>
    </row>
    <row r="38" spans="1:52" ht="7.5" customHeight="1"/>
    <row r="39" spans="1:52" ht="15" customHeight="1">
      <c r="G39" s="266" t="s">
        <v>336</v>
      </c>
      <c r="H39" s="219" t="s">
        <v>51</v>
      </c>
      <c r="J39" s="1530">
        <f>'§8.線路'!S90</f>
        <v>7</v>
      </c>
      <c r="K39" s="1530"/>
      <c r="L39" s="1530"/>
      <c r="M39" s="219" t="s">
        <v>58</v>
      </c>
      <c r="N39" s="1530">
        <f>'§8.線路'!W90</f>
        <v>9</v>
      </c>
      <c r="O39" s="1530"/>
      <c r="P39" s="1530"/>
      <c r="Q39" s="377"/>
      <c r="R39" s="1530"/>
      <c r="S39" s="1530"/>
      <c r="T39" s="1530"/>
      <c r="V39" s="1530"/>
      <c r="W39" s="1530"/>
      <c r="X39" s="1530"/>
      <c r="Y39" s="250"/>
      <c r="Z39" s="543"/>
      <c r="AB39" s="543"/>
      <c r="AC39" s="250"/>
    </row>
    <row r="40" spans="1:52" ht="15" customHeight="1">
      <c r="M40" s="250"/>
      <c r="N40" s="219" t="s">
        <v>58</v>
      </c>
      <c r="O40" s="1530">
        <f>'§8.線路'!AA90</f>
        <v>2.7</v>
      </c>
      <c r="P40" s="1530"/>
      <c r="Q40" s="1530"/>
      <c r="R40" s="219" t="s">
        <v>58</v>
      </c>
      <c r="S40" s="219" t="s">
        <v>565</v>
      </c>
      <c r="T40" s="1073">
        <f>'§8.線路'!O90</f>
        <v>24.5</v>
      </c>
      <c r="U40" s="1073"/>
      <c r="V40" s="1073"/>
      <c r="W40" s="219" t="s">
        <v>314</v>
      </c>
      <c r="X40" s="1014">
        <v>18</v>
      </c>
      <c r="Y40" s="1014"/>
      <c r="Z40" s="1014"/>
      <c r="AA40" s="219" t="s">
        <v>566</v>
      </c>
      <c r="AB40" s="219" t="s">
        <v>58</v>
      </c>
      <c r="AC40" s="981">
        <f>N28</f>
        <v>1</v>
      </c>
      <c r="AD40" s="989"/>
      <c r="AE40" s="989"/>
      <c r="AF40" s="219" t="s">
        <v>51</v>
      </c>
      <c r="AG40" s="981">
        <f>ROUND(J39*N39*O40*(T40-X40)*AC40,2)</f>
        <v>1105.6500000000001</v>
      </c>
      <c r="AH40" s="981"/>
      <c r="AI40" s="981"/>
      <c r="AJ40" s="981"/>
      <c r="AK40" s="219" t="s">
        <v>13</v>
      </c>
    </row>
    <row r="41" spans="1:52" ht="15" customHeight="1">
      <c r="D41"/>
      <c r="E41"/>
      <c r="F41"/>
      <c r="G41"/>
      <c r="H41"/>
      <c r="I41"/>
      <c r="J41"/>
      <c r="K41"/>
      <c r="L41"/>
      <c r="Q41"/>
      <c r="R41"/>
      <c r="S41"/>
      <c r="T41"/>
      <c r="U41"/>
      <c r="V41"/>
      <c r="W41"/>
      <c r="X41"/>
      <c r="Y41"/>
      <c r="Z41"/>
      <c r="AA41"/>
      <c r="AB41"/>
      <c r="AC41"/>
      <c r="AD41"/>
      <c r="AE41"/>
      <c r="AF41"/>
      <c r="AG41"/>
      <c r="AH41"/>
      <c r="AI41"/>
      <c r="AJ41"/>
      <c r="AK41"/>
      <c r="AL41"/>
      <c r="AM41"/>
      <c r="AN41"/>
      <c r="AO41"/>
      <c r="AP41"/>
      <c r="AQ41"/>
      <c r="AR41"/>
      <c r="AS41"/>
      <c r="AT41"/>
      <c r="AU41"/>
      <c r="AV41"/>
      <c r="AW41"/>
    </row>
    <row r="42" spans="1:52" ht="15" customHeight="1">
      <c r="A42" s="342"/>
      <c r="B42" s="342"/>
      <c r="C42" s="342"/>
      <c r="D42" s="342"/>
      <c r="E42" s="342"/>
      <c r="AJ42"/>
      <c r="AK42"/>
      <c r="AL42"/>
      <c r="AM42"/>
      <c r="AN42"/>
      <c r="AO42"/>
      <c r="AP42"/>
      <c r="AQ42"/>
      <c r="AR42"/>
      <c r="AS42"/>
      <c r="AT42"/>
      <c r="AU42"/>
      <c r="AV42"/>
      <c r="AW42"/>
    </row>
    <row r="43" spans="1:52" ht="15" customHeight="1">
      <c r="A43" s="345"/>
      <c r="B43" s="345"/>
      <c r="C43" s="553" t="s">
        <v>567</v>
      </c>
      <c r="D43" s="342"/>
      <c r="E43" s="337"/>
      <c r="F43" s="342"/>
      <c r="G43" s="342"/>
      <c r="H43" s="342"/>
      <c r="I43" s="342"/>
      <c r="J43" s="342"/>
      <c r="K43" s="342"/>
      <c r="L43" s="342"/>
      <c r="M43" s="342"/>
      <c r="N43" s="342"/>
      <c r="O43" s="342"/>
      <c r="P43" s="342"/>
      <c r="Q43" s="342"/>
      <c r="R43" s="342"/>
      <c r="S43" s="342"/>
      <c r="T43" s="342"/>
      <c r="U43" s="342"/>
      <c r="V43" s="342"/>
      <c r="W43" s="342"/>
      <c r="X43" s="342"/>
      <c r="Y43" s="342"/>
      <c r="Z43" s="342"/>
      <c r="AA43" s="342"/>
      <c r="AB43" s="342"/>
      <c r="AC43" s="342"/>
      <c r="AD43" s="342"/>
      <c r="AE43" s="342"/>
      <c r="AF43" s="342"/>
      <c r="AG43" s="342"/>
      <c r="AH43" s="342"/>
      <c r="AI43" s="342"/>
      <c r="AJ43" s="342"/>
      <c r="AK43"/>
      <c r="AL43"/>
      <c r="AM43"/>
      <c r="AN43"/>
      <c r="AO43"/>
      <c r="AP43"/>
      <c r="AQ43"/>
      <c r="AR43"/>
      <c r="AS43"/>
      <c r="AT43"/>
      <c r="AU43"/>
      <c r="AV43"/>
      <c r="AW43"/>
      <c r="AX43"/>
    </row>
    <row r="44" spans="1:52" ht="15" customHeight="1">
      <c r="A44" s="345"/>
      <c r="B44" s="345"/>
      <c r="C44" s="369"/>
      <c r="D44" s="336"/>
      <c r="E44" s="336"/>
      <c r="F44" s="336"/>
      <c r="G44" s="336"/>
      <c r="H44" s="336"/>
      <c r="I44" s="336"/>
      <c r="J44" s="336"/>
      <c r="K44" s="336"/>
      <c r="L44" s="336"/>
      <c r="M44" s="336"/>
      <c r="N44" s="336"/>
      <c r="O44" s="336"/>
      <c r="P44" s="336"/>
      <c r="Q44" s="336"/>
      <c r="R44" s="336"/>
      <c r="S44" s="336"/>
      <c r="T44" s="336"/>
      <c r="U44" s="336"/>
      <c r="V44" s="336"/>
      <c r="W44" s="336"/>
      <c r="X44" s="336"/>
      <c r="Y44" s="336"/>
      <c r="Z44" s="336"/>
      <c r="AA44" s="336"/>
      <c r="AB44" s="336"/>
      <c r="AC44" s="336"/>
      <c r="AD44" s="336"/>
      <c r="AE44" s="336"/>
      <c r="AF44" s="336"/>
      <c r="AG44" s="336"/>
      <c r="AH44" s="345"/>
      <c r="AI44" s="345"/>
      <c r="AJ44" s="345"/>
      <c r="AK44"/>
      <c r="AL44"/>
      <c r="AM44"/>
      <c r="AN44"/>
      <c r="AO44"/>
      <c r="AP44"/>
      <c r="AQ44"/>
      <c r="AR44"/>
      <c r="AS44"/>
      <c r="AT44"/>
      <c r="AU44"/>
      <c r="AV44"/>
      <c r="AW44"/>
      <c r="AX44"/>
    </row>
    <row r="45" spans="1:52" ht="15" customHeight="1">
      <c r="A45" s="345"/>
      <c r="B45" s="345"/>
      <c r="C45" s="345"/>
      <c r="D45" s="342"/>
      <c r="E45" s="391" t="s">
        <v>344</v>
      </c>
      <c r="F45" s="392">
        <v>1</v>
      </c>
      <c r="G45" s="361"/>
      <c r="H45" s="337" t="s">
        <v>345</v>
      </c>
      <c r="I45" s="337"/>
      <c r="J45" s="361"/>
      <c r="K45" s="361"/>
      <c r="L45" s="361"/>
      <c r="M45" s="336"/>
      <c r="N45" s="336"/>
      <c r="O45" s="336"/>
      <c r="P45" s="336"/>
      <c r="Q45" s="336"/>
      <c r="R45" s="336"/>
      <c r="S45" s="336"/>
      <c r="T45" s="336"/>
      <c r="U45" s="336"/>
      <c r="V45" s="336"/>
      <c r="W45" s="336"/>
      <c r="X45" s="336"/>
      <c r="Y45" s="336"/>
      <c r="Z45" s="336"/>
      <c r="AA45" s="336"/>
      <c r="AB45" s="336"/>
      <c r="AC45" s="336"/>
      <c r="AD45" s="336"/>
      <c r="AE45" s="336"/>
      <c r="AF45" s="336"/>
      <c r="AG45" s="336"/>
      <c r="AH45" s="336"/>
      <c r="AI45" s="336"/>
      <c r="AJ45" s="336"/>
      <c r="AK45"/>
      <c r="AL45"/>
      <c r="AM45"/>
      <c r="AN45"/>
      <c r="AO45"/>
      <c r="AP45"/>
      <c r="AQ45"/>
      <c r="AR45"/>
      <c r="AS45"/>
      <c r="AT45"/>
      <c r="AU45"/>
      <c r="AV45"/>
      <c r="AW45"/>
      <c r="AX45"/>
    </row>
    <row r="46" spans="1:52" ht="15" customHeight="1">
      <c r="A46" s="345"/>
      <c r="B46" s="345"/>
      <c r="C46" s="369"/>
      <c r="D46"/>
      <c r="E46" s="336"/>
      <c r="F46" s="336"/>
      <c r="G46" s="336"/>
      <c r="H46" s="336"/>
      <c r="I46" s="336"/>
      <c r="J46" s="336"/>
      <c r="K46" s="336"/>
      <c r="L46" s="336"/>
      <c r="M46" s="336"/>
      <c r="N46" s="336"/>
      <c r="O46" s="336"/>
      <c r="P46" s="336"/>
      <c r="Q46" s="336"/>
      <c r="R46" s="336"/>
      <c r="S46" s="336"/>
      <c r="T46" s="336"/>
      <c r="U46" s="336"/>
      <c r="V46" s="336"/>
      <c r="W46" s="336"/>
      <c r="X46" s="336"/>
      <c r="Y46" s="336"/>
      <c r="Z46" s="336"/>
      <c r="AA46" s="336"/>
      <c r="AB46" s="336"/>
      <c r="AC46" s="336"/>
      <c r="AD46" s="336"/>
      <c r="AE46" s="336"/>
      <c r="AF46" s="336"/>
      <c r="AG46" s="336"/>
      <c r="AH46" s="345"/>
      <c r="AI46" s="345"/>
      <c r="AJ46" s="345"/>
      <c r="AK46"/>
      <c r="AL46"/>
      <c r="AM46"/>
      <c r="AN46"/>
      <c r="AO46"/>
      <c r="AP46"/>
      <c r="AQ46"/>
      <c r="AR46"/>
      <c r="AS46"/>
      <c r="AT46"/>
      <c r="AU46"/>
      <c r="AV46"/>
      <c r="AW46"/>
      <c r="AX46"/>
    </row>
    <row r="47" spans="1:52" ht="15" customHeight="1">
      <c r="A47" s="345"/>
      <c r="B47" s="345"/>
      <c r="C47" s="345"/>
      <c r="D47"/>
      <c r="E47" s="337"/>
      <c r="F47" s="337"/>
      <c r="G47" s="337"/>
      <c r="H47" s="337"/>
      <c r="I47" s="338"/>
      <c r="J47" s="338"/>
      <c r="K47" s="338"/>
      <c r="L47" s="337"/>
      <c r="M47" s="337"/>
      <c r="N47" s="336"/>
      <c r="O47" s="336"/>
      <c r="P47" s="336"/>
      <c r="Q47" s="336"/>
      <c r="R47" s="336"/>
      <c r="S47" s="336"/>
      <c r="T47" s="336"/>
      <c r="U47" s="350"/>
      <c r="V47" s="350"/>
      <c r="W47" s="350"/>
      <c r="X47" s="337"/>
      <c r="Y47" s="343"/>
      <c r="Z47" s="337"/>
      <c r="AA47" s="338"/>
      <c r="AB47" s="343"/>
      <c r="AC47" s="337"/>
      <c r="AD47" s="337"/>
      <c r="AE47" s="337"/>
      <c r="AF47" s="337"/>
      <c r="AG47" s="337"/>
      <c r="AH47" s="337"/>
      <c r="AI47" s="337"/>
      <c r="AJ47" s="345"/>
      <c r="AK47" s="345"/>
      <c r="AL47" s="345"/>
      <c r="AM47"/>
      <c r="AN47"/>
      <c r="AO47"/>
      <c r="AP47"/>
      <c r="AQ47"/>
      <c r="AR47"/>
      <c r="AS47"/>
      <c r="AT47"/>
      <c r="AU47"/>
      <c r="AV47"/>
      <c r="AW47"/>
      <c r="AX47"/>
      <c r="AY47"/>
      <c r="AZ47"/>
    </row>
    <row r="48" spans="1:52" ht="15" customHeight="1">
      <c r="A48" s="345"/>
      <c r="B48" s="345"/>
      <c r="C48" s="345"/>
      <c r="D48"/>
      <c r="E48" s="337"/>
      <c r="F48" s="338"/>
      <c r="G48" s="337"/>
      <c r="H48" s="337"/>
      <c r="I48" s="337"/>
      <c r="J48" s="337"/>
      <c r="K48" s="337"/>
      <c r="L48" s="337"/>
      <c r="M48" s="337"/>
      <c r="N48" s="337"/>
      <c r="O48" s="337"/>
      <c r="P48" s="342" t="s">
        <v>313</v>
      </c>
      <c r="Q48" s="338"/>
      <c r="R48" s="350"/>
      <c r="S48" s="350"/>
      <c r="T48" s="350"/>
      <c r="U48" s="339"/>
      <c r="V48" s="337"/>
      <c r="W48" s="343"/>
      <c r="X48" s="337"/>
      <c r="Y48" s="337"/>
      <c r="Z48" s="337"/>
      <c r="AA48" s="337"/>
      <c r="AB48" s="338"/>
      <c r="AC48" s="337"/>
      <c r="AD48" s="338"/>
      <c r="AE48" s="337"/>
      <c r="AF48" s="337"/>
      <c r="AG48" s="337"/>
      <c r="AH48" s="337"/>
      <c r="AI48" s="337"/>
      <c r="AJ48" s="345"/>
      <c r="AK48" s="345"/>
      <c r="AL48" s="345"/>
      <c r="AM48"/>
      <c r="AN48"/>
      <c r="AO48"/>
      <c r="AP48"/>
      <c r="AQ48"/>
      <c r="AR48"/>
      <c r="AS48"/>
      <c r="AT48"/>
      <c r="AU48"/>
      <c r="AV48"/>
      <c r="AW48"/>
      <c r="AX48"/>
      <c r="AY48"/>
      <c r="AZ48"/>
    </row>
    <row r="49" spans="1:52" ht="15" customHeight="1">
      <c r="A49" s="345"/>
      <c r="B49" s="345"/>
      <c r="C49" s="345"/>
      <c r="D49"/>
      <c r="E49" s="337"/>
      <c r="F49" s="337"/>
      <c r="G49" s="337"/>
      <c r="H49" s="337"/>
      <c r="I49" s="337"/>
      <c r="J49" s="337"/>
      <c r="K49" s="337"/>
      <c r="L49" s="337"/>
      <c r="M49" s="337"/>
      <c r="N49" s="343"/>
      <c r="O49" s="337"/>
      <c r="P49" s="337"/>
      <c r="Q49" s="337"/>
      <c r="R49" s="339"/>
      <c r="S49" s="339"/>
      <c r="T49" s="337"/>
      <c r="U49" s="337"/>
      <c r="V49" s="337"/>
      <c r="W49" s="337"/>
      <c r="X49" s="337"/>
      <c r="Y49" s="337"/>
      <c r="Z49" s="339"/>
      <c r="AA49" s="339"/>
      <c r="AB49" s="343"/>
      <c r="AC49" s="337"/>
      <c r="AD49" s="337"/>
      <c r="AE49" s="337"/>
      <c r="AF49" s="337"/>
      <c r="AG49" s="337"/>
      <c r="AH49" s="337"/>
      <c r="AI49" s="337"/>
      <c r="AJ49" s="345"/>
      <c r="AK49" s="345"/>
      <c r="AL49" s="345"/>
      <c r="AM49"/>
      <c r="AN49"/>
      <c r="AO49"/>
      <c r="AP49"/>
      <c r="AQ49"/>
      <c r="AR49"/>
      <c r="AS49"/>
      <c r="AT49"/>
      <c r="AU49"/>
      <c r="AV49"/>
      <c r="AW49"/>
      <c r="AX49"/>
      <c r="AY49"/>
      <c r="AZ49"/>
    </row>
    <row r="50" spans="1:52" ht="15" customHeight="1">
      <c r="A50" s="345"/>
      <c r="B50" s="345"/>
      <c r="C50" s="345"/>
      <c r="D50"/>
      <c r="E50" s="337"/>
      <c r="F50" s="337"/>
      <c r="G50" s="337"/>
      <c r="H50" s="337"/>
      <c r="I50" s="345"/>
      <c r="J50" s="345"/>
      <c r="K50" s="345"/>
      <c r="L50" s="337"/>
      <c r="M50" s="337"/>
      <c r="N50" s="343"/>
      <c r="O50" s="339"/>
      <c r="P50" s="339"/>
      <c r="Q50" s="337"/>
      <c r="R50" s="337"/>
      <c r="S50" s="337"/>
      <c r="T50" s="337"/>
      <c r="U50" s="339"/>
      <c r="V50" s="337"/>
      <c r="W50" s="343"/>
      <c r="X50" s="337"/>
      <c r="Y50" s="337"/>
      <c r="Z50" s="337"/>
      <c r="AA50" s="345"/>
      <c r="AB50" s="343"/>
      <c r="AC50" s="337"/>
      <c r="AD50" s="337"/>
      <c r="AE50" s="337"/>
      <c r="AF50" s="337"/>
      <c r="AG50" s="337"/>
      <c r="AH50" s="337"/>
      <c r="AI50" s="337"/>
      <c r="AJ50" s="345"/>
      <c r="AK50" s="345"/>
      <c r="AL50" s="345"/>
      <c r="AM50"/>
      <c r="AN50"/>
      <c r="AO50"/>
      <c r="AP50"/>
      <c r="AQ50"/>
      <c r="AR50"/>
      <c r="AS50"/>
      <c r="AT50"/>
      <c r="AU50"/>
      <c r="AV50"/>
      <c r="AW50"/>
      <c r="AX50"/>
      <c r="AY50"/>
      <c r="AZ50"/>
    </row>
    <row r="51" spans="1:52" ht="15" customHeight="1">
      <c r="A51" s="345"/>
      <c r="B51" s="345"/>
      <c r="C51" s="345"/>
      <c r="D51"/>
      <c r="E51" s="337"/>
      <c r="F51" s="337"/>
      <c r="G51" s="337"/>
      <c r="H51" s="337"/>
      <c r="I51" s="337"/>
      <c r="J51" s="337"/>
      <c r="K51" s="337"/>
      <c r="L51" s="337"/>
      <c r="M51" s="337"/>
      <c r="N51" s="343"/>
      <c r="O51" s="337"/>
      <c r="P51" s="337"/>
      <c r="Q51" s="345"/>
      <c r="R51" s="339"/>
      <c r="S51" s="339"/>
      <c r="T51" s="337"/>
      <c r="U51" s="342"/>
      <c r="V51" s="343"/>
      <c r="W51" s="337"/>
      <c r="X51" s="337"/>
      <c r="Y51" s="337"/>
      <c r="Z51" s="339"/>
      <c r="AA51" s="339"/>
      <c r="AB51" s="341"/>
      <c r="AC51" s="337"/>
      <c r="AD51" s="337"/>
      <c r="AE51" s="337"/>
      <c r="AF51" s="337"/>
      <c r="AG51" s="337"/>
      <c r="AH51" s="337"/>
      <c r="AI51" s="337"/>
      <c r="AJ51" s="345"/>
      <c r="AK51" s="345"/>
      <c r="AL51" s="345"/>
      <c r="AM51"/>
      <c r="AN51"/>
      <c r="AO51"/>
      <c r="AP51"/>
      <c r="AQ51"/>
      <c r="AR51"/>
      <c r="AS51"/>
      <c r="AT51"/>
      <c r="AU51"/>
      <c r="AV51"/>
      <c r="AW51"/>
      <c r="AX51"/>
      <c r="AY51"/>
      <c r="AZ51"/>
    </row>
    <row r="52" spans="1:52" ht="15" customHeight="1">
      <c r="A52" s="345"/>
      <c r="B52" s="345"/>
      <c r="C52" s="345"/>
      <c r="D52"/>
      <c r="E52" s="337"/>
      <c r="F52" s="337"/>
      <c r="G52" s="337"/>
      <c r="H52" s="337"/>
      <c r="I52" s="337"/>
      <c r="J52" s="337"/>
      <c r="K52" s="337"/>
      <c r="L52" s="337"/>
      <c r="M52" s="337"/>
      <c r="N52" s="343"/>
      <c r="O52" s="339"/>
      <c r="P52" s="339"/>
      <c r="Q52" s="337"/>
      <c r="R52" s="337"/>
      <c r="S52" s="342" t="s">
        <v>315</v>
      </c>
      <c r="T52" s="343"/>
      <c r="U52" s="337"/>
      <c r="V52" s="337"/>
      <c r="W52" s="337"/>
      <c r="X52" s="337"/>
      <c r="Y52" s="337"/>
      <c r="Z52" s="339"/>
      <c r="AA52" s="339"/>
      <c r="AB52" s="343"/>
      <c r="AC52" s="354"/>
      <c r="AD52" s="345"/>
      <c r="AE52" s="345"/>
      <c r="AF52" s="345"/>
      <c r="AG52" s="345"/>
      <c r="AH52" s="345"/>
      <c r="AI52" s="345"/>
      <c r="AJ52" s="345"/>
      <c r="AK52" s="345"/>
      <c r="AL52" s="345"/>
      <c r="AM52"/>
      <c r="AN52"/>
      <c r="AO52"/>
      <c r="AP52"/>
      <c r="AQ52"/>
      <c r="AR52"/>
      <c r="AS52"/>
      <c r="AT52"/>
      <c r="AU52"/>
      <c r="AV52"/>
      <c r="AW52"/>
      <c r="AX52"/>
      <c r="AY52"/>
      <c r="AZ52"/>
    </row>
    <row r="53" spans="1:52" ht="15" customHeight="1">
      <c r="A53" s="345"/>
      <c r="B53" s="345"/>
      <c r="C53" s="345"/>
      <c r="D53"/>
      <c r="E53" s="339"/>
      <c r="F53" s="337"/>
      <c r="G53" s="337"/>
      <c r="H53" s="337"/>
      <c r="I53" s="337"/>
      <c r="J53" s="337"/>
      <c r="K53" s="337"/>
      <c r="L53" s="337"/>
      <c r="M53" s="345"/>
      <c r="N53" s="343"/>
      <c r="O53" s="339"/>
      <c r="P53" s="339"/>
      <c r="Q53" s="337"/>
      <c r="R53" s="337"/>
      <c r="S53" s="337"/>
      <c r="T53" s="337"/>
      <c r="U53" s="346"/>
      <c r="V53" s="346"/>
      <c r="W53" s="337"/>
      <c r="X53" s="345"/>
      <c r="Y53" s="337"/>
      <c r="Z53" s="337"/>
      <c r="AA53" s="337"/>
      <c r="AB53" s="337"/>
      <c r="AC53" s="337"/>
      <c r="AD53" s="337"/>
      <c r="AE53" s="337"/>
      <c r="AF53" s="345"/>
      <c r="AG53" s="345"/>
      <c r="AH53" s="345"/>
      <c r="AI53" s="345"/>
      <c r="AJ53" s="345"/>
      <c r="AK53"/>
      <c r="AL53"/>
      <c r="AM53"/>
      <c r="AN53"/>
      <c r="AO53"/>
      <c r="AP53"/>
      <c r="AQ53"/>
      <c r="AR53"/>
      <c r="AS53"/>
      <c r="AT53"/>
      <c r="AU53"/>
      <c r="AV53"/>
      <c r="AW53"/>
      <c r="AX53"/>
    </row>
    <row r="54" spans="1:52" ht="15" customHeight="1">
      <c r="A54" s="345"/>
      <c r="B54" s="345"/>
      <c r="C54" s="345"/>
      <c r="D54"/>
      <c r="E54" s="339"/>
      <c r="F54" s="337"/>
      <c r="G54" s="337"/>
      <c r="H54" s="337"/>
      <c r="I54" s="337"/>
      <c r="J54" s="337"/>
      <c r="K54" s="337"/>
      <c r="L54" s="345"/>
      <c r="M54" s="348"/>
      <c r="N54" s="337"/>
      <c r="O54" s="347"/>
      <c r="P54" s="347"/>
      <c r="Q54" s="347"/>
      <c r="R54" s="346"/>
      <c r="S54" s="346"/>
      <c r="T54" s="346"/>
      <c r="U54" s="346"/>
      <c r="V54" s="346"/>
      <c r="W54" s="345"/>
      <c r="X54" s="348"/>
      <c r="Y54" s="337"/>
      <c r="Z54" s="394" t="s">
        <v>313</v>
      </c>
      <c r="AA54" s="516" t="s">
        <v>51</v>
      </c>
      <c r="AB54" s="1532">
        <f>'§8.線路'!AD243</f>
        <v>8299.5300000000007</v>
      </c>
      <c r="AC54" s="1532"/>
      <c r="AD54" s="1532"/>
      <c r="AE54" s="1532"/>
      <c r="AF54" s="1532"/>
      <c r="AG54" s="517" t="s">
        <v>13</v>
      </c>
      <c r="AH54" s="345"/>
      <c r="AI54" s="345"/>
      <c r="AJ54" s="345"/>
      <c r="AK54"/>
      <c r="AL54"/>
      <c r="AM54"/>
      <c r="AN54"/>
      <c r="AO54"/>
      <c r="AP54"/>
      <c r="AQ54"/>
      <c r="AR54"/>
      <c r="AS54"/>
      <c r="AT54"/>
      <c r="AU54"/>
      <c r="AV54"/>
      <c r="AW54"/>
      <c r="AX54"/>
    </row>
    <row r="55" spans="1:52" ht="15" customHeight="1">
      <c r="A55" s="345"/>
      <c r="B55" s="345"/>
      <c r="C55" s="345"/>
      <c r="D55"/>
      <c r="E55" s="339"/>
      <c r="F55" s="337"/>
      <c r="G55" s="337"/>
      <c r="H55" s="337"/>
      <c r="I55" s="337"/>
      <c r="J55" s="337"/>
      <c r="K55" s="337"/>
      <c r="L55" s="342"/>
      <c r="M55" s="342"/>
      <c r="N55" s="337"/>
      <c r="O55" s="347"/>
      <c r="P55" s="347"/>
      <c r="Q55" s="347"/>
      <c r="R55" s="346"/>
      <c r="S55" s="346"/>
      <c r="T55" s="346"/>
      <c r="U55" s="346"/>
      <c r="V55" s="346"/>
      <c r="W55" s="351"/>
      <c r="X55" s="351"/>
      <c r="Y55" s="337"/>
      <c r="Z55" s="394" t="s">
        <v>315</v>
      </c>
      <c r="AA55" s="516" t="s">
        <v>51</v>
      </c>
      <c r="AB55" s="1532">
        <f>'§8.線路'!AD244</f>
        <v>-610</v>
      </c>
      <c r="AC55" s="1532"/>
      <c r="AD55" s="1532"/>
      <c r="AE55" s="1532"/>
      <c r="AF55" s="1532"/>
      <c r="AG55" s="517" t="s">
        <v>226</v>
      </c>
      <c r="AH55" s="345"/>
      <c r="AI55" s="345"/>
      <c r="AJ55" s="345"/>
      <c r="AK55"/>
      <c r="AL55"/>
      <c r="AM55"/>
      <c r="AN55"/>
      <c r="AO55"/>
      <c r="AP55"/>
      <c r="AQ55"/>
      <c r="AR55"/>
      <c r="AS55"/>
      <c r="AT55"/>
      <c r="AU55"/>
      <c r="AV55"/>
      <c r="AW55"/>
      <c r="AX55"/>
    </row>
    <row r="56" spans="1:52" ht="15" customHeight="1">
      <c r="A56" s="345"/>
      <c r="B56" s="345"/>
      <c r="C56" s="345"/>
      <c r="D56"/>
      <c r="E56" s="339"/>
      <c r="F56" s="337"/>
      <c r="G56" s="337"/>
      <c r="H56" s="337"/>
      <c r="I56" s="337"/>
      <c r="J56" s="337"/>
      <c r="K56" s="337"/>
      <c r="L56" s="337"/>
      <c r="M56" s="348"/>
      <c r="N56" s="337"/>
      <c r="O56" s="1157" t="s">
        <v>346</v>
      </c>
      <c r="P56" s="1157"/>
      <c r="Q56" s="347"/>
      <c r="R56" s="346"/>
      <c r="S56" s="346"/>
      <c r="T56" s="346"/>
      <c r="U56" s="346"/>
      <c r="V56" s="346"/>
      <c r="W56" s="337"/>
      <c r="X56" s="348"/>
      <c r="Y56" s="354"/>
      <c r="Z56" s="342"/>
      <c r="AA56" s="342"/>
      <c r="AB56" s="371"/>
      <c r="AC56" s="371"/>
      <c r="AD56" s="371"/>
      <c r="AE56" s="371"/>
      <c r="AG56" s="342"/>
      <c r="AH56" s="345"/>
      <c r="AI56" s="345"/>
      <c r="AJ56" s="345"/>
      <c r="AK56"/>
      <c r="AL56"/>
      <c r="AM56"/>
      <c r="AN56"/>
      <c r="AO56"/>
      <c r="AP56"/>
      <c r="AQ56"/>
      <c r="AR56"/>
      <c r="AS56"/>
      <c r="AT56"/>
      <c r="AU56"/>
      <c r="AV56"/>
      <c r="AW56"/>
      <c r="AX56"/>
    </row>
    <row r="57" spans="1:52" ht="15" customHeight="1">
      <c r="A57" s="345"/>
      <c r="B57" s="345"/>
      <c r="C57" s="345"/>
      <c r="D57"/>
      <c r="E57" s="339"/>
      <c r="F57" s="337"/>
      <c r="G57" s="337"/>
      <c r="H57" s="337"/>
      <c r="I57" s="337"/>
      <c r="J57" s="337"/>
      <c r="K57" s="337"/>
      <c r="L57" s="337"/>
      <c r="M57" s="348"/>
      <c r="N57" s="337"/>
      <c r="O57" s="347"/>
      <c r="P57" s="347"/>
      <c r="Q57" s="347"/>
      <c r="R57" s="346"/>
      <c r="S57" s="346"/>
      <c r="T57" s="346"/>
      <c r="U57" s="346"/>
      <c r="V57" s="346"/>
      <c r="W57" s="337"/>
      <c r="X57" s="348"/>
      <c r="Y57" s="337"/>
      <c r="Z57" s="342" t="s">
        <v>346</v>
      </c>
      <c r="AA57" s="516" t="s">
        <v>51</v>
      </c>
      <c r="AB57" s="1532">
        <f>'§8.線路'!AD246</f>
        <v>297.68</v>
      </c>
      <c r="AC57" s="1532"/>
      <c r="AD57" s="1532"/>
      <c r="AE57" s="1532"/>
      <c r="AF57" s="1532"/>
      <c r="AG57" s="517" t="s">
        <v>15</v>
      </c>
      <c r="AH57" s="342"/>
      <c r="AI57" s="342"/>
      <c r="AJ57" s="345"/>
      <c r="AK57"/>
      <c r="AL57"/>
      <c r="AM57"/>
      <c r="AN57"/>
      <c r="AO57"/>
      <c r="AP57"/>
      <c r="AQ57"/>
      <c r="AR57"/>
      <c r="AS57"/>
      <c r="AT57"/>
      <c r="AU57"/>
      <c r="AV57"/>
      <c r="AW57"/>
      <c r="AX57"/>
    </row>
    <row r="58" spans="1:52" ht="15" customHeight="1">
      <c r="A58" s="345"/>
      <c r="B58" s="345"/>
      <c r="C58" s="345"/>
      <c r="D58"/>
      <c r="E58" s="339"/>
      <c r="F58" s="337"/>
      <c r="G58" s="337"/>
      <c r="H58" s="337"/>
      <c r="I58" s="337"/>
      <c r="J58" s="337"/>
      <c r="K58" s="337"/>
      <c r="L58" s="337"/>
      <c r="M58" s="348"/>
      <c r="N58" s="337"/>
      <c r="O58" s="347"/>
      <c r="P58" s="347"/>
      <c r="Q58" s="347"/>
      <c r="R58" s="346"/>
      <c r="S58" s="346"/>
      <c r="T58" s="346"/>
      <c r="U58" s="346"/>
      <c r="V58" s="346"/>
      <c r="W58" s="337"/>
      <c r="X58" s="348"/>
      <c r="Y58" s="337"/>
      <c r="Z58" s="396"/>
      <c r="AA58" s="516"/>
      <c r="AB58" s="607"/>
      <c r="AC58" s="607"/>
      <c r="AD58" s="607"/>
      <c r="AE58" s="607"/>
      <c r="AF58" s="607"/>
      <c r="AG58" s="517"/>
      <c r="AH58" s="345"/>
      <c r="AI58" s="345"/>
      <c r="AJ58" s="345"/>
      <c r="AK58"/>
      <c r="AL58"/>
      <c r="AM58"/>
      <c r="AN58"/>
      <c r="AO58"/>
      <c r="AP58"/>
      <c r="AQ58"/>
      <c r="AR58"/>
      <c r="AS58"/>
      <c r="AT58"/>
      <c r="AU58"/>
      <c r="AV58"/>
      <c r="AW58"/>
      <c r="AX58"/>
    </row>
    <row r="59" spans="1:52" ht="15" customHeight="1">
      <c r="A59" s="345"/>
      <c r="B59" s="345"/>
      <c r="C59" s="345"/>
      <c r="D59"/>
      <c r="E59" s="339"/>
      <c r="F59" s="337"/>
      <c r="G59" s="337"/>
      <c r="H59" s="337"/>
      <c r="I59" s="337"/>
      <c r="J59" s="337"/>
      <c r="K59" s="337"/>
      <c r="L59" s="337"/>
      <c r="M59" s="348"/>
      <c r="N59" s="337"/>
      <c r="O59" s="1093" t="s">
        <v>347</v>
      </c>
      <c r="P59" s="1093"/>
      <c r="Q59" s="347"/>
      <c r="R59" s="346"/>
      <c r="S59" s="346"/>
      <c r="T59" s="346"/>
      <c r="U59" s="346"/>
      <c r="V59" s="346"/>
      <c r="W59" s="337"/>
      <c r="X59" s="348"/>
      <c r="Y59" s="343"/>
      <c r="Z59" s="397" t="s">
        <v>347</v>
      </c>
      <c r="AA59" s="516" t="s">
        <v>51</v>
      </c>
      <c r="AB59" s="1532">
        <f>'§8.線路'!AD248</f>
        <v>4167.45</v>
      </c>
      <c r="AC59" s="1532"/>
      <c r="AD59" s="1532"/>
      <c r="AE59" s="1532"/>
      <c r="AF59" s="1532"/>
      <c r="AG59" s="517" t="s">
        <v>13</v>
      </c>
      <c r="AH59" s="345"/>
      <c r="AI59" s="345"/>
      <c r="AJ59" s="345"/>
      <c r="AK59"/>
      <c r="AL59"/>
      <c r="AM59"/>
      <c r="AN59"/>
      <c r="AO59"/>
      <c r="AP59"/>
      <c r="AQ59"/>
      <c r="AR59"/>
      <c r="AS59"/>
      <c r="AT59"/>
      <c r="AU59"/>
      <c r="AV59"/>
      <c r="AW59"/>
      <c r="AX59"/>
    </row>
    <row r="60" spans="1:52" ht="15" customHeight="1">
      <c r="A60" s="345"/>
      <c r="B60" s="345"/>
      <c r="C60" s="345"/>
      <c r="D60"/>
      <c r="E60" s="339"/>
      <c r="F60" s="337"/>
      <c r="G60" s="337"/>
      <c r="H60" s="337"/>
      <c r="L60" s="337"/>
      <c r="M60" s="337"/>
      <c r="N60" s="337"/>
      <c r="O60" s="347"/>
      <c r="P60" s="347"/>
      <c r="Q60" s="350"/>
      <c r="R60" s="346"/>
      <c r="S60" s="346"/>
      <c r="T60" s="346"/>
      <c r="U60" s="342"/>
      <c r="V60" s="337"/>
      <c r="W60" s="337"/>
      <c r="X60" s="339"/>
      <c r="Y60" s="343"/>
      <c r="Z60"/>
      <c r="AA60" s="337"/>
      <c r="AB60" s="337"/>
      <c r="AC60" s="337"/>
      <c r="AD60" s="337"/>
      <c r="AE60" s="337"/>
      <c r="AG60" s="337"/>
      <c r="AH60" s="345"/>
      <c r="AI60" s="345"/>
      <c r="AJ60" s="345"/>
      <c r="AK60"/>
      <c r="AL60"/>
      <c r="AM60"/>
      <c r="AN60"/>
      <c r="AO60"/>
      <c r="AP60"/>
      <c r="AQ60"/>
      <c r="AR60"/>
      <c r="AS60"/>
      <c r="AT60"/>
      <c r="AU60"/>
      <c r="AV60"/>
      <c r="AW60"/>
      <c r="AX60"/>
    </row>
    <row r="61" spans="1:52" ht="15" customHeight="1">
      <c r="A61" s="345"/>
      <c r="B61" s="345"/>
      <c r="C61" s="345"/>
      <c r="D61"/>
      <c r="E61" s="337"/>
      <c r="F61" s="337"/>
      <c r="G61" s="337"/>
      <c r="L61" s="343"/>
      <c r="M61" s="337"/>
      <c r="N61" s="342"/>
      <c r="O61" s="359"/>
      <c r="P61" s="1047" t="s">
        <v>348</v>
      </c>
      <c r="Q61" s="1047"/>
      <c r="R61" s="342"/>
      <c r="S61" s="342"/>
      <c r="T61" s="337"/>
      <c r="U61" s="342"/>
      <c r="V61" s="369"/>
      <c r="W61" s="359"/>
      <c r="X61" s="359"/>
      <c r="Z61"/>
      <c r="AA61" s="337"/>
      <c r="AB61" s="337"/>
      <c r="AC61" s="337"/>
      <c r="AD61" s="337"/>
      <c r="AE61" s="337"/>
      <c r="AF61" s="337"/>
      <c r="AG61" s="345"/>
      <c r="AH61" s="345"/>
      <c r="AI61" s="345"/>
      <c r="AJ61" s="345"/>
      <c r="AK61"/>
      <c r="AL61"/>
      <c r="AM61"/>
      <c r="AN61"/>
      <c r="AO61"/>
      <c r="AP61"/>
      <c r="AQ61"/>
      <c r="AR61"/>
      <c r="AS61"/>
      <c r="AT61"/>
      <c r="AU61"/>
      <c r="AV61"/>
      <c r="AW61"/>
      <c r="AX61"/>
    </row>
    <row r="62" spans="1:52" ht="15" customHeight="1">
      <c r="A62" s="345"/>
      <c r="B62" s="345"/>
      <c r="C62" s="345"/>
      <c r="D62"/>
      <c r="E62" s="337"/>
      <c r="F62" s="337"/>
      <c r="G62" s="337"/>
      <c r="H62" s="337"/>
      <c r="I62" s="337"/>
      <c r="J62" s="337"/>
      <c r="K62" s="337"/>
      <c r="L62" s="343"/>
      <c r="M62" s="337"/>
      <c r="N62" s="342"/>
      <c r="O62" s="359"/>
      <c r="P62" s="359"/>
      <c r="R62" s="342"/>
      <c r="S62" s="342"/>
      <c r="T62" s="369"/>
      <c r="U62" s="337"/>
      <c r="V62" s="356"/>
      <c r="W62" s="356"/>
      <c r="X62" s="337"/>
      <c r="Y62" s="337"/>
      <c r="Z62" s="356"/>
      <c r="AA62" s="343"/>
      <c r="AB62"/>
      <c r="AC62" s="345"/>
      <c r="AD62" s="345"/>
      <c r="AE62" s="345"/>
      <c r="AF62" s="345"/>
      <c r="AG62" s="345"/>
      <c r="AH62" s="345"/>
      <c r="AI62" s="345"/>
      <c r="AJ62" s="345"/>
      <c r="AK62" s="345"/>
      <c r="AL62" s="345"/>
      <c r="AM62"/>
      <c r="AN62"/>
      <c r="AO62"/>
      <c r="AP62"/>
      <c r="AQ62"/>
      <c r="AR62"/>
      <c r="AS62"/>
      <c r="AT62"/>
      <c r="AU62"/>
      <c r="AV62"/>
      <c r="AW62"/>
      <c r="AX62"/>
      <c r="AY62"/>
      <c r="AZ62"/>
    </row>
    <row r="63" spans="1:52" ht="15" customHeight="1">
      <c r="A63" s="345"/>
      <c r="B63" s="345"/>
      <c r="C63" s="345"/>
      <c r="D63"/>
      <c r="E63" s="337"/>
      <c r="F63" s="337"/>
      <c r="G63" s="337"/>
      <c r="H63" s="337"/>
      <c r="I63" s="337"/>
      <c r="J63" s="337"/>
      <c r="K63" s="337"/>
      <c r="L63" s="337"/>
      <c r="M63" s="337"/>
      <c r="N63" s="356"/>
      <c r="O63" s="356"/>
      <c r="P63" s="1043" t="s">
        <v>348</v>
      </c>
      <c r="Q63" s="1043"/>
      <c r="R63" s="356"/>
      <c r="S63" s="337"/>
      <c r="T63" s="356"/>
      <c r="U63" s="339"/>
      <c r="V63" s="337"/>
      <c r="W63" s="337"/>
      <c r="X63" s="337"/>
      <c r="Y63" s="337"/>
      <c r="Z63" s="337"/>
      <c r="AA63" s="337"/>
      <c r="AB63"/>
      <c r="AC63" s="396"/>
      <c r="AD63" s="395"/>
      <c r="AE63" s="398"/>
      <c r="AF63" s="345"/>
      <c r="AG63" s="345"/>
      <c r="AH63" s="345"/>
      <c r="AI63" s="345"/>
      <c r="AJ63" s="345"/>
      <c r="AK63" s="345"/>
      <c r="AL63" s="345"/>
      <c r="AM63"/>
      <c r="AN63"/>
      <c r="AO63"/>
      <c r="AP63"/>
      <c r="AQ63"/>
      <c r="AR63"/>
      <c r="AS63"/>
      <c r="AT63"/>
      <c r="AU63"/>
      <c r="AV63"/>
      <c r="AW63"/>
      <c r="AX63"/>
      <c r="AY63"/>
      <c r="AZ63"/>
    </row>
    <row r="64" spans="1:52" ht="15" customHeight="1">
      <c r="A64" s="345"/>
      <c r="B64" s="345"/>
      <c r="C64" s="345"/>
      <c r="D64"/>
      <c r="E64" s="337"/>
      <c r="F64" s="337"/>
      <c r="G64" s="337"/>
      <c r="H64" s="337"/>
      <c r="I64" s="337"/>
      <c r="J64" s="337"/>
      <c r="K64" s="337"/>
      <c r="L64" s="337"/>
      <c r="M64" s="337"/>
      <c r="N64" s="337"/>
      <c r="O64" s="337"/>
      <c r="P64" s="1043"/>
      <c r="Q64" s="1043"/>
      <c r="R64" s="337"/>
      <c r="S64" s="339"/>
      <c r="T64" s="337"/>
      <c r="U64" s="337"/>
      <c r="V64" s="337"/>
      <c r="W64" s="337"/>
      <c r="X64" s="337"/>
      <c r="Y64" s="339"/>
      <c r="Z64" s="337"/>
      <c r="AA64" s="345"/>
      <c r="AB64"/>
      <c r="AC64" s="345"/>
      <c r="AD64" s="345"/>
      <c r="AE64" s="345"/>
      <c r="AF64" s="345"/>
      <c r="AG64" s="345"/>
      <c r="AH64" s="345"/>
      <c r="AI64" s="345"/>
      <c r="AJ64" s="345"/>
      <c r="AK64" s="345"/>
      <c r="AL64" s="345"/>
      <c r="AM64"/>
      <c r="AN64"/>
      <c r="AO64"/>
      <c r="AP64"/>
      <c r="AQ64"/>
      <c r="AR64"/>
      <c r="AS64"/>
      <c r="AT64"/>
      <c r="AU64"/>
      <c r="AV64"/>
      <c r="AW64"/>
      <c r="AX64"/>
      <c r="AY64"/>
      <c r="AZ64"/>
    </row>
    <row r="65" spans="1:52" ht="15" customHeight="1">
      <c r="A65" s="345"/>
      <c r="B65" s="345"/>
      <c r="C65" s="345"/>
      <c r="D65"/>
      <c r="E65" s="343"/>
      <c r="F65" s="343"/>
      <c r="G65" s="343"/>
      <c r="H65" s="343"/>
      <c r="I65" s="343"/>
      <c r="J65" s="343"/>
      <c r="K65" s="343"/>
      <c r="L65" s="337"/>
      <c r="M65" s="337"/>
      <c r="N65" s="343"/>
      <c r="O65" s="339"/>
      <c r="P65" s="339"/>
      <c r="Q65" s="337"/>
      <c r="R65" s="337"/>
      <c r="S65" s="337"/>
      <c r="T65" s="337"/>
      <c r="U65" s="350"/>
      <c r="V65" s="341"/>
      <c r="W65" s="337"/>
      <c r="X65" s="337"/>
      <c r="Y65" s="337"/>
      <c r="Z65" s="345"/>
      <c r="AA65" s="342"/>
      <c r="AB65"/>
      <c r="AC65" s="342"/>
      <c r="AD65" s="342"/>
      <c r="AE65" s="342"/>
      <c r="AF65" s="342"/>
      <c r="AG65" s="342"/>
      <c r="AH65" s="345"/>
      <c r="AI65" s="345"/>
      <c r="AJ65" s="345"/>
      <c r="AK65" s="345"/>
      <c r="AL65" s="345"/>
      <c r="AM65"/>
      <c r="AN65"/>
      <c r="AO65"/>
      <c r="AP65"/>
      <c r="AQ65"/>
      <c r="AR65"/>
      <c r="AS65"/>
      <c r="AT65"/>
      <c r="AU65"/>
      <c r="AV65"/>
      <c r="AW65"/>
      <c r="AX65"/>
      <c r="AY65"/>
      <c r="AZ65"/>
    </row>
    <row r="66" spans="1:52" ht="15" customHeight="1">
      <c r="A66" s="345"/>
      <c r="B66" s="345"/>
      <c r="C66" s="345"/>
      <c r="D66"/>
      <c r="E66" s="343"/>
      <c r="F66" s="343"/>
      <c r="G66" s="343"/>
      <c r="H66" s="343"/>
      <c r="I66" s="343"/>
      <c r="J66" s="343"/>
      <c r="K66" s="343"/>
      <c r="L66" s="337"/>
      <c r="M66" s="337"/>
      <c r="N66" s="343"/>
      <c r="O66" s="339"/>
      <c r="P66" s="339"/>
      <c r="Q66" s="337"/>
      <c r="R66" s="337"/>
      <c r="S66" s="337"/>
      <c r="T66" s="337"/>
      <c r="U66" s="350"/>
      <c r="V66" s="341"/>
      <c r="W66" s="337"/>
      <c r="X66" s="337"/>
      <c r="Y66" s="337"/>
      <c r="Z66" s="345"/>
      <c r="AA66" s="342"/>
      <c r="AB66"/>
      <c r="AC66" s="342"/>
      <c r="AD66" s="342"/>
      <c r="AE66" s="342"/>
      <c r="AF66" s="342"/>
      <c r="AG66" s="342"/>
      <c r="AH66" s="345"/>
      <c r="AI66" s="345"/>
      <c r="AJ66" s="345"/>
      <c r="AK66" s="345"/>
      <c r="AL66" s="345"/>
      <c r="AM66"/>
      <c r="AN66"/>
      <c r="AO66"/>
      <c r="AP66"/>
      <c r="AQ66"/>
      <c r="AR66"/>
      <c r="AS66"/>
      <c r="AT66"/>
      <c r="AU66"/>
      <c r="AV66"/>
      <c r="AW66"/>
      <c r="AX66"/>
      <c r="AY66"/>
      <c r="AZ66"/>
    </row>
    <row r="67" spans="1:52" ht="15" customHeight="1">
      <c r="A67" s="345"/>
      <c r="B67" s="345"/>
      <c r="C67" s="345"/>
      <c r="D67" s="342"/>
      <c r="E67" s="391" t="s">
        <v>344</v>
      </c>
      <c r="F67" s="392">
        <v>2</v>
      </c>
      <c r="G67" s="361"/>
      <c r="H67" s="337" t="s">
        <v>349</v>
      </c>
      <c r="I67" s="361"/>
      <c r="J67" s="342"/>
      <c r="K67" s="342"/>
      <c r="L67" s="337"/>
      <c r="M67" s="337"/>
      <c r="N67" s="337"/>
      <c r="O67" s="341"/>
      <c r="P67" s="341"/>
      <c r="Q67" s="350"/>
      <c r="R67" s="341"/>
      <c r="S67" s="342"/>
      <c r="T67" s="342"/>
      <c r="U67" s="342"/>
      <c r="V67" s="342"/>
      <c r="W67" s="342"/>
      <c r="X67" s="342"/>
      <c r="Y67" s="345"/>
      <c r="Z67" s="345"/>
      <c r="AA67" s="345"/>
      <c r="AB67" s="345"/>
      <c r="AC67" s="345"/>
      <c r="AD67" s="345"/>
      <c r="AE67" s="345"/>
      <c r="AF67" s="345"/>
      <c r="AG67" s="345"/>
      <c r="AH67" s="345"/>
      <c r="AI67" s="345"/>
      <c r="AJ67" s="345"/>
      <c r="AK67"/>
      <c r="AL67"/>
      <c r="AM67"/>
      <c r="AN67"/>
      <c r="AO67"/>
      <c r="AP67"/>
      <c r="AQ67"/>
      <c r="AR67"/>
      <c r="AS67"/>
      <c r="AT67"/>
      <c r="AU67"/>
      <c r="AV67"/>
      <c r="AW67"/>
      <c r="AX67"/>
    </row>
    <row r="68" spans="1:52" ht="15" customHeight="1">
      <c r="A68" s="345"/>
      <c r="B68" s="345"/>
      <c r="C68" s="369"/>
      <c r="D68" s="336"/>
      <c r="E68" s="336"/>
      <c r="F68" s="336"/>
      <c r="G68" s="336"/>
      <c r="H68" s="336"/>
      <c r="I68" s="336"/>
      <c r="J68" s="336"/>
      <c r="K68" s="336"/>
      <c r="L68" s="336"/>
      <c r="M68" s="336"/>
      <c r="N68" s="336"/>
      <c r="O68" s="336"/>
      <c r="P68" s="336"/>
      <c r="Q68" s="336"/>
      <c r="R68" s="336"/>
      <c r="S68" s="336"/>
      <c r="T68" s="336"/>
      <c r="U68" s="336"/>
      <c r="V68" s="336"/>
      <c r="W68" s="336"/>
      <c r="X68" s="336"/>
      <c r="Y68" s="336"/>
      <c r="Z68" s="336"/>
      <c r="AA68" s="336"/>
      <c r="AB68" s="336"/>
      <c r="AC68" s="336"/>
      <c r="AD68" s="336"/>
      <c r="AE68" s="336"/>
      <c r="AF68" s="336"/>
      <c r="AG68" s="336"/>
      <c r="AH68" s="345"/>
      <c r="AI68" s="345"/>
      <c r="AJ68" s="345"/>
      <c r="AK68"/>
      <c r="AL68"/>
      <c r="AM68"/>
      <c r="AN68"/>
      <c r="AO68"/>
      <c r="AP68"/>
      <c r="AQ68"/>
      <c r="AR68"/>
      <c r="AS68"/>
      <c r="AT68"/>
      <c r="AU68"/>
      <c r="AV68"/>
      <c r="AW68"/>
      <c r="AX68"/>
    </row>
    <row r="69" spans="1:52" ht="15" customHeight="1">
      <c r="A69" s="345"/>
      <c r="B69" s="345"/>
      <c r="C69" s="369"/>
      <c r="D69" s="336"/>
      <c r="E69" s="336"/>
      <c r="F69" s="336"/>
      <c r="G69" s="336"/>
      <c r="H69" s="336"/>
      <c r="I69" s="336"/>
      <c r="J69" s="336"/>
      <c r="K69" s="336"/>
      <c r="L69" s="336"/>
      <c r="M69" s="336"/>
      <c r="N69" s="336"/>
      <c r="O69" s="337"/>
      <c r="P69" s="342" t="s">
        <v>313</v>
      </c>
      <c r="Q69" s="338"/>
      <c r="R69" s="350"/>
      <c r="S69" s="350"/>
      <c r="T69" s="336"/>
      <c r="U69" s="336"/>
      <c r="V69" s="336"/>
      <c r="W69" s="336"/>
      <c r="X69" s="336"/>
      <c r="Y69" s="336"/>
      <c r="Z69" s="336"/>
      <c r="AA69" s="336"/>
      <c r="AB69" s="336"/>
      <c r="AC69" s="336"/>
      <c r="AD69" s="336"/>
      <c r="AE69" s="336"/>
      <c r="AF69" s="336"/>
      <c r="AG69" s="336"/>
      <c r="AH69" s="345"/>
      <c r="AI69" s="345"/>
      <c r="AJ69" s="345"/>
      <c r="AK69"/>
      <c r="AL69"/>
      <c r="AM69"/>
      <c r="AN69"/>
      <c r="AO69"/>
      <c r="AP69"/>
      <c r="AQ69"/>
      <c r="AR69"/>
      <c r="AS69"/>
      <c r="AT69"/>
      <c r="AU69"/>
      <c r="AV69"/>
      <c r="AW69"/>
      <c r="AX69"/>
    </row>
    <row r="70" spans="1:52" ht="15" customHeight="1">
      <c r="A70" s="345"/>
      <c r="B70" s="345"/>
      <c r="C70" s="345"/>
      <c r="D70" s="345"/>
      <c r="E70" s="345"/>
      <c r="F70" s="345"/>
      <c r="G70" s="345"/>
      <c r="H70" s="345"/>
      <c r="I70" s="345"/>
      <c r="J70" s="361"/>
      <c r="K70" s="361"/>
      <c r="L70" s="361"/>
      <c r="M70" s="336"/>
      <c r="N70" s="336"/>
      <c r="O70" s="337"/>
      <c r="P70" s="337"/>
      <c r="Q70" s="337"/>
      <c r="R70" s="339"/>
      <c r="S70" s="339"/>
      <c r="T70" s="336"/>
      <c r="U70" s="336"/>
      <c r="V70" s="336"/>
      <c r="W70" s="336"/>
      <c r="X70" s="336"/>
      <c r="Y70" s="336"/>
      <c r="Z70" s="336"/>
      <c r="AA70" s="336"/>
      <c r="AB70" s="336"/>
      <c r="AC70" s="336"/>
      <c r="AD70" s="336"/>
      <c r="AE70" s="336"/>
      <c r="AF70" s="336"/>
      <c r="AG70" s="336"/>
      <c r="AH70" s="336"/>
      <c r="AI70" s="336"/>
      <c r="AJ70" s="336"/>
      <c r="AK70"/>
      <c r="AL70"/>
      <c r="AM70"/>
      <c r="AN70"/>
      <c r="AO70"/>
      <c r="AP70"/>
      <c r="AQ70"/>
      <c r="AR70"/>
      <c r="AS70"/>
      <c r="AT70"/>
      <c r="AU70"/>
      <c r="AV70"/>
      <c r="AW70"/>
      <c r="AX70"/>
    </row>
    <row r="71" spans="1:52" ht="15" customHeight="1">
      <c r="A71" s="345"/>
      <c r="B71" s="345"/>
      <c r="C71" s="369"/>
      <c r="D71" s="336"/>
      <c r="E71" s="336"/>
      <c r="F71" s="336"/>
      <c r="G71" s="336"/>
      <c r="H71" s="336"/>
      <c r="I71" s="336"/>
      <c r="J71" s="336"/>
      <c r="K71" s="336"/>
      <c r="L71" s="336"/>
      <c r="M71" s="336"/>
      <c r="N71" s="336"/>
      <c r="O71" s="339"/>
      <c r="P71" s="339"/>
      <c r="Q71" s="337"/>
      <c r="R71" s="337"/>
      <c r="S71" s="337"/>
      <c r="T71" s="336"/>
      <c r="U71" s="336"/>
      <c r="V71" s="336"/>
      <c r="W71" s="336"/>
      <c r="X71" s="336"/>
      <c r="Y71" s="336"/>
      <c r="Z71" s="336"/>
      <c r="AA71" s="336"/>
      <c r="AB71" s="336"/>
      <c r="AC71" s="336"/>
      <c r="AD71" s="336"/>
      <c r="AE71" s="336"/>
      <c r="AF71" s="336"/>
      <c r="AG71" s="336"/>
      <c r="AH71" s="345"/>
      <c r="AI71" s="345"/>
      <c r="AJ71" s="345"/>
      <c r="AK71"/>
      <c r="AL71"/>
      <c r="AM71"/>
      <c r="AN71"/>
      <c r="AO71"/>
      <c r="AP71"/>
      <c r="AQ71"/>
      <c r="AR71"/>
      <c r="AS71"/>
      <c r="AT71"/>
      <c r="AU71"/>
      <c r="AV71"/>
      <c r="AW71"/>
      <c r="AX71"/>
    </row>
    <row r="72" spans="1:52" ht="15" customHeight="1">
      <c r="A72" s="345"/>
      <c r="B72" s="345"/>
      <c r="C72" s="345"/>
      <c r="D72" s="337"/>
      <c r="E72" s="337"/>
      <c r="F72" s="337"/>
      <c r="G72" s="337"/>
      <c r="H72" s="337"/>
      <c r="I72" s="338"/>
      <c r="J72" s="337"/>
      <c r="K72" s="337"/>
      <c r="L72" s="337"/>
      <c r="M72" s="341"/>
      <c r="N72" s="337"/>
      <c r="O72" s="337"/>
      <c r="P72" s="337"/>
      <c r="Q72" s="345"/>
      <c r="R72" s="339"/>
      <c r="S72" s="339"/>
      <c r="T72" s="350"/>
      <c r="U72" s="350"/>
      <c r="V72" s="337"/>
      <c r="W72" s="343"/>
      <c r="X72" s="337"/>
      <c r="Y72" s="338"/>
      <c r="Z72" s="343"/>
      <c r="AA72" s="337"/>
      <c r="AB72" s="337"/>
      <c r="AC72" s="337"/>
      <c r="AD72" s="337"/>
      <c r="AE72" s="337"/>
      <c r="AF72" s="337"/>
      <c r="AG72" s="337"/>
      <c r="AH72" s="345"/>
      <c r="AI72" s="345"/>
      <c r="AJ72" s="345"/>
      <c r="AK72"/>
      <c r="AL72"/>
      <c r="AM72"/>
      <c r="AN72"/>
      <c r="AO72"/>
      <c r="AP72"/>
      <c r="AQ72"/>
      <c r="AR72"/>
      <c r="AS72"/>
      <c r="AT72"/>
      <c r="AU72"/>
      <c r="AV72"/>
      <c r="AW72"/>
      <c r="AX72"/>
    </row>
    <row r="73" spans="1:52" ht="15" customHeight="1">
      <c r="A73" s="345"/>
      <c r="B73" s="345"/>
      <c r="C73" s="345"/>
      <c r="D73" s="337"/>
      <c r="E73" s="337"/>
      <c r="F73" s="337"/>
      <c r="G73" s="337"/>
      <c r="H73" s="337"/>
      <c r="I73" s="337"/>
      <c r="J73" s="337"/>
      <c r="K73" s="337"/>
      <c r="L73" s="337"/>
      <c r="M73" s="341"/>
      <c r="N73" s="343"/>
      <c r="O73" s="339"/>
      <c r="P73" s="339"/>
      <c r="Q73" s="337"/>
      <c r="R73" s="337"/>
      <c r="S73" s="342" t="s">
        <v>315</v>
      </c>
      <c r="T73" s="343"/>
      <c r="U73" s="337"/>
      <c r="V73" s="337"/>
      <c r="W73" s="337"/>
      <c r="X73" s="339"/>
      <c r="Y73" s="339"/>
      <c r="Z73" s="341"/>
      <c r="AA73" s="337"/>
      <c r="AB73" s="337"/>
      <c r="AC73" s="337"/>
      <c r="AD73" s="337"/>
      <c r="AE73" s="337"/>
      <c r="AF73" s="337"/>
      <c r="AG73" s="337"/>
      <c r="AH73" s="345"/>
      <c r="AI73" s="345"/>
      <c r="AJ73" s="345"/>
      <c r="AK73"/>
      <c r="AL73"/>
      <c r="AM73"/>
      <c r="AN73"/>
      <c r="AO73"/>
      <c r="AP73"/>
      <c r="AQ73"/>
      <c r="AR73"/>
      <c r="AS73"/>
      <c r="AT73"/>
      <c r="AU73"/>
      <c r="AV73"/>
      <c r="AW73"/>
      <c r="AX73"/>
    </row>
    <row r="74" spans="1:52" ht="15" customHeight="1">
      <c r="A74" s="345"/>
      <c r="B74" s="345"/>
      <c r="C74" s="345"/>
      <c r="D74" s="337"/>
      <c r="E74" s="337"/>
      <c r="F74" s="337"/>
      <c r="G74" s="337"/>
      <c r="H74" s="337"/>
      <c r="I74" s="337"/>
      <c r="J74" s="337"/>
      <c r="K74" s="337"/>
      <c r="L74" s="337"/>
      <c r="M74" s="344"/>
      <c r="N74" s="343"/>
      <c r="O74" s="339"/>
      <c r="P74" s="339"/>
      <c r="Q74" s="337"/>
      <c r="R74" s="337"/>
      <c r="S74" s="337"/>
      <c r="T74" s="337"/>
      <c r="U74" s="337"/>
      <c r="V74" s="337"/>
      <c r="W74" s="337"/>
      <c r="X74" s="339"/>
      <c r="Y74" s="339"/>
      <c r="Z74" s="343"/>
      <c r="AA74" s="354"/>
      <c r="AB74" s="345"/>
      <c r="AC74" s="345"/>
      <c r="AD74" s="345"/>
      <c r="AE74" s="345"/>
      <c r="AF74" s="345"/>
      <c r="AG74" s="345"/>
      <c r="AH74" s="345"/>
      <c r="AI74" s="345"/>
      <c r="AJ74" s="345"/>
      <c r="AK74"/>
      <c r="AL74"/>
      <c r="AM74"/>
      <c r="AN74"/>
      <c r="AO74"/>
      <c r="AP74"/>
      <c r="AQ74"/>
      <c r="AR74"/>
      <c r="AS74"/>
      <c r="AT74"/>
      <c r="AU74"/>
      <c r="AV74"/>
      <c r="AW74"/>
      <c r="AX74"/>
    </row>
    <row r="75" spans="1:52" ht="15" customHeight="1">
      <c r="A75" s="345"/>
      <c r="B75" s="345"/>
      <c r="C75" s="345"/>
      <c r="D75" s="339"/>
      <c r="E75" s="339"/>
      <c r="F75" s="337"/>
      <c r="G75" s="337"/>
      <c r="H75" s="337"/>
      <c r="I75" s="337"/>
      <c r="J75" s="337"/>
      <c r="K75" s="345"/>
      <c r="L75" s="346"/>
      <c r="M75" s="346"/>
      <c r="N75" s="337"/>
      <c r="O75" s="347"/>
      <c r="P75" s="347"/>
      <c r="Q75" s="347"/>
      <c r="R75" s="346"/>
      <c r="S75" s="346"/>
      <c r="T75" s="346"/>
      <c r="U75" s="337"/>
      <c r="V75" s="345"/>
      <c r="W75" s="343"/>
      <c r="X75" s="337"/>
      <c r="Y75" s="337"/>
      <c r="Z75" s="337"/>
      <c r="AA75" s="337"/>
      <c r="AB75" s="337"/>
      <c r="AC75" s="337"/>
      <c r="AD75" s="337"/>
      <c r="AE75" s="345"/>
      <c r="AF75" s="345"/>
      <c r="AG75" s="345"/>
      <c r="AH75" s="337"/>
      <c r="AI75" s="345"/>
      <c r="AJ75" s="345"/>
      <c r="AK75"/>
      <c r="AL75"/>
      <c r="AM75"/>
      <c r="AN75"/>
      <c r="AO75"/>
      <c r="AP75"/>
      <c r="AQ75"/>
      <c r="AR75"/>
      <c r="AS75"/>
      <c r="AT75"/>
      <c r="AU75"/>
      <c r="AV75"/>
      <c r="AW75"/>
      <c r="AX75"/>
    </row>
    <row r="76" spans="1:52" ht="15" customHeight="1">
      <c r="A76" s="345"/>
      <c r="B76" s="345"/>
      <c r="C76" s="345"/>
      <c r="D76" s="339"/>
      <c r="E76" s="339"/>
      <c r="F76" s="337"/>
      <c r="G76" s="337"/>
      <c r="H76" s="337"/>
      <c r="I76" s="337"/>
      <c r="J76" s="345"/>
      <c r="K76" s="348"/>
      <c r="L76" s="346"/>
      <c r="M76" s="346"/>
      <c r="N76" s="337"/>
      <c r="O76" s="347"/>
      <c r="P76" s="347"/>
      <c r="Q76" s="347"/>
      <c r="R76" s="346"/>
      <c r="S76" s="346"/>
      <c r="T76" s="346"/>
      <c r="U76" s="345"/>
      <c r="V76" s="348"/>
      <c r="W76" s="343"/>
      <c r="X76" s="337"/>
      <c r="Y76" s="337"/>
      <c r="Z76" s="394" t="s">
        <v>313</v>
      </c>
      <c r="AA76" s="516" t="s">
        <v>51</v>
      </c>
      <c r="AB76" s="1534">
        <f>'§8.線路'!AD266</f>
        <v>780</v>
      </c>
      <c r="AC76" s="1534"/>
      <c r="AD76" s="1534"/>
      <c r="AE76" s="1534"/>
      <c r="AF76" s="517" t="s">
        <v>13</v>
      </c>
      <c r="AG76" s="345"/>
      <c r="AH76" s="337"/>
      <c r="AI76" s="345"/>
      <c r="AJ76" s="345"/>
      <c r="AK76"/>
      <c r="AL76"/>
      <c r="AM76"/>
      <c r="AN76"/>
      <c r="AO76"/>
      <c r="AP76"/>
      <c r="AQ76"/>
      <c r="AR76"/>
      <c r="AS76"/>
      <c r="AT76"/>
      <c r="AU76"/>
      <c r="AV76"/>
      <c r="AW76"/>
      <c r="AX76"/>
    </row>
    <row r="77" spans="1:52" ht="15" customHeight="1">
      <c r="A77" s="345"/>
      <c r="B77" s="345"/>
      <c r="C77" s="345"/>
      <c r="D77" s="339"/>
      <c r="E77" s="339"/>
      <c r="F77" s="337"/>
      <c r="G77" s="337"/>
      <c r="H77" s="337"/>
      <c r="I77" s="337"/>
      <c r="J77" s="342"/>
      <c r="K77" s="342"/>
      <c r="L77" s="346"/>
      <c r="M77" s="346"/>
      <c r="N77" s="337"/>
      <c r="O77" s="362"/>
      <c r="P77" s="362"/>
      <c r="Q77" s="347"/>
      <c r="R77" s="346"/>
      <c r="S77" s="346"/>
      <c r="T77" s="346"/>
      <c r="U77" s="351"/>
      <c r="V77" s="351"/>
      <c r="W77" s="341"/>
      <c r="X77" s="337"/>
      <c r="Y77" s="337"/>
      <c r="Z77" s="394" t="s">
        <v>315</v>
      </c>
      <c r="AA77" s="516" t="s">
        <v>51</v>
      </c>
      <c r="AB77" s="1534">
        <f>'§8.線路'!AD267</f>
        <v>6.5</v>
      </c>
      <c r="AC77" s="1534"/>
      <c r="AD77" s="1534"/>
      <c r="AE77" s="1534"/>
      <c r="AF77" s="517" t="s">
        <v>226</v>
      </c>
      <c r="AG77" s="345"/>
      <c r="AH77" s="337"/>
      <c r="AI77" s="345"/>
      <c r="AJ77" s="345"/>
      <c r="AK77"/>
      <c r="AL77"/>
      <c r="AM77"/>
      <c r="AN77"/>
      <c r="AO77"/>
      <c r="AP77"/>
      <c r="AQ77"/>
      <c r="AR77"/>
      <c r="AS77"/>
      <c r="AT77"/>
      <c r="AU77"/>
      <c r="AV77"/>
      <c r="AW77"/>
      <c r="AX77"/>
    </row>
    <row r="78" spans="1:52" ht="15" customHeight="1">
      <c r="A78" s="345"/>
      <c r="B78" s="345"/>
      <c r="C78" s="345"/>
      <c r="D78" s="339"/>
      <c r="E78" s="339"/>
      <c r="F78" s="337"/>
      <c r="G78" s="337"/>
      <c r="H78" s="337"/>
      <c r="I78" s="337"/>
      <c r="J78" s="337"/>
      <c r="K78" s="348"/>
      <c r="L78" s="346"/>
      <c r="M78" s="346"/>
      <c r="N78" s="337"/>
      <c r="O78" s="347"/>
      <c r="P78" s="347"/>
      <c r="Q78" s="347"/>
      <c r="R78" s="346"/>
      <c r="S78" s="346"/>
      <c r="T78" s="346"/>
      <c r="U78" s="337"/>
      <c r="V78" s="348"/>
      <c r="W78" s="343"/>
      <c r="X78" s="354"/>
      <c r="Y78" s="345"/>
      <c r="Z78" s="345"/>
      <c r="AA78" s="345"/>
      <c r="AB78" s="345"/>
      <c r="AC78" s="345"/>
      <c r="AD78" s="345"/>
      <c r="AE78" s="345"/>
      <c r="AF78" s="345"/>
      <c r="AG78" s="345"/>
      <c r="AH78" s="345"/>
      <c r="AI78" s="345"/>
      <c r="AJ78" s="345"/>
      <c r="AK78"/>
      <c r="AL78"/>
      <c r="AM78"/>
      <c r="AN78"/>
      <c r="AO78"/>
      <c r="AP78"/>
      <c r="AQ78"/>
      <c r="AR78"/>
      <c r="AS78"/>
      <c r="AT78"/>
      <c r="AU78"/>
      <c r="AV78"/>
      <c r="AW78"/>
      <c r="AX78"/>
    </row>
    <row r="79" spans="1:52" ht="15" customHeight="1">
      <c r="A79" s="345"/>
      <c r="B79" s="345"/>
      <c r="C79" s="345"/>
      <c r="D79" s="339"/>
      <c r="E79" s="339"/>
      <c r="F79" s="337"/>
      <c r="G79" s="337"/>
      <c r="H79" s="337"/>
      <c r="I79" s="337"/>
      <c r="J79" s="337"/>
      <c r="K79" s="348"/>
      <c r="L79" s="346"/>
      <c r="M79" s="346"/>
      <c r="N79" s="337"/>
      <c r="O79" s="347"/>
      <c r="P79" s="347"/>
      <c r="Q79" s="347"/>
      <c r="R79" s="346"/>
      <c r="S79" s="346"/>
      <c r="T79" s="346"/>
      <c r="U79" s="337"/>
      <c r="V79" s="348"/>
      <c r="W79" s="346"/>
      <c r="X79" s="352"/>
      <c r="Y79" s="337"/>
      <c r="Z79" s="397" t="s">
        <v>347</v>
      </c>
      <c r="AA79" s="516" t="s">
        <v>51</v>
      </c>
      <c r="AB79" s="1523">
        <f>'§8.線路'!AD269</f>
        <v>1830.6</v>
      </c>
      <c r="AC79" s="1523"/>
      <c r="AD79" s="1523"/>
      <c r="AE79" s="1523"/>
      <c r="AF79" s="517" t="s">
        <v>13</v>
      </c>
      <c r="AG79" s="345"/>
      <c r="AH79" s="342"/>
      <c r="AI79" s="342"/>
      <c r="AJ79" s="345"/>
      <c r="AK79"/>
      <c r="AL79"/>
      <c r="AM79"/>
      <c r="AN79"/>
      <c r="AO79"/>
      <c r="AP79"/>
      <c r="AQ79"/>
      <c r="AR79"/>
      <c r="AS79"/>
      <c r="AT79"/>
      <c r="AU79"/>
      <c r="AV79"/>
      <c r="AW79"/>
      <c r="AX79"/>
    </row>
    <row r="80" spans="1:52" ht="15" customHeight="1">
      <c r="A80" s="345"/>
      <c r="B80" s="345"/>
      <c r="C80" s="345"/>
      <c r="D80" s="339"/>
      <c r="E80" s="339"/>
      <c r="F80" s="337"/>
      <c r="G80" s="337"/>
      <c r="H80" s="337"/>
      <c r="I80" s="337"/>
      <c r="J80" s="337"/>
      <c r="K80" s="348"/>
      <c r="L80" s="346"/>
      <c r="M80" s="346"/>
      <c r="N80" s="337"/>
      <c r="O80" s="1093" t="s">
        <v>347</v>
      </c>
      <c r="P80" s="1093"/>
      <c r="Q80" s="347"/>
      <c r="R80" s="346"/>
      <c r="S80" s="346"/>
      <c r="T80" s="346"/>
      <c r="U80" s="337"/>
      <c r="V80" s="348"/>
      <c r="W80" s="346"/>
      <c r="X80" s="352"/>
      <c r="Y80" s="337"/>
      <c r="Z80" s="394"/>
      <c r="AA80" s="516"/>
      <c r="AB80" s="433"/>
      <c r="AC80" s="433"/>
      <c r="AD80" s="433"/>
      <c r="AE80" s="433"/>
      <c r="AF80" s="517"/>
      <c r="AG80" s="345"/>
      <c r="AH80" s="342"/>
      <c r="AI80" s="342"/>
      <c r="AJ80" s="345"/>
      <c r="AK80"/>
      <c r="AL80"/>
      <c r="AM80"/>
      <c r="AN80"/>
      <c r="AO80"/>
      <c r="AP80"/>
      <c r="AQ80"/>
      <c r="AR80"/>
      <c r="AS80"/>
      <c r="AT80"/>
      <c r="AU80"/>
      <c r="AV80"/>
      <c r="AW80"/>
      <c r="AX80"/>
    </row>
    <row r="81" spans="1:50" ht="15" customHeight="1">
      <c r="A81" s="345"/>
      <c r="B81" s="345"/>
      <c r="C81" s="345"/>
      <c r="D81" s="339"/>
      <c r="E81" s="339"/>
      <c r="F81" s="337"/>
      <c r="G81" s="337"/>
      <c r="H81" s="337"/>
      <c r="I81" s="350"/>
      <c r="J81" s="337"/>
      <c r="K81" s="348"/>
      <c r="L81" s="346"/>
      <c r="M81" s="346"/>
      <c r="N81" s="337"/>
      <c r="O81" s="347"/>
      <c r="P81" s="347"/>
      <c r="Q81" s="350"/>
      <c r="R81" s="346"/>
      <c r="S81" s="346"/>
      <c r="T81" s="346"/>
      <c r="U81" s="337"/>
      <c r="V81" s="348"/>
      <c r="W81" s="346"/>
      <c r="X81" s="350"/>
      <c r="Y81" s="337"/>
      <c r="AB81" s="433"/>
      <c r="AC81" s="433"/>
      <c r="AD81" s="433"/>
      <c r="AE81" s="433"/>
      <c r="AF81" s="517"/>
      <c r="AG81" s="345"/>
      <c r="AH81" s="345"/>
      <c r="AI81" s="345"/>
      <c r="AJ81" s="345"/>
      <c r="AK81"/>
      <c r="AL81"/>
      <c r="AM81"/>
      <c r="AN81"/>
      <c r="AO81"/>
      <c r="AP81"/>
      <c r="AQ81"/>
      <c r="AR81"/>
      <c r="AS81"/>
      <c r="AT81"/>
      <c r="AU81"/>
      <c r="AV81"/>
      <c r="AW81"/>
      <c r="AX81"/>
    </row>
    <row r="82" spans="1:50" ht="15" customHeight="1">
      <c r="A82" s="345"/>
      <c r="B82" s="345"/>
      <c r="C82" s="345"/>
      <c r="D82" s="356"/>
      <c r="E82" s="339"/>
      <c r="F82" s="337"/>
      <c r="G82" s="337"/>
      <c r="H82" s="337"/>
      <c r="I82" s="337"/>
      <c r="J82" s="337"/>
      <c r="K82" s="337"/>
      <c r="L82" s="339"/>
      <c r="M82" s="350"/>
      <c r="N82" s="342"/>
      <c r="O82" s="359"/>
      <c r="P82" s="1047" t="s">
        <v>348</v>
      </c>
      <c r="Q82" s="1047"/>
      <c r="R82" s="342"/>
      <c r="S82" s="342"/>
      <c r="T82" s="350"/>
      <c r="U82" s="337"/>
      <c r="V82" s="339"/>
      <c r="W82" s="359"/>
      <c r="X82" s="359"/>
      <c r="Y82" s="359"/>
      <c r="Z82" s="337"/>
      <c r="AA82" s="345"/>
      <c r="AB82" s="345"/>
      <c r="AC82" s="345"/>
      <c r="AD82" s="345"/>
      <c r="AE82" s="345"/>
      <c r="AF82" s="345"/>
      <c r="AG82" s="345"/>
      <c r="AH82" s="345"/>
      <c r="AI82" s="345"/>
      <c r="AJ82" s="345"/>
      <c r="AK82"/>
      <c r="AL82"/>
      <c r="AM82"/>
      <c r="AN82"/>
      <c r="AO82"/>
      <c r="AP82"/>
      <c r="AQ82"/>
      <c r="AR82"/>
      <c r="AS82"/>
      <c r="AT82"/>
      <c r="AU82"/>
      <c r="AV82"/>
      <c r="AW82"/>
      <c r="AX82"/>
    </row>
    <row r="83" spans="1:50" ht="15" customHeight="1">
      <c r="A83" s="345"/>
      <c r="B83" s="345"/>
      <c r="C83" s="345"/>
      <c r="D83" s="356"/>
      <c r="E83" s="337"/>
      <c r="F83" s="337"/>
      <c r="G83" s="337"/>
      <c r="H83" s="337"/>
      <c r="I83" s="337"/>
      <c r="J83" s="343"/>
      <c r="K83" s="350"/>
      <c r="L83" s="339"/>
      <c r="M83" s="342"/>
      <c r="N83" s="342"/>
      <c r="O83" s="359"/>
      <c r="P83" s="359"/>
      <c r="R83" s="342"/>
      <c r="S83" s="342"/>
      <c r="T83" s="369"/>
      <c r="U83" s="359"/>
      <c r="V83" s="350"/>
      <c r="W83" s="359"/>
      <c r="X83" s="359"/>
      <c r="Y83" s="359"/>
      <c r="Z83" s="337"/>
      <c r="AA83" s="345"/>
      <c r="AB83" s="345"/>
      <c r="AC83" s="345"/>
      <c r="AD83" s="345"/>
      <c r="AE83" s="345"/>
      <c r="AF83" s="345"/>
      <c r="AG83" s="345"/>
      <c r="AH83" s="345"/>
      <c r="AI83" s="345"/>
      <c r="AJ83" s="345"/>
      <c r="AK83"/>
      <c r="AL83"/>
      <c r="AM83"/>
      <c r="AN83"/>
      <c r="AO83"/>
      <c r="AP83"/>
      <c r="AQ83"/>
      <c r="AR83"/>
      <c r="AS83"/>
      <c r="AT83"/>
      <c r="AU83"/>
      <c r="AV83"/>
      <c r="AW83"/>
      <c r="AX83"/>
    </row>
    <row r="84" spans="1:50" ht="15" customHeight="1">
      <c r="A84" s="345"/>
      <c r="B84" s="345"/>
      <c r="C84" s="345"/>
      <c r="D84" s="356"/>
      <c r="E84" s="337"/>
      <c r="F84" s="337"/>
      <c r="G84" s="337"/>
      <c r="H84" s="337"/>
      <c r="I84" s="337"/>
      <c r="J84" s="343"/>
      <c r="K84" s="350"/>
      <c r="L84" s="337"/>
      <c r="M84" s="356"/>
      <c r="N84" s="356"/>
      <c r="O84" s="356"/>
      <c r="P84" s="1043" t="s">
        <v>348</v>
      </c>
      <c r="Q84" s="1043"/>
      <c r="R84" s="356"/>
      <c r="S84" s="337"/>
      <c r="T84" s="356"/>
      <c r="U84" s="356"/>
      <c r="V84" s="350"/>
      <c r="W84" s="337"/>
      <c r="X84" s="356"/>
      <c r="Y84" s="356"/>
      <c r="Z84" s="337"/>
      <c r="AA84" s="345"/>
      <c r="AB84" s="345"/>
      <c r="AC84" s="345"/>
      <c r="AD84" s="345"/>
      <c r="AE84" s="345"/>
      <c r="AF84" s="345"/>
      <c r="AG84" s="345"/>
      <c r="AH84" s="345"/>
      <c r="AI84" s="345"/>
      <c r="AJ84" s="345"/>
      <c r="AK84"/>
      <c r="AL84"/>
      <c r="AM84"/>
      <c r="AN84"/>
      <c r="AO84"/>
      <c r="AP84"/>
      <c r="AQ84"/>
      <c r="AR84"/>
      <c r="AS84"/>
      <c r="AT84"/>
      <c r="AU84"/>
      <c r="AV84"/>
      <c r="AW84"/>
      <c r="AX84"/>
    </row>
    <row r="85" spans="1:50" ht="15" customHeight="1">
      <c r="A85" s="345"/>
      <c r="B85" s="345"/>
      <c r="C85" s="345"/>
      <c r="D85" s="356"/>
      <c r="E85" s="337"/>
      <c r="F85" s="337"/>
      <c r="G85" s="337"/>
      <c r="H85" s="337"/>
      <c r="I85" s="337"/>
      <c r="J85" s="337"/>
      <c r="K85" s="337"/>
      <c r="L85" s="343"/>
      <c r="M85" s="337"/>
      <c r="N85" s="337"/>
      <c r="O85" s="337"/>
      <c r="P85" s="1043"/>
      <c r="Q85" s="1043"/>
      <c r="R85" s="337"/>
      <c r="S85" s="339"/>
      <c r="T85" s="337"/>
      <c r="U85" s="337"/>
      <c r="V85" s="337"/>
      <c r="W85" s="337"/>
      <c r="X85" s="337"/>
      <c r="Y85" s="337"/>
      <c r="Z85" s="337"/>
      <c r="AA85" s="396"/>
      <c r="AB85" s="395"/>
      <c r="AC85" s="398"/>
      <c r="AD85" s="345"/>
      <c r="AE85" s="345"/>
      <c r="AF85" s="345"/>
      <c r="AG85" s="345"/>
      <c r="AH85" s="345"/>
      <c r="AI85" s="345"/>
      <c r="AJ85" s="345"/>
      <c r="AK85"/>
      <c r="AL85"/>
      <c r="AM85"/>
      <c r="AN85"/>
      <c r="AO85"/>
      <c r="AP85"/>
      <c r="AQ85"/>
      <c r="AR85"/>
      <c r="AS85"/>
      <c r="AT85"/>
      <c r="AU85"/>
      <c r="AV85"/>
      <c r="AW85"/>
      <c r="AX85"/>
    </row>
    <row r="86" spans="1:50" ht="15" customHeight="1">
      <c r="A86" s="345"/>
      <c r="B86" s="345"/>
      <c r="C86" s="345"/>
      <c r="D86" s="337"/>
      <c r="E86" s="337"/>
      <c r="F86" s="337"/>
      <c r="G86" s="337"/>
      <c r="H86" s="337"/>
      <c r="I86" s="337"/>
      <c r="J86" s="337"/>
      <c r="K86" s="337"/>
      <c r="L86" s="339"/>
      <c r="M86" s="344"/>
      <c r="N86" s="343"/>
      <c r="O86" s="339"/>
      <c r="P86" s="339"/>
      <c r="Q86" s="337"/>
      <c r="R86" s="337"/>
      <c r="S86" s="337"/>
      <c r="T86" s="337"/>
      <c r="U86" s="337"/>
      <c r="V86" s="337"/>
      <c r="W86" s="339"/>
      <c r="X86" s="337"/>
      <c r="Y86" s="345"/>
      <c r="Z86" s="345"/>
      <c r="AA86" s="345"/>
      <c r="AB86" s="345"/>
      <c r="AC86" s="345"/>
      <c r="AD86" s="345"/>
      <c r="AE86" s="345"/>
      <c r="AF86" s="345"/>
      <c r="AG86" s="345"/>
      <c r="AH86" s="345"/>
      <c r="AI86" s="345"/>
      <c r="AJ86" s="345"/>
      <c r="AK86"/>
      <c r="AL86"/>
      <c r="AM86"/>
      <c r="AN86"/>
      <c r="AO86"/>
      <c r="AP86"/>
      <c r="AQ86"/>
      <c r="AR86"/>
      <c r="AS86"/>
      <c r="AT86"/>
      <c r="AU86"/>
      <c r="AV86"/>
      <c r="AW86"/>
      <c r="AX86"/>
    </row>
    <row r="87" spans="1:50" ht="15" customHeight="1">
      <c r="A87" s="345"/>
      <c r="B87" s="345"/>
      <c r="C87" s="345"/>
      <c r="D87" s="342"/>
      <c r="E87" s="343"/>
      <c r="F87" s="343"/>
      <c r="G87" s="343"/>
      <c r="H87" s="343"/>
      <c r="I87" s="343"/>
      <c r="J87" s="337"/>
      <c r="K87" s="337"/>
      <c r="L87" s="360"/>
      <c r="M87" s="360"/>
      <c r="N87" s="337"/>
      <c r="O87" s="337"/>
      <c r="P87" s="337"/>
      <c r="Q87" s="341"/>
      <c r="R87" s="341"/>
      <c r="S87" s="350"/>
      <c r="T87" s="341"/>
      <c r="U87" s="337"/>
      <c r="V87" s="337"/>
      <c r="W87" s="337"/>
      <c r="X87" s="345"/>
      <c r="Y87" s="342"/>
      <c r="Z87" s="342"/>
      <c r="AA87" s="342"/>
      <c r="AB87" s="342"/>
      <c r="AC87" s="342"/>
      <c r="AD87" s="342"/>
      <c r="AE87" s="342"/>
      <c r="AF87" s="345"/>
      <c r="AG87" s="345"/>
      <c r="AH87" s="345"/>
      <c r="AI87" s="345"/>
      <c r="AJ87" s="345"/>
      <c r="AK87"/>
      <c r="AL87"/>
      <c r="AM87"/>
      <c r="AN87"/>
      <c r="AO87"/>
      <c r="AP87"/>
      <c r="AQ87"/>
      <c r="AR87"/>
      <c r="AS87"/>
      <c r="AT87"/>
      <c r="AU87"/>
      <c r="AV87"/>
      <c r="AW87"/>
      <c r="AX87"/>
    </row>
    <row r="88" spans="1:50" ht="15" customHeight="1">
      <c r="A88" s="345"/>
      <c r="B88" s="345"/>
      <c r="C88" s="345"/>
      <c r="D88" s="357"/>
      <c r="E88" s="342"/>
      <c r="F88" s="343"/>
      <c r="G88" s="343"/>
      <c r="H88" s="343"/>
      <c r="I88" s="343"/>
      <c r="J88" s="342"/>
      <c r="K88" s="342"/>
      <c r="L88" s="363"/>
      <c r="M88" s="342"/>
      <c r="N88" s="364"/>
      <c r="O88" s="365"/>
      <c r="P88" s="365"/>
      <c r="Q88" s="365"/>
      <c r="R88" s="370"/>
      <c r="S88" s="371"/>
      <c r="T88" s="370"/>
      <c r="U88" s="364"/>
      <c r="V88" s="365"/>
      <c r="W88" s="365"/>
      <c r="X88" s="337"/>
      <c r="Y88" s="342"/>
      <c r="Z88" s="342"/>
      <c r="AA88" s="342"/>
      <c r="AB88" s="342"/>
      <c r="AC88" s="342"/>
      <c r="AD88" s="342"/>
      <c r="AE88" s="342"/>
      <c r="AF88" s="345"/>
      <c r="AG88" s="345"/>
      <c r="AH88" s="345"/>
      <c r="AI88" s="345"/>
      <c r="AJ88" s="345"/>
      <c r="AK88"/>
      <c r="AL88"/>
      <c r="AM88"/>
      <c r="AN88"/>
      <c r="AO88"/>
      <c r="AP88"/>
      <c r="AQ88"/>
      <c r="AR88"/>
      <c r="AS88"/>
      <c r="AT88"/>
      <c r="AU88"/>
      <c r="AV88"/>
      <c r="AW88"/>
      <c r="AX88"/>
    </row>
    <row r="89" spans="1:50" ht="15" customHeight="1">
      <c r="A89" s="345"/>
      <c r="B89" s="345"/>
      <c r="C89" s="345"/>
      <c r="D89" s="345"/>
      <c r="E89" s="345"/>
      <c r="F89" s="345"/>
      <c r="G89" s="345"/>
      <c r="H89" s="345"/>
      <c r="I89" s="343"/>
      <c r="J89" s="368"/>
      <c r="K89" s="368"/>
      <c r="L89" s="368"/>
      <c r="M89" s="368"/>
      <c r="N89" s="368"/>
      <c r="O89" s="342"/>
      <c r="P89" s="342"/>
      <c r="Q89" s="342"/>
      <c r="R89" s="367"/>
      <c r="S89" s="342"/>
      <c r="T89" s="367"/>
      <c r="U89" s="342"/>
      <c r="V89" s="342"/>
      <c r="W89" s="342"/>
      <c r="X89" s="337"/>
      <c r="Y89" s="342"/>
      <c r="Z89" s="342"/>
      <c r="AA89" s="342"/>
      <c r="AB89" s="342"/>
      <c r="AC89" s="342"/>
      <c r="AD89" s="342"/>
      <c r="AE89" s="342"/>
      <c r="AF89" s="345"/>
      <c r="AG89" s="345"/>
      <c r="AH89" s="345"/>
      <c r="AI89" s="345"/>
      <c r="AJ89" s="345"/>
      <c r="AK89"/>
      <c r="AL89"/>
      <c r="AM89"/>
      <c r="AN89"/>
      <c r="AO89"/>
      <c r="AP89"/>
      <c r="AQ89"/>
      <c r="AR89"/>
      <c r="AS89"/>
      <c r="AT89"/>
      <c r="AU89"/>
      <c r="AV89"/>
      <c r="AW89"/>
      <c r="AX89"/>
    </row>
    <row r="90" spans="1:50" ht="15" customHeight="1">
      <c r="A90" s="345"/>
      <c r="B90" s="345"/>
      <c r="C90" s="345"/>
      <c r="D90" s="345"/>
      <c r="E90" s="345"/>
      <c r="F90" s="345"/>
      <c r="G90" s="345"/>
      <c r="H90" s="345"/>
      <c r="I90" s="343"/>
      <c r="J90" s="368"/>
      <c r="K90" s="368"/>
      <c r="L90" s="368"/>
      <c r="M90" s="368"/>
      <c r="N90" s="368"/>
      <c r="O90" s="342"/>
      <c r="P90" s="342"/>
      <c r="Q90" s="342"/>
      <c r="R90" s="367"/>
      <c r="S90" s="342"/>
      <c r="T90" s="367"/>
      <c r="U90" s="342"/>
      <c r="V90" s="342"/>
      <c r="W90" s="342"/>
      <c r="X90" s="337"/>
      <c r="Y90" s="342"/>
      <c r="Z90" s="342"/>
      <c r="AA90" s="342"/>
      <c r="AB90" s="342"/>
      <c r="AC90" s="342"/>
      <c r="AD90" s="342"/>
      <c r="AE90" s="342"/>
      <c r="AF90" s="345"/>
      <c r="AG90" s="345"/>
      <c r="AH90" s="345"/>
      <c r="AI90" s="345"/>
      <c r="AJ90" s="345"/>
      <c r="AK90"/>
      <c r="AL90"/>
      <c r="AM90"/>
      <c r="AN90"/>
      <c r="AO90"/>
      <c r="AP90"/>
      <c r="AQ90"/>
      <c r="AR90"/>
      <c r="AS90"/>
      <c r="AT90"/>
      <c r="AU90"/>
      <c r="AV90"/>
      <c r="AW90"/>
      <c r="AX90"/>
    </row>
    <row r="91" spans="1:50" ht="15" customHeight="1">
      <c r="A91" s="345"/>
      <c r="B91" s="345"/>
      <c r="C91" s="345"/>
      <c r="D91" s="342"/>
      <c r="E91" s="391" t="s">
        <v>344</v>
      </c>
      <c r="F91" s="392">
        <v>3</v>
      </c>
      <c r="G91" s="361"/>
      <c r="H91" s="361" t="s">
        <v>351</v>
      </c>
      <c r="I91" s="361"/>
      <c r="J91" s="345"/>
      <c r="K91" s="361"/>
      <c r="L91" s="345"/>
      <c r="M91" s="345"/>
      <c r="N91" s="361"/>
      <c r="O91" s="342"/>
      <c r="P91" s="336"/>
      <c r="Q91" s="336"/>
      <c r="R91" s="336"/>
      <c r="S91" s="336"/>
      <c r="T91" s="336"/>
      <c r="U91" s="336"/>
      <c r="V91" s="336"/>
      <c r="W91" s="336"/>
      <c r="X91" s="336"/>
      <c r="Y91" s="336"/>
      <c r="Z91" s="336"/>
      <c r="AA91" s="336"/>
      <c r="AB91" s="336"/>
      <c r="AC91" s="336"/>
      <c r="AD91" s="336"/>
      <c r="AE91" s="336"/>
      <c r="AF91" s="336"/>
      <c r="AG91" s="336"/>
      <c r="AH91" s="336"/>
      <c r="AI91" s="336"/>
      <c r="AJ91" s="336"/>
      <c r="AK91"/>
      <c r="AL91"/>
      <c r="AM91"/>
      <c r="AN91"/>
      <c r="AO91"/>
      <c r="AP91"/>
      <c r="AQ91"/>
      <c r="AR91"/>
      <c r="AS91"/>
      <c r="AT91"/>
      <c r="AU91"/>
      <c r="AV91"/>
      <c r="AW91"/>
      <c r="AX91"/>
    </row>
    <row r="92" spans="1:50" ht="15" customHeight="1">
      <c r="A92" s="345"/>
      <c r="B92" s="345"/>
      <c r="C92" s="337"/>
      <c r="D92" s="345"/>
      <c r="E92" s="345"/>
      <c r="F92" s="339"/>
      <c r="G92" s="339"/>
      <c r="H92" s="337"/>
      <c r="I92" s="337"/>
      <c r="J92" s="345"/>
      <c r="K92" s="345"/>
      <c r="L92" s="345"/>
      <c r="M92" s="345"/>
      <c r="N92" s="345"/>
      <c r="O92" s="345"/>
      <c r="P92" s="345"/>
      <c r="Q92" s="345"/>
      <c r="R92" s="345"/>
      <c r="S92" s="345"/>
      <c r="T92" s="345"/>
      <c r="U92" s="345"/>
      <c r="V92" s="345"/>
      <c r="W92" s="345"/>
      <c r="X92" s="345"/>
      <c r="Y92" s="345"/>
      <c r="Z92" s="345"/>
      <c r="AA92" s="345"/>
      <c r="AB92" s="337"/>
      <c r="AC92" s="342"/>
      <c r="AD92" s="337"/>
      <c r="AE92" s="396"/>
      <c r="AF92" s="395"/>
      <c r="AG92" s="1523"/>
      <c r="AH92" s="1523"/>
      <c r="AI92" s="1523"/>
      <c r="AJ92" s="1523"/>
      <c r="AK92"/>
      <c r="AL92"/>
      <c r="AM92"/>
      <c r="AN92"/>
      <c r="AO92"/>
      <c r="AP92"/>
      <c r="AQ92"/>
      <c r="AR92"/>
      <c r="AS92"/>
      <c r="AT92"/>
      <c r="AU92"/>
      <c r="AV92"/>
      <c r="AW92"/>
      <c r="AX92"/>
    </row>
    <row r="93" spans="1:50" ht="15" customHeight="1">
      <c r="A93" s="345"/>
      <c r="B93" s="345"/>
      <c r="C93" s="356"/>
      <c r="D93" s="345"/>
      <c r="E93" s="345"/>
      <c r="F93" s="356"/>
      <c r="G93" s="339"/>
      <c r="H93" s="345"/>
      <c r="I93" s="343"/>
      <c r="J93" s="366"/>
      <c r="K93" s="366"/>
      <c r="L93" s="367"/>
      <c r="M93" s="367"/>
      <c r="N93" s="367"/>
      <c r="O93" s="339"/>
      <c r="P93" s="339"/>
      <c r="Q93" s="337"/>
      <c r="R93" s="337"/>
      <c r="S93" s="373"/>
      <c r="T93" s="373"/>
      <c r="U93" s="373"/>
      <c r="V93" s="367"/>
      <c r="W93" s="367"/>
      <c r="X93" s="337"/>
      <c r="Y93" s="342"/>
      <c r="Z93" s="345"/>
      <c r="AA93" s="345"/>
      <c r="AB93" s="359"/>
      <c r="AC93" s="342"/>
      <c r="AD93" s="342"/>
      <c r="AE93" s="342"/>
      <c r="AF93" s="342"/>
      <c r="AG93" s="342"/>
      <c r="AH93" s="342"/>
      <c r="AI93" s="342"/>
      <c r="AJ93" s="342"/>
      <c r="AK93"/>
      <c r="AL93"/>
      <c r="AM93"/>
      <c r="AN93"/>
      <c r="AO93"/>
      <c r="AP93"/>
      <c r="AQ93"/>
      <c r="AR93"/>
      <c r="AS93"/>
      <c r="AT93"/>
      <c r="AU93"/>
      <c r="AV93"/>
      <c r="AW93"/>
      <c r="AX93"/>
    </row>
    <row r="94" spans="1:50" ht="15" customHeight="1">
      <c r="A94" s="345"/>
      <c r="B94" s="345"/>
      <c r="C94" s="356"/>
      <c r="D94" s="345"/>
      <c r="E94" s="345"/>
      <c r="F94" s="356"/>
      <c r="G94" s="337"/>
      <c r="H94" s="337"/>
      <c r="I94" s="337"/>
      <c r="J94" s="337"/>
      <c r="K94" s="337"/>
      <c r="O94" s="347"/>
      <c r="P94" s="347"/>
      <c r="Q94" s="347"/>
      <c r="R94" s="346"/>
      <c r="S94" s="342"/>
      <c r="T94" s="343"/>
      <c r="U94" s="337"/>
      <c r="V94" s="337"/>
      <c r="W94" s="337"/>
      <c r="X94" s="339"/>
      <c r="Y94" s="339"/>
      <c r="Z94" s="345"/>
      <c r="AA94" s="345"/>
      <c r="AB94" s="359"/>
      <c r="AC94" s="342"/>
      <c r="AD94" s="345"/>
      <c r="AE94" s="345"/>
      <c r="AF94" s="345"/>
      <c r="AG94" s="345"/>
      <c r="AH94" s="345"/>
      <c r="AI94" s="345"/>
      <c r="AJ94" s="345"/>
      <c r="AK94"/>
      <c r="AL94"/>
      <c r="AM94"/>
      <c r="AN94"/>
      <c r="AO94"/>
      <c r="AP94"/>
      <c r="AQ94"/>
      <c r="AR94"/>
      <c r="AS94"/>
      <c r="AT94"/>
      <c r="AU94"/>
      <c r="AV94"/>
      <c r="AW94"/>
      <c r="AX94"/>
    </row>
    <row r="95" spans="1:50" ht="15" customHeight="1">
      <c r="A95" s="345"/>
      <c r="B95" s="345"/>
      <c r="C95" s="356"/>
      <c r="D95" s="345"/>
      <c r="E95" s="345"/>
      <c r="F95" s="356"/>
      <c r="G95" s="337"/>
      <c r="H95" s="337"/>
      <c r="I95" s="337"/>
      <c r="J95" s="337"/>
      <c r="K95" s="348"/>
      <c r="O95" s="347"/>
      <c r="P95" s="347"/>
      <c r="Q95" s="347"/>
      <c r="R95" s="346"/>
      <c r="S95" s="346"/>
      <c r="T95" s="346"/>
      <c r="U95" s="337"/>
      <c r="V95" s="348"/>
      <c r="W95" s="346"/>
      <c r="X95" s="352"/>
      <c r="Y95" s="337"/>
      <c r="Z95" s="345"/>
      <c r="AA95" s="345"/>
      <c r="AB95" s="337"/>
      <c r="AC95" s="342"/>
      <c r="AD95" s="345"/>
      <c r="AE95" s="345"/>
      <c r="AF95" s="345"/>
      <c r="AG95" s="345"/>
      <c r="AH95" s="345"/>
      <c r="AI95" s="345"/>
      <c r="AJ95" s="345"/>
      <c r="AK95"/>
      <c r="AL95"/>
      <c r="AM95"/>
      <c r="AN95"/>
      <c r="AO95"/>
      <c r="AP95"/>
      <c r="AQ95"/>
      <c r="AR95"/>
      <c r="AS95"/>
      <c r="AT95"/>
      <c r="AU95"/>
      <c r="AV95"/>
      <c r="AW95"/>
      <c r="AX95"/>
    </row>
    <row r="96" spans="1:50" ht="15" customHeight="1">
      <c r="A96" s="345"/>
      <c r="B96" s="345"/>
      <c r="C96" s="356"/>
      <c r="D96" s="345"/>
      <c r="E96" s="345"/>
      <c r="F96" s="356"/>
      <c r="G96" s="337"/>
      <c r="H96" s="337"/>
      <c r="I96" s="337"/>
      <c r="J96" s="337"/>
      <c r="K96" s="348"/>
      <c r="O96" s="359"/>
      <c r="P96" s="359"/>
      <c r="Q96" s="342"/>
      <c r="R96" s="342"/>
      <c r="S96" s="346"/>
      <c r="T96" s="346"/>
      <c r="U96" s="337"/>
      <c r="V96" s="348"/>
      <c r="W96" s="346"/>
      <c r="X96" s="352"/>
      <c r="Y96" s="337"/>
      <c r="Z96" s="345"/>
      <c r="AA96" s="345"/>
      <c r="AB96" s="337"/>
      <c r="AC96" s="342"/>
      <c r="AD96" s="345"/>
      <c r="AE96" s="345"/>
      <c r="AF96" s="345"/>
      <c r="AG96" s="345"/>
      <c r="AH96" s="345"/>
      <c r="AI96" s="345"/>
      <c r="AJ96" s="345"/>
      <c r="AK96"/>
      <c r="AL96"/>
      <c r="AM96"/>
      <c r="AN96"/>
      <c r="AO96"/>
      <c r="AP96"/>
      <c r="AQ96"/>
      <c r="AR96"/>
      <c r="AS96"/>
      <c r="AT96"/>
      <c r="AU96"/>
      <c r="AV96"/>
      <c r="AW96"/>
      <c r="AX96"/>
    </row>
    <row r="97" spans="1:50" ht="15" customHeight="1">
      <c r="A97" s="345"/>
      <c r="B97" s="345"/>
      <c r="C97" s="337"/>
      <c r="D97" s="345"/>
      <c r="E97" s="345"/>
      <c r="F97" s="337"/>
      <c r="G97" s="337"/>
      <c r="H97" s="337"/>
      <c r="I97" s="337"/>
      <c r="J97" s="337"/>
      <c r="K97" s="337"/>
      <c r="O97" s="1093" t="s">
        <v>347</v>
      </c>
      <c r="P97" s="1093"/>
      <c r="Q97" s="347"/>
      <c r="R97" s="346"/>
      <c r="S97" s="342"/>
      <c r="T97" s="337"/>
      <c r="U97" s="337"/>
      <c r="V97" s="339"/>
      <c r="W97" s="359"/>
      <c r="X97" s="359"/>
      <c r="Y97" s="359"/>
      <c r="Z97" s="345"/>
      <c r="AA97" s="345"/>
      <c r="AB97" s="345"/>
      <c r="AC97" s="342"/>
      <c r="AD97" s="342"/>
      <c r="AE97" s="342"/>
      <c r="AF97" s="342"/>
      <c r="AG97" s="342"/>
      <c r="AH97" s="342"/>
      <c r="AI97" s="342"/>
      <c r="AJ97" s="342"/>
      <c r="AK97"/>
      <c r="AL97"/>
      <c r="AM97"/>
      <c r="AN97"/>
      <c r="AO97"/>
      <c r="AP97"/>
      <c r="AQ97"/>
      <c r="AR97"/>
      <c r="AS97"/>
      <c r="AT97"/>
      <c r="AU97"/>
      <c r="AV97"/>
      <c r="AW97"/>
      <c r="AX97"/>
    </row>
    <row r="98" spans="1:50" ht="15" customHeight="1">
      <c r="A98" s="345"/>
      <c r="B98" s="345"/>
      <c r="C98" s="342"/>
      <c r="D98" s="345"/>
      <c r="E98" s="345"/>
      <c r="F98" s="342"/>
      <c r="G98" s="343"/>
      <c r="H98" s="337"/>
      <c r="I98" s="337"/>
      <c r="J98" s="343"/>
      <c r="K98" s="337"/>
      <c r="P98" s="346"/>
      <c r="Q98" s="350"/>
      <c r="R98" s="346"/>
      <c r="S98" s="342"/>
      <c r="T98" s="369"/>
      <c r="U98" s="359"/>
      <c r="V98" s="359"/>
      <c r="W98" s="359"/>
      <c r="X98" s="359"/>
      <c r="Y98" s="359"/>
      <c r="Z98" s="345"/>
      <c r="AA98" s="345"/>
      <c r="AB98" s="342"/>
      <c r="AC98" s="342"/>
      <c r="AD98" s="342"/>
      <c r="AE98" s="391"/>
      <c r="AF98" s="392"/>
      <c r="AG98" s="345"/>
      <c r="AH98" s="342"/>
      <c r="AI98" s="345"/>
      <c r="AJ98" s="345"/>
      <c r="AK98"/>
      <c r="AL98"/>
      <c r="AM98"/>
      <c r="AN98"/>
      <c r="AO98"/>
      <c r="AP98"/>
      <c r="AQ98"/>
      <c r="AR98"/>
      <c r="AS98"/>
      <c r="AT98"/>
      <c r="AU98"/>
      <c r="AV98"/>
      <c r="AW98"/>
      <c r="AX98"/>
    </row>
    <row r="99" spans="1:50" ht="15" customHeight="1">
      <c r="A99" s="345"/>
      <c r="B99" s="345"/>
      <c r="C99" s="342"/>
      <c r="D99" s="345"/>
      <c r="E99" s="345"/>
      <c r="F99" s="357"/>
      <c r="G99" s="342"/>
      <c r="H99" s="337"/>
      <c r="I99" s="337"/>
      <c r="J99" s="343"/>
      <c r="K99" s="337"/>
      <c r="O99" s="359"/>
      <c r="P99" s="1047" t="s">
        <v>348</v>
      </c>
      <c r="Q99" s="1047"/>
      <c r="R99" s="342"/>
      <c r="S99" s="337"/>
      <c r="T99" s="356"/>
      <c r="U99" s="356"/>
      <c r="V99" s="337"/>
      <c r="W99" s="337"/>
      <c r="X99" s="356"/>
      <c r="Y99" s="356"/>
      <c r="Z99" s="345"/>
      <c r="AA99" s="345"/>
      <c r="AB99" s="342"/>
      <c r="AC99" s="342"/>
      <c r="AD99" s="337"/>
      <c r="AE99" s="345"/>
      <c r="AF99" s="345"/>
      <c r="AG99" s="345"/>
      <c r="AH99" s="345"/>
      <c r="AI99" s="345"/>
      <c r="AJ99" s="345"/>
      <c r="AK99"/>
      <c r="AL99"/>
      <c r="AM99"/>
      <c r="AN99"/>
      <c r="AO99"/>
      <c r="AP99"/>
      <c r="AQ99"/>
      <c r="AR99"/>
    </row>
    <row r="100" spans="1:50" ht="15" customHeight="1">
      <c r="A100" s="345"/>
      <c r="B100" s="345"/>
      <c r="C100" s="368"/>
      <c r="D100" s="345"/>
      <c r="E100" s="345"/>
      <c r="F100" s="345"/>
      <c r="G100" s="345"/>
      <c r="H100" s="337"/>
      <c r="I100" s="337"/>
      <c r="J100" s="337"/>
      <c r="K100" s="337"/>
      <c r="O100" s="359"/>
      <c r="P100" s="359"/>
      <c r="R100" s="342"/>
      <c r="S100" s="339"/>
      <c r="T100" s="337"/>
      <c r="U100" s="337"/>
      <c r="V100" s="337"/>
      <c r="W100" s="337"/>
      <c r="X100" s="337"/>
      <c r="Y100" s="337"/>
      <c r="Z100" s="345"/>
      <c r="AA100" s="345"/>
      <c r="AB100" s="345"/>
      <c r="AC100" s="345"/>
      <c r="AD100" s="345"/>
      <c r="AE100" s="345"/>
      <c r="AF100" s="345"/>
      <c r="AG100" s="345"/>
      <c r="AH100" s="345"/>
      <c r="AI100" s="345"/>
      <c r="AJ100" s="345"/>
      <c r="AK100"/>
      <c r="AL100"/>
      <c r="AM100"/>
      <c r="AN100"/>
      <c r="AO100"/>
      <c r="AP100"/>
      <c r="AQ100"/>
      <c r="AR100"/>
    </row>
    <row r="101" spans="1:50" ht="15" customHeight="1">
      <c r="A101" s="345"/>
      <c r="B101" s="345"/>
      <c r="C101" s="367"/>
      <c r="D101" s="345"/>
      <c r="E101" s="345"/>
      <c r="F101" s="345"/>
      <c r="G101" s="345"/>
      <c r="H101" s="337"/>
      <c r="I101" s="337"/>
      <c r="J101" s="337"/>
      <c r="K101" s="337"/>
      <c r="O101" s="356"/>
      <c r="P101" s="1043" t="s">
        <v>348</v>
      </c>
      <c r="Q101" s="1043"/>
      <c r="R101" s="356"/>
      <c r="S101" s="337"/>
      <c r="T101" s="337"/>
      <c r="U101" s="337"/>
      <c r="V101" s="337"/>
      <c r="W101" s="339"/>
      <c r="X101" s="337"/>
      <c r="Y101" s="345"/>
      <c r="Z101" s="345"/>
      <c r="AA101" s="397" t="s">
        <v>347</v>
      </c>
      <c r="AB101" s="516" t="s">
        <v>51</v>
      </c>
      <c r="AC101" s="1531">
        <f>'§8.線路'!AE290</f>
        <v>-1701</v>
      </c>
      <c r="AD101" s="1531"/>
      <c r="AE101" s="1531"/>
      <c r="AF101" s="1531"/>
      <c r="AG101" s="517" t="s">
        <v>13</v>
      </c>
      <c r="AH101" s="345"/>
      <c r="AI101" s="345"/>
      <c r="AJ101" s="345"/>
      <c r="AK101"/>
      <c r="AL101"/>
      <c r="AM101"/>
      <c r="AN101"/>
      <c r="AO101"/>
      <c r="AP101"/>
      <c r="AQ101"/>
      <c r="AR101"/>
    </row>
    <row r="102" spans="1:50" ht="15" customHeight="1">
      <c r="A102" s="345"/>
      <c r="B102" s="345"/>
      <c r="C102" s="367"/>
      <c r="D102" s="345"/>
      <c r="E102" s="345"/>
      <c r="F102" s="345"/>
      <c r="G102" s="345"/>
      <c r="H102" s="343"/>
      <c r="I102" s="343"/>
      <c r="J102" s="337"/>
      <c r="K102" s="337"/>
      <c r="O102" s="337"/>
      <c r="P102" s="1043"/>
      <c r="Q102" s="1043"/>
      <c r="R102" s="337"/>
      <c r="S102" s="350"/>
      <c r="T102" s="341"/>
      <c r="U102" s="337"/>
      <c r="V102" s="337"/>
      <c r="W102" s="337"/>
      <c r="X102" s="345"/>
      <c r="Y102" s="342"/>
      <c r="Z102" s="345"/>
      <c r="AA102" s="342"/>
      <c r="AB102" s="342"/>
      <c r="AC102" s="342"/>
      <c r="AD102" s="342"/>
      <c r="AE102" s="342"/>
      <c r="AF102" s="342"/>
      <c r="AG102" s="342"/>
      <c r="AH102" s="345"/>
      <c r="AI102" s="345"/>
      <c r="AJ102" s="345"/>
      <c r="AK102"/>
      <c r="AL102"/>
      <c r="AM102"/>
      <c r="AN102"/>
      <c r="AO102"/>
      <c r="AP102"/>
      <c r="AQ102"/>
      <c r="AR102"/>
    </row>
    <row r="103" spans="1:50" ht="15" customHeight="1">
      <c r="A103" s="345"/>
      <c r="B103" s="345"/>
      <c r="C103" s="367"/>
      <c r="D103" s="345"/>
      <c r="E103" s="345"/>
      <c r="F103" s="345"/>
      <c r="G103" s="345"/>
      <c r="H103" s="343"/>
      <c r="I103" s="343"/>
      <c r="J103" s="342"/>
      <c r="K103" s="342"/>
      <c r="O103" s="339"/>
      <c r="P103" s="339"/>
      <c r="Q103" s="337"/>
      <c r="R103" s="337"/>
      <c r="S103" s="371"/>
      <c r="T103" s="370"/>
      <c r="U103" s="364"/>
      <c r="V103" s="365"/>
      <c r="W103" s="365"/>
      <c r="X103" s="337"/>
      <c r="Y103" s="342"/>
      <c r="Z103" s="345"/>
      <c r="AA103" s="345"/>
      <c r="AB103" s="342"/>
      <c r="AC103" s="342"/>
      <c r="AD103" s="342"/>
      <c r="AE103" s="342"/>
      <c r="AF103" s="342"/>
      <c r="AG103" s="342"/>
      <c r="AH103" s="345"/>
      <c r="AI103" s="345"/>
      <c r="AJ103" s="345"/>
      <c r="AK103"/>
      <c r="AL103"/>
      <c r="AM103"/>
      <c r="AN103"/>
      <c r="AO103"/>
      <c r="AP103"/>
      <c r="AQ103"/>
      <c r="AR103"/>
    </row>
    <row r="104" spans="1:50" ht="15" customHeight="1">
      <c r="A104" s="345"/>
      <c r="B104" s="345"/>
      <c r="C104" s="367"/>
      <c r="D104" s="345"/>
      <c r="E104" s="345"/>
      <c r="F104" s="345"/>
      <c r="G104" s="345"/>
      <c r="H104" s="345"/>
      <c r="I104" s="343"/>
      <c r="J104" s="368"/>
      <c r="K104" s="368"/>
      <c r="P104" s="342"/>
      <c r="Q104" s="342"/>
      <c r="R104" s="367"/>
      <c r="S104" s="342"/>
      <c r="T104" s="367"/>
      <c r="U104" s="342"/>
      <c r="V104" s="342"/>
      <c r="W104" s="342"/>
      <c r="X104" s="337"/>
      <c r="Y104" s="342"/>
      <c r="Z104" s="345"/>
      <c r="AA104" s="391"/>
      <c r="AB104" s="392"/>
      <c r="AC104" s="345"/>
      <c r="AD104" s="342"/>
      <c r="AE104" s="345"/>
      <c r="AF104" s="345"/>
      <c r="AG104" s="345"/>
      <c r="AH104" s="345"/>
      <c r="AI104" s="345"/>
      <c r="AJ104" s="345"/>
      <c r="AK104"/>
      <c r="AL104"/>
      <c r="AM104"/>
      <c r="AN104"/>
      <c r="AO104"/>
      <c r="AP104"/>
      <c r="AQ104"/>
      <c r="AR104"/>
    </row>
    <row r="105" spans="1:50" ht="15" customHeight="1">
      <c r="A105" s="319"/>
      <c r="B105" s="319"/>
      <c r="E105" s="301" t="s">
        <v>344</v>
      </c>
      <c r="F105" s="302">
        <v>4</v>
      </c>
      <c r="G105" s="303"/>
      <c r="H105" s="302"/>
      <c r="I105" s="303"/>
      <c r="J105" s="303" t="s">
        <v>568</v>
      </c>
      <c r="K105" s="303"/>
      <c r="L105" s="300"/>
      <c r="M105" s="300"/>
      <c r="N105" s="300"/>
      <c r="O105" s="300"/>
      <c r="P105" s="303"/>
      <c r="Q105" s="303"/>
      <c r="R105" s="303"/>
      <c r="S105" s="303"/>
      <c r="T105" s="303"/>
      <c r="U105" s="303"/>
      <c r="V105" s="303"/>
      <c r="W105" s="303"/>
      <c r="X105" s="303"/>
      <c r="Y105" s="303"/>
      <c r="Z105" s="303"/>
      <c r="AA105" s="303"/>
      <c r="AB105" s="303"/>
      <c r="AC105" s="303"/>
      <c r="AD105" s="303"/>
      <c r="AE105" s="303"/>
      <c r="AF105" s="303"/>
      <c r="AG105" s="303"/>
      <c r="AH105" s="303"/>
      <c r="AI105" s="303"/>
      <c r="AJ105" s="303"/>
      <c r="AK105"/>
      <c r="AL105"/>
      <c r="AM105"/>
      <c r="AN105"/>
      <c r="AO105"/>
      <c r="AP105"/>
      <c r="AQ105"/>
      <c r="AR105"/>
    </row>
    <row r="106" spans="1:50" ht="15" customHeight="1">
      <c r="A106" s="319"/>
      <c r="B106" s="319"/>
      <c r="D106" s="299"/>
      <c r="E106" s="303"/>
      <c r="F106" s="303"/>
      <c r="G106" s="303"/>
      <c r="H106" s="303"/>
      <c r="I106" s="303"/>
      <c r="J106" s="303"/>
      <c r="K106" s="303"/>
      <c r="L106" s="303"/>
      <c r="M106" s="303"/>
      <c r="N106" s="303"/>
      <c r="O106" s="303"/>
      <c r="P106" s="303"/>
      <c r="Q106" s="303"/>
      <c r="R106" s="303"/>
      <c r="S106" s="303"/>
      <c r="T106" s="303"/>
      <c r="U106" s="303"/>
      <c r="V106" s="303"/>
      <c r="W106" s="303"/>
      <c r="X106" s="303"/>
      <c r="Y106" s="303"/>
      <c r="Z106" s="303"/>
      <c r="AA106" s="303"/>
      <c r="AB106" s="303"/>
      <c r="AC106" s="303"/>
      <c r="AD106" s="303"/>
      <c r="AE106" s="303"/>
      <c r="AF106" s="303"/>
      <c r="AG106" s="303"/>
      <c r="AH106" s="319"/>
      <c r="AI106" s="319"/>
      <c r="AJ106" s="319"/>
      <c r="AK106"/>
      <c r="AL106"/>
      <c r="AM106"/>
      <c r="AN106"/>
      <c r="AO106"/>
      <c r="AP106"/>
      <c r="AQ106"/>
      <c r="AR106"/>
    </row>
    <row r="107" spans="1:50" ht="15" customHeight="1">
      <c r="A107" s="319"/>
      <c r="B107" s="319"/>
      <c r="C107" s="319"/>
      <c r="D107" s="319"/>
      <c r="I107" s="315"/>
      <c r="M107" s="401"/>
      <c r="P107" s="219" t="s">
        <v>313</v>
      </c>
      <c r="Q107" s="315"/>
      <c r="R107" s="406"/>
      <c r="S107" s="406"/>
      <c r="T107" s="406"/>
      <c r="U107" s="406"/>
      <c r="W107" s="402"/>
      <c r="Y107" s="315"/>
      <c r="Z107" s="402"/>
      <c r="AG107" s="319"/>
      <c r="AH107" s="319"/>
      <c r="AI107" s="319"/>
      <c r="AJ107" s="319"/>
      <c r="AK107"/>
      <c r="AL107"/>
      <c r="AM107"/>
      <c r="AN107"/>
      <c r="AO107"/>
      <c r="AP107"/>
      <c r="AQ107"/>
      <c r="AR107"/>
    </row>
    <row r="108" spans="1:50" ht="15" customHeight="1">
      <c r="A108" s="319"/>
      <c r="B108" s="319"/>
      <c r="C108" s="319"/>
      <c r="D108" s="319"/>
      <c r="F108" s="315"/>
      <c r="M108" s="315"/>
      <c r="N108" s="402"/>
      <c r="R108" s="399"/>
      <c r="S108" s="399"/>
      <c r="U108" s="402"/>
      <c r="Z108" s="315"/>
      <c r="AB108" s="301"/>
      <c r="AC108" s="302"/>
      <c r="AD108" s="319"/>
      <c r="AF108" s="319"/>
      <c r="AG108" s="319"/>
      <c r="AH108" s="319"/>
      <c r="AI108" s="319"/>
      <c r="AJ108" s="319"/>
      <c r="AK108"/>
      <c r="AL108"/>
      <c r="AM108"/>
      <c r="AN108"/>
      <c r="AO108"/>
      <c r="AP108"/>
      <c r="AQ108"/>
      <c r="AR108"/>
    </row>
    <row r="109" spans="1:50" ht="15" customHeight="1">
      <c r="A109" s="319"/>
      <c r="B109" s="319"/>
      <c r="C109" s="319"/>
      <c r="D109" s="319"/>
      <c r="M109" s="403"/>
      <c r="N109" s="402"/>
      <c r="O109" s="399"/>
      <c r="P109" s="399"/>
      <c r="X109" s="399"/>
      <c r="Y109" s="399"/>
      <c r="Z109" s="402"/>
      <c r="AG109" s="319"/>
      <c r="AH109" s="319"/>
      <c r="AI109" s="319"/>
      <c r="AJ109" s="319"/>
      <c r="AK109"/>
      <c r="AL109"/>
      <c r="AM109"/>
      <c r="AN109"/>
      <c r="AO109"/>
      <c r="AP109"/>
      <c r="AQ109"/>
      <c r="AR109"/>
    </row>
    <row r="110" spans="1:50" ht="15" customHeight="1">
      <c r="A110" s="319"/>
      <c r="B110" s="319"/>
      <c r="C110" s="319"/>
      <c r="D110" s="319"/>
      <c r="I110" s="319"/>
      <c r="M110" s="403"/>
      <c r="N110" s="402"/>
      <c r="Q110" s="319"/>
      <c r="R110" s="399"/>
      <c r="S110" s="399"/>
      <c r="U110" s="402"/>
      <c r="Y110" s="319"/>
      <c r="Z110" s="402"/>
      <c r="AA110" s="353"/>
      <c r="AB110" s="266" t="s">
        <v>313</v>
      </c>
      <c r="AC110" s="518" t="s">
        <v>51</v>
      </c>
      <c r="AD110" s="1044">
        <f>'§8.線路'!AE303</f>
        <v>710</v>
      </c>
      <c r="AE110" s="1044"/>
      <c r="AF110" s="1044"/>
      <c r="AG110" s="1044"/>
      <c r="AH110" s="519" t="s">
        <v>13</v>
      </c>
      <c r="AI110" s="319"/>
      <c r="AJ110" s="319"/>
      <c r="AK110"/>
      <c r="AL110"/>
      <c r="AM110"/>
      <c r="AN110"/>
      <c r="AO110"/>
      <c r="AP110"/>
      <c r="AQ110"/>
      <c r="AR110"/>
    </row>
    <row r="111" spans="1:50" ht="15" customHeight="1">
      <c r="A111" s="319"/>
      <c r="B111" s="319"/>
      <c r="C111" s="319"/>
      <c r="D111" s="319"/>
      <c r="M111" s="401"/>
      <c r="N111" s="402"/>
      <c r="O111" s="399"/>
      <c r="P111" s="399"/>
      <c r="S111" s="219" t="s">
        <v>315</v>
      </c>
      <c r="T111" s="402"/>
      <c r="X111" s="399"/>
      <c r="Y111" s="399"/>
      <c r="Z111" s="401"/>
      <c r="AA111" s="315"/>
      <c r="AB111" s="266" t="s">
        <v>315</v>
      </c>
      <c r="AC111" s="518" t="s">
        <v>51</v>
      </c>
      <c r="AD111" s="1044">
        <f>'§8.線路'!AE304</f>
        <v>19.25</v>
      </c>
      <c r="AE111" s="1044"/>
      <c r="AF111" s="1044"/>
      <c r="AG111" s="1044"/>
      <c r="AH111" s="519" t="s">
        <v>226</v>
      </c>
      <c r="AI111" s="319"/>
      <c r="AJ111" s="319"/>
      <c r="AK111"/>
      <c r="AL111"/>
      <c r="AM111"/>
      <c r="AN111"/>
      <c r="AO111"/>
      <c r="AP111"/>
      <c r="AQ111"/>
      <c r="AR111"/>
    </row>
    <row r="112" spans="1:50" ht="15" customHeight="1">
      <c r="A112" s="319"/>
      <c r="B112" s="319"/>
      <c r="C112" s="319"/>
      <c r="D112" s="319"/>
      <c r="M112" s="403"/>
      <c r="N112" s="402"/>
      <c r="O112" s="399"/>
      <c r="P112" s="399"/>
      <c r="X112" s="399"/>
      <c r="Y112" s="399"/>
      <c r="Z112" s="402"/>
      <c r="AH112" s="319"/>
      <c r="AI112" s="319"/>
      <c r="AJ112" s="319"/>
      <c r="AK112"/>
      <c r="AL112"/>
      <c r="AM112"/>
      <c r="AN112"/>
      <c r="AO112"/>
      <c r="AP112"/>
      <c r="AQ112"/>
      <c r="AR112"/>
    </row>
    <row r="113" spans="1:44" ht="15" customHeight="1">
      <c r="A113" s="319"/>
      <c r="B113" s="319"/>
      <c r="C113" s="319"/>
      <c r="D113" s="319"/>
      <c r="E113" s="399"/>
      <c r="K113" s="319"/>
      <c r="L113" s="404"/>
      <c r="M113" s="404"/>
      <c r="O113" s="405"/>
      <c r="P113" s="405"/>
      <c r="Q113" s="405"/>
      <c r="R113" s="404"/>
      <c r="S113" s="404"/>
      <c r="T113" s="404"/>
      <c r="V113" s="319"/>
      <c r="W113" s="404"/>
      <c r="X113" s="334"/>
      <c r="Z113" s="404"/>
      <c r="AB113" s="301"/>
      <c r="AC113" s="302"/>
      <c r="AD113" s="319"/>
      <c r="AF113" s="319"/>
      <c r="AG113" s="319"/>
      <c r="AH113" s="319"/>
      <c r="AI113" s="319"/>
      <c r="AK113"/>
      <c r="AL113"/>
      <c r="AM113"/>
      <c r="AN113"/>
      <c r="AO113"/>
      <c r="AP113"/>
      <c r="AQ113"/>
      <c r="AR113"/>
    </row>
    <row r="114" spans="1:44" ht="15" customHeight="1">
      <c r="A114" s="319"/>
      <c r="B114" s="319"/>
      <c r="C114" s="319"/>
      <c r="D114" s="319"/>
      <c r="E114" s="399"/>
      <c r="K114" s="309"/>
      <c r="L114" s="404"/>
      <c r="M114" s="404"/>
      <c r="O114" s="405"/>
      <c r="P114" s="1047" t="s">
        <v>348</v>
      </c>
      <c r="Q114" s="1047"/>
      <c r="R114" s="404"/>
      <c r="S114" s="404"/>
      <c r="T114" s="404"/>
      <c r="V114" s="309"/>
      <c r="W114" s="404"/>
      <c r="X114" s="334"/>
      <c r="Z114" s="404"/>
      <c r="AG114" s="319"/>
      <c r="AH114" s="319"/>
      <c r="AI114" s="319"/>
      <c r="AK114"/>
      <c r="AL114"/>
      <c r="AM114"/>
      <c r="AN114"/>
      <c r="AO114"/>
      <c r="AP114"/>
      <c r="AQ114"/>
      <c r="AR114"/>
    </row>
    <row r="115" spans="1:44" ht="15" customHeight="1">
      <c r="A115" s="319"/>
      <c r="B115" s="319"/>
      <c r="C115" s="319"/>
      <c r="D115" s="319"/>
      <c r="E115" s="399"/>
      <c r="K115" s="309"/>
      <c r="L115" s="404"/>
      <c r="M115" s="404"/>
      <c r="O115" s="405"/>
      <c r="P115" s="359"/>
      <c r="R115" s="404"/>
      <c r="S115" s="404"/>
      <c r="T115" s="404"/>
      <c r="V115" s="309"/>
      <c r="W115" s="404"/>
      <c r="X115" s="334"/>
      <c r="Z115" s="404"/>
      <c r="AA115" s="353"/>
      <c r="AB115" s="266"/>
      <c r="AC115" s="234"/>
      <c r="AD115" s="293"/>
      <c r="AE115" s="293"/>
      <c r="AF115" s="293"/>
      <c r="AG115" s="293"/>
      <c r="AH115" s="237"/>
      <c r="AI115" s="319"/>
      <c r="AJ115" s="319"/>
      <c r="AK115"/>
      <c r="AL115"/>
      <c r="AM115"/>
      <c r="AN115"/>
      <c r="AO115"/>
      <c r="AP115"/>
      <c r="AQ115"/>
      <c r="AR115"/>
    </row>
    <row r="116" spans="1:44" ht="15" customHeight="1">
      <c r="A116" s="319"/>
      <c r="B116" s="319"/>
      <c r="C116" s="319"/>
      <c r="D116" s="319"/>
      <c r="E116" s="400"/>
      <c r="J116" s="402"/>
      <c r="K116" s="406"/>
      <c r="L116" s="399"/>
      <c r="O116" s="223"/>
      <c r="P116" s="1043" t="s">
        <v>348</v>
      </c>
      <c r="Q116" s="1043"/>
      <c r="T116" s="237"/>
      <c r="U116" s="223"/>
      <c r="V116" s="406"/>
      <c r="W116" s="223"/>
      <c r="X116" s="223"/>
      <c r="Y116" s="223"/>
      <c r="AG116" s="319"/>
      <c r="AH116" s="319"/>
      <c r="AI116" s="319"/>
      <c r="AJ116" s="319"/>
      <c r="AK116"/>
      <c r="AL116"/>
      <c r="AM116"/>
      <c r="AN116"/>
      <c r="AO116"/>
      <c r="AP116"/>
      <c r="AQ116"/>
      <c r="AR116"/>
    </row>
    <row r="117" spans="1:44" ht="15" customHeight="1">
      <c r="A117" s="319"/>
      <c r="B117" s="319"/>
      <c r="C117" s="319"/>
      <c r="D117" s="319"/>
      <c r="E117" s="400"/>
      <c r="J117" s="402"/>
      <c r="K117" s="406"/>
      <c r="M117" s="400"/>
      <c r="N117" s="400"/>
      <c r="O117" s="400"/>
      <c r="P117" s="1043"/>
      <c r="Q117" s="1043"/>
      <c r="R117" s="400"/>
      <c r="T117" s="400"/>
      <c r="U117" s="400"/>
      <c r="V117" s="406"/>
      <c r="X117" s="400"/>
      <c r="Y117" s="400"/>
      <c r="AA117" s="353"/>
      <c r="AB117" s="266"/>
      <c r="AC117" s="234"/>
      <c r="AD117" s="293"/>
      <c r="AE117" s="293"/>
      <c r="AF117" s="293"/>
      <c r="AG117" s="293"/>
      <c r="AH117" s="237"/>
      <c r="AI117" s="319"/>
      <c r="AJ117" s="319"/>
      <c r="AK117"/>
      <c r="AL117"/>
      <c r="AM117"/>
      <c r="AN117"/>
      <c r="AO117"/>
      <c r="AP117"/>
      <c r="AQ117"/>
      <c r="AR117"/>
    </row>
    <row r="118" spans="1:44" ht="15" customHeight="1">
      <c r="A118" s="319"/>
      <c r="B118" s="319"/>
      <c r="C118" s="319"/>
      <c r="D118" s="319"/>
      <c r="E118" s="400"/>
      <c r="L118" s="402"/>
      <c r="S118" s="399"/>
      <c r="AA118" s="315"/>
      <c r="AB118" s="266"/>
      <c r="AC118" s="234"/>
      <c r="AD118" s="293"/>
      <c r="AE118" s="293"/>
      <c r="AF118" s="293"/>
      <c r="AG118" s="293"/>
      <c r="AH118" s="237"/>
      <c r="AI118" s="319"/>
      <c r="AJ118" s="319"/>
      <c r="AK118"/>
      <c r="AL118"/>
      <c r="AM118"/>
      <c r="AN118"/>
      <c r="AO118"/>
      <c r="AP118"/>
      <c r="AQ118"/>
      <c r="AR118"/>
    </row>
    <row r="119" spans="1:44" ht="15" customHeight="1">
      <c r="A119" s="319"/>
      <c r="B119" s="319"/>
      <c r="C119" s="319"/>
      <c r="D119" s="319"/>
      <c r="L119" s="399"/>
      <c r="M119" s="403"/>
      <c r="N119" s="402"/>
      <c r="O119" s="399"/>
      <c r="P119" s="399"/>
      <c r="W119" s="399"/>
      <c r="Y119" s="319"/>
      <c r="Z119" s="319"/>
      <c r="AA119" s="319"/>
      <c r="AB119" s="319"/>
      <c r="AC119" s="319"/>
      <c r="AD119" s="319"/>
      <c r="AE119" s="319"/>
      <c r="AF119" s="319"/>
      <c r="AG119" s="319"/>
      <c r="AH119" s="319"/>
      <c r="AI119" s="319"/>
      <c r="AJ119" s="319"/>
      <c r="AK119"/>
      <c r="AL119"/>
      <c r="AM119"/>
      <c r="AN119"/>
      <c r="AO119"/>
      <c r="AP119"/>
      <c r="AQ119"/>
      <c r="AR119"/>
    </row>
    <row r="120" spans="1:44" ht="15" customHeight="1">
      <c r="A120" s="345"/>
      <c r="B120" s="345"/>
      <c r="C120" s="369"/>
      <c r="D120" s="336"/>
      <c r="E120" s="336"/>
      <c r="F120" s="336"/>
      <c r="G120" s="336"/>
      <c r="H120" s="336"/>
      <c r="I120" s="336"/>
      <c r="J120" s="336"/>
      <c r="K120" s="336"/>
      <c r="L120" s="336"/>
      <c r="M120" s="336"/>
      <c r="N120" s="336"/>
      <c r="O120" s="336"/>
      <c r="P120" s="336"/>
      <c r="Q120" s="336"/>
      <c r="R120" s="336"/>
      <c r="S120" s="336"/>
      <c r="T120" s="336"/>
      <c r="U120" s="336"/>
      <c r="V120" s="336"/>
      <c r="W120" s="336"/>
      <c r="X120" s="336"/>
      <c r="Y120" s="336"/>
      <c r="Z120" s="336"/>
      <c r="AA120" s="336"/>
      <c r="AB120" s="336"/>
      <c r="AC120" s="336"/>
      <c r="AD120" s="336"/>
      <c r="AE120" s="336"/>
      <c r="AF120" s="336"/>
      <c r="AG120" s="336"/>
      <c r="AH120" s="345"/>
      <c r="AI120" s="345"/>
      <c r="AJ120" s="345"/>
      <c r="AK120"/>
      <c r="AL120"/>
      <c r="AM120"/>
      <c r="AN120"/>
      <c r="AO120"/>
      <c r="AP120"/>
      <c r="AQ120"/>
      <c r="AR120"/>
    </row>
    <row r="121" spans="1:44" ht="15" customHeight="1">
      <c r="A121" s="345"/>
      <c r="B121" s="345"/>
      <c r="C121" s="345"/>
      <c r="D121" s="342"/>
      <c r="E121" s="391" t="s">
        <v>344</v>
      </c>
      <c r="F121" s="392">
        <v>5</v>
      </c>
      <c r="G121" s="361"/>
      <c r="H121" s="361" t="s">
        <v>569</v>
      </c>
      <c r="I121" s="361"/>
      <c r="J121" s="361"/>
      <c r="K121" s="361"/>
      <c r="L121" s="361"/>
      <c r="M121" s="336"/>
      <c r="N121" s="345"/>
      <c r="O121" s="345"/>
      <c r="P121" s="345"/>
      <c r="Q121" s="345"/>
      <c r="R121" s="345"/>
      <c r="S121" s="345"/>
      <c r="T121" s="345"/>
      <c r="U121" s="345"/>
      <c r="V121" s="345"/>
      <c r="W121" s="345"/>
      <c r="X121" s="345"/>
      <c r="Y121" s="345"/>
      <c r="Z121" s="345"/>
      <c r="AA121" s="345"/>
      <c r="AB121" s="345"/>
      <c r="AC121" s="345"/>
      <c r="AD121" s="345"/>
      <c r="AE121" s="345"/>
      <c r="AF121" s="345"/>
      <c r="AG121" s="345"/>
      <c r="AH121" s="345"/>
      <c r="AI121" s="345"/>
      <c r="AJ121" s="345"/>
      <c r="AK121"/>
      <c r="AL121"/>
      <c r="AM121"/>
      <c r="AN121"/>
      <c r="AO121"/>
      <c r="AP121"/>
      <c r="AQ121"/>
      <c r="AR121"/>
    </row>
    <row r="122" spans="1:44" ht="15" customHeight="1">
      <c r="A122" s="345"/>
      <c r="B122" s="345"/>
      <c r="C122" s="345"/>
      <c r="D122" s="345"/>
      <c r="E122" s="345"/>
      <c r="F122" s="345"/>
      <c r="G122" s="345"/>
      <c r="H122" s="345"/>
      <c r="I122" s="345"/>
      <c r="J122" s="345"/>
      <c r="K122" s="345"/>
      <c r="L122" s="345"/>
      <c r="M122" s="345"/>
      <c r="N122" s="345"/>
      <c r="O122" s="345"/>
      <c r="P122" s="345"/>
      <c r="Q122" s="345"/>
      <c r="R122" s="345"/>
      <c r="S122" s="345"/>
      <c r="T122" s="356"/>
      <c r="U122" s="337"/>
      <c r="V122" s="337"/>
      <c r="W122" s="337"/>
      <c r="X122" s="337"/>
      <c r="Y122" s="345"/>
      <c r="Z122" s="345"/>
      <c r="AA122" s="345"/>
      <c r="AB122" s="345"/>
      <c r="AC122" s="338"/>
      <c r="AD122" s="345"/>
      <c r="AE122" s="345"/>
      <c r="AF122" s="345"/>
      <c r="AG122" s="345"/>
      <c r="AH122" s="345"/>
      <c r="AI122" s="345"/>
      <c r="AJ122" s="345"/>
      <c r="AK122"/>
      <c r="AL122"/>
      <c r="AM122"/>
      <c r="AN122"/>
      <c r="AO122"/>
      <c r="AP122"/>
      <c r="AQ122"/>
      <c r="AR122"/>
    </row>
    <row r="123" spans="1:44" ht="15" customHeight="1">
      <c r="A123" s="345"/>
      <c r="B123" s="345"/>
      <c r="C123" s="345"/>
      <c r="D123" s="345"/>
      <c r="E123" s="345"/>
      <c r="F123" s="345"/>
      <c r="G123" s="345"/>
      <c r="H123" s="345"/>
      <c r="I123" s="338"/>
      <c r="J123" s="337"/>
      <c r="K123" s="337"/>
      <c r="L123" s="337"/>
      <c r="M123" s="341"/>
      <c r="N123" s="337"/>
      <c r="O123" s="337"/>
      <c r="P123" s="342" t="s">
        <v>313</v>
      </c>
      <c r="Q123" s="338"/>
      <c r="R123" s="350"/>
      <c r="S123" s="350"/>
      <c r="T123" s="350"/>
      <c r="U123" s="350"/>
      <c r="V123" s="337"/>
      <c r="W123" s="343"/>
      <c r="X123" s="337"/>
      <c r="Y123" s="345"/>
      <c r="Z123" s="345"/>
      <c r="AA123" s="345"/>
      <c r="AB123" s="345"/>
      <c r="AC123" s="343"/>
      <c r="AD123" s="345"/>
      <c r="AE123" s="345"/>
      <c r="AF123" s="345"/>
      <c r="AG123" s="345"/>
      <c r="AH123" s="345"/>
      <c r="AI123" s="345"/>
      <c r="AJ123" s="345"/>
      <c r="AK123"/>
      <c r="AL123"/>
      <c r="AM123"/>
      <c r="AN123"/>
      <c r="AO123"/>
      <c r="AP123"/>
      <c r="AQ123"/>
      <c r="AR123"/>
    </row>
    <row r="124" spans="1:44" ht="15" customHeight="1">
      <c r="A124" s="345"/>
      <c r="B124" s="345"/>
      <c r="C124" s="345"/>
      <c r="D124" s="345"/>
      <c r="E124" s="345"/>
      <c r="F124" s="345"/>
      <c r="G124" s="345"/>
      <c r="H124" s="345"/>
      <c r="I124" s="337"/>
      <c r="J124" s="337"/>
      <c r="K124" s="337"/>
      <c r="L124" s="337"/>
      <c r="M124" s="338"/>
      <c r="N124" s="343"/>
      <c r="O124" s="337"/>
      <c r="P124" s="337"/>
      <c r="Q124" s="337"/>
      <c r="R124" s="339"/>
      <c r="S124" s="339"/>
      <c r="T124" s="337"/>
      <c r="U124" s="343"/>
      <c r="V124" s="337"/>
      <c r="W124" s="337"/>
      <c r="X124" s="337"/>
      <c r="Y124" s="345"/>
      <c r="Z124" s="345"/>
      <c r="AA124" s="345"/>
      <c r="AB124" s="345"/>
      <c r="AC124" s="343"/>
      <c r="AD124" s="345"/>
      <c r="AE124" s="345"/>
      <c r="AF124" s="345"/>
      <c r="AG124" s="345"/>
      <c r="AH124" s="345"/>
      <c r="AI124" s="345"/>
      <c r="AJ124" s="345"/>
      <c r="AK124"/>
      <c r="AL124"/>
      <c r="AM124"/>
      <c r="AN124"/>
      <c r="AO124"/>
      <c r="AP124"/>
      <c r="AQ124"/>
      <c r="AR124"/>
    </row>
    <row r="125" spans="1:44" ht="15" customHeight="1">
      <c r="A125" s="345"/>
      <c r="B125" s="345"/>
      <c r="C125" s="345"/>
      <c r="D125" s="345"/>
      <c r="E125" s="345"/>
      <c r="F125" s="345"/>
      <c r="G125" s="345"/>
      <c r="H125" s="345"/>
      <c r="I125" s="337"/>
      <c r="J125" s="337"/>
      <c r="K125" s="337"/>
      <c r="L125" s="337"/>
      <c r="M125" s="344"/>
      <c r="N125" s="343"/>
      <c r="O125" s="339"/>
      <c r="P125" s="339"/>
      <c r="Q125" s="337"/>
      <c r="R125" s="337"/>
      <c r="S125" s="337"/>
      <c r="T125" s="337"/>
      <c r="U125" s="337"/>
      <c r="V125" s="337"/>
      <c r="W125" s="337"/>
      <c r="X125" s="339"/>
      <c r="Y125" s="345"/>
      <c r="Z125" s="345"/>
      <c r="AA125" s="345"/>
      <c r="AB125" s="394" t="s">
        <v>313</v>
      </c>
      <c r="AC125" s="516" t="s">
        <v>51</v>
      </c>
      <c r="AD125" s="1523">
        <f>N14</f>
        <v>480</v>
      </c>
      <c r="AE125" s="1523"/>
      <c r="AF125" s="1523"/>
      <c r="AG125" s="1523"/>
      <c r="AH125" s="517" t="s">
        <v>13</v>
      </c>
      <c r="AI125" s="345"/>
      <c r="AJ125" s="345"/>
      <c r="AK125"/>
      <c r="AL125"/>
      <c r="AM125"/>
      <c r="AN125"/>
      <c r="AO125"/>
      <c r="AP125"/>
      <c r="AQ125"/>
      <c r="AR125"/>
    </row>
    <row r="126" spans="1:44" ht="15" customHeight="1">
      <c r="A126" s="345"/>
      <c r="B126" s="345"/>
      <c r="C126" s="345"/>
      <c r="D126" s="345"/>
      <c r="E126" s="345"/>
      <c r="F126" s="345"/>
      <c r="G126" s="345"/>
      <c r="H126" s="345"/>
      <c r="I126" s="345"/>
      <c r="J126" s="337"/>
      <c r="K126" s="337"/>
      <c r="L126" s="337"/>
      <c r="M126" s="344"/>
      <c r="N126" s="343"/>
      <c r="O126" s="337"/>
      <c r="P126" s="337"/>
      <c r="Q126" s="345"/>
      <c r="R126" s="339"/>
      <c r="S126" s="339"/>
      <c r="T126" s="337"/>
      <c r="U126" s="343"/>
      <c r="V126" s="337"/>
      <c r="W126" s="337"/>
      <c r="X126" s="337"/>
      <c r="Y126" s="345"/>
      <c r="Z126" s="345"/>
      <c r="AA126" s="345"/>
      <c r="AB126" s="394" t="s">
        <v>315</v>
      </c>
      <c r="AC126" s="516" t="s">
        <v>51</v>
      </c>
      <c r="AD126" s="1523">
        <f>AD14</f>
        <v>4</v>
      </c>
      <c r="AE126" s="1523"/>
      <c r="AF126" s="1523"/>
      <c r="AG126" s="1523"/>
      <c r="AH126" s="517" t="s">
        <v>226</v>
      </c>
      <c r="AI126" s="345"/>
      <c r="AJ126" s="345"/>
      <c r="AK126"/>
      <c r="AL126"/>
      <c r="AM126"/>
      <c r="AN126"/>
      <c r="AO126"/>
      <c r="AP126"/>
      <c r="AQ126"/>
      <c r="AR126"/>
    </row>
    <row r="127" spans="1:44" ht="15" customHeight="1">
      <c r="A127" s="345"/>
      <c r="B127" s="345"/>
      <c r="C127" s="345"/>
      <c r="D127" s="345"/>
      <c r="E127" s="345"/>
      <c r="F127" s="345"/>
      <c r="G127" s="345"/>
      <c r="H127" s="345"/>
      <c r="I127" s="337"/>
      <c r="J127" s="337"/>
      <c r="K127" s="337"/>
      <c r="L127" s="337"/>
      <c r="M127" s="341"/>
      <c r="N127" s="342" t="s">
        <v>315</v>
      </c>
      <c r="O127" s="339"/>
      <c r="P127" s="339"/>
      <c r="Q127" s="337"/>
      <c r="R127" s="337"/>
      <c r="S127" s="342"/>
      <c r="T127" s="343"/>
      <c r="U127" s="337"/>
      <c r="V127" s="337"/>
      <c r="W127" s="337"/>
      <c r="X127" s="339"/>
      <c r="Y127" s="345"/>
      <c r="Z127" s="345"/>
      <c r="AA127" s="345"/>
      <c r="AB127" s="346"/>
      <c r="AC127" s="345"/>
      <c r="AD127" s="345"/>
      <c r="AE127" s="345"/>
      <c r="AF127" s="345"/>
      <c r="AG127" s="345"/>
      <c r="AH127" s="345"/>
      <c r="AI127" s="345"/>
      <c r="AJ127" s="345"/>
      <c r="AK127"/>
      <c r="AL127"/>
      <c r="AM127"/>
      <c r="AN127"/>
      <c r="AO127"/>
      <c r="AP127"/>
      <c r="AQ127"/>
      <c r="AR127"/>
    </row>
    <row r="128" spans="1:44" ht="15" customHeight="1">
      <c r="A128" s="345"/>
      <c r="B128" s="345"/>
      <c r="C128" s="345"/>
      <c r="D128" s="345"/>
      <c r="E128" s="345"/>
      <c r="F128" s="345"/>
      <c r="G128" s="345"/>
      <c r="H128" s="345"/>
      <c r="I128" s="337"/>
      <c r="J128" s="337"/>
      <c r="K128" s="337"/>
      <c r="L128" s="337"/>
      <c r="M128" s="344"/>
      <c r="N128" s="343"/>
      <c r="O128" s="339"/>
      <c r="P128" s="339"/>
      <c r="Q128" s="337"/>
      <c r="R128" s="337"/>
      <c r="S128" s="337"/>
      <c r="T128" s="337"/>
      <c r="U128" s="337"/>
      <c r="V128" s="337"/>
      <c r="W128" s="337"/>
      <c r="X128" s="339"/>
      <c r="Y128" s="345"/>
      <c r="Z128" s="345"/>
      <c r="AA128" s="345"/>
      <c r="AB128" s="346"/>
      <c r="AC128" s="345"/>
      <c r="AD128" s="345"/>
      <c r="AE128" s="345"/>
      <c r="AF128" s="345"/>
      <c r="AG128" s="345"/>
      <c r="AH128" s="345"/>
      <c r="AI128" s="345"/>
      <c r="AJ128" s="345"/>
      <c r="AK128"/>
      <c r="AL128"/>
      <c r="AM128"/>
      <c r="AN128"/>
      <c r="AO128"/>
      <c r="AP128"/>
      <c r="AQ128"/>
      <c r="AR128"/>
    </row>
    <row r="129" spans="1:44" ht="15" customHeight="1">
      <c r="A129" s="345"/>
      <c r="B129" s="345"/>
      <c r="C129" s="345"/>
      <c r="D129" s="345"/>
      <c r="E129" s="345"/>
      <c r="F129" s="345"/>
      <c r="G129" s="345"/>
      <c r="H129" s="345"/>
      <c r="I129" s="337"/>
      <c r="J129" s="337"/>
      <c r="K129" s="345"/>
      <c r="L129" s="346"/>
      <c r="M129" s="346"/>
      <c r="N129" s="337"/>
      <c r="O129" s="347"/>
      <c r="P129" s="347"/>
      <c r="Q129" s="347"/>
      <c r="R129" s="346"/>
      <c r="S129" s="346"/>
      <c r="T129" s="346"/>
      <c r="U129" s="337"/>
      <c r="V129" s="345"/>
      <c r="W129" s="346"/>
      <c r="X129" s="352"/>
      <c r="Y129" s="345"/>
      <c r="Z129" s="345"/>
      <c r="AA129" s="345"/>
      <c r="AB129" s="345"/>
      <c r="AC129" s="346"/>
      <c r="AD129" s="345"/>
      <c r="AE129" s="345"/>
      <c r="AF129" s="345"/>
      <c r="AG129" s="345"/>
      <c r="AH129" s="345"/>
      <c r="AI129" s="345"/>
      <c r="AJ129" s="345"/>
      <c r="AK129"/>
      <c r="AL129"/>
      <c r="AM129"/>
      <c r="AN129"/>
      <c r="AO129"/>
      <c r="AP129"/>
      <c r="AQ129"/>
      <c r="AR129"/>
    </row>
    <row r="130" spans="1:44" ht="15" customHeight="1">
      <c r="A130" s="345"/>
      <c r="B130" s="345"/>
      <c r="C130" s="345"/>
      <c r="D130" s="345"/>
      <c r="E130" s="345"/>
      <c r="F130" s="345"/>
      <c r="G130" s="345"/>
      <c r="H130" s="345"/>
      <c r="I130" s="337"/>
      <c r="J130" s="337"/>
      <c r="K130" s="348"/>
      <c r="L130" s="346"/>
      <c r="M130" s="346"/>
      <c r="N130" s="337"/>
      <c r="O130" s="347"/>
      <c r="P130" s="1047" t="s">
        <v>348</v>
      </c>
      <c r="Q130" s="1047"/>
      <c r="R130" s="346"/>
      <c r="S130" s="346"/>
      <c r="T130" s="346"/>
      <c r="U130" s="337"/>
      <c r="V130" s="348"/>
      <c r="W130" s="346"/>
      <c r="X130" s="352"/>
      <c r="Y130" s="345"/>
      <c r="Z130" s="345"/>
      <c r="AA130" s="345"/>
      <c r="AB130" s="345"/>
      <c r="AC130" s="346"/>
      <c r="AD130" s="345"/>
      <c r="AE130" s="345"/>
      <c r="AF130" s="345"/>
      <c r="AG130" s="345"/>
      <c r="AH130" s="345"/>
      <c r="AI130" s="345"/>
      <c r="AJ130" s="345"/>
      <c r="AK130"/>
      <c r="AL130"/>
      <c r="AM130"/>
      <c r="AN130"/>
      <c r="AO130"/>
      <c r="AP130"/>
      <c r="AQ130"/>
      <c r="AR130"/>
    </row>
    <row r="131" spans="1:44" ht="15" customHeight="1">
      <c r="A131" s="345"/>
      <c r="B131" s="345"/>
      <c r="C131" s="369"/>
      <c r="D131" s="336"/>
      <c r="E131" s="336"/>
      <c r="F131" s="336"/>
      <c r="G131" s="345"/>
      <c r="H131" s="345"/>
      <c r="I131" s="337"/>
      <c r="J131" s="337"/>
      <c r="K131" s="348"/>
      <c r="L131" s="346"/>
      <c r="M131" s="346"/>
      <c r="N131" s="337"/>
      <c r="O131" s="347"/>
      <c r="P131" s="359"/>
      <c r="R131" s="346"/>
      <c r="S131" s="346"/>
      <c r="T131" s="346"/>
      <c r="U131" s="337"/>
      <c r="V131" s="348"/>
      <c r="W131" s="346"/>
      <c r="X131" s="352"/>
      <c r="Y131" s="345"/>
      <c r="Z131" s="345"/>
      <c r="AA131" s="345"/>
      <c r="AB131" s="345"/>
      <c r="AC131" s="337"/>
      <c r="AD131" s="336"/>
      <c r="AE131" s="336"/>
      <c r="AF131" s="336"/>
      <c r="AG131" s="336"/>
      <c r="AH131" s="345"/>
      <c r="AI131" s="345"/>
      <c r="AJ131" s="345"/>
      <c r="AK131"/>
      <c r="AL131"/>
      <c r="AM131"/>
      <c r="AN131"/>
      <c r="AO131"/>
      <c r="AP131"/>
      <c r="AQ131"/>
      <c r="AR131"/>
    </row>
    <row r="132" spans="1:44" ht="15" customHeight="1">
      <c r="A132" s="345"/>
      <c r="B132" s="345"/>
      <c r="C132" s="369"/>
      <c r="D132" s="336"/>
      <c r="E132" s="336"/>
      <c r="F132" s="336"/>
      <c r="G132" s="345"/>
      <c r="H132" s="345"/>
      <c r="I132" s="337"/>
      <c r="J132" s="337"/>
      <c r="K132" s="337"/>
      <c r="L132" s="339"/>
      <c r="M132" s="342"/>
      <c r="N132" s="342"/>
      <c r="O132" s="359"/>
      <c r="P132" s="1043" t="s">
        <v>348</v>
      </c>
      <c r="Q132" s="1043"/>
      <c r="R132" s="342"/>
      <c r="S132" s="342"/>
      <c r="T132" s="337"/>
      <c r="U132" s="337"/>
      <c r="V132" s="339"/>
      <c r="W132" s="359"/>
      <c r="X132" s="359"/>
      <c r="Y132" s="345"/>
      <c r="Z132" s="345"/>
      <c r="AA132" s="345"/>
      <c r="AB132" s="345"/>
      <c r="AC132" s="337"/>
      <c r="AD132" s="336"/>
      <c r="AE132" s="336"/>
      <c r="AF132" s="336"/>
      <c r="AG132" s="336"/>
      <c r="AH132" s="345"/>
      <c r="AI132" s="345"/>
      <c r="AJ132" s="345"/>
      <c r="AK132"/>
      <c r="AL132"/>
      <c r="AM132"/>
      <c r="AN132"/>
      <c r="AO132"/>
      <c r="AP132"/>
      <c r="AQ132"/>
      <c r="AR132"/>
    </row>
    <row r="133" spans="1:44" ht="15" customHeight="1">
      <c r="A133" s="345"/>
      <c r="B133" s="345"/>
      <c r="C133" s="345"/>
      <c r="D133" s="342"/>
      <c r="E133" s="391"/>
      <c r="F133" s="392"/>
      <c r="G133" s="345"/>
      <c r="H133" s="345"/>
      <c r="I133" s="337"/>
      <c r="J133" s="343"/>
      <c r="K133" s="350"/>
      <c r="L133" s="339"/>
      <c r="M133" s="342"/>
      <c r="N133" s="342"/>
      <c r="O133" s="359"/>
      <c r="P133" s="1043"/>
      <c r="Q133" s="1043"/>
      <c r="R133" s="342"/>
      <c r="S133" s="342"/>
      <c r="T133" s="369"/>
      <c r="U133" s="359"/>
      <c r="V133" s="350"/>
      <c r="W133" s="359"/>
      <c r="X133" s="359"/>
      <c r="Y133" s="345"/>
      <c r="Z133" s="345"/>
      <c r="AA133" s="345"/>
      <c r="AB133" s="345"/>
      <c r="AC133" s="337"/>
      <c r="AD133" s="336"/>
      <c r="AE133" s="336"/>
      <c r="AF133" s="336"/>
      <c r="AG133" s="336"/>
      <c r="AH133" s="336"/>
      <c r="AI133" s="336"/>
      <c r="AJ133" s="336"/>
      <c r="AK133"/>
      <c r="AL133"/>
      <c r="AM133"/>
      <c r="AN133"/>
      <c r="AO133"/>
      <c r="AP133"/>
      <c r="AQ133"/>
      <c r="AR133"/>
    </row>
    <row r="134" spans="1:44" ht="15" customHeight="1">
      <c r="A134" s="345"/>
      <c r="B134" s="345"/>
      <c r="C134" s="369"/>
      <c r="D134" s="336"/>
      <c r="E134" s="336"/>
      <c r="F134" s="336"/>
      <c r="G134" s="345"/>
      <c r="H134" s="345"/>
      <c r="I134" s="337"/>
      <c r="J134" s="343"/>
      <c r="K134" s="350"/>
      <c r="L134" s="337"/>
      <c r="M134" s="356"/>
      <c r="N134" s="356"/>
      <c r="O134" s="356"/>
      <c r="P134" s="339"/>
      <c r="Q134" s="350"/>
      <c r="R134" s="356"/>
      <c r="S134" s="337"/>
      <c r="T134" s="356"/>
      <c r="U134" s="356"/>
      <c r="V134" s="350"/>
      <c r="W134" s="337"/>
      <c r="X134" s="356"/>
      <c r="Y134" s="345"/>
      <c r="Z134" s="345"/>
      <c r="AA134" s="345"/>
      <c r="AB134" s="345"/>
      <c r="AC134" s="345"/>
      <c r="AD134" s="336"/>
      <c r="AE134" s="336"/>
      <c r="AF134" s="336"/>
      <c r="AG134" s="336"/>
      <c r="AH134" s="345"/>
      <c r="AI134" s="345"/>
      <c r="AJ134" s="345"/>
      <c r="AK134"/>
      <c r="AL134"/>
      <c r="AM134"/>
      <c r="AN134"/>
      <c r="AO134"/>
      <c r="AP134"/>
      <c r="AQ134"/>
      <c r="AR134"/>
    </row>
    <row r="135" spans="1:44" ht="15" customHeight="1">
      <c r="A135" s="345"/>
      <c r="B135" s="345"/>
      <c r="C135" s="345"/>
      <c r="D135" s="337"/>
      <c r="E135" s="337"/>
      <c r="F135" s="337"/>
      <c r="G135" s="345"/>
      <c r="H135" s="345"/>
      <c r="I135" s="337"/>
      <c r="J135" s="337"/>
      <c r="K135" s="337"/>
      <c r="L135" s="343"/>
      <c r="M135" s="337"/>
      <c r="N135" s="337"/>
      <c r="O135" s="337"/>
      <c r="P135" s="337"/>
      <c r="Q135" s="337"/>
      <c r="R135" s="337"/>
      <c r="S135" s="339"/>
      <c r="T135" s="337"/>
      <c r="U135" s="337"/>
      <c r="V135" s="337"/>
      <c r="W135" s="337"/>
      <c r="X135" s="337"/>
      <c r="Y135" s="345"/>
      <c r="Z135" s="345"/>
      <c r="AA135" s="337"/>
      <c r="AB135" s="337"/>
      <c r="AC135" s="337"/>
      <c r="AD135" s="337"/>
      <c r="AE135" s="337"/>
      <c r="AF135" s="337"/>
      <c r="AG135" s="337"/>
      <c r="AH135" s="345"/>
      <c r="AI135" s="345"/>
      <c r="AJ135" s="345"/>
      <c r="AK135"/>
      <c r="AL135"/>
      <c r="AM135"/>
      <c r="AN135"/>
      <c r="AO135"/>
      <c r="AP135"/>
      <c r="AQ135"/>
      <c r="AR135"/>
    </row>
    <row r="136" spans="1:44" ht="15" hidden="1" customHeight="1">
      <c r="A136" s="345"/>
      <c r="B136" s="345"/>
      <c r="C136" s="345"/>
      <c r="D136" s="337"/>
      <c r="E136" s="337"/>
      <c r="F136" s="338"/>
      <c r="G136" s="345"/>
      <c r="H136" s="345"/>
      <c r="I136" s="337"/>
      <c r="J136" s="337"/>
      <c r="K136" s="337"/>
      <c r="L136" s="339"/>
      <c r="M136" s="344"/>
      <c r="N136" s="343"/>
      <c r="O136" s="339"/>
      <c r="P136" s="339"/>
      <c r="Q136" s="337"/>
      <c r="R136" s="337"/>
      <c r="S136" s="337"/>
      <c r="T136" s="337"/>
      <c r="U136" s="337"/>
      <c r="V136" s="337"/>
      <c r="W136" s="339"/>
      <c r="X136" s="337"/>
      <c r="Y136" s="345"/>
      <c r="Z136" s="345"/>
      <c r="AA136" s="337"/>
      <c r="AB136" s="342"/>
      <c r="AC136" s="391"/>
      <c r="AD136" s="392"/>
      <c r="AE136" s="345"/>
      <c r="AF136" s="342"/>
      <c r="AG136" s="345"/>
      <c r="AH136" s="345"/>
      <c r="AI136" s="345"/>
      <c r="AJ136" s="345"/>
      <c r="AK136"/>
      <c r="AL136"/>
      <c r="AM136"/>
      <c r="AN136"/>
      <c r="AO136"/>
      <c r="AP136"/>
      <c r="AQ136"/>
      <c r="AR136"/>
    </row>
    <row r="137" spans="1:44" ht="15" hidden="1" customHeight="1">
      <c r="A137" s="345"/>
      <c r="B137" s="345"/>
      <c r="C137" s="407"/>
      <c r="D137" s="408"/>
      <c r="E137" s="408"/>
      <c r="F137" s="408"/>
      <c r="G137" s="407"/>
      <c r="H137" s="407"/>
      <c r="I137" s="407"/>
      <c r="J137" s="407"/>
      <c r="K137" s="407"/>
      <c r="L137" s="407"/>
      <c r="M137" s="407"/>
      <c r="N137" s="407"/>
      <c r="O137" s="407"/>
      <c r="P137" s="407"/>
      <c r="Q137" s="407"/>
      <c r="R137" s="407"/>
      <c r="S137" s="407"/>
      <c r="T137" s="407"/>
      <c r="U137" s="407"/>
      <c r="V137" s="407"/>
      <c r="W137" s="407"/>
      <c r="X137" s="407"/>
      <c r="Y137" s="407"/>
      <c r="Z137" s="407"/>
      <c r="AA137" s="408"/>
      <c r="AB137" s="408"/>
      <c r="AC137" s="408"/>
      <c r="AD137" s="408"/>
      <c r="AE137" s="408"/>
      <c r="AF137" s="408"/>
      <c r="AG137" s="408"/>
      <c r="AH137" s="407"/>
      <c r="AI137" s="407"/>
      <c r="AJ137" s="407"/>
      <c r="AK137" s="434"/>
      <c r="AL137"/>
      <c r="AM137"/>
      <c r="AN137"/>
      <c r="AO137"/>
      <c r="AP137"/>
      <c r="AQ137"/>
      <c r="AR137"/>
    </row>
    <row r="138" spans="1:44" ht="15" hidden="1" customHeight="1">
      <c r="A138" s="345"/>
      <c r="B138" s="345"/>
      <c r="C138" s="407"/>
      <c r="D138" s="409"/>
      <c r="E138" s="410" t="s">
        <v>344</v>
      </c>
      <c r="F138" s="411">
        <v>6</v>
      </c>
      <c r="G138" s="412"/>
      <c r="H138" s="412" t="s">
        <v>570</v>
      </c>
      <c r="I138" s="412"/>
      <c r="J138" s="412"/>
      <c r="K138" s="412"/>
      <c r="L138" s="412"/>
      <c r="M138" s="417"/>
      <c r="N138" s="407"/>
      <c r="O138" s="407"/>
      <c r="P138" s="407"/>
      <c r="Q138" s="407"/>
      <c r="R138" s="407"/>
      <c r="S138" s="407"/>
      <c r="T138" s="407"/>
      <c r="U138" s="407"/>
      <c r="V138" s="407"/>
      <c r="W138" s="407"/>
      <c r="X138" s="407"/>
      <c r="Y138" s="407"/>
      <c r="Z138" s="407"/>
      <c r="AA138" s="427"/>
      <c r="AB138" s="409"/>
      <c r="AC138" s="410"/>
      <c r="AD138" s="408"/>
      <c r="AE138" s="408"/>
      <c r="AF138" s="408"/>
      <c r="AG138" s="407"/>
      <c r="AH138" s="407"/>
      <c r="AI138" s="416"/>
      <c r="AJ138" s="407"/>
      <c r="AK138" s="434"/>
      <c r="AL138"/>
      <c r="AM138"/>
      <c r="AN138"/>
      <c r="AO138"/>
      <c r="AP138"/>
      <c r="AQ138"/>
      <c r="AR138"/>
    </row>
    <row r="139" spans="1:44" ht="15" hidden="1" customHeight="1">
      <c r="A139" s="345"/>
      <c r="B139" s="345"/>
      <c r="C139" s="407"/>
      <c r="D139" s="413"/>
      <c r="E139" s="413"/>
      <c r="F139" s="408"/>
      <c r="G139" s="408"/>
      <c r="H139" s="407"/>
      <c r="I139" s="407"/>
      <c r="J139" s="407"/>
      <c r="K139" s="407"/>
      <c r="L139" s="407"/>
      <c r="M139" s="407"/>
      <c r="N139" s="407"/>
      <c r="O139" s="407"/>
      <c r="P139" s="407"/>
      <c r="Q139" s="407"/>
      <c r="R139" s="407"/>
      <c r="S139" s="407"/>
      <c r="T139" s="407"/>
      <c r="U139" s="407"/>
      <c r="V139" s="407"/>
      <c r="W139" s="407"/>
      <c r="X139" s="407"/>
      <c r="Y139" s="407"/>
      <c r="Z139" s="407"/>
      <c r="AA139" s="427"/>
      <c r="AB139" s="407"/>
      <c r="AC139" s="407"/>
      <c r="AD139" s="407"/>
      <c r="AE139" s="407"/>
      <c r="AF139" s="407"/>
      <c r="AG139" s="407"/>
      <c r="AH139" s="407"/>
      <c r="AI139" s="407"/>
      <c r="AJ139" s="407"/>
      <c r="AK139" s="434"/>
      <c r="AL139"/>
      <c r="AM139"/>
      <c r="AN139"/>
      <c r="AO139"/>
      <c r="AP139"/>
      <c r="AQ139"/>
      <c r="AR139"/>
    </row>
    <row r="140" spans="1:44" ht="15" hidden="1" customHeight="1">
      <c r="A140" s="345"/>
      <c r="B140" s="345"/>
      <c r="C140" s="407"/>
      <c r="D140" s="414"/>
      <c r="E140" s="413"/>
      <c r="F140" s="408"/>
      <c r="G140" s="408"/>
      <c r="H140" s="408"/>
      <c r="I140" s="415"/>
      <c r="J140" s="408"/>
      <c r="K140" s="408"/>
      <c r="L140" s="408"/>
      <c r="M140" s="418"/>
      <c r="N140" s="408"/>
      <c r="O140" s="408"/>
      <c r="P140" s="409" t="s">
        <v>313</v>
      </c>
      <c r="Q140" s="415"/>
      <c r="R140" s="425"/>
      <c r="S140" s="425"/>
      <c r="T140" s="425"/>
      <c r="U140" s="425"/>
      <c r="V140" s="408"/>
      <c r="W140" s="419"/>
      <c r="X140" s="408"/>
      <c r="Y140" s="415"/>
      <c r="Z140" s="407"/>
      <c r="AA140" s="407"/>
      <c r="AB140" s="409"/>
      <c r="AC140" s="410"/>
      <c r="AD140" s="408"/>
      <c r="AE140" s="408"/>
      <c r="AF140" s="408"/>
      <c r="AG140" s="407"/>
      <c r="AH140" s="407"/>
      <c r="AI140" s="407"/>
      <c r="AJ140" s="407"/>
      <c r="AK140" s="434"/>
      <c r="AL140"/>
      <c r="AM140"/>
      <c r="AN140"/>
      <c r="AO140"/>
      <c r="AP140"/>
      <c r="AQ140"/>
      <c r="AR140"/>
    </row>
    <row r="141" spans="1:44" ht="15" hidden="1" customHeight="1">
      <c r="A141" s="345"/>
      <c r="B141" s="345"/>
      <c r="C141" s="407"/>
      <c r="D141" s="414"/>
      <c r="E141" s="408"/>
      <c r="F141" s="408"/>
      <c r="G141" s="408"/>
      <c r="H141" s="408"/>
      <c r="I141" s="408"/>
      <c r="J141" s="408"/>
      <c r="K141" s="408"/>
      <c r="L141" s="408"/>
      <c r="M141" s="415"/>
      <c r="N141" s="419"/>
      <c r="O141" s="408"/>
      <c r="P141" s="408"/>
      <c r="Q141" s="408"/>
      <c r="R141" s="413"/>
      <c r="S141" s="413"/>
      <c r="T141" s="408"/>
      <c r="U141" s="419"/>
      <c r="V141" s="408"/>
      <c r="W141" s="408"/>
      <c r="X141" s="408"/>
      <c r="Y141" s="408"/>
      <c r="Z141" s="407"/>
      <c r="AA141" s="407"/>
      <c r="AB141" s="408"/>
      <c r="AC141" s="408"/>
      <c r="AD141" s="407"/>
      <c r="AE141" s="409"/>
      <c r="AF141" s="407"/>
      <c r="AG141" s="407"/>
      <c r="AH141" s="407"/>
      <c r="AI141" s="407"/>
      <c r="AJ141" s="407"/>
      <c r="AK141" s="434"/>
      <c r="AL141"/>
      <c r="AM141"/>
      <c r="AN141"/>
      <c r="AO141"/>
      <c r="AP141"/>
      <c r="AQ141"/>
      <c r="AR141"/>
    </row>
    <row r="142" spans="1:44" ht="15" hidden="1" customHeight="1">
      <c r="A142" s="345"/>
      <c r="B142" s="345"/>
      <c r="C142" s="407"/>
      <c r="D142" s="414"/>
      <c r="E142" s="408"/>
      <c r="F142" s="408"/>
      <c r="G142" s="408"/>
      <c r="H142" s="408"/>
      <c r="I142" s="408"/>
      <c r="J142" s="408"/>
      <c r="K142" s="408"/>
      <c r="L142" s="408"/>
      <c r="M142" s="420"/>
      <c r="N142" s="419"/>
      <c r="O142" s="413"/>
      <c r="P142" s="413"/>
      <c r="Q142" s="408"/>
      <c r="R142" s="408"/>
      <c r="S142" s="408"/>
      <c r="T142" s="408"/>
      <c r="U142" s="408"/>
      <c r="V142" s="408"/>
      <c r="W142" s="408"/>
      <c r="X142" s="413"/>
      <c r="Y142" s="413"/>
      <c r="Z142" s="407"/>
      <c r="AA142" s="407"/>
      <c r="AB142" s="428"/>
      <c r="AC142" s="429"/>
      <c r="AD142" s="408"/>
      <c r="AE142" s="408"/>
      <c r="AF142" s="408"/>
      <c r="AG142" s="407"/>
      <c r="AH142" s="407"/>
      <c r="AI142" s="416"/>
      <c r="AJ142" s="407"/>
      <c r="AK142" s="434"/>
      <c r="AL142"/>
      <c r="AM142"/>
      <c r="AN142"/>
      <c r="AO142"/>
      <c r="AP142"/>
      <c r="AQ142"/>
      <c r="AR142"/>
    </row>
    <row r="143" spans="1:44" ht="15" hidden="1" customHeight="1">
      <c r="A143" s="345"/>
      <c r="B143" s="345"/>
      <c r="C143" s="407"/>
      <c r="D143" s="414"/>
      <c r="E143" s="408"/>
      <c r="F143" s="408"/>
      <c r="G143" s="408"/>
      <c r="H143" s="408"/>
      <c r="I143" s="407"/>
      <c r="J143" s="408"/>
      <c r="K143" s="408"/>
      <c r="L143" s="408"/>
      <c r="M143" s="409" t="s">
        <v>336</v>
      </c>
      <c r="N143" s="419"/>
      <c r="O143" s="408"/>
      <c r="P143" s="408"/>
      <c r="Q143" s="407"/>
      <c r="R143" s="413"/>
      <c r="S143" s="413"/>
      <c r="T143" s="408"/>
      <c r="U143" s="419"/>
      <c r="V143" s="408"/>
      <c r="W143" s="408"/>
      <c r="X143" s="408"/>
      <c r="Y143" s="407"/>
      <c r="Z143" s="407"/>
      <c r="AA143" s="427"/>
      <c r="AB143" s="427"/>
      <c r="AC143" s="429"/>
      <c r="AD143" s="430"/>
      <c r="AE143" s="431"/>
      <c r="AF143" s="431"/>
      <c r="AG143" s="431"/>
      <c r="AH143" s="431"/>
      <c r="AI143" s="416"/>
      <c r="AJ143" s="407"/>
      <c r="AK143" s="434"/>
      <c r="AL143"/>
      <c r="AM143"/>
      <c r="AN143"/>
      <c r="AO143"/>
      <c r="AP143"/>
      <c r="AQ143"/>
      <c r="AR143"/>
    </row>
    <row r="144" spans="1:44" ht="15" hidden="1" customHeight="1">
      <c r="A144" s="345"/>
      <c r="B144" s="345"/>
      <c r="C144" s="407"/>
      <c r="D144" s="408"/>
      <c r="E144" s="408"/>
      <c r="F144" s="408"/>
      <c r="G144" s="408"/>
      <c r="H144" s="408"/>
      <c r="I144" s="408"/>
      <c r="J144" s="408"/>
      <c r="K144" s="408"/>
      <c r="L144" s="408"/>
      <c r="M144" s="418"/>
      <c r="N144" s="419"/>
      <c r="O144" s="413"/>
      <c r="P144" s="413"/>
      <c r="Q144" s="408"/>
      <c r="R144" s="408"/>
      <c r="S144" s="409" t="s">
        <v>315</v>
      </c>
      <c r="T144" s="419"/>
      <c r="U144" s="408"/>
      <c r="V144" s="408"/>
      <c r="W144" s="408"/>
      <c r="X144" s="413"/>
      <c r="Y144" s="413"/>
      <c r="Z144" s="407"/>
      <c r="AA144" s="407"/>
      <c r="AB144" s="407"/>
      <c r="AC144" s="407"/>
      <c r="AD144" s="407"/>
      <c r="AE144" s="407"/>
      <c r="AF144" s="407"/>
      <c r="AG144" s="407"/>
      <c r="AH144" s="407"/>
      <c r="AI144" s="407"/>
      <c r="AJ144" s="407"/>
      <c r="AK144" s="434"/>
      <c r="AL144"/>
      <c r="AM144"/>
      <c r="AN144"/>
      <c r="AO144"/>
      <c r="AP144"/>
      <c r="AQ144"/>
      <c r="AR144"/>
    </row>
    <row r="145" spans="1:44" ht="15" hidden="1" customHeight="1">
      <c r="A145" s="345"/>
      <c r="B145" s="345"/>
      <c r="C145" s="416"/>
      <c r="D145" s="417"/>
      <c r="E145" s="417"/>
      <c r="F145" s="417"/>
      <c r="G145" s="417"/>
      <c r="H145" s="408"/>
      <c r="I145" s="408"/>
      <c r="J145" s="408"/>
      <c r="K145" s="408"/>
      <c r="L145" s="408"/>
      <c r="M145" s="420"/>
      <c r="N145" s="419"/>
      <c r="O145" s="413"/>
      <c r="P145" s="413"/>
      <c r="Q145" s="408"/>
      <c r="R145" s="408"/>
      <c r="S145" s="408"/>
      <c r="T145" s="408"/>
      <c r="U145" s="408"/>
      <c r="V145" s="408"/>
      <c r="W145" s="408"/>
      <c r="X145" s="413"/>
      <c r="Y145" s="413"/>
      <c r="Z145" s="419"/>
      <c r="AA145" s="408"/>
      <c r="AB145" s="429" t="s">
        <v>313</v>
      </c>
      <c r="AC145" s="520" t="s">
        <v>51</v>
      </c>
      <c r="AD145" s="1533">
        <v>720</v>
      </c>
      <c r="AE145" s="1533"/>
      <c r="AF145" s="1533"/>
      <c r="AG145" s="1533"/>
      <c r="AH145" s="521" t="s">
        <v>13</v>
      </c>
      <c r="AI145" s="407"/>
      <c r="AJ145" s="407"/>
      <c r="AK145" s="434"/>
      <c r="AL145"/>
      <c r="AM145"/>
      <c r="AN145"/>
      <c r="AO145"/>
      <c r="AP145"/>
      <c r="AQ145"/>
      <c r="AR145"/>
    </row>
    <row r="146" spans="1:44" ht="15" hidden="1" customHeight="1">
      <c r="A146" s="345"/>
      <c r="B146" s="345"/>
      <c r="C146" s="416"/>
      <c r="D146" s="417"/>
      <c r="E146" s="417"/>
      <c r="F146" s="417"/>
      <c r="G146" s="417"/>
      <c r="H146" s="408"/>
      <c r="I146" s="408"/>
      <c r="J146" s="408"/>
      <c r="K146" s="407"/>
      <c r="L146" s="421"/>
      <c r="M146" s="421"/>
      <c r="N146" s="408"/>
      <c r="O146" s="422"/>
      <c r="P146" s="422"/>
      <c r="Q146" s="422"/>
      <c r="R146" s="421"/>
      <c r="S146" s="421"/>
      <c r="T146" s="421"/>
      <c r="U146" s="408"/>
      <c r="V146" s="407"/>
      <c r="W146" s="421"/>
      <c r="X146" s="426"/>
      <c r="Y146" s="408"/>
      <c r="Z146" s="415"/>
      <c r="AA146" s="408"/>
      <c r="AB146" s="432" t="s">
        <v>141</v>
      </c>
      <c r="AC146" s="520" t="s">
        <v>51</v>
      </c>
      <c r="AD146" s="1533">
        <v>40</v>
      </c>
      <c r="AE146" s="1533"/>
      <c r="AF146" s="1533"/>
      <c r="AG146" s="1533"/>
      <c r="AH146" s="521" t="s">
        <v>13</v>
      </c>
      <c r="AI146" s="407"/>
      <c r="AJ146" s="407"/>
      <c r="AK146" s="434"/>
      <c r="AL146"/>
      <c r="AM146"/>
      <c r="AN146"/>
      <c r="AO146"/>
      <c r="AP146"/>
      <c r="AQ146"/>
      <c r="AR146"/>
    </row>
    <row r="147" spans="1:44" ht="15" hidden="1" customHeight="1">
      <c r="A147" s="345"/>
      <c r="B147" s="345"/>
      <c r="C147" s="416"/>
      <c r="D147" s="417"/>
      <c r="E147" s="417"/>
      <c r="F147" s="417"/>
      <c r="G147" s="417"/>
      <c r="H147" s="408"/>
      <c r="I147" s="408"/>
      <c r="J147" s="408"/>
      <c r="K147" s="423"/>
      <c r="L147" s="421"/>
      <c r="M147" s="421"/>
      <c r="N147" s="408"/>
      <c r="O147" s="422"/>
      <c r="P147" s="422"/>
      <c r="Q147" s="422"/>
      <c r="R147" s="421"/>
      <c r="S147" s="421"/>
      <c r="T147" s="421"/>
      <c r="U147" s="408"/>
      <c r="V147" s="423"/>
      <c r="W147" s="421"/>
      <c r="X147" s="426"/>
      <c r="Y147" s="408"/>
      <c r="Z147" s="419"/>
      <c r="AA147" s="408"/>
      <c r="AB147" s="417" t="s">
        <v>315</v>
      </c>
      <c r="AC147" s="520" t="s">
        <v>51</v>
      </c>
      <c r="AD147" s="1533">
        <v>220</v>
      </c>
      <c r="AE147" s="1533"/>
      <c r="AF147" s="1533"/>
      <c r="AG147" s="1533"/>
      <c r="AH147" s="521" t="s">
        <v>226</v>
      </c>
      <c r="AI147" s="431"/>
      <c r="AJ147" s="416"/>
      <c r="AK147" s="434"/>
      <c r="AL147"/>
      <c r="AM147"/>
      <c r="AN147"/>
      <c r="AO147"/>
      <c r="AP147"/>
      <c r="AQ147"/>
      <c r="AR147"/>
    </row>
    <row r="148" spans="1:44" ht="15" hidden="1" customHeight="1">
      <c r="A148" s="345"/>
      <c r="B148" s="345"/>
      <c r="C148" s="416"/>
      <c r="D148" s="417"/>
      <c r="E148" s="417"/>
      <c r="F148" s="417"/>
      <c r="G148" s="417"/>
      <c r="H148" s="408"/>
      <c r="I148" s="408"/>
      <c r="J148" s="408"/>
      <c r="K148" s="423"/>
      <c r="L148" s="421"/>
      <c r="M148" s="421"/>
      <c r="N148" s="408"/>
      <c r="O148" s="422"/>
      <c r="P148" s="422"/>
      <c r="Q148" s="422"/>
      <c r="R148" s="421"/>
      <c r="S148" s="421"/>
      <c r="T148" s="421"/>
      <c r="U148" s="408"/>
      <c r="V148" s="423"/>
      <c r="W148" s="421"/>
      <c r="X148" s="426"/>
      <c r="Y148" s="408"/>
      <c r="Z148" s="419"/>
      <c r="AA148" s="408"/>
      <c r="AB148" s="428"/>
      <c r="AC148" s="429"/>
      <c r="AD148" s="407"/>
      <c r="AE148" s="407"/>
      <c r="AF148" s="407"/>
      <c r="AG148" s="407"/>
      <c r="AH148" s="407"/>
      <c r="AI148" s="407"/>
      <c r="AJ148" s="407"/>
      <c r="AK148" s="434"/>
      <c r="AL148"/>
      <c r="AM148"/>
      <c r="AN148"/>
      <c r="AO148"/>
      <c r="AP148"/>
      <c r="AQ148"/>
      <c r="AR148"/>
    </row>
    <row r="149" spans="1:44" ht="15" hidden="1" customHeight="1">
      <c r="A149" s="345"/>
      <c r="B149" s="345"/>
      <c r="C149" s="416"/>
      <c r="D149" s="417"/>
      <c r="E149" s="417"/>
      <c r="F149" s="417"/>
      <c r="G149" s="417"/>
      <c r="H149" s="408"/>
      <c r="I149" s="408"/>
      <c r="J149" s="408"/>
      <c r="K149" s="423"/>
      <c r="L149" s="421"/>
      <c r="M149" s="421"/>
      <c r="N149" s="408"/>
      <c r="O149" s="422"/>
      <c r="P149" s="422"/>
      <c r="Q149" s="422"/>
      <c r="R149" s="421"/>
      <c r="S149" s="421"/>
      <c r="T149" s="421"/>
      <c r="U149" s="408"/>
      <c r="V149" s="423"/>
      <c r="W149" s="421"/>
      <c r="X149" s="426"/>
      <c r="Y149" s="408"/>
      <c r="Z149" s="418"/>
      <c r="AA149" s="408"/>
      <c r="AB149" s="427"/>
      <c r="AC149" s="429"/>
      <c r="AD149" s="409"/>
      <c r="AE149" s="410"/>
      <c r="AF149" s="408"/>
      <c r="AG149" s="408"/>
      <c r="AH149" s="408"/>
      <c r="AI149" s="407"/>
      <c r="AJ149" s="407"/>
      <c r="AK149" s="434"/>
      <c r="AL149"/>
      <c r="AM149"/>
      <c r="AN149"/>
      <c r="AO149"/>
      <c r="AP149"/>
      <c r="AQ149"/>
      <c r="AR149"/>
    </row>
    <row r="150" spans="1:44" ht="15" hidden="1" customHeight="1">
      <c r="A150" s="345"/>
      <c r="B150" s="345"/>
      <c r="C150" s="416"/>
      <c r="D150" s="417"/>
      <c r="E150" s="417"/>
      <c r="F150" s="417"/>
      <c r="G150" s="417"/>
      <c r="H150" s="408"/>
      <c r="I150" s="408"/>
      <c r="J150" s="408"/>
      <c r="K150" s="423"/>
      <c r="L150" s="421"/>
      <c r="M150" s="421"/>
      <c r="N150" s="408"/>
      <c r="O150" s="422"/>
      <c r="P150" s="422"/>
      <c r="Q150" s="422"/>
      <c r="R150" s="421"/>
      <c r="S150" s="421"/>
      <c r="T150" s="421"/>
      <c r="U150" s="408"/>
      <c r="V150" s="423"/>
      <c r="W150" s="421"/>
      <c r="X150" s="426"/>
      <c r="Y150" s="408"/>
      <c r="Z150" s="419"/>
      <c r="AA150" s="428"/>
      <c r="AB150" s="409"/>
      <c r="AC150" s="427"/>
      <c r="AD150" s="429"/>
      <c r="AE150" s="431"/>
      <c r="AF150" s="431"/>
      <c r="AG150" s="431"/>
      <c r="AH150" s="431"/>
      <c r="AI150" s="416"/>
      <c r="AJ150" s="407"/>
      <c r="AK150" s="434"/>
      <c r="AL150"/>
      <c r="AM150"/>
      <c r="AN150"/>
      <c r="AO150"/>
      <c r="AP150"/>
      <c r="AQ150"/>
      <c r="AR150"/>
    </row>
    <row r="151" spans="1:44" ht="15" hidden="1" customHeight="1">
      <c r="A151" s="345"/>
      <c r="B151" s="345"/>
      <c r="C151" s="416"/>
      <c r="D151" s="417"/>
      <c r="E151" s="417"/>
      <c r="F151" s="417"/>
      <c r="G151" s="417"/>
      <c r="H151" s="408"/>
      <c r="I151" s="408"/>
      <c r="J151" s="408"/>
      <c r="K151" s="408"/>
      <c r="L151" s="413"/>
      <c r="M151" s="409"/>
      <c r="N151" s="409"/>
      <c r="O151" s="424"/>
      <c r="P151" s="424"/>
      <c r="Q151" s="409"/>
      <c r="R151" s="409"/>
      <c r="S151" s="409"/>
      <c r="T151" s="408"/>
      <c r="U151" s="408"/>
      <c r="V151" s="413"/>
      <c r="W151" s="424"/>
      <c r="X151" s="424"/>
      <c r="Y151" s="424"/>
      <c r="Z151" s="421"/>
      <c r="AA151" s="427"/>
      <c r="AB151" s="409"/>
      <c r="AC151" s="427"/>
      <c r="AD151" s="429"/>
      <c r="AE151" s="431"/>
      <c r="AF151" s="431"/>
      <c r="AG151" s="431"/>
      <c r="AH151" s="431"/>
      <c r="AI151" s="416"/>
      <c r="AJ151" s="407"/>
      <c r="AK151" s="434"/>
      <c r="AL151"/>
      <c r="AM151"/>
      <c r="AN151"/>
      <c r="AO151"/>
      <c r="AP151"/>
      <c r="AQ151"/>
      <c r="AR151"/>
    </row>
    <row r="152" spans="1:44" ht="15" hidden="1" customHeight="1">
      <c r="A152" s="345"/>
      <c r="B152" s="345"/>
      <c r="C152" s="416"/>
      <c r="D152" s="417"/>
      <c r="E152" s="417"/>
      <c r="F152" s="417"/>
      <c r="G152" s="417"/>
      <c r="H152" s="408"/>
      <c r="I152" s="408"/>
      <c r="J152" s="419"/>
      <c r="K152" s="425"/>
      <c r="L152" s="413"/>
      <c r="M152" s="409"/>
      <c r="N152" s="409"/>
      <c r="O152" s="424"/>
      <c r="P152" s="424"/>
      <c r="Q152" s="425"/>
      <c r="R152" s="409"/>
      <c r="S152" s="409"/>
      <c r="T152" s="416"/>
      <c r="U152" s="424"/>
      <c r="V152" s="425"/>
      <c r="W152" s="424"/>
      <c r="X152" s="424"/>
      <c r="Y152" s="424"/>
      <c r="Z152" s="421"/>
      <c r="AA152" s="427"/>
      <c r="AB152" s="408"/>
      <c r="AC152" s="407"/>
      <c r="AD152" s="407"/>
      <c r="AE152" s="407"/>
      <c r="AF152" s="407"/>
      <c r="AG152" s="407"/>
      <c r="AH152" s="407"/>
      <c r="AI152" s="407"/>
      <c r="AJ152" s="407"/>
      <c r="AK152" s="434"/>
      <c r="AL152"/>
      <c r="AM152"/>
      <c r="AN152"/>
      <c r="AO152"/>
      <c r="AP152"/>
      <c r="AQ152"/>
      <c r="AR152"/>
    </row>
    <row r="153" spans="1:44" ht="15" hidden="1" customHeight="1">
      <c r="A153" s="345"/>
      <c r="B153" s="345"/>
      <c r="C153" s="369"/>
      <c r="D153" s="336"/>
      <c r="E153" s="336"/>
      <c r="F153" s="336"/>
      <c r="G153" s="336"/>
      <c r="H153" s="337"/>
      <c r="I153" s="337"/>
      <c r="J153" s="343"/>
      <c r="K153" s="350"/>
      <c r="L153" s="337"/>
      <c r="M153" s="356"/>
      <c r="N153" s="356"/>
      <c r="O153" s="356"/>
      <c r="P153" s="339"/>
      <c r="Q153" s="350"/>
      <c r="R153" s="356"/>
      <c r="S153" s="337"/>
      <c r="T153" s="356"/>
      <c r="U153" s="356"/>
      <c r="V153" s="350"/>
      <c r="W153" s="337"/>
      <c r="X153" s="356"/>
      <c r="Y153" s="356"/>
      <c r="Z153" s="346"/>
      <c r="AA153" s="396"/>
      <c r="AB153" s="354"/>
      <c r="AC153" s="342"/>
      <c r="AD153" s="391"/>
      <c r="AE153" s="337"/>
      <c r="AF153" s="337"/>
      <c r="AG153" s="337"/>
      <c r="AH153" s="345"/>
      <c r="AI153" s="345"/>
      <c r="AJ153" s="345"/>
      <c r="AK153"/>
      <c r="AL153"/>
      <c r="AM153"/>
      <c r="AN153"/>
      <c r="AO153"/>
      <c r="AP153"/>
      <c r="AQ153"/>
      <c r="AR153"/>
    </row>
    <row r="154" spans="1:44" ht="15" customHeight="1">
      <c r="A154" s="345"/>
      <c r="B154" s="345"/>
      <c r="C154" s="345"/>
      <c r="D154" s="339"/>
      <c r="E154" s="339"/>
      <c r="F154" s="337"/>
      <c r="G154" s="337"/>
      <c r="H154" s="345"/>
      <c r="I154" s="345"/>
      <c r="J154" s="345"/>
      <c r="K154" s="345"/>
      <c r="L154" s="345"/>
      <c r="M154" s="345"/>
      <c r="N154" s="345"/>
      <c r="O154" s="345"/>
      <c r="P154" s="345"/>
      <c r="Q154" s="345"/>
      <c r="R154" s="345"/>
      <c r="S154" s="345"/>
      <c r="T154" s="345"/>
      <c r="U154" s="345"/>
      <c r="V154" s="345"/>
      <c r="W154" s="345"/>
      <c r="X154" s="345"/>
      <c r="Y154" s="345"/>
      <c r="Z154" s="345"/>
      <c r="AA154" s="396"/>
      <c r="AB154" s="342"/>
      <c r="AC154" s="396"/>
      <c r="AD154" s="394"/>
      <c r="AE154" s="433"/>
      <c r="AF154" s="433"/>
      <c r="AG154" s="433"/>
      <c r="AH154" s="433"/>
      <c r="AI154" s="369"/>
      <c r="AJ154" s="345"/>
      <c r="AK154"/>
      <c r="AL154"/>
      <c r="AM154"/>
      <c r="AN154"/>
      <c r="AO154"/>
      <c r="AP154"/>
      <c r="AQ154"/>
      <c r="AR154"/>
    </row>
    <row r="155" spans="1:44" ht="15" customHeight="1">
      <c r="A155" s="345"/>
      <c r="B155" s="345"/>
      <c r="C155" s="345"/>
      <c r="D155" s="339"/>
      <c r="E155" s="339"/>
      <c r="F155" s="337"/>
      <c r="G155" s="337"/>
      <c r="H155" s="345"/>
      <c r="I155" s="345"/>
      <c r="J155" s="345"/>
      <c r="K155" s="345"/>
      <c r="L155" s="345"/>
      <c r="M155" s="345"/>
      <c r="N155" s="345"/>
      <c r="O155" s="345"/>
      <c r="P155" s="345"/>
      <c r="Q155" s="345"/>
      <c r="R155" s="345"/>
      <c r="S155" s="345"/>
      <c r="T155" s="345"/>
      <c r="U155" s="345"/>
      <c r="V155" s="345"/>
      <c r="W155" s="345"/>
      <c r="X155" s="345"/>
      <c r="Y155" s="345"/>
      <c r="Z155" s="345"/>
      <c r="AA155" s="396"/>
      <c r="AB155" s="337"/>
      <c r="AC155" s="345"/>
      <c r="AD155" s="345"/>
      <c r="AE155" s="345"/>
      <c r="AF155" s="345"/>
      <c r="AG155" s="345"/>
      <c r="AH155" s="345"/>
      <c r="AI155" s="345"/>
      <c r="AJ155" s="369"/>
      <c r="AK155"/>
      <c r="AL155"/>
      <c r="AM155"/>
      <c r="AN155"/>
      <c r="AO155"/>
      <c r="AP155"/>
      <c r="AQ155"/>
      <c r="AR155"/>
    </row>
    <row r="156" spans="1:44" ht="15" customHeight="1">
      <c r="A156" s="345"/>
      <c r="B156" s="345"/>
      <c r="C156" s="345"/>
      <c r="D156" s="342"/>
      <c r="E156" s="391" t="s">
        <v>344</v>
      </c>
      <c r="F156" s="392">
        <v>6</v>
      </c>
      <c r="G156" s="361"/>
      <c r="H156" s="361" t="s">
        <v>571</v>
      </c>
      <c r="I156" s="361"/>
      <c r="J156" s="361"/>
      <c r="K156" s="361"/>
      <c r="L156" s="361"/>
      <c r="M156" s="336"/>
      <c r="N156" s="345"/>
      <c r="O156" s="345"/>
      <c r="P156" s="345"/>
      <c r="Q156" s="345"/>
      <c r="R156" s="345"/>
      <c r="S156" s="345"/>
      <c r="T156" s="345"/>
      <c r="U156" s="345"/>
      <c r="V156" s="345"/>
      <c r="W156" s="345"/>
      <c r="X156" s="345"/>
      <c r="Y156" s="345"/>
      <c r="Z156" s="345"/>
      <c r="AA156" s="396"/>
      <c r="AB156" s="354"/>
      <c r="AC156" s="342"/>
      <c r="AD156" s="391"/>
      <c r="AE156" s="337"/>
      <c r="AF156" s="337"/>
      <c r="AG156" s="337"/>
      <c r="AH156" s="345"/>
      <c r="AI156" s="345"/>
      <c r="AJ156" s="345"/>
      <c r="AK156"/>
      <c r="AL156"/>
      <c r="AM156"/>
      <c r="AN156"/>
      <c r="AO156"/>
      <c r="AP156"/>
      <c r="AQ156"/>
      <c r="AR156"/>
    </row>
    <row r="157" spans="1:44" ht="15" customHeight="1">
      <c r="A157" s="345"/>
      <c r="B157" s="345"/>
      <c r="C157" s="345"/>
      <c r="D157" s="339"/>
      <c r="E157" s="339"/>
      <c r="F157" s="337"/>
      <c r="G157" s="337"/>
      <c r="H157" s="345"/>
      <c r="I157" s="345"/>
      <c r="J157" s="345"/>
      <c r="K157" s="345"/>
      <c r="L157" s="345"/>
      <c r="M157" s="345"/>
      <c r="N157" s="345"/>
      <c r="O157" s="345"/>
      <c r="P157" s="345"/>
      <c r="Q157" s="345"/>
      <c r="R157" s="345"/>
      <c r="S157" s="345"/>
      <c r="T157" s="345"/>
      <c r="U157" s="345"/>
      <c r="V157" s="345"/>
      <c r="W157" s="345"/>
      <c r="X157" s="345"/>
      <c r="Y157" s="345"/>
      <c r="Z157" s="345"/>
      <c r="AA157" s="396"/>
      <c r="AB157" s="396"/>
      <c r="AC157" s="394"/>
      <c r="AD157" s="342"/>
      <c r="AE157" s="391"/>
      <c r="AF157" s="337"/>
      <c r="AG157" s="337"/>
      <c r="AH157" s="337"/>
      <c r="AI157" s="345"/>
      <c r="AJ157" s="345"/>
      <c r="AK157"/>
      <c r="AL157"/>
      <c r="AM157"/>
      <c r="AN157"/>
      <c r="AO157"/>
      <c r="AP157"/>
      <c r="AQ157"/>
      <c r="AR157"/>
    </row>
    <row r="158" spans="1:44" ht="15" customHeight="1">
      <c r="A158" s="345"/>
      <c r="B158" s="345"/>
      <c r="C158" s="345"/>
      <c r="D158" s="356"/>
      <c r="E158" s="337"/>
      <c r="F158" s="337"/>
      <c r="G158" s="337"/>
      <c r="H158" s="337"/>
      <c r="I158" s="337"/>
      <c r="J158" s="337"/>
      <c r="K158" s="337"/>
      <c r="L158" s="337"/>
      <c r="M158" s="344"/>
      <c r="N158" s="343"/>
      <c r="O158" s="339"/>
      <c r="P158" s="339"/>
      <c r="Q158" s="337"/>
      <c r="R158" s="337"/>
      <c r="S158" s="337"/>
      <c r="T158" s="337"/>
      <c r="U158" s="337"/>
      <c r="V158" s="337"/>
      <c r="W158" s="337"/>
      <c r="X158" s="339"/>
      <c r="Y158" s="339"/>
      <c r="Z158" s="345"/>
      <c r="AA158" s="345"/>
      <c r="AB158" s="354"/>
      <c r="AC158" s="394"/>
      <c r="AD158" s="395"/>
      <c r="AE158" s="433"/>
      <c r="AF158" s="433"/>
      <c r="AG158" s="433"/>
      <c r="AH158" s="433"/>
      <c r="AI158" s="369"/>
      <c r="AJ158" s="345"/>
      <c r="AK158"/>
      <c r="AL158"/>
      <c r="AM158"/>
      <c r="AN158"/>
      <c r="AO158"/>
      <c r="AP158"/>
      <c r="AQ158"/>
      <c r="AR158"/>
    </row>
    <row r="159" spans="1:44" ht="15" customHeight="1">
      <c r="A159" s="345"/>
      <c r="B159" s="345"/>
      <c r="C159" s="345"/>
      <c r="D159" s="356"/>
      <c r="E159" s="337"/>
      <c r="F159" s="337"/>
      <c r="G159" s="337"/>
      <c r="H159" s="337"/>
      <c r="I159" s="345"/>
      <c r="J159" s="337"/>
      <c r="K159" s="337"/>
      <c r="L159" s="217"/>
      <c r="N159" s="343"/>
      <c r="O159" s="337"/>
      <c r="P159" s="337"/>
      <c r="Q159" s="345"/>
      <c r="R159" s="339"/>
      <c r="S159" s="339"/>
      <c r="T159" s="266" t="s">
        <v>360</v>
      </c>
      <c r="U159" s="343"/>
      <c r="V159" s="337"/>
      <c r="W159" s="337"/>
      <c r="X159" s="337"/>
      <c r="Y159" s="345"/>
      <c r="Z159" s="345"/>
      <c r="AA159" s="396"/>
      <c r="AB159" s="396"/>
      <c r="AC159" s="394"/>
      <c r="AD159" s="395"/>
      <c r="AI159" s="369"/>
      <c r="AJ159" s="345"/>
      <c r="AK159"/>
      <c r="AL159"/>
      <c r="AM159"/>
      <c r="AN159"/>
      <c r="AO159"/>
      <c r="AP159"/>
      <c r="AQ159"/>
      <c r="AR159"/>
    </row>
    <row r="160" spans="1:44" ht="15" customHeight="1">
      <c r="A160" s="345"/>
      <c r="B160" s="345"/>
      <c r="C160" s="345"/>
      <c r="D160" s="337"/>
      <c r="E160" s="337"/>
      <c r="F160" s="337"/>
      <c r="G160" s="337"/>
      <c r="H160" s="337"/>
      <c r="I160" s="337"/>
      <c r="J160" s="337"/>
      <c r="K160" s="337"/>
      <c r="L160" s="217"/>
      <c r="N160" s="343"/>
      <c r="O160" s="339"/>
      <c r="P160" s="339"/>
      <c r="Q160" s="337"/>
      <c r="R160" s="337"/>
      <c r="S160" s="342"/>
      <c r="T160" s="343"/>
      <c r="U160" s="337"/>
      <c r="V160" s="337"/>
      <c r="W160" s="337"/>
      <c r="X160" s="339"/>
      <c r="Y160" s="339"/>
      <c r="Z160" s="345"/>
      <c r="AA160" s="345"/>
      <c r="AB160" s="345"/>
      <c r="AC160" s="345"/>
      <c r="AD160" s="345"/>
      <c r="AE160" s="345"/>
      <c r="AF160" s="345"/>
      <c r="AG160" s="345"/>
      <c r="AH160" s="345"/>
      <c r="AI160" s="345"/>
      <c r="AJ160" s="345"/>
      <c r="AK160"/>
      <c r="AL160"/>
      <c r="AM160"/>
      <c r="AN160"/>
      <c r="AO160"/>
      <c r="AP160"/>
      <c r="AQ160"/>
      <c r="AR160"/>
    </row>
    <row r="161" spans="1:44" ht="15" customHeight="1">
      <c r="A161" s="345"/>
      <c r="B161" s="345"/>
      <c r="C161" s="369"/>
      <c r="D161" s="336"/>
      <c r="E161" s="336"/>
      <c r="F161" s="336"/>
      <c r="G161" s="336"/>
      <c r="H161" s="337"/>
      <c r="I161" s="337"/>
      <c r="J161" s="337"/>
      <c r="K161" s="337"/>
      <c r="M161" s="542"/>
      <c r="N161" s="343"/>
      <c r="O161" s="339"/>
      <c r="P161" s="339"/>
      <c r="Q161" s="337"/>
      <c r="R161" s="337"/>
      <c r="S161" s="337"/>
      <c r="T161" s="337"/>
      <c r="U161" s="337"/>
      <c r="V161" s="337"/>
      <c r="W161" s="337"/>
      <c r="X161" s="339"/>
      <c r="Y161" s="339"/>
      <c r="Z161" s="343"/>
      <c r="AB161" s="266" t="s">
        <v>360</v>
      </c>
      <c r="AC161" s="516" t="s">
        <v>51</v>
      </c>
      <c r="AD161" s="1524">
        <f>Z22+U22</f>
        <v>11530</v>
      </c>
      <c r="AE161" s="1524"/>
      <c r="AF161" s="1524"/>
      <c r="AG161" s="1524"/>
      <c r="AH161" s="1524"/>
      <c r="AI161" s="517" t="s">
        <v>13</v>
      </c>
      <c r="AJ161" s="345"/>
      <c r="AK161"/>
      <c r="AL161"/>
      <c r="AM161"/>
      <c r="AN161"/>
      <c r="AO161"/>
      <c r="AP161"/>
      <c r="AQ161"/>
      <c r="AR161"/>
    </row>
    <row r="162" spans="1:44" ht="15" customHeight="1">
      <c r="A162" s="345"/>
      <c r="B162" s="345"/>
      <c r="C162" s="369"/>
      <c r="D162" s="336"/>
      <c r="E162" s="336"/>
      <c r="F162" s="336"/>
      <c r="G162" s="336"/>
      <c r="H162" s="337"/>
      <c r="I162" s="337"/>
      <c r="J162" s="337"/>
      <c r="K162" s="345"/>
      <c r="L162" s="346"/>
      <c r="M162" s="346"/>
      <c r="N162" s="337"/>
      <c r="O162" s="347"/>
      <c r="P162" s="347"/>
      <c r="Q162" s="347"/>
      <c r="R162" s="346"/>
      <c r="S162" s="346"/>
      <c r="T162" s="346"/>
      <c r="U162" s="337"/>
      <c r="V162" s="345"/>
      <c r="W162" s="346"/>
      <c r="X162" s="352"/>
      <c r="Y162" s="337"/>
      <c r="Z162" s="338"/>
      <c r="AA162" s="337"/>
      <c r="AB162" s="266"/>
      <c r="AC162" s="516"/>
      <c r="AD162" s="1524"/>
      <c r="AE162" s="1524"/>
      <c r="AF162" s="1524"/>
      <c r="AG162" s="1524"/>
      <c r="AH162" s="1524"/>
      <c r="AI162" s="517"/>
      <c r="AJ162" s="345"/>
      <c r="AK162"/>
      <c r="AL162"/>
      <c r="AM162"/>
      <c r="AN162"/>
      <c r="AO162"/>
      <c r="AP162"/>
      <c r="AQ162"/>
      <c r="AR162"/>
    </row>
    <row r="163" spans="1:44" ht="15" customHeight="1">
      <c r="A163" s="345"/>
      <c r="B163" s="345"/>
      <c r="C163" s="369"/>
      <c r="D163" s="336"/>
      <c r="E163" s="336"/>
      <c r="F163" s="336"/>
      <c r="G163" s="336"/>
      <c r="H163" s="337"/>
      <c r="I163" s="337"/>
      <c r="J163" s="337"/>
      <c r="K163" s="348"/>
      <c r="L163" s="346"/>
      <c r="M163" s="346"/>
      <c r="N163" s="337"/>
      <c r="O163" s="347"/>
      <c r="P163" s="1047" t="s">
        <v>348</v>
      </c>
      <c r="Q163" s="1047"/>
      <c r="R163" s="346"/>
      <c r="S163" s="346"/>
      <c r="T163" s="346"/>
      <c r="U163" s="337"/>
      <c r="V163" s="348"/>
      <c r="W163" s="346"/>
      <c r="X163" s="352"/>
      <c r="Y163" s="337"/>
      <c r="Z163" s="343"/>
      <c r="AI163" s="345"/>
      <c r="AJ163" s="345"/>
      <c r="AK163"/>
      <c r="AL163"/>
      <c r="AM163"/>
      <c r="AN163"/>
      <c r="AO163"/>
      <c r="AP163"/>
      <c r="AQ163"/>
      <c r="AR163"/>
    </row>
    <row r="164" spans="1:44" ht="15" customHeight="1">
      <c r="A164" s="345"/>
      <c r="B164" s="345"/>
      <c r="C164" s="369"/>
      <c r="D164" s="336"/>
      <c r="E164" s="336"/>
      <c r="F164" s="336"/>
      <c r="G164" s="336"/>
      <c r="H164" s="337"/>
      <c r="I164" s="337"/>
      <c r="J164" s="337"/>
      <c r="K164" s="348"/>
      <c r="L164" s="346"/>
      <c r="M164" s="346"/>
      <c r="N164" s="337"/>
      <c r="O164" s="347"/>
      <c r="P164" s="359"/>
      <c r="R164" s="346"/>
      <c r="S164" s="346"/>
      <c r="T164" s="346"/>
      <c r="U164" s="337"/>
      <c r="V164" s="348"/>
      <c r="W164" s="346"/>
      <c r="X164" s="352"/>
      <c r="Y164" s="337"/>
      <c r="Z164" s="343"/>
      <c r="AA164" s="337"/>
      <c r="AB164" s="354"/>
      <c r="AC164" s="342"/>
      <c r="AD164" s="396"/>
      <c r="AE164" s="394"/>
      <c r="AF164" s="433"/>
      <c r="AG164" s="433"/>
      <c r="AH164" s="433"/>
      <c r="AI164" s="433"/>
      <c r="AJ164" s="369"/>
      <c r="AK164"/>
      <c r="AL164"/>
      <c r="AM164"/>
      <c r="AN164"/>
      <c r="AO164"/>
      <c r="AP164"/>
      <c r="AQ164"/>
      <c r="AR164"/>
    </row>
    <row r="165" spans="1:44" ht="15" customHeight="1">
      <c r="A165" s="345"/>
      <c r="B165" s="345"/>
      <c r="C165" s="369"/>
      <c r="D165" s="336"/>
      <c r="E165" s="336"/>
      <c r="F165" s="336"/>
      <c r="G165" s="336"/>
      <c r="H165" s="337"/>
      <c r="I165" s="337"/>
      <c r="J165" s="337"/>
      <c r="K165" s="348"/>
      <c r="L165" s="346"/>
      <c r="M165" s="346"/>
      <c r="N165" s="337"/>
      <c r="O165" s="347"/>
      <c r="P165" s="1043" t="s">
        <v>348</v>
      </c>
      <c r="Q165" s="1043"/>
      <c r="R165" s="346"/>
      <c r="S165" s="346"/>
      <c r="T165" s="346"/>
      <c r="U165" s="337"/>
      <c r="V165" s="348"/>
      <c r="W165" s="346"/>
      <c r="X165" s="352"/>
      <c r="Y165" s="337"/>
      <c r="Z165" s="341"/>
      <c r="AI165" s="345"/>
      <c r="AJ165" s="345"/>
      <c r="AK165"/>
      <c r="AL165"/>
      <c r="AM165"/>
      <c r="AN165"/>
      <c r="AO165"/>
      <c r="AP165"/>
      <c r="AQ165"/>
      <c r="AR165"/>
    </row>
    <row r="166" spans="1:44" ht="15" customHeight="1">
      <c r="A166" s="345"/>
      <c r="B166" s="345"/>
      <c r="C166" s="369"/>
      <c r="D166" s="336"/>
      <c r="E166" s="336"/>
      <c r="F166" s="336"/>
      <c r="G166" s="336"/>
      <c r="H166" s="337"/>
      <c r="I166" s="337"/>
      <c r="J166" s="337"/>
      <c r="K166" s="348"/>
      <c r="L166" s="346"/>
      <c r="M166" s="346"/>
      <c r="N166" s="337"/>
      <c r="O166" s="347"/>
      <c r="P166" s="1043"/>
      <c r="Q166" s="1043"/>
      <c r="R166" s="346"/>
      <c r="S166" s="346"/>
      <c r="T166" s="346"/>
      <c r="U166" s="337"/>
      <c r="V166" s="348"/>
      <c r="W166" s="346"/>
      <c r="X166" s="352"/>
      <c r="Y166" s="337"/>
      <c r="Z166" s="343"/>
      <c r="AI166" s="345"/>
      <c r="AJ166" s="345"/>
      <c r="AK166"/>
      <c r="AL166"/>
      <c r="AM166"/>
      <c r="AN166"/>
      <c r="AO166"/>
      <c r="AP166"/>
      <c r="AQ166"/>
      <c r="AR166"/>
    </row>
    <row r="167" spans="1:44" ht="15" customHeight="1">
      <c r="A167" s="345"/>
      <c r="B167" s="345"/>
      <c r="C167" s="369"/>
      <c r="D167" s="336"/>
      <c r="E167" s="336"/>
      <c r="F167" s="336"/>
      <c r="G167" s="336"/>
      <c r="H167" s="337"/>
      <c r="I167" s="337"/>
      <c r="J167" s="337"/>
      <c r="K167" s="337"/>
      <c r="L167" s="339"/>
      <c r="M167" s="342"/>
      <c r="N167" s="342"/>
      <c r="O167" s="359"/>
      <c r="P167" s="359"/>
      <c r="Q167" s="342"/>
      <c r="R167" s="342"/>
      <c r="S167" s="342"/>
      <c r="T167" s="337"/>
      <c r="U167" s="337"/>
      <c r="V167" s="339"/>
      <c r="W167" s="359"/>
      <c r="X167" s="359"/>
      <c r="Y167" s="359"/>
      <c r="Z167" s="346"/>
      <c r="AA167" s="396"/>
      <c r="AB167" s="342"/>
      <c r="AC167" s="396"/>
      <c r="AD167" s="394"/>
      <c r="AE167" s="433"/>
      <c r="AF167" s="433"/>
      <c r="AG167" s="433"/>
      <c r="AH167" s="433"/>
      <c r="AI167" s="369"/>
      <c r="AJ167" s="345"/>
      <c r="AK167"/>
      <c r="AL167"/>
      <c r="AM167"/>
      <c r="AN167"/>
      <c r="AO167"/>
      <c r="AP167"/>
      <c r="AQ167"/>
      <c r="AR167"/>
    </row>
    <row r="168" spans="1:44" ht="15" customHeight="1">
      <c r="A168" s="345"/>
      <c r="B168" s="345"/>
      <c r="C168" s="369"/>
      <c r="D168" s="336"/>
      <c r="E168" s="336"/>
      <c r="F168" s="336"/>
      <c r="G168" s="336"/>
      <c r="H168" s="337"/>
      <c r="I168" s="337"/>
      <c r="J168" s="343"/>
      <c r="K168" s="350"/>
      <c r="L168" s="339"/>
      <c r="M168" s="342"/>
      <c r="N168" s="342"/>
      <c r="O168" s="359"/>
      <c r="P168" s="359"/>
      <c r="Q168" s="350"/>
      <c r="R168" s="342"/>
      <c r="S168" s="342"/>
      <c r="T168" s="369"/>
      <c r="U168" s="359"/>
      <c r="V168" s="350"/>
      <c r="W168" s="359"/>
      <c r="X168" s="359"/>
      <c r="Y168" s="359"/>
      <c r="Z168" s="346"/>
      <c r="AA168" s="396"/>
      <c r="AB168" s="337"/>
      <c r="AC168" s="396"/>
      <c r="AD168" s="394"/>
      <c r="AE168" s="433"/>
      <c r="AF168" s="433"/>
      <c r="AG168" s="433"/>
      <c r="AH168" s="433"/>
      <c r="AI168" s="369"/>
      <c r="AJ168" s="345"/>
      <c r="AK168"/>
      <c r="AL168"/>
      <c r="AM168"/>
      <c r="AN168"/>
      <c r="AO168"/>
      <c r="AP168"/>
      <c r="AQ168"/>
      <c r="AR168"/>
    </row>
    <row r="169" spans="1:44" ht="15" customHeight="1">
      <c r="A169" s="345"/>
      <c r="B169" s="345"/>
      <c r="C169" s="369"/>
      <c r="D169" s="336"/>
      <c r="E169" s="336"/>
      <c r="F169" s="336"/>
      <c r="G169" s="336"/>
      <c r="H169" s="337"/>
      <c r="I169" s="337"/>
      <c r="J169" s="343"/>
      <c r="K169" s="350"/>
      <c r="L169" s="337"/>
      <c r="M169" s="356"/>
      <c r="N169" s="356"/>
      <c r="O169" s="356"/>
      <c r="P169" s="339"/>
      <c r="Q169" s="350"/>
      <c r="R169" s="356"/>
      <c r="S169" s="337"/>
      <c r="T169" s="356"/>
      <c r="U169" s="356"/>
      <c r="V169" s="350"/>
      <c r="W169" s="337"/>
      <c r="X169" s="356"/>
      <c r="Y169" s="356"/>
      <c r="Z169" s="346"/>
      <c r="AA169" s="396"/>
      <c r="AB169" s="354"/>
      <c r="AC169" s="345"/>
      <c r="AD169" s="345"/>
      <c r="AE169" s="345"/>
      <c r="AF169" s="345"/>
      <c r="AG169" s="345"/>
      <c r="AH169" s="345"/>
      <c r="AI169" s="345"/>
      <c r="AJ169" s="345"/>
      <c r="AK169"/>
      <c r="AL169"/>
      <c r="AM169"/>
      <c r="AN169"/>
      <c r="AO169"/>
      <c r="AP169"/>
      <c r="AQ169"/>
      <c r="AR169"/>
    </row>
    <row r="170" spans="1:44" ht="15" customHeight="1">
      <c r="A170" s="345"/>
      <c r="B170" s="345"/>
      <c r="C170" s="345"/>
      <c r="D170" s="339"/>
      <c r="E170" s="339"/>
      <c r="F170" s="337"/>
      <c r="G170" s="337"/>
      <c r="H170" s="345"/>
      <c r="I170" s="345"/>
      <c r="J170" s="345"/>
      <c r="K170" s="345"/>
      <c r="L170" s="345"/>
      <c r="M170" s="345"/>
      <c r="N170" s="345"/>
      <c r="O170" s="345"/>
      <c r="P170" s="345"/>
      <c r="Q170" s="345"/>
      <c r="R170" s="345"/>
      <c r="S170" s="345"/>
      <c r="T170" s="345"/>
      <c r="U170" s="345"/>
      <c r="V170" s="345"/>
      <c r="W170" s="345"/>
      <c r="X170" s="345"/>
      <c r="Y170" s="345"/>
      <c r="Z170" s="345"/>
      <c r="AA170" s="396"/>
      <c r="AB170" s="342"/>
      <c r="AC170" s="396"/>
      <c r="AD170" s="394"/>
      <c r="AE170" s="433"/>
      <c r="AF170" s="433"/>
      <c r="AG170" s="433"/>
      <c r="AH170" s="433"/>
      <c r="AI170" s="369"/>
      <c r="AJ170" s="345"/>
      <c r="AK170"/>
      <c r="AL170"/>
      <c r="AM170"/>
      <c r="AN170"/>
      <c r="AO170"/>
      <c r="AP170"/>
      <c r="AQ170"/>
      <c r="AR170"/>
    </row>
    <row r="171" spans="1:44" ht="15" customHeight="1">
      <c r="A171" s="345"/>
      <c r="B171" s="345"/>
      <c r="C171" s="345"/>
      <c r="D171" s="342"/>
      <c r="E171" s="391" t="s">
        <v>344</v>
      </c>
      <c r="F171" s="392">
        <v>7</v>
      </c>
      <c r="G171" s="361"/>
      <c r="H171" s="361" t="s">
        <v>572</v>
      </c>
      <c r="I171" s="361"/>
      <c r="J171" s="361"/>
      <c r="K171" s="361"/>
      <c r="L171" s="361"/>
      <c r="M171" s="336"/>
      <c r="N171" s="345"/>
      <c r="O171" s="345"/>
      <c r="P171" s="345"/>
      <c r="Q171" s="345"/>
      <c r="R171" s="345"/>
      <c r="S171" s="345"/>
      <c r="T171" s="345"/>
      <c r="U171" s="345"/>
      <c r="V171" s="345"/>
      <c r="W171" s="345"/>
      <c r="X171" s="345"/>
      <c r="Y171" s="345"/>
      <c r="Z171" s="345"/>
      <c r="AA171" s="396"/>
      <c r="AB171" s="354"/>
      <c r="AC171" s="342"/>
      <c r="AD171" s="391"/>
      <c r="AE171" s="337"/>
      <c r="AF171" s="337"/>
      <c r="AG171" s="337"/>
      <c r="AH171" s="345"/>
      <c r="AI171" s="345"/>
      <c r="AJ171" s="345"/>
      <c r="AK171"/>
      <c r="AL171"/>
      <c r="AM171"/>
      <c r="AN171"/>
      <c r="AO171"/>
      <c r="AP171"/>
      <c r="AQ171"/>
      <c r="AR171"/>
    </row>
    <row r="172" spans="1:44" ht="15" customHeight="1">
      <c r="A172" s="345"/>
      <c r="B172" s="345"/>
      <c r="C172" s="345"/>
      <c r="D172" s="339"/>
      <c r="E172" s="339"/>
      <c r="F172" s="337"/>
      <c r="G172" s="337"/>
      <c r="H172" s="345"/>
      <c r="I172" s="345"/>
      <c r="J172" s="345"/>
      <c r="K172" s="345"/>
      <c r="L172" s="345"/>
      <c r="M172" s="345"/>
      <c r="N172" s="345"/>
      <c r="O172" s="345"/>
      <c r="P172" s="345"/>
      <c r="Q172" s="345"/>
      <c r="R172" s="345"/>
      <c r="S172" s="345"/>
      <c r="T172" s="345"/>
      <c r="U172" s="345"/>
      <c r="V172" s="345"/>
      <c r="W172" s="345"/>
      <c r="X172" s="345"/>
      <c r="Y172" s="345"/>
      <c r="Z172" s="345"/>
      <c r="AA172" s="396"/>
      <c r="AB172" s="396"/>
      <c r="AG172" s="433"/>
      <c r="AH172" s="433"/>
      <c r="AI172" s="433"/>
      <c r="AJ172" s="369"/>
      <c r="AK172"/>
      <c r="AL172"/>
      <c r="AM172"/>
      <c r="AN172"/>
      <c r="AO172"/>
      <c r="AP172"/>
      <c r="AQ172"/>
      <c r="AR172"/>
    </row>
    <row r="173" spans="1:44" ht="15" customHeight="1">
      <c r="A173" s="345"/>
      <c r="B173" s="345"/>
      <c r="C173" s="345"/>
      <c r="D173" s="356"/>
      <c r="E173" s="337"/>
      <c r="F173" s="337"/>
      <c r="G173" s="337"/>
      <c r="H173" s="337"/>
      <c r="I173" s="337"/>
      <c r="J173" s="337"/>
      <c r="K173" s="337"/>
      <c r="L173" s="337"/>
      <c r="M173" s="344"/>
      <c r="N173" s="343"/>
      <c r="O173" s="339"/>
      <c r="P173" s="339"/>
      <c r="Q173" s="337"/>
      <c r="R173" s="337"/>
      <c r="S173" s="337"/>
      <c r="T173" s="337"/>
      <c r="U173" s="337"/>
      <c r="V173" s="337"/>
      <c r="W173" s="337"/>
      <c r="X173" s="339"/>
      <c r="Y173" s="339"/>
      <c r="Z173" s="345"/>
      <c r="AA173" s="345"/>
      <c r="AB173" s="354"/>
      <c r="AG173" s="433"/>
      <c r="AH173" s="433"/>
      <c r="AI173" s="369"/>
      <c r="AJ173" s="345"/>
      <c r="AK173"/>
      <c r="AL173"/>
      <c r="AM173"/>
      <c r="AN173"/>
      <c r="AO173"/>
      <c r="AP173"/>
      <c r="AQ173"/>
      <c r="AR173"/>
    </row>
    <row r="174" spans="1:44" ht="15" customHeight="1">
      <c r="A174" s="345"/>
      <c r="B174" s="345"/>
      <c r="C174" s="345"/>
      <c r="D174" s="356"/>
      <c r="E174" s="337"/>
      <c r="F174" s="337"/>
      <c r="G174" s="337"/>
      <c r="H174" s="337"/>
      <c r="I174" s="345"/>
      <c r="J174" s="337"/>
      <c r="K174" s="337"/>
      <c r="L174" s="217"/>
      <c r="N174" s="343"/>
      <c r="O174" s="337"/>
      <c r="P174" s="337"/>
      <c r="Q174" s="345"/>
      <c r="R174" s="339"/>
      <c r="S174" s="339"/>
      <c r="T174" s="266" t="s">
        <v>360</v>
      </c>
      <c r="U174" s="343"/>
      <c r="V174" s="337"/>
      <c r="W174" s="337"/>
      <c r="X174" s="337"/>
      <c r="Y174" s="345"/>
      <c r="Z174" s="345"/>
      <c r="AA174" s="396"/>
      <c r="AB174" s="396"/>
      <c r="AC174" s="394"/>
      <c r="AD174" s="395"/>
      <c r="AE174" s="433"/>
      <c r="AF174" s="433"/>
      <c r="AG174" s="433"/>
      <c r="AH174" s="433"/>
      <c r="AI174" s="369"/>
      <c r="AJ174" s="345"/>
      <c r="AK174"/>
      <c r="AL174"/>
      <c r="AM174"/>
      <c r="AN174"/>
      <c r="AO174"/>
      <c r="AP174"/>
      <c r="AQ174"/>
      <c r="AR174"/>
    </row>
    <row r="175" spans="1:44" ht="15" customHeight="1">
      <c r="A175" s="345"/>
      <c r="B175" s="345"/>
      <c r="C175" s="345"/>
      <c r="D175" s="337"/>
      <c r="E175" s="337"/>
      <c r="F175" s="337"/>
      <c r="G175" s="337"/>
      <c r="H175" s="337"/>
      <c r="I175" s="337"/>
      <c r="J175" s="337"/>
      <c r="K175" s="337"/>
      <c r="L175" s="217"/>
      <c r="N175" s="343"/>
      <c r="O175" s="339"/>
      <c r="P175" s="339"/>
      <c r="Q175" s="337"/>
      <c r="R175" s="337"/>
      <c r="S175" s="342"/>
      <c r="T175" s="343"/>
      <c r="U175" s="337"/>
      <c r="V175" s="337"/>
      <c r="W175" s="337"/>
      <c r="X175" s="339"/>
      <c r="Y175" s="339"/>
      <c r="Z175" s="345"/>
      <c r="AA175" s="345"/>
      <c r="AB175" s="345"/>
      <c r="AG175" s="345"/>
      <c r="AH175" s="345"/>
      <c r="AI175" s="345"/>
      <c r="AJ175" s="345"/>
      <c r="AK175"/>
      <c r="AL175"/>
      <c r="AM175"/>
      <c r="AN175"/>
      <c r="AO175"/>
      <c r="AP175"/>
      <c r="AQ175"/>
      <c r="AR175"/>
    </row>
    <row r="176" spans="1:44" ht="15" customHeight="1">
      <c r="A176" s="345"/>
      <c r="B176" s="345"/>
      <c r="C176" s="369"/>
      <c r="D176" s="336"/>
      <c r="E176" s="336"/>
      <c r="F176" s="336"/>
      <c r="G176" s="336"/>
      <c r="H176" s="337"/>
      <c r="I176" s="337"/>
      <c r="J176" s="337"/>
      <c r="K176" s="337"/>
      <c r="M176" s="542"/>
      <c r="N176" s="343"/>
      <c r="O176" s="339"/>
      <c r="P176" s="339"/>
      <c r="Q176" s="337"/>
      <c r="R176" s="337"/>
      <c r="S176" s="337"/>
      <c r="T176" s="337"/>
      <c r="U176" s="337"/>
      <c r="V176" s="337"/>
      <c r="W176" s="337"/>
      <c r="X176" s="339"/>
      <c r="Y176" s="339"/>
      <c r="Z176" s="343"/>
      <c r="AB176" s="266" t="s">
        <v>360</v>
      </c>
      <c r="AC176" s="516" t="s">
        <v>51</v>
      </c>
      <c r="AD176" s="1524">
        <f>Z23+U23</f>
        <v>128</v>
      </c>
      <c r="AE176" s="1524"/>
      <c r="AF176" s="1524"/>
      <c r="AG176" s="1524"/>
      <c r="AH176" s="1524"/>
      <c r="AI176" s="517" t="s">
        <v>13</v>
      </c>
      <c r="AJ176" s="345"/>
      <c r="AK176"/>
      <c r="AL176"/>
      <c r="AM176"/>
      <c r="AN176"/>
      <c r="AO176"/>
      <c r="AP176"/>
      <c r="AQ176"/>
      <c r="AR176"/>
    </row>
    <row r="177" spans="1:44" ht="15" customHeight="1">
      <c r="A177" s="345"/>
      <c r="B177" s="345"/>
      <c r="C177" s="369"/>
      <c r="D177" s="336"/>
      <c r="E177" s="336"/>
      <c r="F177" s="336"/>
      <c r="G177" s="336"/>
      <c r="H177" s="337"/>
      <c r="I177" s="337"/>
      <c r="J177" s="337"/>
      <c r="K177" s="345"/>
      <c r="L177" s="346"/>
      <c r="M177" s="346"/>
      <c r="N177" s="337"/>
      <c r="O177" s="347"/>
      <c r="P177" s="347"/>
      <c r="Q177" s="347"/>
      <c r="R177" s="346"/>
      <c r="S177" s="346"/>
      <c r="T177" s="346"/>
      <c r="U177" s="337"/>
      <c r="V177" s="345"/>
      <c r="W177" s="346"/>
      <c r="X177" s="352"/>
      <c r="Y177" s="337"/>
      <c r="Z177" s="338"/>
      <c r="AA177" s="266"/>
      <c r="AJ177" s="345"/>
      <c r="AK177"/>
      <c r="AL177"/>
      <c r="AM177"/>
      <c r="AN177"/>
      <c r="AO177"/>
      <c r="AP177"/>
      <c r="AQ177"/>
      <c r="AR177"/>
    </row>
    <row r="178" spans="1:44" ht="15" customHeight="1">
      <c r="A178" s="345"/>
      <c r="B178" s="345"/>
      <c r="C178" s="369"/>
      <c r="D178" s="336"/>
      <c r="E178" s="336"/>
      <c r="F178" s="336"/>
      <c r="G178" s="336"/>
      <c r="H178" s="337"/>
      <c r="I178" s="337"/>
      <c r="J178" s="337"/>
      <c r="K178" s="348"/>
      <c r="L178" s="346"/>
      <c r="M178" s="346"/>
      <c r="N178" s="337"/>
      <c r="O178" s="347"/>
      <c r="P178" s="1047" t="s">
        <v>348</v>
      </c>
      <c r="Q178" s="1047"/>
      <c r="R178" s="346"/>
      <c r="S178" s="346"/>
      <c r="T178" s="346"/>
      <c r="U178" s="337"/>
      <c r="V178" s="348"/>
      <c r="W178" s="346"/>
      <c r="X178" s="352"/>
      <c r="Y178" s="337"/>
      <c r="Z178" s="343"/>
      <c r="AA178" s="337"/>
      <c r="AB178" s="337"/>
      <c r="AC178" s="337"/>
      <c r="AD178" s="396"/>
      <c r="AE178" s="394"/>
      <c r="AF178" s="433"/>
      <c r="AG178" s="433"/>
      <c r="AH178" s="433"/>
      <c r="AI178" s="433"/>
      <c r="AJ178" s="369"/>
      <c r="AK178"/>
      <c r="AL178"/>
      <c r="AM178"/>
      <c r="AN178"/>
      <c r="AO178"/>
      <c r="AP178"/>
      <c r="AQ178"/>
      <c r="AR178"/>
    </row>
    <row r="179" spans="1:44" ht="15" customHeight="1">
      <c r="A179" s="345"/>
      <c r="B179" s="345"/>
      <c r="C179" s="369"/>
      <c r="D179" s="336"/>
      <c r="E179" s="336"/>
      <c r="F179" s="336"/>
      <c r="G179" s="336"/>
      <c r="H179" s="337"/>
      <c r="I179" s="337"/>
      <c r="J179" s="337"/>
      <c r="K179" s="348"/>
      <c r="L179" s="346"/>
      <c r="M179" s="346"/>
      <c r="N179" s="337"/>
      <c r="O179" s="347"/>
      <c r="P179" s="359"/>
      <c r="R179" s="346"/>
      <c r="S179" s="346"/>
      <c r="T179" s="346"/>
      <c r="U179" s="337"/>
      <c r="V179" s="348"/>
      <c r="W179" s="346"/>
      <c r="X179" s="352"/>
      <c r="Y179" s="337"/>
      <c r="Z179" s="343"/>
      <c r="AA179" s="337"/>
      <c r="AB179" s="354"/>
      <c r="AC179" s="394"/>
      <c r="AD179" s="345"/>
      <c r="AE179" s="345"/>
      <c r="AF179" s="345"/>
      <c r="AG179" s="345"/>
      <c r="AH179" s="345"/>
      <c r="AI179" s="345"/>
      <c r="AJ179" s="345"/>
      <c r="AK179"/>
      <c r="AL179"/>
      <c r="AM179"/>
      <c r="AN179"/>
      <c r="AO179"/>
      <c r="AP179"/>
      <c r="AQ179"/>
      <c r="AR179"/>
    </row>
    <row r="180" spans="1:44" ht="15" customHeight="1">
      <c r="A180" s="345"/>
      <c r="B180" s="345"/>
      <c r="C180" s="369"/>
      <c r="D180" s="336"/>
      <c r="E180" s="336"/>
      <c r="F180" s="336"/>
      <c r="G180" s="336"/>
      <c r="H180" s="337"/>
      <c r="I180" s="337"/>
      <c r="J180" s="337"/>
      <c r="K180" s="348"/>
      <c r="L180" s="346"/>
      <c r="M180" s="346"/>
      <c r="N180" s="337"/>
      <c r="O180" s="347"/>
      <c r="P180" s="1043" t="s">
        <v>348</v>
      </c>
      <c r="Q180" s="1043"/>
      <c r="R180" s="346"/>
      <c r="S180" s="346"/>
      <c r="T180" s="346"/>
      <c r="U180" s="337"/>
      <c r="V180" s="348"/>
      <c r="W180" s="346"/>
      <c r="X180" s="352"/>
      <c r="Y180" s="337"/>
      <c r="Z180" s="341"/>
      <c r="AA180" s="337"/>
      <c r="AB180" s="396"/>
      <c r="AC180" s="394"/>
      <c r="AD180" s="342"/>
      <c r="AE180" s="391"/>
      <c r="AF180" s="337"/>
      <c r="AG180" s="337"/>
      <c r="AH180" s="337"/>
      <c r="AI180" s="345"/>
      <c r="AJ180" s="345"/>
      <c r="AK180"/>
      <c r="AL180"/>
      <c r="AM180"/>
      <c r="AN180"/>
      <c r="AO180"/>
      <c r="AP180"/>
      <c r="AQ180"/>
      <c r="AR180"/>
    </row>
    <row r="181" spans="1:44" ht="15" customHeight="1">
      <c r="A181" s="345"/>
      <c r="B181" s="345"/>
      <c r="C181" s="369"/>
      <c r="D181" s="336"/>
      <c r="E181" s="336"/>
      <c r="F181" s="336"/>
      <c r="G181" s="336"/>
      <c r="H181" s="337"/>
      <c r="I181" s="337"/>
      <c r="J181" s="337"/>
      <c r="K181" s="348"/>
      <c r="L181" s="346"/>
      <c r="M181" s="346"/>
      <c r="N181" s="337"/>
      <c r="O181" s="347"/>
      <c r="P181" s="1043"/>
      <c r="Q181" s="1043"/>
      <c r="R181" s="346"/>
      <c r="S181" s="346"/>
      <c r="T181" s="346"/>
      <c r="U181" s="337"/>
      <c r="V181" s="348"/>
      <c r="W181" s="346"/>
      <c r="X181" s="352"/>
      <c r="Y181" s="337"/>
      <c r="Z181" s="343"/>
      <c r="AA181" s="354"/>
      <c r="AB181" s="342"/>
      <c r="AC181" s="396"/>
      <c r="AD181" s="394"/>
      <c r="AE181" s="433"/>
      <c r="AF181" s="433"/>
      <c r="AG181" s="433"/>
      <c r="AH181" s="433"/>
      <c r="AI181" s="369"/>
      <c r="AJ181" s="345"/>
      <c r="AK181"/>
      <c r="AL181"/>
      <c r="AM181"/>
      <c r="AN181"/>
      <c r="AO181"/>
      <c r="AP181"/>
      <c r="AQ181"/>
      <c r="AR181"/>
    </row>
    <row r="182" spans="1:44" ht="15" customHeight="1">
      <c r="A182" s="345"/>
      <c r="B182" s="345"/>
      <c r="C182" s="369"/>
      <c r="D182" s="336"/>
      <c r="E182" s="336"/>
      <c r="F182" s="336"/>
      <c r="G182" s="336"/>
      <c r="H182" s="337"/>
      <c r="I182" s="337"/>
      <c r="J182" s="337"/>
      <c r="K182" s="337"/>
      <c r="L182" s="339"/>
      <c r="M182" s="342"/>
      <c r="N182" s="342"/>
      <c r="O182" s="359"/>
      <c r="P182" s="359"/>
      <c r="Q182" s="342"/>
      <c r="R182" s="342"/>
      <c r="S182" s="342"/>
      <c r="T182" s="337"/>
      <c r="U182" s="337"/>
      <c r="V182" s="339"/>
      <c r="W182" s="359"/>
      <c r="X182" s="359"/>
      <c r="Y182" s="359"/>
      <c r="Z182" s="346"/>
      <c r="AA182" s="396"/>
      <c r="AB182" s="342"/>
      <c r="AC182" s="345"/>
      <c r="AD182" s="345"/>
      <c r="AE182" s="345"/>
      <c r="AF182" s="345"/>
      <c r="AG182" s="345"/>
      <c r="AH182" s="345"/>
      <c r="AI182" s="345"/>
      <c r="AJ182" s="345"/>
      <c r="AK182"/>
      <c r="AL182"/>
      <c r="AM182"/>
      <c r="AN182"/>
      <c r="AO182"/>
      <c r="AP182"/>
      <c r="AQ182"/>
      <c r="AR182"/>
    </row>
    <row r="183" spans="1:44" ht="15" customHeight="1">
      <c r="A183" s="345"/>
      <c r="B183" s="345"/>
      <c r="C183" s="369"/>
      <c r="D183" s="336"/>
      <c r="E183" s="336"/>
      <c r="F183" s="336"/>
      <c r="G183" s="336"/>
      <c r="H183" s="337"/>
      <c r="I183" s="337"/>
      <c r="J183" s="343"/>
      <c r="K183" s="350"/>
      <c r="L183" s="339"/>
      <c r="M183" s="342"/>
      <c r="N183" s="342"/>
      <c r="O183" s="359"/>
      <c r="P183" s="359"/>
      <c r="Q183" s="350"/>
      <c r="R183" s="342"/>
      <c r="S183" s="342"/>
      <c r="T183" s="369"/>
      <c r="U183" s="359"/>
      <c r="V183" s="350"/>
      <c r="W183" s="359"/>
      <c r="X183" s="359"/>
      <c r="Y183" s="359"/>
      <c r="Z183" s="346"/>
      <c r="AA183" s="396"/>
      <c r="AB183" s="337"/>
      <c r="AC183" s="396"/>
      <c r="AD183" s="394"/>
      <c r="AE183" s="433"/>
      <c r="AF183" s="433"/>
      <c r="AG183" s="433"/>
      <c r="AH183" s="433"/>
      <c r="AI183" s="369"/>
      <c r="AJ183" s="345"/>
      <c r="AK183"/>
      <c r="AL183"/>
      <c r="AM183"/>
      <c r="AN183"/>
      <c r="AO183"/>
      <c r="AP183"/>
      <c r="AQ183"/>
      <c r="AR183"/>
    </row>
    <row r="184" spans="1:44" ht="15" customHeight="1">
      <c r="A184" s="345"/>
      <c r="B184" s="345"/>
      <c r="C184" s="369"/>
      <c r="D184" s="336"/>
      <c r="E184" s="336"/>
      <c r="F184" s="336"/>
      <c r="G184" s="336"/>
      <c r="H184" s="337"/>
      <c r="I184" s="337"/>
      <c r="J184" s="343"/>
      <c r="K184" s="350"/>
      <c r="L184" s="337"/>
      <c r="M184" s="356"/>
      <c r="N184" s="356"/>
      <c r="O184" s="356"/>
      <c r="P184" s="339"/>
      <c r="Q184" s="350"/>
      <c r="R184" s="356"/>
      <c r="S184" s="337"/>
      <c r="T184" s="356"/>
      <c r="U184" s="356"/>
      <c r="V184" s="350"/>
      <c r="W184" s="337"/>
      <c r="X184" s="356"/>
      <c r="Y184" s="356"/>
      <c r="Z184" s="346"/>
      <c r="AA184" s="396"/>
      <c r="AB184" s="354"/>
      <c r="AC184" s="345"/>
      <c r="AD184" s="345"/>
      <c r="AE184" s="345"/>
      <c r="AF184" s="345"/>
      <c r="AG184" s="345"/>
      <c r="AH184" s="345"/>
      <c r="AI184" s="345"/>
      <c r="AJ184" s="345"/>
      <c r="AK184"/>
      <c r="AL184"/>
      <c r="AM184"/>
      <c r="AN184"/>
      <c r="AO184"/>
      <c r="AP184"/>
      <c r="AQ184"/>
      <c r="AR184"/>
    </row>
    <row r="185" spans="1:44" ht="15" customHeight="1">
      <c r="A185" s="345"/>
      <c r="B185" s="345"/>
      <c r="C185" s="345"/>
      <c r="D185" s="342"/>
      <c r="E185" s="391" t="s">
        <v>344</v>
      </c>
      <c r="F185" s="392">
        <v>8</v>
      </c>
      <c r="G185" s="361"/>
      <c r="H185" s="361" t="s">
        <v>573</v>
      </c>
      <c r="I185" s="361"/>
      <c r="J185" s="361"/>
      <c r="K185" s="361"/>
      <c r="L185" s="361"/>
      <c r="M185" s="336"/>
      <c r="N185" s="345"/>
      <c r="O185" s="345"/>
      <c r="P185" s="345"/>
      <c r="Q185" s="345"/>
      <c r="R185" s="345"/>
      <c r="S185" s="345"/>
      <c r="T185" s="345"/>
      <c r="U185" s="345"/>
      <c r="V185" s="345"/>
      <c r="W185" s="345"/>
      <c r="X185" s="345"/>
      <c r="Y185" s="345"/>
      <c r="Z185" s="345"/>
      <c r="AA185" s="396"/>
      <c r="AB185" s="354"/>
      <c r="AC185" s="394"/>
      <c r="AD185" s="345"/>
      <c r="AE185" s="345"/>
      <c r="AF185" s="345"/>
      <c r="AG185" s="345"/>
      <c r="AH185" s="345"/>
      <c r="AI185" s="345"/>
      <c r="AJ185" s="345"/>
      <c r="AK185"/>
      <c r="AL185"/>
      <c r="AM185"/>
      <c r="AN185"/>
      <c r="AO185"/>
      <c r="AP185"/>
      <c r="AQ185"/>
      <c r="AR185"/>
    </row>
    <row r="186" spans="1:44" ht="15" customHeight="1">
      <c r="A186" s="345"/>
      <c r="B186" s="345"/>
      <c r="C186" s="345"/>
      <c r="D186" s="339"/>
      <c r="E186" s="339"/>
      <c r="F186" s="337"/>
      <c r="G186" s="337"/>
      <c r="H186" s="345"/>
      <c r="I186" s="345"/>
      <c r="J186" s="345"/>
      <c r="K186" s="345"/>
      <c r="L186" s="345"/>
      <c r="M186" s="345"/>
      <c r="N186" s="345"/>
      <c r="O186" s="345"/>
      <c r="P186" s="345"/>
      <c r="Q186" s="345"/>
      <c r="R186" s="337"/>
      <c r="S186" s="337"/>
      <c r="T186" s="337"/>
      <c r="U186" s="345"/>
      <c r="V186" s="345"/>
      <c r="W186" s="345"/>
      <c r="X186" s="345"/>
      <c r="Y186" s="345"/>
      <c r="Z186" s="345"/>
      <c r="AA186" s="396"/>
      <c r="AB186" s="396"/>
      <c r="AC186" s="394"/>
      <c r="AD186" s="342"/>
      <c r="AE186" s="391"/>
      <c r="AF186" s="337"/>
      <c r="AG186" s="337"/>
      <c r="AH186" s="337"/>
      <c r="AI186" s="345"/>
      <c r="AJ186" s="345"/>
      <c r="AK186"/>
      <c r="AL186"/>
      <c r="AM186"/>
      <c r="AN186"/>
      <c r="AO186"/>
      <c r="AP186"/>
      <c r="AQ186"/>
      <c r="AR186"/>
    </row>
    <row r="187" spans="1:44" ht="15" customHeight="1">
      <c r="A187" s="345"/>
      <c r="B187" s="345"/>
      <c r="C187" s="345"/>
      <c r="D187" s="339"/>
      <c r="E187" s="339"/>
      <c r="F187" s="337"/>
      <c r="G187" s="337"/>
      <c r="I187" s="345"/>
      <c r="J187" s="345"/>
      <c r="K187" s="345"/>
      <c r="L187" s="345"/>
      <c r="M187" s="1275">
        <f>'§8.線路'!AI10</f>
        <v>2</v>
      </c>
      <c r="N187" s="345"/>
      <c r="O187" s="345"/>
      <c r="P187" s="345"/>
      <c r="Q187" s="345"/>
      <c r="R187" s="337"/>
      <c r="T187" s="337"/>
      <c r="U187" s="345"/>
      <c r="V187" s="345"/>
      <c r="W187" s="345"/>
      <c r="X187" s="345"/>
      <c r="Y187" s="345"/>
      <c r="Z187" s="345"/>
      <c r="AA187" s="396"/>
      <c r="AB187" s="345"/>
      <c r="AI187" s="345"/>
      <c r="AJ187" s="345"/>
      <c r="AK187"/>
      <c r="AL187"/>
      <c r="AM187"/>
      <c r="AN187"/>
      <c r="AO187"/>
      <c r="AP187"/>
      <c r="AQ187"/>
      <c r="AR187"/>
    </row>
    <row r="188" spans="1:44" ht="15" customHeight="1">
      <c r="A188" s="345"/>
      <c r="B188" s="345"/>
      <c r="C188" s="345"/>
      <c r="D188" s="337"/>
      <c r="E188" s="337"/>
      <c r="F188" s="337"/>
      <c r="G188" s="337"/>
      <c r="I188" s="337"/>
      <c r="J188" s="337"/>
      <c r="K188" s="337"/>
      <c r="M188" s="1275"/>
      <c r="N188" s="343"/>
      <c r="O188" s="339"/>
      <c r="P188" s="339"/>
      <c r="Q188" s="337"/>
      <c r="R188" s="638"/>
      <c r="T188" s="343"/>
      <c r="U188" s="337"/>
      <c r="V188" s="337"/>
      <c r="W188" s="337"/>
      <c r="X188" s="339"/>
      <c r="Y188" s="339"/>
      <c r="Z188" s="345"/>
      <c r="AA188" s="345"/>
      <c r="AB188" s="345"/>
      <c r="AI188" s="345"/>
      <c r="AJ188" s="345"/>
      <c r="AK188"/>
      <c r="AL188"/>
      <c r="AM188"/>
      <c r="AN188"/>
      <c r="AO188"/>
      <c r="AP188"/>
      <c r="AQ188"/>
      <c r="AR188"/>
    </row>
    <row r="189" spans="1:44" ht="15" customHeight="1">
      <c r="A189" s="345"/>
      <c r="B189" s="345"/>
      <c r="C189" s="369"/>
      <c r="D189" s="336"/>
      <c r="E189" s="336"/>
      <c r="F189" s="336"/>
      <c r="G189" s="336"/>
      <c r="I189" s="337"/>
      <c r="J189" s="337"/>
      <c r="M189" s="1275"/>
      <c r="N189" s="343"/>
      <c r="O189" s="339"/>
      <c r="P189" s="339"/>
      <c r="Q189" s="337"/>
      <c r="R189" s="638"/>
      <c r="T189" s="1529" t="s">
        <v>562</v>
      </c>
      <c r="U189" s="1529"/>
      <c r="V189" s="337"/>
      <c r="W189" s="337"/>
      <c r="X189" s="339"/>
      <c r="Y189" s="339"/>
      <c r="Z189" s="343"/>
      <c r="AA189" s="337"/>
      <c r="AB189" s="337"/>
      <c r="AI189" s="345"/>
      <c r="AJ189" s="345"/>
      <c r="AK189"/>
      <c r="AL189"/>
      <c r="AM189"/>
      <c r="AN189"/>
      <c r="AO189"/>
      <c r="AP189"/>
      <c r="AQ189"/>
      <c r="AR189"/>
    </row>
    <row r="190" spans="1:44" ht="15" customHeight="1">
      <c r="A190" s="345"/>
      <c r="B190" s="345"/>
      <c r="C190" s="369"/>
      <c r="D190" s="336"/>
      <c r="E190" s="336"/>
      <c r="F190" s="336"/>
      <c r="G190" s="336"/>
      <c r="I190" s="337"/>
      <c r="J190" s="337"/>
      <c r="M190" s="1275">
        <f>'§8.線路'!AI14</f>
        <v>0.7</v>
      </c>
      <c r="N190" s="639"/>
      <c r="O190" s="347"/>
      <c r="P190" s="347"/>
      <c r="Q190" s="347"/>
      <c r="R190" s="638"/>
      <c r="T190" s="346"/>
      <c r="U190" s="337"/>
      <c r="V190" s="345"/>
      <c r="W190" s="346"/>
      <c r="X190" s="352"/>
      <c r="Y190" s="337"/>
      <c r="Z190" s="338"/>
      <c r="AA190" s="337"/>
      <c r="AB190" s="394" t="s">
        <v>574</v>
      </c>
      <c r="AC190" s="516" t="s">
        <v>51</v>
      </c>
      <c r="AD190" s="1523">
        <f>AG32</f>
        <v>595.35</v>
      </c>
      <c r="AE190" s="1523"/>
      <c r="AF190" s="1523"/>
      <c r="AG190" s="1523"/>
      <c r="AH190" s="517" t="s">
        <v>15</v>
      </c>
      <c r="AI190" s="433"/>
      <c r="AJ190" s="345"/>
      <c r="AK190"/>
      <c r="AL190"/>
      <c r="AM190"/>
      <c r="AN190"/>
      <c r="AO190"/>
      <c r="AP190"/>
      <c r="AQ190"/>
      <c r="AR190"/>
    </row>
    <row r="191" spans="1:44" ht="15" customHeight="1">
      <c r="A191" s="345"/>
      <c r="B191" s="345"/>
      <c r="C191" s="369"/>
      <c r="D191" s="336"/>
      <c r="E191" s="336"/>
      <c r="F191" s="336"/>
      <c r="G191" s="336"/>
      <c r="I191" s="337"/>
      <c r="J191" s="337"/>
      <c r="K191" s="636"/>
      <c r="M191" s="1275"/>
      <c r="O191" s="347"/>
      <c r="P191" s="347"/>
      <c r="Q191" s="347"/>
      <c r="R191" s="346"/>
      <c r="S191" s="647" t="s">
        <v>575</v>
      </c>
      <c r="T191" s="346"/>
      <c r="U191" s="337"/>
      <c r="V191" s="348"/>
      <c r="W191" s="346"/>
      <c r="X191" s="352"/>
      <c r="Y191" s="337"/>
      <c r="Z191" s="343"/>
      <c r="AA191" s="337"/>
      <c r="AB191" s="394" t="s">
        <v>575</v>
      </c>
      <c r="AC191" s="516" t="s">
        <v>51</v>
      </c>
      <c r="AD191" s="1523">
        <f>AG34</f>
        <v>297.68</v>
      </c>
      <c r="AE191" s="1523"/>
      <c r="AF191" s="1523"/>
      <c r="AG191" s="1523"/>
      <c r="AH191" s="517" t="s">
        <v>15</v>
      </c>
      <c r="AI191" s="345"/>
      <c r="AJ191" s="369"/>
      <c r="AK191"/>
      <c r="AL191"/>
      <c r="AM191"/>
      <c r="AN191"/>
      <c r="AO191"/>
      <c r="AP191"/>
      <c r="AQ191"/>
      <c r="AR191"/>
    </row>
    <row r="192" spans="1:44" ht="15" customHeight="1">
      <c r="A192" s="345"/>
      <c r="B192" s="345"/>
      <c r="C192" s="369"/>
      <c r="D192" s="336"/>
      <c r="E192" s="336"/>
      <c r="F192" s="336"/>
      <c r="G192" s="336"/>
      <c r="I192" s="337"/>
      <c r="J192" s="337"/>
      <c r="K192" s="348"/>
      <c r="L192" s="346"/>
      <c r="M192" s="346"/>
      <c r="N192" s="337"/>
      <c r="O192" s="347"/>
      <c r="P192" s="347"/>
      <c r="Q192" s="347"/>
      <c r="R192" s="346"/>
      <c r="T192" s="346"/>
      <c r="U192" s="337"/>
      <c r="V192" s="348"/>
      <c r="W192" s="346"/>
      <c r="X192" s="352"/>
      <c r="Y192" s="337"/>
      <c r="Z192" s="343"/>
      <c r="AJ192" s="345"/>
      <c r="AK192"/>
      <c r="AL192"/>
      <c r="AM192"/>
      <c r="AN192"/>
      <c r="AO192"/>
      <c r="AP192"/>
      <c r="AQ192"/>
      <c r="AR192"/>
    </row>
    <row r="193" spans="1:44" ht="15" customHeight="1">
      <c r="A193" s="345"/>
      <c r="B193" s="345"/>
      <c r="C193" s="369"/>
      <c r="D193" s="336"/>
      <c r="E193" s="336"/>
      <c r="F193" s="336"/>
      <c r="G193" s="336"/>
      <c r="I193" s="337"/>
      <c r="J193" s="337"/>
      <c r="K193" s="348"/>
      <c r="M193" s="1276">
        <f>'§8.線路'!AI21</f>
        <v>4.9000000000000004</v>
      </c>
      <c r="O193" s="347"/>
      <c r="P193" s="347"/>
      <c r="Q193" s="347"/>
      <c r="R193" s="346"/>
      <c r="T193" s="346"/>
      <c r="U193" s="337"/>
      <c r="V193" s="348"/>
      <c r="W193" s="346"/>
      <c r="X193" s="352"/>
      <c r="Y193" s="337"/>
      <c r="Z193" s="341"/>
      <c r="AA193" s="337"/>
      <c r="AB193" s="394"/>
      <c r="AC193" s="516"/>
      <c r="AJ193" s="345"/>
      <c r="AK193"/>
      <c r="AL193"/>
      <c r="AM193"/>
      <c r="AN193"/>
      <c r="AO193"/>
      <c r="AP193"/>
      <c r="AQ193"/>
      <c r="AR193"/>
    </row>
    <row r="194" spans="1:44" ht="15" customHeight="1">
      <c r="A194" s="345"/>
      <c r="B194" s="345"/>
      <c r="C194" s="369"/>
      <c r="D194" s="336"/>
      <c r="E194" s="336"/>
      <c r="F194" s="336"/>
      <c r="G194" s="336"/>
      <c r="I194" s="337"/>
      <c r="J194" s="337"/>
      <c r="K194" s="348"/>
      <c r="L194" s="637"/>
      <c r="M194" s="1276"/>
      <c r="N194" s="337"/>
      <c r="O194" s="347"/>
      <c r="P194" s="347"/>
      <c r="Q194" s="347"/>
      <c r="R194" s="346"/>
      <c r="T194" s="346"/>
      <c r="U194" s="337"/>
      <c r="V194" s="348"/>
      <c r="W194" s="346"/>
      <c r="X194" s="352"/>
      <c r="Y194" s="337"/>
      <c r="Z194" s="341"/>
      <c r="AA194" s="337"/>
      <c r="AB194" s="633" t="s">
        <v>141</v>
      </c>
      <c r="AC194" s="516" t="s">
        <v>51</v>
      </c>
      <c r="AD194" s="1523">
        <f>AG40</f>
        <v>1105.6500000000001</v>
      </c>
      <c r="AE194" s="1523"/>
      <c r="AF194" s="1523"/>
      <c r="AG194" s="1523"/>
      <c r="AH194" s="517" t="s">
        <v>13</v>
      </c>
      <c r="AI194" s="345"/>
      <c r="AJ194" s="345"/>
      <c r="AK194"/>
      <c r="AL194"/>
      <c r="AM194"/>
      <c r="AN194"/>
      <c r="AO194"/>
      <c r="AP194"/>
      <c r="AQ194"/>
      <c r="AR194"/>
    </row>
    <row r="195" spans="1:44" ht="15" customHeight="1">
      <c r="A195" s="345"/>
      <c r="B195" s="345"/>
      <c r="C195" s="369"/>
      <c r="D195" s="336"/>
      <c r="E195" s="336"/>
      <c r="F195" s="336"/>
      <c r="G195" s="336"/>
      <c r="I195" s="337"/>
      <c r="J195" s="337"/>
      <c r="K195" s="348"/>
      <c r="L195" s="637"/>
      <c r="M195" s="1276"/>
      <c r="N195" s="337"/>
      <c r="O195" s="347"/>
      <c r="P195" s="347"/>
      <c r="Q195" s="347"/>
      <c r="R195" s="346"/>
      <c r="T195" s="346"/>
      <c r="U195" s="337"/>
      <c r="V195" s="348"/>
      <c r="W195" s="346"/>
      <c r="X195" s="352"/>
      <c r="Y195" s="337"/>
      <c r="Z195" s="341"/>
      <c r="AA195" s="337"/>
      <c r="AI195" s="345"/>
      <c r="AJ195" s="345"/>
      <c r="AK195"/>
      <c r="AL195"/>
      <c r="AM195"/>
      <c r="AN195"/>
      <c r="AO195"/>
      <c r="AP195"/>
      <c r="AQ195"/>
      <c r="AR195"/>
    </row>
    <row r="196" spans="1:44" ht="15" customHeight="1">
      <c r="A196" s="345"/>
      <c r="B196" s="345"/>
      <c r="C196" s="369"/>
      <c r="D196" s="336"/>
      <c r="E196" s="336"/>
      <c r="F196" s="336"/>
      <c r="G196" s="336"/>
      <c r="H196" s="337"/>
      <c r="I196" s="337"/>
      <c r="J196" s="337"/>
      <c r="K196" s="348"/>
      <c r="L196" s="346"/>
      <c r="M196" s="346"/>
      <c r="N196" s="337"/>
      <c r="O196" s="347"/>
      <c r="P196" s="347"/>
      <c r="Q196" s="347"/>
      <c r="R196" s="346"/>
      <c r="S196" s="346"/>
      <c r="T196" s="346"/>
      <c r="U196" s="337"/>
      <c r="V196" s="348"/>
      <c r="W196" s="346"/>
      <c r="X196" s="352"/>
      <c r="Y196" s="337"/>
      <c r="Z196" s="343"/>
      <c r="AA196" s="337"/>
      <c r="AI196" s="345"/>
      <c r="AJ196" s="345"/>
      <c r="AK196"/>
      <c r="AL196"/>
      <c r="AM196"/>
      <c r="AN196"/>
      <c r="AO196"/>
      <c r="AP196"/>
      <c r="AQ196"/>
      <c r="AR196"/>
    </row>
    <row r="197" spans="1:44" ht="15" customHeight="1">
      <c r="A197" s="345"/>
      <c r="B197" s="345"/>
      <c r="C197" s="369"/>
      <c r="D197" s="336"/>
      <c r="E197" s="336"/>
      <c r="F197" s="336"/>
      <c r="G197" s="336"/>
      <c r="H197" s="337"/>
      <c r="I197" s="337"/>
      <c r="J197" s="337"/>
      <c r="K197" s="337"/>
      <c r="L197" s="339"/>
      <c r="M197" s="342"/>
      <c r="N197" s="342"/>
      <c r="O197" s="359"/>
      <c r="P197" s="1047" t="s">
        <v>348</v>
      </c>
      <c r="Q197" s="1047"/>
      <c r="R197" s="342"/>
      <c r="S197" s="337"/>
      <c r="T197" s="337"/>
      <c r="U197" s="337"/>
      <c r="V197" s="339"/>
      <c r="W197" s="359"/>
      <c r="X197" s="359"/>
      <c r="Y197" s="359"/>
      <c r="Z197" s="346"/>
      <c r="AA197" s="396"/>
      <c r="AI197" s="345"/>
      <c r="AJ197" s="345"/>
      <c r="AK197"/>
      <c r="AL197"/>
      <c r="AM197"/>
      <c r="AN197"/>
      <c r="AO197"/>
      <c r="AP197"/>
      <c r="AQ197"/>
      <c r="AR197"/>
    </row>
    <row r="198" spans="1:44" ht="15" customHeight="1">
      <c r="A198" s="345"/>
      <c r="B198" s="345"/>
      <c r="C198" s="369"/>
      <c r="D198" s="336"/>
      <c r="E198" s="336"/>
      <c r="F198" s="336"/>
      <c r="G198" s="336"/>
      <c r="H198" s="337"/>
      <c r="I198" s="337"/>
      <c r="J198" s="343"/>
      <c r="K198" s="350"/>
      <c r="L198" s="339"/>
      <c r="N198" s="342"/>
      <c r="O198" s="359"/>
      <c r="P198" s="359"/>
      <c r="R198" s="342"/>
      <c r="S198" s="339"/>
      <c r="T198" s="369"/>
      <c r="U198" s="359"/>
      <c r="V198" s="350"/>
      <c r="W198" s="359"/>
      <c r="X198" s="359"/>
      <c r="Y198" s="359"/>
      <c r="Z198" s="346"/>
      <c r="AA198" s="396"/>
      <c r="AB198" s="337"/>
      <c r="AC198" s="337"/>
      <c r="AD198" s="396"/>
      <c r="AE198" s="394"/>
      <c r="AF198" s="433"/>
      <c r="AG198" s="433"/>
      <c r="AH198" s="433"/>
      <c r="AI198" s="433"/>
      <c r="AJ198" s="369"/>
      <c r="AK198"/>
      <c r="AL198"/>
      <c r="AM198"/>
      <c r="AN198"/>
      <c r="AO198"/>
      <c r="AP198"/>
      <c r="AQ198"/>
      <c r="AR198"/>
    </row>
    <row r="199" spans="1:44" ht="15" customHeight="1">
      <c r="A199" s="345"/>
      <c r="B199" s="345"/>
      <c r="C199" s="369"/>
      <c r="D199" s="336"/>
      <c r="E199" s="336"/>
      <c r="F199" s="336"/>
      <c r="G199" s="336"/>
      <c r="H199" s="337"/>
      <c r="I199" s="337"/>
      <c r="J199" s="343"/>
      <c r="K199" s="350"/>
      <c r="L199" s="337"/>
      <c r="M199" s="356"/>
      <c r="N199" s="356"/>
      <c r="O199" s="356"/>
      <c r="P199" s="1043" t="s">
        <v>348</v>
      </c>
      <c r="Q199" s="1043"/>
      <c r="R199" s="356"/>
      <c r="S199" s="337"/>
      <c r="T199" s="342" t="s">
        <v>336</v>
      </c>
      <c r="U199" s="356"/>
      <c r="V199" s="350"/>
      <c r="W199" s="337"/>
      <c r="X199" s="356"/>
      <c r="Y199" s="356"/>
      <c r="Z199" s="346"/>
      <c r="AA199" s="396"/>
      <c r="AB199" s="354"/>
      <c r="AC199" s="394"/>
      <c r="AD199" s="345"/>
      <c r="AE199" s="345"/>
      <c r="AF199" s="345"/>
      <c r="AG199" s="345"/>
      <c r="AH199" s="345"/>
      <c r="AI199" s="345"/>
      <c r="AJ199" s="345"/>
      <c r="AK199"/>
      <c r="AL199"/>
      <c r="AM199"/>
      <c r="AN199"/>
      <c r="AO199"/>
      <c r="AP199"/>
      <c r="AQ199"/>
      <c r="AR199"/>
    </row>
    <row r="200" spans="1:44" ht="15" customHeight="1">
      <c r="A200" s="345"/>
      <c r="B200" s="345"/>
      <c r="C200" s="369"/>
      <c r="D200" s="336"/>
      <c r="E200" s="336"/>
      <c r="F200" s="336"/>
      <c r="G200" s="336"/>
      <c r="H200" s="337"/>
      <c r="I200" s="337"/>
      <c r="J200" s="337"/>
      <c r="K200" s="337"/>
      <c r="L200" s="343"/>
      <c r="M200" s="337"/>
      <c r="N200" s="337"/>
      <c r="O200" s="337"/>
      <c r="P200" s="1043"/>
      <c r="Q200" s="1043"/>
      <c r="R200" s="337"/>
      <c r="S200" s="350"/>
      <c r="T200" s="337"/>
      <c r="U200" s="337"/>
      <c r="V200" s="337"/>
      <c r="W200" s="337"/>
      <c r="X200" s="337"/>
      <c r="Y200" s="337"/>
      <c r="Z200" s="346"/>
      <c r="AA200" s="396"/>
      <c r="AB200" s="394"/>
      <c r="AC200" s="395"/>
      <c r="AD200" s="342"/>
      <c r="AE200" s="391"/>
      <c r="AF200" s="337"/>
      <c r="AG200" s="337"/>
      <c r="AH200" s="337"/>
      <c r="AI200" s="345"/>
      <c r="AJ200" s="345"/>
      <c r="AK200"/>
      <c r="AL200"/>
      <c r="AM200"/>
      <c r="AN200"/>
      <c r="AO200"/>
      <c r="AP200"/>
      <c r="AQ200"/>
      <c r="AR200"/>
    </row>
    <row r="201" spans="1:44" ht="15" customHeight="1">
      <c r="A201" s="345"/>
      <c r="B201" s="345"/>
      <c r="C201" s="369"/>
      <c r="D201" s="336"/>
      <c r="E201" s="336"/>
      <c r="F201" s="336"/>
      <c r="G201" s="336"/>
      <c r="H201" s="337"/>
      <c r="I201" s="337"/>
      <c r="J201" s="337"/>
      <c r="K201" s="337"/>
      <c r="L201" s="339"/>
      <c r="M201" s="344"/>
      <c r="N201" s="343"/>
      <c r="O201" s="339"/>
      <c r="P201" s="339"/>
      <c r="Q201" s="337"/>
      <c r="R201" s="337"/>
      <c r="S201" s="371"/>
      <c r="T201" s="337"/>
      <c r="U201" s="337"/>
      <c r="V201" s="337"/>
      <c r="W201" s="339"/>
      <c r="X201" s="337"/>
      <c r="Y201" s="345"/>
      <c r="Z201" s="336"/>
      <c r="AA201" s="336"/>
      <c r="AB201" s="345"/>
      <c r="AC201" s="345"/>
      <c r="AD201" s="345"/>
      <c r="AE201" s="345"/>
      <c r="AF201" s="345"/>
      <c r="AG201" s="345"/>
      <c r="AH201" s="345"/>
      <c r="AI201" s="345"/>
      <c r="AJ201" s="345"/>
      <c r="AK201"/>
      <c r="AL201"/>
      <c r="AM201"/>
      <c r="AN201"/>
      <c r="AO201"/>
      <c r="AP201"/>
      <c r="AQ201"/>
      <c r="AR201"/>
    </row>
    <row r="202" spans="1:44" ht="15" customHeight="1">
      <c r="A202" s="345"/>
      <c r="B202" s="345"/>
      <c r="C202" s="369"/>
      <c r="D202" s="336"/>
      <c r="E202" s="336"/>
      <c r="F202" s="336"/>
      <c r="G202" s="336"/>
      <c r="H202" s="342"/>
      <c r="I202" s="342"/>
      <c r="J202" s="342"/>
      <c r="K202" s="342"/>
      <c r="L202" s="342"/>
      <c r="M202" s="342"/>
      <c r="N202" s="342"/>
      <c r="O202" s="342"/>
      <c r="P202" s="342"/>
      <c r="Q202" s="342"/>
      <c r="R202" s="342"/>
      <c r="S202" s="342"/>
      <c r="T202" s="342"/>
      <c r="U202" s="342"/>
      <c r="V202" s="342"/>
      <c r="W202" s="342"/>
      <c r="X202" s="342"/>
      <c r="Y202" s="342"/>
      <c r="Z202" s="336"/>
      <c r="AA202" s="336"/>
      <c r="AB202" s="345"/>
      <c r="AC202" s="345"/>
      <c r="AD202" s="345"/>
      <c r="AE202" s="345"/>
      <c r="AF202" s="345"/>
      <c r="AG202" s="345"/>
      <c r="AH202" s="345"/>
      <c r="AI202" s="345"/>
      <c r="AJ202" s="345"/>
      <c r="AK202"/>
      <c r="AL202"/>
      <c r="AM202"/>
      <c r="AN202"/>
      <c r="AO202"/>
      <c r="AP202"/>
      <c r="AQ202"/>
      <c r="AR202"/>
    </row>
    <row r="203" spans="1:44" ht="15" customHeight="1">
      <c r="A203" s="345"/>
      <c r="B203" s="345"/>
      <c r="C203" s="369"/>
      <c r="D203" s="336"/>
      <c r="E203" s="336"/>
      <c r="F203" s="336"/>
      <c r="G203" s="336"/>
      <c r="H203" s="342"/>
      <c r="I203" s="342"/>
      <c r="J203" s="342"/>
      <c r="K203" s="342"/>
      <c r="L203" s="342"/>
      <c r="M203" s="342"/>
      <c r="N203" s="342"/>
      <c r="O203" s="342"/>
      <c r="P203" s="342"/>
      <c r="Q203" s="342"/>
      <c r="R203" s="342"/>
      <c r="S203" s="342"/>
      <c r="T203" s="342"/>
      <c r="U203" s="342"/>
      <c r="V203" s="342"/>
      <c r="W203" s="342"/>
      <c r="X203" s="342"/>
      <c r="Y203" s="342"/>
      <c r="Z203" s="336"/>
      <c r="AA203" s="336"/>
      <c r="AB203" s="345"/>
      <c r="AC203" s="345"/>
      <c r="AD203" s="345"/>
      <c r="AE203" s="345"/>
      <c r="AF203" s="345"/>
      <c r="AG203" s="345"/>
      <c r="AH203" s="345"/>
      <c r="AI203" s="345"/>
      <c r="AJ203" s="345"/>
      <c r="AK203"/>
      <c r="AL203"/>
      <c r="AM203"/>
      <c r="AN203"/>
      <c r="AO203"/>
      <c r="AP203"/>
      <c r="AQ203"/>
      <c r="AR203"/>
    </row>
    <row r="204" spans="1:44" ht="15" customHeight="1">
      <c r="A204" s="345"/>
      <c r="B204" s="345"/>
      <c r="C204" s="345"/>
      <c r="D204" s="345"/>
      <c r="E204" s="345"/>
      <c r="F204" s="345"/>
      <c r="G204" s="345"/>
      <c r="H204" s="345"/>
      <c r="I204" s="345"/>
      <c r="J204" s="345"/>
      <c r="K204" s="345"/>
      <c r="L204" s="345"/>
      <c r="M204" s="345"/>
      <c r="N204" s="345"/>
      <c r="O204" s="345"/>
      <c r="P204" s="345"/>
      <c r="Q204" s="345"/>
      <c r="R204" s="345"/>
      <c r="S204" s="345"/>
      <c r="T204" s="345"/>
      <c r="U204" s="345"/>
      <c r="V204" s="345"/>
      <c r="W204" s="345"/>
      <c r="X204" s="345"/>
      <c r="Y204" s="345"/>
      <c r="Z204" s="345"/>
      <c r="AA204" s="345"/>
      <c r="AB204" s="345"/>
      <c r="AC204" s="345"/>
      <c r="AD204" s="345"/>
      <c r="AE204" s="345"/>
      <c r="AF204" s="345"/>
      <c r="AG204" s="345"/>
      <c r="AH204" s="345"/>
      <c r="AI204" s="345"/>
      <c r="AJ204" s="345"/>
      <c r="AK204"/>
      <c r="AL204"/>
      <c r="AM204"/>
      <c r="AN204"/>
      <c r="AO204"/>
      <c r="AP204"/>
      <c r="AQ204"/>
      <c r="AR204"/>
    </row>
    <row r="206" spans="1:44" ht="15.75" customHeight="1">
      <c r="C206" s="220" t="s">
        <v>576</v>
      </c>
    </row>
    <row r="207" spans="1:44" ht="15.75" customHeight="1">
      <c r="B207" s="389"/>
    </row>
    <row r="208" spans="1:44" ht="15.75" customHeight="1">
      <c r="D208" s="340" t="s">
        <v>577</v>
      </c>
      <c r="E208" s="340"/>
      <c r="F208" s="340"/>
      <c r="G208" s="340"/>
      <c r="H208" s="340"/>
      <c r="I208" s="340"/>
      <c r="J208" s="340"/>
      <c r="K208" s="340"/>
      <c r="L208" s="340"/>
      <c r="M208" s="340"/>
      <c r="N208" s="340"/>
      <c r="O208" s="340"/>
      <c r="P208" s="340"/>
      <c r="Q208" s="340"/>
      <c r="R208" s="340"/>
      <c r="S208" s="340"/>
      <c r="T208" s="340"/>
      <c r="U208" s="340"/>
      <c r="V208" s="340"/>
      <c r="W208" s="340"/>
      <c r="X208" s="340"/>
      <c r="Y208" s="340"/>
      <c r="Z208" s="340"/>
      <c r="AA208" s="340"/>
      <c r="AB208" s="340"/>
      <c r="AC208" s="340"/>
      <c r="AD208" s="340"/>
      <c r="AE208" s="340"/>
      <c r="AF208" s="340"/>
      <c r="AG208" s="340"/>
    </row>
    <row r="209" spans="4:33" ht="15.75" customHeight="1">
      <c r="D209" s="1510" t="s">
        <v>344</v>
      </c>
      <c r="E209" s="1510"/>
      <c r="F209" s="1510"/>
      <c r="G209" s="1510"/>
      <c r="H209" s="1525" t="s">
        <v>578</v>
      </c>
      <c r="I209" s="1525"/>
      <c r="J209" s="1525"/>
      <c r="K209" s="1525"/>
      <c r="L209" s="1510" t="s">
        <v>579</v>
      </c>
      <c r="M209" s="1510"/>
      <c r="N209" s="1510"/>
      <c r="O209" s="1510"/>
      <c r="P209" s="1509" t="s">
        <v>580</v>
      </c>
      <c r="Q209" s="1510"/>
      <c r="R209" s="1510"/>
      <c r="S209" s="1511"/>
      <c r="T209" s="1526" t="s">
        <v>581</v>
      </c>
      <c r="U209" s="1527"/>
      <c r="V209" s="1527"/>
      <c r="W209" s="1527"/>
      <c r="X209" s="1527"/>
      <c r="Y209" s="1527"/>
      <c r="Z209" s="1527"/>
      <c r="AA209" s="1527"/>
      <c r="AB209" s="1527"/>
      <c r="AC209" s="1527"/>
      <c r="AD209" s="1527"/>
      <c r="AE209" s="1527"/>
      <c r="AF209" s="1527"/>
      <c r="AG209" s="1528"/>
    </row>
    <row r="210" spans="4:33" ht="15.75" customHeight="1">
      <c r="D210" s="1050"/>
      <c r="E210" s="1050"/>
      <c r="F210" s="1050"/>
      <c r="G210" s="1050"/>
      <c r="H210" s="1514"/>
      <c r="I210" s="1514"/>
      <c r="J210" s="1514"/>
      <c r="K210" s="1514"/>
      <c r="L210" s="1050"/>
      <c r="M210" s="1050"/>
      <c r="N210" s="1050"/>
      <c r="O210" s="1050"/>
      <c r="P210" s="1479"/>
      <c r="Q210" s="1050"/>
      <c r="R210" s="1050"/>
      <c r="S210" s="1480"/>
      <c r="T210" s="1515"/>
      <c r="U210" s="1516"/>
      <c r="V210" s="1516"/>
      <c r="W210" s="1516"/>
      <c r="X210" s="1516"/>
      <c r="Y210" s="1516"/>
      <c r="Z210" s="1516"/>
      <c r="AA210" s="1516"/>
      <c r="AB210" s="1516"/>
      <c r="AC210" s="1516"/>
      <c r="AD210" s="1516"/>
      <c r="AE210" s="1516"/>
      <c r="AF210" s="1516"/>
      <c r="AG210" s="1517"/>
    </row>
    <row r="211" spans="4:33" ht="15.75" customHeight="1">
      <c r="D211" s="842">
        <v>1</v>
      </c>
      <c r="E211" s="842"/>
      <c r="F211" s="842"/>
      <c r="G211" s="843"/>
      <c r="H211" s="1518" t="s">
        <v>582</v>
      </c>
      <c r="I211" s="1519"/>
      <c r="J211" s="1519"/>
      <c r="K211" s="1519"/>
      <c r="L211" s="853" t="s">
        <v>583</v>
      </c>
      <c r="M211" s="854"/>
      <c r="N211" s="854"/>
      <c r="O211" s="854"/>
      <c r="P211" s="853" t="s">
        <v>584</v>
      </c>
      <c r="Q211" s="854"/>
      <c r="R211" s="854"/>
      <c r="S211" s="855"/>
      <c r="T211" s="1520" t="s">
        <v>585</v>
      </c>
      <c r="U211" s="1521"/>
      <c r="V211" s="1521"/>
      <c r="W211" s="1521"/>
      <c r="X211" s="1521"/>
      <c r="Y211" s="1521"/>
      <c r="Z211" s="1521"/>
      <c r="AA211" s="1521"/>
      <c r="AB211" s="1521"/>
      <c r="AC211" s="1521"/>
      <c r="AD211" s="1521"/>
      <c r="AE211" s="1521"/>
      <c r="AF211" s="1521"/>
      <c r="AG211" s="1522"/>
    </row>
    <row r="212" spans="4:33" ht="15.75" customHeight="1">
      <c r="D212" s="1488">
        <v>2</v>
      </c>
      <c r="E212" s="1488"/>
      <c r="F212" s="1488"/>
      <c r="G212" s="1489"/>
      <c r="H212" s="1490" t="s">
        <v>586</v>
      </c>
      <c r="I212" s="1491"/>
      <c r="J212" s="1491"/>
      <c r="K212" s="1491"/>
      <c r="L212" s="1492" t="s">
        <v>583</v>
      </c>
      <c r="M212" s="1493"/>
      <c r="N212" s="1493"/>
      <c r="O212" s="1493"/>
      <c r="P212" s="1492" t="s">
        <v>584</v>
      </c>
      <c r="Q212" s="1493"/>
      <c r="R212" s="1493"/>
      <c r="S212" s="1494"/>
      <c r="T212" s="1485" t="s">
        <v>587</v>
      </c>
      <c r="U212" s="1486"/>
      <c r="V212" s="1486"/>
      <c r="W212" s="1486"/>
      <c r="X212" s="1486"/>
      <c r="Y212" s="1486"/>
      <c r="Z212" s="1486"/>
      <c r="AA212" s="1486"/>
      <c r="AB212" s="1486"/>
      <c r="AC212" s="1486"/>
      <c r="AD212" s="1486"/>
      <c r="AE212" s="1486"/>
      <c r="AF212" s="1486"/>
      <c r="AG212" s="1487"/>
    </row>
    <row r="213" spans="4:33" ht="15.75" customHeight="1">
      <c r="D213" s="1488">
        <v>3</v>
      </c>
      <c r="E213" s="1488"/>
      <c r="F213" s="1488"/>
      <c r="G213" s="1489"/>
      <c r="H213" s="1490" t="s">
        <v>588</v>
      </c>
      <c r="I213" s="1491"/>
      <c r="J213" s="1491"/>
      <c r="K213" s="1491"/>
      <c r="L213" s="1492" t="s">
        <v>589</v>
      </c>
      <c r="M213" s="1493"/>
      <c r="N213" s="1493"/>
      <c r="O213" s="1493"/>
      <c r="P213" s="1492" t="s">
        <v>584</v>
      </c>
      <c r="Q213" s="1493"/>
      <c r="R213" s="1493"/>
      <c r="S213" s="1494"/>
      <c r="T213" s="1485" t="s">
        <v>590</v>
      </c>
      <c r="U213" s="1486"/>
      <c r="V213" s="1486"/>
      <c r="W213" s="1486"/>
      <c r="X213" s="1486"/>
      <c r="Y213" s="1486"/>
      <c r="Z213" s="1486"/>
      <c r="AA213" s="1486"/>
      <c r="AB213" s="1486"/>
      <c r="AC213" s="1486"/>
      <c r="AD213" s="1486"/>
      <c r="AE213" s="1486"/>
      <c r="AF213" s="1486"/>
      <c r="AG213" s="1487"/>
    </row>
    <row r="214" spans="4:33" ht="15.75" customHeight="1">
      <c r="D214" s="1488">
        <v>4</v>
      </c>
      <c r="E214" s="1488"/>
      <c r="F214" s="1488"/>
      <c r="G214" s="1489"/>
      <c r="H214" s="1490" t="s">
        <v>591</v>
      </c>
      <c r="I214" s="1491"/>
      <c r="J214" s="1491"/>
      <c r="K214" s="1491"/>
      <c r="L214" s="1492" t="s">
        <v>583</v>
      </c>
      <c r="M214" s="1493"/>
      <c r="N214" s="1493"/>
      <c r="O214" s="1493"/>
      <c r="P214" s="1492" t="s">
        <v>584</v>
      </c>
      <c r="Q214" s="1493"/>
      <c r="R214" s="1493"/>
      <c r="S214" s="1494"/>
      <c r="T214" s="1485" t="s">
        <v>592</v>
      </c>
      <c r="U214" s="1486"/>
      <c r="V214" s="1486"/>
      <c r="W214" s="1486"/>
      <c r="X214" s="1486"/>
      <c r="Y214" s="1486"/>
      <c r="Z214" s="1486"/>
      <c r="AA214" s="1486"/>
      <c r="AB214" s="1486"/>
      <c r="AC214" s="1486"/>
      <c r="AD214" s="1486"/>
      <c r="AE214" s="1486"/>
      <c r="AF214" s="1486"/>
      <c r="AG214" s="1487"/>
    </row>
    <row r="215" spans="4:33" ht="15.75" customHeight="1">
      <c r="D215" s="1488">
        <v>5</v>
      </c>
      <c r="E215" s="1488"/>
      <c r="F215" s="1488"/>
      <c r="G215" s="1489"/>
      <c r="H215" s="1490" t="s">
        <v>593</v>
      </c>
      <c r="I215" s="1491"/>
      <c r="J215" s="1491"/>
      <c r="K215" s="1491"/>
      <c r="L215" s="1492" t="s">
        <v>583</v>
      </c>
      <c r="M215" s="1493"/>
      <c r="N215" s="1493"/>
      <c r="O215" s="1493"/>
      <c r="P215" s="1492" t="s">
        <v>584</v>
      </c>
      <c r="Q215" s="1493"/>
      <c r="R215" s="1493"/>
      <c r="S215" s="1494"/>
      <c r="T215" s="1485" t="s">
        <v>594</v>
      </c>
      <c r="U215" s="1486"/>
      <c r="V215" s="1486"/>
      <c r="W215" s="1486"/>
      <c r="X215" s="1486"/>
      <c r="Y215" s="1486"/>
      <c r="Z215" s="1486"/>
      <c r="AA215" s="1486"/>
      <c r="AB215" s="1486"/>
      <c r="AC215" s="1486"/>
      <c r="AD215" s="1486"/>
      <c r="AE215" s="1486"/>
      <c r="AF215" s="1486"/>
      <c r="AG215" s="1487"/>
    </row>
    <row r="216" spans="4:33" ht="15.75" customHeight="1">
      <c r="D216" s="1488">
        <v>6</v>
      </c>
      <c r="E216" s="1488"/>
      <c r="F216" s="1488"/>
      <c r="G216" s="1489"/>
      <c r="H216" s="1490" t="s">
        <v>595</v>
      </c>
      <c r="I216" s="1491"/>
      <c r="J216" s="1491"/>
      <c r="K216" s="1491"/>
      <c r="L216" s="1492" t="s">
        <v>596</v>
      </c>
      <c r="M216" s="1493"/>
      <c r="N216" s="1493"/>
      <c r="O216" s="1493"/>
      <c r="P216" s="1492" t="s">
        <v>597</v>
      </c>
      <c r="Q216" s="1493"/>
      <c r="R216" s="1493"/>
      <c r="S216" s="1494"/>
      <c r="T216" s="1485" t="s">
        <v>571</v>
      </c>
      <c r="U216" s="1486"/>
      <c r="V216" s="1486"/>
      <c r="W216" s="1486"/>
      <c r="X216" s="1486"/>
      <c r="Y216" s="1486"/>
      <c r="Z216" s="1486"/>
      <c r="AA216" s="1486"/>
      <c r="AB216" s="1486"/>
      <c r="AC216" s="1486"/>
      <c r="AD216" s="1486"/>
      <c r="AE216" s="1486"/>
      <c r="AF216" s="1486"/>
      <c r="AG216" s="1487"/>
    </row>
    <row r="217" spans="4:33" ht="15.75" customHeight="1">
      <c r="D217" s="1488">
        <v>7</v>
      </c>
      <c r="E217" s="1488"/>
      <c r="F217" s="1488"/>
      <c r="G217" s="1489"/>
      <c r="H217" s="1490" t="s">
        <v>598</v>
      </c>
      <c r="I217" s="1491"/>
      <c r="J217" s="1491"/>
      <c r="K217" s="1491"/>
      <c r="L217" s="1492" t="s">
        <v>596</v>
      </c>
      <c r="M217" s="1493"/>
      <c r="N217" s="1493"/>
      <c r="O217" s="1493"/>
      <c r="P217" s="1492" t="s">
        <v>599</v>
      </c>
      <c r="Q217" s="1493"/>
      <c r="R217" s="1493"/>
      <c r="S217" s="1494"/>
      <c r="T217" s="1485" t="s">
        <v>572</v>
      </c>
      <c r="U217" s="1486"/>
      <c r="V217" s="1486"/>
      <c r="W217" s="1486"/>
      <c r="X217" s="1486"/>
      <c r="Y217" s="1486"/>
      <c r="Z217" s="1486"/>
      <c r="AA217" s="1486"/>
      <c r="AB217" s="1486"/>
      <c r="AC217" s="1486"/>
      <c r="AD217" s="1486"/>
      <c r="AE217" s="1486"/>
      <c r="AF217" s="1486"/>
      <c r="AG217" s="1487"/>
    </row>
    <row r="218" spans="4:33" ht="15.75" customHeight="1">
      <c r="D218" s="1501">
        <v>8</v>
      </c>
      <c r="E218" s="1501"/>
      <c r="F218" s="1501"/>
      <c r="G218" s="1502"/>
      <c r="H218" s="1503" t="s">
        <v>600</v>
      </c>
      <c r="I218" s="1504"/>
      <c r="J218" s="1504"/>
      <c r="K218" s="1504"/>
      <c r="L218" s="863" t="s">
        <v>596</v>
      </c>
      <c r="M218" s="861"/>
      <c r="N218" s="861"/>
      <c r="O218" s="861"/>
      <c r="P218" s="863" t="s">
        <v>597</v>
      </c>
      <c r="Q218" s="861"/>
      <c r="R218" s="861"/>
      <c r="S218" s="1505"/>
      <c r="T218" s="1506" t="s">
        <v>573</v>
      </c>
      <c r="U218" s="1507"/>
      <c r="V218" s="1507"/>
      <c r="W218" s="1507"/>
      <c r="X218" s="1507"/>
      <c r="Y218" s="1507"/>
      <c r="Z218" s="1507"/>
      <c r="AA218" s="1507"/>
      <c r="AB218" s="1507"/>
      <c r="AC218" s="1507"/>
      <c r="AD218" s="1507"/>
      <c r="AE218" s="1507"/>
      <c r="AF218" s="1507"/>
      <c r="AG218" s="1508"/>
    </row>
    <row r="219" spans="4:33" ht="15.75" customHeight="1"/>
    <row r="220" spans="4:33" ht="15.75" customHeight="1"/>
    <row r="221" spans="4:33" ht="15.75" customHeight="1">
      <c r="D221" s="992" t="s">
        <v>601</v>
      </c>
      <c r="E221" s="992"/>
      <c r="F221" s="992"/>
      <c r="G221" s="992"/>
      <c r="H221" s="992"/>
      <c r="I221" s="992"/>
      <c r="J221" s="992"/>
      <c r="K221" s="992"/>
      <c r="L221" s="992"/>
      <c r="M221" s="992"/>
      <c r="N221" s="992"/>
      <c r="O221" s="992"/>
      <c r="P221" s="992"/>
      <c r="Q221" s="992"/>
      <c r="R221" s="992"/>
      <c r="S221" s="992"/>
      <c r="T221" s="992"/>
      <c r="U221" s="992"/>
      <c r="V221" s="992"/>
      <c r="W221" s="992"/>
      <c r="X221" s="992"/>
      <c r="Y221" s="992"/>
      <c r="Z221" s="992"/>
      <c r="AA221" s="992"/>
      <c r="AB221" s="992"/>
      <c r="AC221" s="992"/>
      <c r="AD221" s="992"/>
      <c r="AE221" s="992"/>
    </row>
    <row r="222" spans="4:33" ht="15.75" customHeight="1">
      <c r="D222" s="1475" t="s">
        <v>344</v>
      </c>
      <c r="E222" s="1476"/>
      <c r="F222" s="1509" t="s">
        <v>602</v>
      </c>
      <c r="G222" s="1510"/>
      <c r="H222" s="1510"/>
      <c r="I222" s="1509" t="s">
        <v>603</v>
      </c>
      <c r="J222" s="1510"/>
      <c r="K222" s="1511"/>
      <c r="L222" s="1470" t="s">
        <v>604</v>
      </c>
      <c r="M222" s="758"/>
      <c r="N222" s="758"/>
      <c r="O222" s="758"/>
      <c r="P222" s="758"/>
      <c r="Q222" s="758"/>
      <c r="R222" s="758"/>
      <c r="S222" s="758"/>
      <c r="T222" s="758"/>
      <c r="U222" s="758"/>
      <c r="V222" s="758"/>
      <c r="W222" s="758"/>
      <c r="X222" s="758"/>
      <c r="Y222" s="758"/>
      <c r="Z222" s="758"/>
      <c r="AA222" s="758"/>
      <c r="AB222" s="758"/>
      <c r="AC222" s="1512" t="s">
        <v>605</v>
      </c>
      <c r="AD222" s="1513"/>
      <c r="AE222" s="1513"/>
    </row>
    <row r="223" spans="4:33" ht="15.75" customHeight="1">
      <c r="D223" s="1477"/>
      <c r="E223" s="1478"/>
      <c r="F223" s="1479" t="s">
        <v>606</v>
      </c>
      <c r="G223" s="1050"/>
      <c r="H223" s="1050"/>
      <c r="I223" s="1479" t="s">
        <v>607</v>
      </c>
      <c r="J223" s="1050"/>
      <c r="K223" s="1480"/>
      <c r="L223" s="1472"/>
      <c r="M223" s="1473"/>
      <c r="N223" s="1473"/>
      <c r="O223" s="1473"/>
      <c r="P223" s="1473"/>
      <c r="Q223" s="1473"/>
      <c r="R223" s="1473"/>
      <c r="S223" s="1473"/>
      <c r="T223" s="1473"/>
      <c r="U223" s="1473"/>
      <c r="V223" s="1473"/>
      <c r="W223" s="1473"/>
      <c r="X223" s="1473"/>
      <c r="Y223" s="1473"/>
      <c r="Z223" s="1473"/>
      <c r="AA223" s="1473"/>
      <c r="AB223" s="1473"/>
      <c r="AC223" s="1479" t="s">
        <v>608</v>
      </c>
      <c r="AD223" s="1050"/>
      <c r="AE223" s="1050"/>
    </row>
    <row r="224" spans="4:33" ht="15.75" customHeight="1">
      <c r="D224" s="758">
        <v>1</v>
      </c>
      <c r="E224" s="1471"/>
      <c r="F224" s="1481">
        <v>1</v>
      </c>
      <c r="G224" s="1482"/>
      <c r="H224" s="1482"/>
      <c r="I224" s="1470" t="s">
        <v>596</v>
      </c>
      <c r="J224" s="758"/>
      <c r="K224" s="1471"/>
      <c r="L224" s="1495" t="s">
        <v>609</v>
      </c>
      <c r="M224" s="1496"/>
      <c r="N224" s="1496"/>
      <c r="O224" s="1496"/>
      <c r="P224" s="1496"/>
      <c r="Q224" s="1496"/>
      <c r="R224" s="1496"/>
      <c r="S224" s="1496"/>
      <c r="T224" s="1496"/>
      <c r="U224" s="1496"/>
      <c r="V224" s="1496"/>
      <c r="W224" s="1496"/>
      <c r="X224" s="1496"/>
      <c r="Y224" s="1496"/>
      <c r="Z224" s="1496"/>
      <c r="AA224" s="1496"/>
      <c r="AB224" s="1496"/>
      <c r="AC224" s="1495">
        <v>1</v>
      </c>
      <c r="AD224" s="1496"/>
      <c r="AE224" s="1496"/>
    </row>
    <row r="225" spans="3:31" ht="15.75" customHeight="1">
      <c r="D225" s="1473"/>
      <c r="E225" s="1474"/>
      <c r="F225" s="1483">
        <v>1</v>
      </c>
      <c r="G225" s="1484"/>
      <c r="H225" s="1484"/>
      <c r="I225" s="1472"/>
      <c r="J225" s="1473"/>
      <c r="K225" s="1474"/>
      <c r="L225" s="1499"/>
      <c r="M225" s="1500"/>
      <c r="N225" s="1500"/>
      <c r="O225" s="1500"/>
      <c r="P225" s="1500"/>
      <c r="Q225" s="1500"/>
      <c r="R225" s="1500"/>
      <c r="S225" s="1500"/>
      <c r="T225" s="1500"/>
      <c r="U225" s="1500"/>
      <c r="V225" s="1500"/>
      <c r="W225" s="1500"/>
      <c r="X225" s="1500"/>
      <c r="Y225" s="1500"/>
      <c r="Z225" s="1500"/>
      <c r="AA225" s="1500"/>
      <c r="AB225" s="1500"/>
      <c r="AC225" s="1497"/>
      <c r="AD225" s="1498"/>
      <c r="AE225" s="1498"/>
    </row>
    <row r="232" spans="3:31" ht="15" customHeight="1">
      <c r="C232" s="220" t="s">
        <v>610</v>
      </c>
    </row>
    <row r="234" spans="3:31" ht="15" customHeight="1">
      <c r="D234" s="220" t="s">
        <v>611</v>
      </c>
    </row>
    <row r="239" spans="3:31" ht="15" customHeight="1">
      <c r="C239" s="220" t="s">
        <v>612</v>
      </c>
    </row>
    <row r="241" spans="4:18" ht="15" customHeight="1">
      <c r="D241" s="572" t="s">
        <v>613</v>
      </c>
      <c r="E241" s="573"/>
      <c r="F241" s="574"/>
      <c r="G241" s="574"/>
      <c r="H241" s="574"/>
      <c r="I241" s="574"/>
      <c r="J241" s="574"/>
      <c r="K241" s="574"/>
      <c r="L241" s="574"/>
      <c r="M241" s="574"/>
      <c r="N241" s="574"/>
      <c r="O241" s="574"/>
      <c r="P241" s="575"/>
      <c r="Q241" s="575"/>
      <c r="R241" s="575"/>
    </row>
    <row r="242" spans="4:18" ht="15" customHeight="1">
      <c r="D242" s="576"/>
      <c r="E242" s="573"/>
      <c r="F242" s="574"/>
      <c r="G242" s="574"/>
      <c r="H242" s="574"/>
      <c r="I242" s="574"/>
      <c r="J242" s="574"/>
      <c r="K242" s="574"/>
      <c r="L242" s="574"/>
      <c r="M242" s="574"/>
      <c r="N242" s="574"/>
      <c r="O242" s="574"/>
      <c r="P242" s="575"/>
      <c r="Q242" s="575"/>
      <c r="R242" s="575"/>
    </row>
    <row r="243" spans="4:18" ht="15" customHeight="1">
      <c r="D243" s="576"/>
      <c r="E243" s="577" t="s">
        <v>614</v>
      </c>
      <c r="F243" s="574" t="s">
        <v>615</v>
      </c>
      <c r="G243" s="574"/>
      <c r="H243" s="574"/>
      <c r="I243" s="574"/>
      <c r="J243" s="574"/>
      <c r="K243" s="574"/>
      <c r="L243" s="574"/>
      <c r="M243" s="574"/>
      <c r="N243" s="574"/>
      <c r="O243" s="574"/>
      <c r="P243" s="575"/>
      <c r="Q243" s="575"/>
      <c r="R243" s="575"/>
    </row>
    <row r="244" spans="4:18" ht="15" customHeight="1">
      <c r="D244" s="576"/>
      <c r="E244" s="577"/>
      <c r="F244" s="573" t="s">
        <v>616</v>
      </c>
      <c r="G244" s="574"/>
      <c r="H244" s="574"/>
      <c r="I244" s="574"/>
      <c r="J244" s="574"/>
      <c r="K244" s="574"/>
      <c r="L244" s="574"/>
      <c r="M244" s="574"/>
      <c r="N244" s="574"/>
      <c r="O244" s="574"/>
      <c r="P244" s="575"/>
      <c r="Q244" s="575"/>
      <c r="R244" s="575"/>
    </row>
    <row r="245" spans="4:18" ht="15" customHeight="1">
      <c r="D245" s="576"/>
      <c r="E245" s="577"/>
      <c r="F245" s="573" t="s">
        <v>617</v>
      </c>
      <c r="G245" s="574"/>
      <c r="H245" s="574"/>
      <c r="I245" s="574"/>
      <c r="J245" s="574"/>
      <c r="K245" s="574"/>
      <c r="L245" s="574"/>
      <c r="M245" s="574"/>
      <c r="N245" s="574"/>
      <c r="O245" s="574"/>
      <c r="P245" s="575"/>
      <c r="Q245" s="575"/>
      <c r="R245" s="575"/>
    </row>
    <row r="246" spans="4:18" ht="15" customHeight="1">
      <c r="D246" s="576"/>
      <c r="E246" s="577"/>
      <c r="F246" s="573"/>
      <c r="G246" s="574"/>
      <c r="H246" s="574"/>
      <c r="I246" s="574"/>
      <c r="J246" s="574"/>
      <c r="K246" s="574"/>
      <c r="L246" s="574"/>
      <c r="M246" s="574"/>
      <c r="N246" s="574"/>
      <c r="O246" s="574"/>
      <c r="P246" s="575"/>
      <c r="Q246" s="575"/>
      <c r="R246" s="575"/>
    </row>
    <row r="247" spans="4:18" ht="15" customHeight="1">
      <c r="D247" s="576"/>
      <c r="E247" s="578" t="s">
        <v>618</v>
      </c>
      <c r="F247" s="579" t="s">
        <v>619</v>
      </c>
      <c r="G247" s="574"/>
      <c r="H247" s="574"/>
      <c r="I247" s="574"/>
      <c r="J247" s="574"/>
      <c r="K247" s="574"/>
      <c r="L247" s="574"/>
      <c r="M247" s="574"/>
      <c r="N247" s="574"/>
      <c r="O247" s="580" t="s">
        <v>620</v>
      </c>
      <c r="P247" s="575"/>
      <c r="Q247" s="575"/>
      <c r="R247" s="575"/>
    </row>
    <row r="248" spans="4:18" ht="15" customHeight="1">
      <c r="D248" s="576"/>
      <c r="E248" s="577"/>
      <c r="F248" s="574" t="s">
        <v>621</v>
      </c>
      <c r="G248" s="574"/>
      <c r="H248" s="574"/>
      <c r="I248" s="574"/>
      <c r="J248" s="574"/>
      <c r="K248" s="574"/>
      <c r="L248" s="574"/>
      <c r="M248" s="574"/>
      <c r="N248" s="574"/>
      <c r="O248" s="574"/>
      <c r="P248" s="575"/>
      <c r="Q248" s="575"/>
      <c r="R248" s="575"/>
    </row>
    <row r="249" spans="4:18" ht="15" customHeight="1">
      <c r="D249" s="575"/>
      <c r="E249" s="575"/>
      <c r="F249" s="575"/>
      <c r="G249" s="575"/>
      <c r="H249" s="575"/>
      <c r="I249" s="575"/>
      <c r="J249" s="575"/>
      <c r="K249" s="575"/>
      <c r="L249" s="575"/>
      <c r="M249" s="575"/>
      <c r="N249" s="575"/>
      <c r="O249" s="575"/>
      <c r="P249" s="575"/>
      <c r="Q249" s="575"/>
      <c r="R249" s="575"/>
    </row>
    <row r="250" spans="4:18" ht="15" customHeight="1">
      <c r="D250" s="581"/>
      <c r="E250" s="582"/>
      <c r="F250" s="582"/>
      <c r="G250" s="582"/>
      <c r="H250" s="1464" t="s">
        <v>622</v>
      </c>
      <c r="I250" s="1464"/>
      <c r="J250" s="1465">
        <v>2</v>
      </c>
      <c r="K250" s="1465"/>
      <c r="L250" s="582"/>
      <c r="M250" s="1466" t="s">
        <v>623</v>
      </c>
      <c r="N250" s="1466"/>
      <c r="O250" s="1466"/>
      <c r="P250" s="1466"/>
      <c r="Q250" s="582"/>
      <c r="R250" s="582"/>
    </row>
    <row r="251" spans="4:18" ht="15" customHeight="1">
      <c r="D251" s="581"/>
      <c r="E251" s="582"/>
      <c r="F251" s="582"/>
      <c r="G251" s="582"/>
      <c r="H251" s="1464"/>
      <c r="I251" s="1464"/>
      <c r="J251" s="1465"/>
      <c r="K251" s="1465"/>
      <c r="L251" s="582"/>
      <c r="M251" s="1467" t="s">
        <v>624</v>
      </c>
      <c r="N251" s="1467"/>
      <c r="O251" s="1467"/>
      <c r="P251" s="1467"/>
      <c r="Q251" s="582"/>
      <c r="R251" s="582"/>
    </row>
    <row r="252" spans="4:18" ht="15" customHeight="1">
      <c r="D252" s="575"/>
      <c r="E252" s="575"/>
      <c r="F252" s="575"/>
      <c r="G252" s="575"/>
      <c r="H252" s="575"/>
      <c r="I252" s="575"/>
      <c r="J252" s="575"/>
      <c r="K252" s="575"/>
      <c r="L252" s="575"/>
      <c r="M252" s="575"/>
      <c r="N252" s="575"/>
      <c r="O252" s="575"/>
      <c r="P252" s="575"/>
      <c r="Q252" s="575"/>
      <c r="R252" s="575"/>
    </row>
    <row r="253" spans="4:18" ht="15" customHeight="1">
      <c r="D253" s="575"/>
      <c r="E253" s="579"/>
      <c r="F253" s="579"/>
      <c r="G253" s="579"/>
      <c r="H253" s="579"/>
      <c r="I253" s="579" t="s">
        <v>625</v>
      </c>
      <c r="J253" s="579"/>
      <c r="K253" s="579"/>
      <c r="L253" s="579"/>
      <c r="M253" s="1464" t="s">
        <v>626</v>
      </c>
      <c r="N253" s="1464"/>
      <c r="O253" s="583" t="s">
        <v>627</v>
      </c>
      <c r="P253" s="579" t="s">
        <v>628</v>
      </c>
      <c r="Q253" s="579"/>
      <c r="R253" s="579"/>
    </row>
    <row r="254" spans="4:18" ht="15" customHeight="1">
      <c r="D254" s="575"/>
      <c r="E254" s="579"/>
      <c r="F254" s="579"/>
      <c r="G254" s="579"/>
      <c r="H254" s="579"/>
      <c r="I254" s="579"/>
      <c r="J254" s="579"/>
      <c r="K254" s="579"/>
      <c r="L254" s="579"/>
      <c r="M254" s="1464" t="s">
        <v>623</v>
      </c>
      <c r="N254" s="1464"/>
      <c r="O254" s="583" t="s">
        <v>627</v>
      </c>
      <c r="P254" s="579" t="s">
        <v>629</v>
      </c>
      <c r="Q254" s="579"/>
      <c r="R254" s="579"/>
    </row>
    <row r="255" spans="4:18" ht="15" customHeight="1">
      <c r="D255" s="575"/>
      <c r="E255" s="579"/>
      <c r="F255" s="579"/>
      <c r="G255" s="579"/>
      <c r="H255" s="579"/>
      <c r="I255" s="579"/>
      <c r="J255" s="579"/>
      <c r="K255" s="579"/>
      <c r="L255" s="579"/>
      <c r="M255" s="1464" t="s">
        <v>624</v>
      </c>
      <c r="N255" s="1464"/>
      <c r="O255" s="583" t="s">
        <v>627</v>
      </c>
      <c r="P255" s="579" t="s">
        <v>630</v>
      </c>
      <c r="Q255" s="579"/>
      <c r="R255" s="579"/>
    </row>
    <row r="256" spans="4:18" ht="15" customHeight="1">
      <c r="D256" s="575"/>
      <c r="E256" s="575"/>
      <c r="F256" s="575"/>
      <c r="G256" s="575"/>
      <c r="H256" s="575"/>
      <c r="I256" s="575"/>
      <c r="J256" s="575"/>
      <c r="K256" s="575"/>
      <c r="L256" s="575"/>
      <c r="M256" s="575"/>
      <c r="N256" s="575"/>
      <c r="O256" s="575"/>
      <c r="P256" s="575"/>
      <c r="Q256" s="575"/>
      <c r="R256" s="575"/>
    </row>
    <row r="257" spans="4:39" ht="15" customHeight="1">
      <c r="D257" s="575"/>
      <c r="E257" s="578" t="s">
        <v>631</v>
      </c>
      <c r="F257" s="579" t="s">
        <v>632</v>
      </c>
      <c r="G257" s="579"/>
      <c r="H257" s="579"/>
      <c r="I257" s="579"/>
      <c r="J257" s="579"/>
      <c r="K257" s="579"/>
      <c r="L257" s="579"/>
      <c r="M257" s="579"/>
      <c r="N257" s="579"/>
      <c r="O257" s="579"/>
      <c r="P257" s="579"/>
      <c r="Q257" s="579"/>
      <c r="R257" s="579"/>
    </row>
    <row r="258" spans="4:39" ht="15" customHeight="1">
      <c r="D258" s="575"/>
      <c r="E258" s="579"/>
      <c r="F258" s="579" t="s">
        <v>633</v>
      </c>
      <c r="G258" s="579"/>
      <c r="H258" s="579"/>
      <c r="I258" s="579"/>
      <c r="J258" s="579"/>
      <c r="K258" s="579"/>
      <c r="L258" s="579"/>
      <c r="M258" s="579"/>
      <c r="N258" s="579"/>
      <c r="O258" s="579"/>
      <c r="P258" s="579"/>
      <c r="Q258" s="579"/>
      <c r="R258" s="579"/>
    </row>
    <row r="259" spans="4:39" ht="15" customHeight="1">
      <c r="D259" s="575"/>
      <c r="E259" s="575"/>
      <c r="F259" s="579" t="s">
        <v>634</v>
      </c>
      <c r="G259" s="575"/>
      <c r="H259" s="575"/>
      <c r="I259" s="575"/>
      <c r="J259" s="575"/>
      <c r="K259" s="575"/>
      <c r="L259" s="575"/>
      <c r="M259" s="575"/>
      <c r="N259" s="575"/>
      <c r="O259" s="575"/>
      <c r="P259" s="575"/>
      <c r="Q259" s="575"/>
      <c r="R259" s="575"/>
    </row>
    <row r="261" spans="4:39" ht="15" customHeight="1">
      <c r="E261" s="578" t="s">
        <v>635</v>
      </c>
      <c r="F261" s="579" t="s">
        <v>632</v>
      </c>
      <c r="G261" s="579"/>
      <c r="H261" s="579"/>
      <c r="I261" s="579"/>
      <c r="J261" s="579"/>
      <c r="K261" s="579"/>
      <c r="L261" s="579"/>
      <c r="M261" s="579"/>
      <c r="N261" s="579"/>
      <c r="O261" s="579"/>
      <c r="P261" s="579"/>
      <c r="Q261" s="579"/>
    </row>
    <row r="262" spans="4:39" ht="15" customHeight="1">
      <c r="F262" s="584" t="s">
        <v>636</v>
      </c>
      <c r="G262" s="584"/>
      <c r="H262" s="584"/>
      <c r="I262" s="584"/>
      <c r="K262" s="223" t="s">
        <v>637</v>
      </c>
      <c r="L262" s="1468" t="s">
        <v>638</v>
      </c>
      <c r="M262" s="1468"/>
      <c r="N262" s="1468"/>
      <c r="O262" s="579"/>
      <c r="P262" s="579"/>
      <c r="Q262" s="579"/>
      <c r="R262" s="579"/>
      <c r="S262" s="579"/>
      <c r="T262" s="579"/>
      <c r="U262" s="579"/>
      <c r="V262" s="579"/>
      <c r="W262" s="579"/>
      <c r="X262" s="579"/>
      <c r="Y262" s="579"/>
      <c r="Z262" s="579"/>
      <c r="AA262" s="579"/>
      <c r="AB262" s="579"/>
      <c r="AC262" s="579"/>
      <c r="AD262" s="579"/>
      <c r="AE262" s="579"/>
      <c r="AF262" s="579"/>
      <c r="AG262" s="579"/>
      <c r="AH262" s="579"/>
      <c r="AI262" s="579"/>
    </row>
    <row r="263" spans="4:39" ht="15" customHeight="1">
      <c r="F263" s="584" t="s">
        <v>639</v>
      </c>
      <c r="G263" s="584"/>
      <c r="H263" s="584"/>
      <c r="I263" s="584"/>
      <c r="K263" s="223" t="s">
        <v>637</v>
      </c>
      <c r="L263" s="1469">
        <v>0.7</v>
      </c>
      <c r="M263" s="1469"/>
      <c r="N263" s="1469"/>
      <c r="O263" s="579"/>
      <c r="P263" s="579"/>
      <c r="Q263" s="579"/>
      <c r="R263" s="579"/>
      <c r="S263" s="579"/>
      <c r="T263" s="579"/>
      <c r="U263" s="579"/>
      <c r="V263" s="579"/>
      <c r="W263" s="579"/>
      <c r="X263" s="579"/>
      <c r="Y263" s="579"/>
      <c r="Z263" s="579"/>
      <c r="AA263" s="579"/>
      <c r="AB263" s="579"/>
      <c r="AC263" s="579"/>
      <c r="AD263" s="579"/>
      <c r="AE263" s="579"/>
      <c r="AF263" s="579"/>
      <c r="AG263" s="579"/>
      <c r="AH263" s="579"/>
      <c r="AI263" s="579"/>
    </row>
    <row r="264" spans="4:39" ht="15" customHeight="1">
      <c r="F264" s="584"/>
      <c r="G264" s="584"/>
      <c r="H264" s="584"/>
      <c r="I264" s="584"/>
      <c r="K264" s="223"/>
      <c r="L264" s="579"/>
      <c r="M264" s="585"/>
      <c r="N264" s="585"/>
      <c r="O264" s="579"/>
      <c r="P264" s="579"/>
      <c r="Q264" s="579"/>
      <c r="R264" s="579"/>
      <c r="S264" s="579"/>
      <c r="T264" s="579"/>
      <c r="U264" s="579"/>
      <c r="V264" s="579"/>
      <c r="W264" s="579"/>
      <c r="X264" s="579"/>
      <c r="Y264" s="579"/>
      <c r="Z264" s="579"/>
      <c r="AA264" s="579"/>
      <c r="AB264" s="579"/>
      <c r="AC264" s="579"/>
      <c r="AD264" s="579"/>
      <c r="AE264" s="579"/>
      <c r="AF264" s="579"/>
      <c r="AG264" s="579"/>
      <c r="AH264" s="579"/>
      <c r="AI264" s="579"/>
    </row>
    <row r="265" spans="4:39" ht="15" customHeight="1" thickBot="1">
      <c r="F265" s="219" t="s">
        <v>640</v>
      </c>
      <c r="L265" s="586"/>
      <c r="M265" s="586"/>
      <c r="N265" s="586"/>
      <c r="O265" s="586"/>
      <c r="P265" s="586"/>
      <c r="Q265" s="586"/>
      <c r="R265" s="586"/>
      <c r="S265" s="586"/>
      <c r="T265" s="586"/>
      <c r="U265" s="586"/>
      <c r="V265" s="586"/>
      <c r="W265" s="586"/>
      <c r="X265" s="586"/>
      <c r="Y265" s="586"/>
      <c r="Z265" s="586"/>
      <c r="AA265" s="586"/>
      <c r="AB265" s="586"/>
      <c r="AC265" s="586"/>
      <c r="AD265" s="586"/>
      <c r="AE265" s="586"/>
      <c r="AF265" s="586"/>
      <c r="AG265" s="586"/>
      <c r="AH265"/>
      <c r="AI265"/>
    </row>
    <row r="266" spans="4:39" ht="15" customHeight="1">
      <c r="F266" s="1428"/>
      <c r="G266" s="1428"/>
      <c r="H266" s="1428"/>
      <c r="I266" s="1429"/>
      <c r="J266" s="1434" t="s">
        <v>641</v>
      </c>
      <c r="K266" s="1435"/>
      <c r="L266" s="1435"/>
      <c r="M266" s="1435"/>
      <c r="N266" s="1435"/>
      <c r="O266" s="1435"/>
      <c r="P266" s="1435"/>
      <c r="Q266" s="1435"/>
      <c r="R266" s="1436"/>
      <c r="S266" s="1440" t="s">
        <v>642</v>
      </c>
      <c r="T266" s="1441"/>
      <c r="U266" s="1441"/>
      <c r="V266" s="1434" t="s">
        <v>643</v>
      </c>
      <c r="W266" s="1441"/>
      <c r="X266" s="1441"/>
      <c r="Y266" s="1440" t="s">
        <v>644</v>
      </c>
      <c r="Z266" s="1441"/>
      <c r="AA266" s="1441"/>
      <c r="AB266" s="1434" t="s">
        <v>645</v>
      </c>
      <c r="AC266" s="1441"/>
      <c r="AD266" s="1441"/>
      <c r="AE266" s="1447" t="s">
        <v>646</v>
      </c>
      <c r="AF266" s="1441"/>
      <c r="AG266" s="1441"/>
      <c r="AH266" s="1434" t="s">
        <v>647</v>
      </c>
      <c r="AI266" s="1441"/>
      <c r="AJ266" s="1441"/>
      <c r="AK266" s="1447" t="s">
        <v>648</v>
      </c>
      <c r="AL266" s="1441"/>
      <c r="AM266" s="1441"/>
    </row>
    <row r="267" spans="4:39" ht="15" customHeight="1">
      <c r="F267" s="1430"/>
      <c r="G267" s="1430"/>
      <c r="H267" s="1430"/>
      <c r="I267" s="1431"/>
      <c r="J267" s="1437"/>
      <c r="K267" s="1438"/>
      <c r="L267" s="1438"/>
      <c r="M267" s="1438"/>
      <c r="N267" s="1438"/>
      <c r="O267" s="1438"/>
      <c r="P267" s="1438"/>
      <c r="Q267" s="1438"/>
      <c r="R267" s="1439"/>
      <c r="S267" s="1442"/>
      <c r="T267" s="1443"/>
      <c r="U267" s="1443"/>
      <c r="V267" s="1446"/>
      <c r="W267" s="1443"/>
      <c r="X267" s="1443"/>
      <c r="Y267" s="1442"/>
      <c r="Z267" s="1443"/>
      <c r="AA267" s="1443"/>
      <c r="AB267" s="1442"/>
      <c r="AC267" s="1443"/>
      <c r="AD267" s="1443"/>
      <c r="AE267" s="1448"/>
      <c r="AF267" s="1443"/>
      <c r="AG267" s="1443"/>
      <c r="AH267" s="1442"/>
      <c r="AI267" s="1443"/>
      <c r="AJ267" s="1443"/>
      <c r="AK267" s="1448"/>
      <c r="AL267" s="1443"/>
      <c r="AM267" s="1443"/>
    </row>
    <row r="268" spans="4:39" ht="15" customHeight="1">
      <c r="F268" s="1430"/>
      <c r="G268" s="1430"/>
      <c r="H268" s="1430"/>
      <c r="I268" s="1431"/>
      <c r="J268" s="1442" t="s">
        <v>649</v>
      </c>
      <c r="K268" s="1443"/>
      <c r="L268" s="1443"/>
      <c r="M268" s="1450" t="s">
        <v>650</v>
      </c>
      <c r="N268" s="1451"/>
      <c r="O268" s="1452"/>
      <c r="P268" s="1455" t="s">
        <v>651</v>
      </c>
      <c r="Q268" s="1456"/>
      <c r="R268" s="1457"/>
      <c r="S268" s="1442"/>
      <c r="T268" s="1443"/>
      <c r="U268" s="1443"/>
      <c r="V268" s="1446"/>
      <c r="W268" s="1443"/>
      <c r="X268" s="1443"/>
      <c r="Y268" s="1442"/>
      <c r="Z268" s="1443"/>
      <c r="AA268" s="1443"/>
      <c r="AB268" s="1442"/>
      <c r="AC268" s="1443"/>
      <c r="AD268" s="1443"/>
      <c r="AE268" s="1448"/>
      <c r="AF268" s="1443"/>
      <c r="AG268" s="1443"/>
      <c r="AH268" s="1442"/>
      <c r="AI268" s="1443"/>
      <c r="AJ268" s="1443"/>
      <c r="AK268" s="1448"/>
      <c r="AL268" s="1443"/>
      <c r="AM268" s="1443"/>
    </row>
    <row r="269" spans="4:39" ht="15" customHeight="1">
      <c r="F269" s="1430"/>
      <c r="G269" s="1430"/>
      <c r="H269" s="1430"/>
      <c r="I269" s="1431"/>
      <c r="J269" s="1442"/>
      <c r="K269" s="1443"/>
      <c r="L269" s="1443"/>
      <c r="M269" s="1442"/>
      <c r="N269" s="1443"/>
      <c r="O269" s="1453"/>
      <c r="P269" s="1456"/>
      <c r="Q269" s="1456"/>
      <c r="R269" s="1457"/>
      <c r="S269" s="1442"/>
      <c r="T269" s="1443"/>
      <c r="U269" s="1443"/>
      <c r="V269" s="1442"/>
      <c r="W269" s="1443"/>
      <c r="X269" s="1443"/>
      <c r="Y269" s="1442"/>
      <c r="Z269" s="1443"/>
      <c r="AA269" s="1443"/>
      <c r="AB269" s="1442"/>
      <c r="AC269" s="1443"/>
      <c r="AD269" s="1443"/>
      <c r="AE269" s="1448"/>
      <c r="AF269" s="1443"/>
      <c r="AG269" s="1443"/>
      <c r="AH269" s="1442"/>
      <c r="AI269" s="1443"/>
      <c r="AJ269" s="1443"/>
      <c r="AK269" s="1448"/>
      <c r="AL269" s="1443"/>
      <c r="AM269" s="1443"/>
    </row>
    <row r="270" spans="4:39" ht="15" customHeight="1">
      <c r="F270" s="1432"/>
      <c r="G270" s="1432"/>
      <c r="H270" s="1432"/>
      <c r="I270" s="1433"/>
      <c r="J270" s="1444"/>
      <c r="K270" s="1445"/>
      <c r="L270" s="1445"/>
      <c r="M270" s="1444"/>
      <c r="N270" s="1445"/>
      <c r="O270" s="1454"/>
      <c r="P270" s="1458"/>
      <c r="Q270" s="1458"/>
      <c r="R270" s="1459"/>
      <c r="S270" s="1444"/>
      <c r="T270" s="1445"/>
      <c r="U270" s="1445"/>
      <c r="V270" s="1444"/>
      <c r="W270" s="1445"/>
      <c r="X270" s="1445"/>
      <c r="Y270" s="1444"/>
      <c r="Z270" s="1445"/>
      <c r="AA270" s="1445"/>
      <c r="AB270" s="1444"/>
      <c r="AC270" s="1445"/>
      <c r="AD270" s="1445"/>
      <c r="AE270" s="1449"/>
      <c r="AF270" s="1445"/>
      <c r="AG270" s="1445"/>
      <c r="AH270" s="1444"/>
      <c r="AI270" s="1445"/>
      <c r="AJ270" s="1445"/>
      <c r="AK270" s="1449"/>
      <c r="AL270" s="1445"/>
      <c r="AM270" s="1445"/>
    </row>
    <row r="271" spans="4:39" ht="39.950000000000003" customHeight="1" thickBot="1">
      <c r="F271" s="1417" t="s">
        <v>652</v>
      </c>
      <c r="G271" s="1417"/>
      <c r="H271" s="1417"/>
      <c r="I271" s="1417"/>
      <c r="J271" s="1393">
        <v>0.253</v>
      </c>
      <c r="K271" s="1394"/>
      <c r="L271" s="1460"/>
      <c r="M271" s="1461">
        <v>38.1</v>
      </c>
      <c r="N271" s="1462"/>
      <c r="O271" s="1463"/>
      <c r="P271" s="1424" t="s">
        <v>653</v>
      </c>
      <c r="Q271" s="1425"/>
      <c r="R271" s="1424"/>
      <c r="S271" s="1418">
        <f>ROUND(2*SQRT(M271/1000/J271),3)</f>
        <v>0.77600000000000002</v>
      </c>
      <c r="T271" s="1419"/>
      <c r="U271" s="1419"/>
      <c r="V271" s="1426">
        <v>6.31</v>
      </c>
      <c r="W271" s="1427"/>
      <c r="X271" s="1427"/>
      <c r="Y271" s="1421">
        <f>ROUND(V271*M271,1)</f>
        <v>240.4</v>
      </c>
      <c r="Z271" s="1422"/>
      <c r="AA271" s="1422"/>
      <c r="AB271" s="1393">
        <v>0.26600000000000001</v>
      </c>
      <c r="AC271" s="1394"/>
      <c r="AD271" s="1394"/>
      <c r="AE271" s="1395">
        <v>241</v>
      </c>
      <c r="AF271" s="1396"/>
      <c r="AG271" s="1396"/>
      <c r="AH271" s="1393">
        <v>0.26600000000000001</v>
      </c>
      <c r="AI271" s="1394"/>
      <c r="AJ271" s="1394"/>
      <c r="AK271" s="1395">
        <v>241</v>
      </c>
      <c r="AL271" s="1396"/>
      <c r="AM271" s="1396"/>
    </row>
    <row r="272" spans="4:39" ht="15" customHeight="1">
      <c r="F272" s="579"/>
      <c r="G272" s="579"/>
      <c r="H272" s="579"/>
      <c r="I272" s="579"/>
      <c r="J272" s="579"/>
      <c r="K272" s="579"/>
      <c r="L272" s="579"/>
      <c r="M272" s="579"/>
      <c r="N272" s="579"/>
      <c r="O272" s="579"/>
      <c r="P272" s="579"/>
      <c r="Q272" s="579"/>
      <c r="R272" s="579"/>
      <c r="S272" s="579"/>
      <c r="T272" s="579"/>
      <c r="U272" s="579"/>
      <c r="V272" s="579"/>
      <c r="W272" s="579"/>
      <c r="X272" s="579"/>
      <c r="Y272" s="579"/>
      <c r="Z272" s="579"/>
      <c r="AA272" s="579"/>
      <c r="AB272" s="579"/>
      <c r="AC272" s="579"/>
      <c r="AD272" s="579"/>
      <c r="AE272" s="579"/>
      <c r="AF272" s="579"/>
      <c r="AG272" s="579"/>
      <c r="AH272" s="579"/>
      <c r="AI272" s="579"/>
      <c r="AJ272" s="579"/>
      <c r="AK272"/>
      <c r="AL272"/>
    </row>
    <row r="274" spans="4:39" ht="15" customHeight="1" thickBot="1">
      <c r="F274" s="219" t="s">
        <v>654</v>
      </c>
      <c r="L274" s="586"/>
      <c r="M274" s="586"/>
      <c r="N274" s="586"/>
      <c r="O274" s="586"/>
      <c r="P274" s="586"/>
      <c r="Q274" s="586"/>
      <c r="R274" s="586"/>
      <c r="S274" s="586"/>
      <c r="T274" s="586"/>
      <c r="U274" s="586"/>
      <c r="V274" s="586"/>
      <c r="W274" s="586"/>
      <c r="X274" s="586"/>
      <c r="Y274" s="586"/>
      <c r="Z274" s="586"/>
      <c r="AA274" s="586"/>
      <c r="AB274" s="586"/>
      <c r="AC274" s="586"/>
      <c r="AD274" s="586"/>
      <c r="AE274" s="586"/>
      <c r="AF274" s="586"/>
      <c r="AG274" s="586"/>
      <c r="AH274"/>
      <c r="AI274"/>
    </row>
    <row r="275" spans="4:39" ht="15" customHeight="1">
      <c r="F275" s="1428"/>
      <c r="G275" s="1428"/>
      <c r="H275" s="1428"/>
      <c r="I275" s="1429"/>
      <c r="J275" s="1434" t="s">
        <v>641</v>
      </c>
      <c r="K275" s="1435"/>
      <c r="L275" s="1435"/>
      <c r="M275" s="1435"/>
      <c r="N275" s="1435"/>
      <c r="O275" s="1435"/>
      <c r="P275" s="1435"/>
      <c r="Q275" s="1435"/>
      <c r="R275" s="1436"/>
      <c r="S275" s="1440" t="s">
        <v>642</v>
      </c>
      <c r="T275" s="1441"/>
      <c r="U275" s="1441"/>
      <c r="V275" s="1434" t="s">
        <v>643</v>
      </c>
      <c r="W275" s="1441"/>
      <c r="X275" s="1441"/>
      <c r="Y275" s="1440" t="s">
        <v>644</v>
      </c>
      <c r="Z275" s="1441"/>
      <c r="AA275" s="1441"/>
      <c r="AB275" s="1434" t="s">
        <v>645</v>
      </c>
      <c r="AC275" s="1441"/>
      <c r="AD275" s="1441"/>
      <c r="AE275" s="1447" t="s">
        <v>646</v>
      </c>
      <c r="AF275" s="1441"/>
      <c r="AG275" s="1441"/>
      <c r="AH275" s="1434" t="s">
        <v>647</v>
      </c>
      <c r="AI275" s="1441"/>
      <c r="AJ275" s="1441"/>
      <c r="AK275" s="1447" t="s">
        <v>648</v>
      </c>
      <c r="AL275" s="1441"/>
      <c r="AM275" s="1441"/>
    </row>
    <row r="276" spans="4:39" ht="15" customHeight="1">
      <c r="F276" s="1430"/>
      <c r="G276" s="1430"/>
      <c r="H276" s="1430"/>
      <c r="I276" s="1431"/>
      <c r="J276" s="1437"/>
      <c r="K276" s="1438"/>
      <c r="L276" s="1438"/>
      <c r="M276" s="1438"/>
      <c r="N276" s="1438"/>
      <c r="O276" s="1438"/>
      <c r="P276" s="1438"/>
      <c r="Q276" s="1438"/>
      <c r="R276" s="1439"/>
      <c r="S276" s="1442"/>
      <c r="T276" s="1443"/>
      <c r="U276" s="1443"/>
      <c r="V276" s="1446"/>
      <c r="W276" s="1443"/>
      <c r="X276" s="1443"/>
      <c r="Y276" s="1442"/>
      <c r="Z276" s="1443"/>
      <c r="AA276" s="1443"/>
      <c r="AB276" s="1442"/>
      <c r="AC276" s="1443"/>
      <c r="AD276" s="1443"/>
      <c r="AE276" s="1448"/>
      <c r="AF276" s="1443"/>
      <c r="AG276" s="1443"/>
      <c r="AH276" s="1442"/>
      <c r="AI276" s="1443"/>
      <c r="AJ276" s="1443"/>
      <c r="AK276" s="1448"/>
      <c r="AL276" s="1443"/>
      <c r="AM276" s="1443"/>
    </row>
    <row r="277" spans="4:39" ht="15" customHeight="1">
      <c r="F277" s="1430"/>
      <c r="G277" s="1430"/>
      <c r="H277" s="1430"/>
      <c r="I277" s="1431"/>
      <c r="J277" s="1442" t="s">
        <v>649</v>
      </c>
      <c r="K277" s="1443"/>
      <c r="L277" s="1443"/>
      <c r="M277" s="1450" t="s">
        <v>650</v>
      </c>
      <c r="N277" s="1451"/>
      <c r="O277" s="1452"/>
      <c r="P277" s="1455" t="s">
        <v>651</v>
      </c>
      <c r="Q277" s="1456"/>
      <c r="R277" s="1457"/>
      <c r="S277" s="1442"/>
      <c r="T277" s="1443"/>
      <c r="U277" s="1443"/>
      <c r="V277" s="1446"/>
      <c r="W277" s="1443"/>
      <c r="X277" s="1443"/>
      <c r="Y277" s="1442"/>
      <c r="Z277" s="1443"/>
      <c r="AA277" s="1443"/>
      <c r="AB277" s="1442"/>
      <c r="AC277" s="1443"/>
      <c r="AD277" s="1443"/>
      <c r="AE277" s="1448"/>
      <c r="AF277" s="1443"/>
      <c r="AG277" s="1443"/>
      <c r="AH277" s="1442"/>
      <c r="AI277" s="1443"/>
      <c r="AJ277" s="1443"/>
      <c r="AK277" s="1448"/>
      <c r="AL277" s="1443"/>
      <c r="AM277" s="1443"/>
    </row>
    <row r="278" spans="4:39" ht="15" customHeight="1">
      <c r="F278" s="1430"/>
      <c r="G278" s="1430"/>
      <c r="H278" s="1430"/>
      <c r="I278" s="1431"/>
      <c r="J278" s="1442"/>
      <c r="K278" s="1443"/>
      <c r="L278" s="1443"/>
      <c r="M278" s="1442"/>
      <c r="N278" s="1443"/>
      <c r="O278" s="1453"/>
      <c r="P278" s="1456"/>
      <c r="Q278" s="1456"/>
      <c r="R278" s="1457"/>
      <c r="S278" s="1442"/>
      <c r="T278" s="1443"/>
      <c r="U278" s="1443"/>
      <c r="V278" s="1442"/>
      <c r="W278" s="1443"/>
      <c r="X278" s="1443"/>
      <c r="Y278" s="1442"/>
      <c r="Z278" s="1443"/>
      <c r="AA278" s="1443"/>
      <c r="AB278" s="1442"/>
      <c r="AC278" s="1443"/>
      <c r="AD278" s="1443"/>
      <c r="AE278" s="1448"/>
      <c r="AF278" s="1443"/>
      <c r="AG278" s="1443"/>
      <c r="AH278" s="1442"/>
      <c r="AI278" s="1443"/>
      <c r="AJ278" s="1443"/>
      <c r="AK278" s="1448"/>
      <c r="AL278" s="1443"/>
      <c r="AM278" s="1443"/>
    </row>
    <row r="279" spans="4:39" ht="15" customHeight="1">
      <c r="F279" s="1432"/>
      <c r="G279" s="1432"/>
      <c r="H279" s="1432"/>
      <c r="I279" s="1433"/>
      <c r="J279" s="1444"/>
      <c r="K279" s="1445"/>
      <c r="L279" s="1445"/>
      <c r="M279" s="1444"/>
      <c r="N279" s="1445"/>
      <c r="O279" s="1454"/>
      <c r="P279" s="1458"/>
      <c r="Q279" s="1458"/>
      <c r="R279" s="1459"/>
      <c r="S279" s="1444"/>
      <c r="T279" s="1445"/>
      <c r="U279" s="1445"/>
      <c r="V279" s="1444"/>
      <c r="W279" s="1445"/>
      <c r="X279" s="1445"/>
      <c r="Y279" s="1444"/>
      <c r="Z279" s="1445"/>
      <c r="AA279" s="1445"/>
      <c r="AB279" s="1444"/>
      <c r="AC279" s="1445"/>
      <c r="AD279" s="1445"/>
      <c r="AE279" s="1449"/>
      <c r="AF279" s="1445"/>
      <c r="AG279" s="1445"/>
      <c r="AH279" s="1444"/>
      <c r="AI279" s="1445"/>
      <c r="AJ279" s="1445"/>
      <c r="AK279" s="1449"/>
      <c r="AL279" s="1445"/>
      <c r="AM279" s="1445"/>
    </row>
    <row r="280" spans="4:39" ht="39.950000000000003" customHeight="1" thickBot="1">
      <c r="F280" s="1417" t="s">
        <v>652</v>
      </c>
      <c r="G280" s="1417"/>
      <c r="H280" s="1417"/>
      <c r="I280" s="1417"/>
      <c r="J280" s="1418">
        <f>J271</f>
        <v>0.253</v>
      </c>
      <c r="K280" s="1419"/>
      <c r="L280" s="1420"/>
      <c r="M280" s="1421">
        <f>M271</f>
        <v>38.1</v>
      </c>
      <c r="N280" s="1422"/>
      <c r="O280" s="1423"/>
      <c r="P280" s="1424" t="s">
        <v>653</v>
      </c>
      <c r="Q280" s="1425"/>
      <c r="R280" s="1424"/>
      <c r="S280" s="1418">
        <f>ROUND(2*SQRT(M280/1000/J280),3)</f>
        <v>0.77600000000000002</v>
      </c>
      <c r="T280" s="1419"/>
      <c r="U280" s="1419"/>
      <c r="V280" s="1426">
        <v>9.6300000000000008</v>
      </c>
      <c r="W280" s="1427"/>
      <c r="X280" s="1427"/>
      <c r="Y280" s="1421">
        <f>ROUND(V280*M280,1)</f>
        <v>366.9</v>
      </c>
      <c r="Z280" s="1422"/>
      <c r="AA280" s="1422"/>
      <c r="AB280" s="1393">
        <v>0.24399999999999999</v>
      </c>
      <c r="AC280" s="1394"/>
      <c r="AD280" s="1394"/>
      <c r="AE280" s="1395">
        <v>367</v>
      </c>
      <c r="AF280" s="1396"/>
      <c r="AG280" s="1396"/>
      <c r="AH280" s="1393">
        <v>0.26700000000000002</v>
      </c>
      <c r="AI280" s="1394"/>
      <c r="AJ280" s="1394"/>
      <c r="AK280" s="1395">
        <v>323</v>
      </c>
      <c r="AL280" s="1396"/>
      <c r="AM280" s="1396"/>
    </row>
    <row r="281" spans="4:39" ht="15" customHeight="1">
      <c r="F281" s="579"/>
      <c r="G281" s="579"/>
      <c r="H281" s="579"/>
      <c r="I281" s="579"/>
      <c r="J281" s="579"/>
      <c r="K281" s="579"/>
      <c r="L281" s="579"/>
      <c r="M281" s="579"/>
      <c r="N281" s="579"/>
      <c r="O281" s="579"/>
      <c r="P281" s="579"/>
      <c r="Q281" s="579"/>
      <c r="R281" s="579"/>
      <c r="S281" s="579"/>
      <c r="T281" s="579"/>
      <c r="U281" s="579"/>
      <c r="V281" s="579"/>
      <c r="W281" s="579"/>
      <c r="X281" s="579"/>
      <c r="Y281" s="579"/>
      <c r="Z281" s="579"/>
      <c r="AA281" s="579"/>
      <c r="AB281" s="579"/>
      <c r="AC281" s="579"/>
      <c r="AD281" s="579"/>
      <c r="AE281" s="579"/>
      <c r="AF281" s="579"/>
      <c r="AG281" s="579"/>
      <c r="AH281" s="579"/>
      <c r="AI281" s="579"/>
      <c r="AJ281" s="579"/>
      <c r="AK281"/>
      <c r="AL281"/>
    </row>
    <row r="288" spans="4:39" ht="15" customHeight="1">
      <c r="D288" s="587" t="s">
        <v>655</v>
      </c>
      <c r="E288" s="588"/>
      <c r="F288" s="216"/>
      <c r="G288" s="216"/>
      <c r="H288" s="216"/>
      <c r="I288" s="216"/>
      <c r="J288" s="216"/>
      <c r="K288" s="216"/>
      <c r="L288" s="216"/>
      <c r="M288" s="216"/>
      <c r="N288" s="216"/>
      <c r="O288" s="216"/>
      <c r="P288" s="216"/>
      <c r="Q288" s="216"/>
      <c r="R288" s="216"/>
      <c r="S288" s="216"/>
      <c r="T288" s="216"/>
      <c r="U288" s="216"/>
      <c r="V288" s="216"/>
      <c r="W288" s="216"/>
      <c r="X288" s="216"/>
      <c r="Y288" s="216"/>
      <c r="Z288" s="216"/>
      <c r="AA288" s="216"/>
      <c r="AB288" s="216"/>
      <c r="AC288" s="216"/>
      <c r="AD288" s="216"/>
      <c r="AE288" s="216"/>
      <c r="AF288" s="216"/>
      <c r="AG288" s="216"/>
      <c r="AH288" s="216"/>
      <c r="AI288" s="216"/>
      <c r="AJ288" s="216"/>
      <c r="AK288" s="216"/>
      <c r="AL288" s="216"/>
    </row>
    <row r="289" spans="4:38" ht="15" customHeight="1">
      <c r="D289" s="589"/>
      <c r="E289" s="588"/>
      <c r="F289" s="216"/>
      <c r="G289" s="216"/>
      <c r="H289" s="216"/>
      <c r="I289" s="216"/>
      <c r="J289" s="216"/>
      <c r="K289" s="216"/>
      <c r="L289" s="216"/>
      <c r="M289" s="216"/>
      <c r="N289" s="216"/>
      <c r="O289" s="216"/>
      <c r="P289" s="216"/>
      <c r="Q289" s="216"/>
      <c r="R289" s="216"/>
      <c r="S289" s="216"/>
      <c r="T289" s="216"/>
      <c r="U289" s="216"/>
      <c r="V289" s="216"/>
      <c r="W289" s="216"/>
      <c r="X289" s="216"/>
      <c r="Y289" s="216"/>
      <c r="Z289" s="216"/>
      <c r="AA289" s="216"/>
      <c r="AB289" s="216"/>
      <c r="AC289" s="216"/>
      <c r="AD289" s="216"/>
      <c r="AE289" s="216"/>
      <c r="AF289" s="216"/>
      <c r="AG289" s="216"/>
      <c r="AH289" s="216"/>
      <c r="AI289" s="216"/>
      <c r="AJ289" s="216"/>
      <c r="AK289" s="216"/>
      <c r="AL289" s="216"/>
    </row>
    <row r="290" spans="4:38" ht="15" customHeight="1">
      <c r="D290" s="589"/>
      <c r="E290" s="590" t="s">
        <v>656</v>
      </c>
      <c r="F290" s="216"/>
      <c r="G290" s="216"/>
      <c r="H290" s="216"/>
      <c r="I290" s="216"/>
      <c r="J290" s="216"/>
      <c r="K290" s="216"/>
      <c r="L290" s="216"/>
      <c r="M290" s="216"/>
      <c r="N290" s="216"/>
      <c r="O290" s="216"/>
      <c r="P290" s="216"/>
      <c r="Q290" s="216"/>
      <c r="R290" s="216"/>
      <c r="S290" s="216"/>
      <c r="T290" s="216"/>
      <c r="U290" s="216"/>
      <c r="V290" s="216"/>
      <c r="W290" s="216"/>
      <c r="X290" s="216"/>
      <c r="Y290" s="216"/>
      <c r="Z290" s="216"/>
      <c r="AA290" s="216"/>
      <c r="AB290" s="216"/>
      <c r="AC290" s="216"/>
      <c r="AD290" s="216"/>
      <c r="AE290" s="216"/>
      <c r="AF290" s="216"/>
      <c r="AG290" s="216"/>
      <c r="AH290" s="216"/>
      <c r="AI290" s="216"/>
      <c r="AJ290" s="216"/>
      <c r="AK290" s="216"/>
      <c r="AL290" s="216"/>
    </row>
    <row r="291" spans="4:38" ht="15" customHeight="1">
      <c r="D291" s="589"/>
      <c r="E291" s="590" t="s">
        <v>657</v>
      </c>
      <c r="F291" s="216"/>
      <c r="G291" s="216"/>
      <c r="H291" s="216"/>
      <c r="I291" s="216"/>
      <c r="J291" s="216"/>
      <c r="K291" s="216"/>
      <c r="L291" s="216"/>
      <c r="M291" s="216"/>
      <c r="N291" s="216"/>
      <c r="O291" s="216"/>
      <c r="P291" s="216"/>
      <c r="Q291" s="216"/>
      <c r="R291" s="216"/>
      <c r="S291" s="216"/>
      <c r="T291" s="216"/>
      <c r="U291" s="216"/>
      <c r="V291" s="216"/>
      <c r="W291" s="216"/>
      <c r="X291" s="216"/>
      <c r="Y291" s="216"/>
      <c r="Z291" s="216"/>
      <c r="AA291" s="216"/>
      <c r="AB291" s="216"/>
      <c r="AC291" s="216"/>
      <c r="AD291" s="216"/>
      <c r="AE291" s="216"/>
      <c r="AF291" s="216"/>
      <c r="AG291" s="216"/>
      <c r="AH291" s="216"/>
      <c r="AI291" s="216"/>
      <c r="AJ291" s="216"/>
      <c r="AK291" s="216"/>
      <c r="AL291" s="216"/>
    </row>
    <row r="292" spans="4:38" ht="15" customHeight="1">
      <c r="D292" s="589"/>
      <c r="E292" s="590"/>
      <c r="F292" s="216"/>
      <c r="G292" s="216"/>
      <c r="H292" s="216"/>
      <c r="I292" s="216"/>
      <c r="J292" s="216"/>
      <c r="K292" s="216"/>
      <c r="L292" s="216"/>
      <c r="M292" s="216"/>
      <c r="N292" s="216"/>
      <c r="O292" s="216"/>
      <c r="P292" s="216"/>
      <c r="Q292" s="216"/>
      <c r="R292" s="216"/>
      <c r="S292" s="216"/>
      <c r="T292" s="216"/>
      <c r="U292" s="216"/>
      <c r="V292" s="216"/>
      <c r="W292" s="216"/>
      <c r="X292" s="216"/>
      <c r="Y292" s="216"/>
      <c r="Z292" s="216"/>
      <c r="AA292" s="216"/>
      <c r="AB292" s="216"/>
      <c r="AC292" s="216"/>
      <c r="AD292" s="216"/>
      <c r="AE292" s="216"/>
      <c r="AF292" s="216"/>
      <c r="AG292" s="216"/>
      <c r="AH292" s="216"/>
      <c r="AI292" s="216"/>
      <c r="AJ292" s="216"/>
      <c r="AK292" s="216"/>
      <c r="AL292" s="216"/>
    </row>
    <row r="293" spans="4:38" ht="15" customHeight="1">
      <c r="D293" s="589"/>
      <c r="E293" s="437" t="s">
        <v>614</v>
      </c>
      <c r="F293" s="216" t="s">
        <v>658</v>
      </c>
      <c r="G293" s="216"/>
      <c r="H293" s="216"/>
      <c r="I293" s="216"/>
      <c r="J293" s="216"/>
      <c r="K293" s="216"/>
      <c r="L293" s="216"/>
      <c r="M293" s="216"/>
      <c r="N293" s="216"/>
      <c r="O293" s="216"/>
      <c r="P293" s="216"/>
      <c r="Q293" s="216"/>
      <c r="R293" s="216"/>
      <c r="S293" s="216"/>
      <c r="T293" s="216"/>
      <c r="U293" s="216"/>
      <c r="V293" s="216"/>
      <c r="W293" s="216"/>
      <c r="X293" s="216"/>
      <c r="Y293" s="216"/>
      <c r="Z293" s="216"/>
      <c r="AA293" s="216"/>
      <c r="AB293" s="216"/>
      <c r="AC293" s="216"/>
      <c r="AD293" s="216"/>
      <c r="AE293" s="216"/>
      <c r="AF293" s="216"/>
      <c r="AG293" s="216"/>
      <c r="AH293" s="216"/>
      <c r="AI293" s="216"/>
      <c r="AJ293" s="216"/>
      <c r="AK293" s="216"/>
      <c r="AL293" s="216"/>
    </row>
    <row r="294" spans="4:38" ht="15" customHeight="1">
      <c r="D294" s="589"/>
      <c r="E294" s="437"/>
      <c r="F294" s="590" t="s">
        <v>659</v>
      </c>
      <c r="G294" s="216"/>
      <c r="H294" s="216"/>
      <c r="I294" s="216"/>
      <c r="J294" s="216"/>
      <c r="K294" s="216"/>
      <c r="L294" s="216"/>
      <c r="M294" s="216"/>
      <c r="N294" s="216"/>
      <c r="O294" s="216"/>
      <c r="P294" s="216"/>
      <c r="Q294" s="216"/>
      <c r="R294" s="216"/>
      <c r="S294" s="216"/>
      <c r="T294" s="216"/>
      <c r="U294" s="216"/>
      <c r="V294" s="216"/>
      <c r="W294" s="216"/>
      <c r="X294" s="216"/>
      <c r="Y294" s="216"/>
      <c r="Z294" s="216"/>
      <c r="AA294" s="216"/>
      <c r="AB294" s="216"/>
      <c r="AC294" s="216"/>
      <c r="AD294" s="216"/>
      <c r="AE294" s="216"/>
      <c r="AF294" s="216"/>
      <c r="AG294" s="216"/>
      <c r="AH294" s="216"/>
      <c r="AI294" s="216"/>
      <c r="AJ294" s="216"/>
      <c r="AK294" s="216"/>
      <c r="AL294" s="216"/>
    </row>
    <row r="295" spans="4:38" ht="15" customHeight="1">
      <c r="D295" s="589"/>
      <c r="E295" s="437"/>
      <c r="F295" s="216"/>
      <c r="G295" s="216"/>
      <c r="H295" s="216"/>
      <c r="I295" s="216"/>
      <c r="J295" s="216"/>
      <c r="K295" s="216"/>
      <c r="L295" s="216"/>
      <c r="M295" s="216"/>
      <c r="N295" s="216"/>
      <c r="O295" s="216"/>
      <c r="P295" s="216"/>
      <c r="Q295" s="216"/>
      <c r="R295" s="216"/>
      <c r="S295" s="216"/>
      <c r="T295" s="216"/>
      <c r="U295" s="216"/>
      <c r="V295" s="216"/>
      <c r="W295" s="216"/>
      <c r="X295" s="216"/>
      <c r="Y295" s="216"/>
      <c r="Z295" s="216"/>
      <c r="AA295" s="216"/>
      <c r="AB295" s="216"/>
      <c r="AC295" s="216"/>
      <c r="AD295" s="216"/>
      <c r="AE295" s="216"/>
      <c r="AF295" s="216"/>
      <c r="AG295" s="216"/>
      <c r="AH295" s="216"/>
      <c r="AI295" s="216"/>
      <c r="AJ295" s="216"/>
      <c r="AK295" s="216"/>
      <c r="AL295" s="216"/>
    </row>
    <row r="296" spans="4:38" ht="15" customHeight="1">
      <c r="D296" s="589"/>
      <c r="E296" s="591" t="s">
        <v>618</v>
      </c>
      <c r="F296" s="579" t="s">
        <v>660</v>
      </c>
      <c r="G296" s="216"/>
      <c r="H296" s="216"/>
      <c r="I296" s="216"/>
      <c r="J296" s="216"/>
      <c r="K296" s="216"/>
      <c r="L296" s="216"/>
      <c r="M296" s="216"/>
      <c r="N296" s="216"/>
      <c r="O296" s="580"/>
      <c r="P296" s="216"/>
      <c r="Q296" s="216"/>
      <c r="R296" s="216"/>
      <c r="S296" s="216"/>
      <c r="T296" s="216"/>
      <c r="U296" s="216"/>
      <c r="V296" s="216"/>
      <c r="W296" s="216"/>
      <c r="X296" s="216"/>
      <c r="Y296" s="216"/>
      <c r="Z296" s="216"/>
      <c r="AA296" s="216"/>
      <c r="AB296" s="216"/>
      <c r="AC296" s="216"/>
      <c r="AD296" s="216"/>
      <c r="AE296" s="216"/>
      <c r="AF296" s="216"/>
      <c r="AG296" s="216"/>
      <c r="AH296" s="216"/>
      <c r="AI296" s="216"/>
      <c r="AJ296" s="216"/>
      <c r="AK296" s="216"/>
      <c r="AL296" s="216"/>
    </row>
    <row r="297" spans="4:38" ht="15" customHeight="1">
      <c r="D297" s="589"/>
      <c r="E297" s="437"/>
      <c r="F297" s="216" t="s">
        <v>661</v>
      </c>
      <c r="G297" s="216"/>
      <c r="H297" s="216"/>
      <c r="I297" s="216"/>
      <c r="J297" s="216"/>
      <c r="K297" s="216"/>
      <c r="L297" s="216"/>
      <c r="M297" s="216"/>
      <c r="N297" s="216"/>
      <c r="O297" s="216"/>
      <c r="P297" s="216"/>
      <c r="Q297" s="216"/>
      <c r="R297" s="216"/>
      <c r="S297" s="216"/>
      <c r="T297" s="216"/>
      <c r="U297" s="216"/>
      <c r="V297" s="216"/>
      <c r="W297" s="216"/>
      <c r="X297" s="216"/>
      <c r="Y297" s="216"/>
      <c r="Z297" s="216"/>
      <c r="AA297" s="216"/>
      <c r="AB297" s="216"/>
      <c r="AC297" s="216"/>
      <c r="AD297" s="216"/>
      <c r="AE297" s="216"/>
      <c r="AF297" s="216"/>
      <c r="AG297" s="216"/>
      <c r="AH297" s="216"/>
      <c r="AI297" s="216"/>
      <c r="AJ297" s="216"/>
      <c r="AK297" s="216"/>
      <c r="AL297" s="216"/>
    </row>
    <row r="298" spans="4:38" ht="15" customHeight="1">
      <c r="D298" s="589"/>
      <c r="E298" s="437"/>
      <c r="F298" s="216"/>
      <c r="G298" s="216"/>
      <c r="H298" s="216"/>
      <c r="I298" s="216"/>
      <c r="J298" s="216"/>
      <c r="K298" s="216"/>
      <c r="L298" s="216"/>
      <c r="M298" s="216"/>
      <c r="N298" s="216"/>
      <c r="O298" s="216"/>
      <c r="P298" s="216"/>
      <c r="Q298" s="216"/>
      <c r="R298" s="216"/>
      <c r="S298" s="216"/>
      <c r="T298" s="216"/>
      <c r="U298" s="216"/>
      <c r="V298" s="216"/>
      <c r="W298" s="216"/>
      <c r="X298" s="216"/>
      <c r="Y298" s="216"/>
      <c r="Z298" s="216"/>
      <c r="AA298" s="216"/>
      <c r="AB298" s="216"/>
      <c r="AC298" s="216"/>
      <c r="AD298" s="216"/>
      <c r="AE298" s="216"/>
      <c r="AF298" s="216"/>
      <c r="AG298" s="216"/>
      <c r="AH298" s="216"/>
      <c r="AI298" s="216"/>
      <c r="AJ298" s="216"/>
      <c r="AK298" s="216"/>
      <c r="AL298" s="216"/>
    </row>
    <row r="299" spans="4:38" ht="15" customHeight="1" thickBot="1">
      <c r="D299" s="582"/>
      <c r="E299" s="582"/>
      <c r="F299" s="1375" t="s">
        <v>662</v>
      </c>
      <c r="G299" s="1375"/>
      <c r="H299" s="1375"/>
      <c r="I299" s="1375"/>
      <c r="J299" s="1375"/>
      <c r="K299" s="1375"/>
      <c r="L299" s="1375"/>
      <c r="M299" s="1375"/>
      <c r="N299" s="1375"/>
      <c r="O299" s="1375"/>
      <c r="P299" s="1375"/>
      <c r="Q299" s="1375"/>
      <c r="R299" s="1375"/>
      <c r="S299" s="1375"/>
      <c r="T299" s="1375"/>
      <c r="U299" s="1375"/>
      <c r="V299" s="1375"/>
      <c r="W299" s="1375"/>
      <c r="X299" s="1375"/>
      <c r="Y299" s="1375"/>
      <c r="Z299" s="1375"/>
      <c r="AA299" s="1375"/>
      <c r="AB299" s="1375"/>
      <c r="AC299" s="1375"/>
      <c r="AD299" s="1375"/>
      <c r="AE299" s="1375"/>
      <c r="AF299" s="582"/>
      <c r="AG299" s="582"/>
      <c r="AH299" s="582"/>
      <c r="AI299" s="582"/>
      <c r="AJ299" s="582"/>
      <c r="AK299" s="582"/>
      <c r="AL299" s="582"/>
    </row>
    <row r="300" spans="4:38" ht="15" customHeight="1" thickBot="1">
      <c r="D300" s="582"/>
      <c r="E300" s="582"/>
      <c r="F300" s="1397" t="s">
        <v>663</v>
      </c>
      <c r="G300" s="1397"/>
      <c r="H300" s="1397"/>
      <c r="I300" s="1398"/>
      <c r="J300" s="1399" t="s">
        <v>664</v>
      </c>
      <c r="K300" s="1397"/>
      <c r="L300" s="1397"/>
      <c r="M300" s="1397"/>
      <c r="N300" s="1397"/>
      <c r="O300" s="1398"/>
      <c r="P300" s="1399" t="s">
        <v>665</v>
      </c>
      <c r="Q300" s="1397"/>
      <c r="R300" s="1397"/>
      <c r="S300" s="1397"/>
      <c r="T300" s="1397"/>
      <c r="U300" s="1397"/>
      <c r="V300" s="1397"/>
      <c r="W300" s="1397"/>
      <c r="X300" s="1398"/>
      <c r="Y300" s="1399" t="s">
        <v>666</v>
      </c>
      <c r="Z300" s="1397"/>
      <c r="AA300" s="1397"/>
      <c r="AB300" s="1397"/>
      <c r="AC300" s="1397"/>
      <c r="AD300" s="1397"/>
      <c r="AE300" s="1397"/>
      <c r="AF300" s="582"/>
      <c r="AG300" s="582"/>
      <c r="AH300" s="582"/>
      <c r="AI300" s="582"/>
      <c r="AJ300" s="582"/>
      <c r="AK300" s="582"/>
      <c r="AL300" s="582"/>
    </row>
    <row r="301" spans="4:38" ht="15" customHeight="1" thickTop="1">
      <c r="D301" s="582"/>
      <c r="E301" s="582"/>
      <c r="F301" s="1400" t="s">
        <v>667</v>
      </c>
      <c r="G301" s="1400"/>
      <c r="H301" s="1400"/>
      <c r="I301" s="1401"/>
      <c r="J301" s="592"/>
      <c r="K301" s="593"/>
      <c r="L301" s="593"/>
      <c r="M301" s="593"/>
      <c r="N301" s="593"/>
      <c r="O301" s="593"/>
      <c r="P301" s="592"/>
      <c r="Q301" s="593"/>
      <c r="R301" s="593"/>
      <c r="S301" s="593"/>
      <c r="T301" s="594" t="s">
        <v>668</v>
      </c>
      <c r="U301" s="593" t="s">
        <v>669</v>
      </c>
      <c r="V301" s="1406">
        <v>0.15</v>
      </c>
      <c r="W301" s="1406"/>
      <c r="X301" s="1407"/>
      <c r="Y301" s="592"/>
      <c r="Z301" s="1400" t="s">
        <v>670</v>
      </c>
      <c r="AA301" s="1400"/>
      <c r="AB301" s="1400"/>
      <c r="AC301" s="1400"/>
      <c r="AD301" s="1400"/>
      <c r="AE301" s="593"/>
      <c r="AF301" s="582"/>
      <c r="AG301" s="582"/>
      <c r="AH301" s="582"/>
      <c r="AI301" s="582"/>
      <c r="AJ301" s="582"/>
      <c r="AK301" s="582"/>
      <c r="AL301" s="582"/>
    </row>
    <row r="302" spans="4:38" ht="15" customHeight="1">
      <c r="D302" s="582"/>
      <c r="E302" s="582"/>
      <c r="F302" s="1402"/>
      <c r="G302" s="1402"/>
      <c r="H302" s="1402"/>
      <c r="I302" s="1403"/>
      <c r="J302" s="1408" t="s">
        <v>671</v>
      </c>
      <c r="K302" s="1409"/>
      <c r="L302" s="1409"/>
      <c r="M302" s="1409"/>
      <c r="N302" s="1409"/>
      <c r="O302" s="1410"/>
      <c r="P302" s="1411">
        <v>0.15</v>
      </c>
      <c r="Q302" s="1412"/>
      <c r="R302" s="1412"/>
      <c r="S302" s="595" t="s">
        <v>672</v>
      </c>
      <c r="T302" s="240" t="s">
        <v>668</v>
      </c>
      <c r="U302" s="595" t="s">
        <v>672</v>
      </c>
      <c r="V302" s="1413">
        <v>1.4</v>
      </c>
      <c r="W302" s="1413"/>
      <c r="X302" s="1414"/>
      <c r="Y302" s="596"/>
      <c r="Z302" s="1409">
        <v>300</v>
      </c>
      <c r="AA302" s="1409"/>
      <c r="AB302" s="1409"/>
      <c r="AC302" s="1409"/>
      <c r="AD302" s="1409"/>
      <c r="AE302" s="595"/>
      <c r="AF302" s="582"/>
      <c r="AG302" s="582"/>
      <c r="AH302" s="582"/>
      <c r="AI302" s="582"/>
      <c r="AJ302" s="582"/>
      <c r="AK302" s="582"/>
      <c r="AL302" s="582"/>
    </row>
    <row r="303" spans="4:38" ht="15" customHeight="1" thickBot="1">
      <c r="D303" s="582"/>
      <c r="E303" s="582"/>
      <c r="F303" s="1404"/>
      <c r="G303" s="1404"/>
      <c r="H303" s="1404"/>
      <c r="I303" s="1405"/>
      <c r="J303" s="597"/>
      <c r="K303" s="598"/>
      <c r="L303" s="598"/>
      <c r="M303" s="598"/>
      <c r="N303" s="598"/>
      <c r="O303" s="598"/>
      <c r="P303" s="597"/>
      <c r="Q303" s="598"/>
      <c r="R303" s="598"/>
      <c r="S303" s="598"/>
      <c r="T303" s="599" t="s">
        <v>668</v>
      </c>
      <c r="U303" s="598" t="s">
        <v>673</v>
      </c>
      <c r="V303" s="1415">
        <v>1.4</v>
      </c>
      <c r="W303" s="1415"/>
      <c r="X303" s="1416"/>
      <c r="Y303" s="597"/>
      <c r="Z303" s="1404" t="s">
        <v>674</v>
      </c>
      <c r="AA303" s="1404"/>
      <c r="AB303" s="1404"/>
      <c r="AC303" s="1404"/>
      <c r="AD303" s="1404"/>
      <c r="AE303" s="598"/>
      <c r="AF303" s="582"/>
      <c r="AG303" s="582"/>
      <c r="AH303" s="582"/>
      <c r="AI303" s="582"/>
      <c r="AJ303" s="582"/>
      <c r="AK303" s="582"/>
      <c r="AL303" s="582"/>
    </row>
    <row r="304" spans="4:38" ht="15" customHeight="1">
      <c r="D304" s="582"/>
      <c r="E304" s="582"/>
      <c r="F304" s="582"/>
      <c r="G304" s="582"/>
      <c r="H304" s="582"/>
      <c r="I304" s="582"/>
      <c r="J304" s="582"/>
      <c r="K304" s="582"/>
      <c r="L304" s="582"/>
      <c r="M304" s="582"/>
      <c r="N304" s="582"/>
      <c r="O304" s="582"/>
      <c r="P304" s="582"/>
      <c r="Q304" s="582"/>
      <c r="R304" s="582"/>
      <c r="S304" s="582"/>
      <c r="T304" s="582"/>
      <c r="U304" s="582"/>
      <c r="V304" s="582"/>
      <c r="W304" s="582"/>
      <c r="X304" s="582"/>
      <c r="Y304" s="582"/>
      <c r="Z304" s="582"/>
      <c r="AA304" s="582"/>
      <c r="AB304" s="582"/>
      <c r="AC304" s="582"/>
      <c r="AD304" s="582"/>
      <c r="AE304" s="582"/>
      <c r="AF304" s="582"/>
      <c r="AG304" s="582"/>
      <c r="AH304" s="582"/>
      <c r="AI304" s="582"/>
      <c r="AJ304" s="582"/>
      <c r="AK304" s="582"/>
      <c r="AL304" s="582"/>
    </row>
    <row r="305" spans="4:38" ht="15" customHeight="1">
      <c r="D305" s="582"/>
      <c r="E305" s="582"/>
      <c r="F305" s="582"/>
      <c r="G305" s="582"/>
      <c r="H305" s="582"/>
      <c r="I305" s="582"/>
      <c r="J305" s="582"/>
      <c r="K305" s="582"/>
      <c r="L305" s="582"/>
      <c r="M305" s="582"/>
      <c r="N305" s="582"/>
      <c r="O305" s="582"/>
      <c r="P305" s="582"/>
      <c r="Q305" s="582"/>
      <c r="R305" s="582"/>
      <c r="S305" s="582"/>
      <c r="T305" s="582"/>
      <c r="U305" s="582"/>
      <c r="V305" s="582"/>
      <c r="W305" s="582"/>
      <c r="X305" s="582"/>
      <c r="Y305" s="582"/>
      <c r="Z305" s="582"/>
      <c r="AA305" s="582"/>
      <c r="AB305" s="582"/>
      <c r="AC305" s="582"/>
      <c r="AD305" s="582"/>
      <c r="AE305" s="582"/>
      <c r="AF305" s="582"/>
      <c r="AG305" s="582"/>
      <c r="AH305" s="582"/>
      <c r="AI305" s="582"/>
      <c r="AJ305" s="582"/>
      <c r="AK305" s="582"/>
      <c r="AL305" s="582"/>
    </row>
    <row r="306" spans="4:38" ht="15" customHeight="1">
      <c r="D306" s="582"/>
      <c r="E306" s="582"/>
      <c r="F306" s="582" t="s">
        <v>639</v>
      </c>
      <c r="G306" s="582"/>
      <c r="H306" s="582"/>
      <c r="I306" s="582"/>
      <c r="J306" s="582" t="s">
        <v>675</v>
      </c>
      <c r="K306" s="1374">
        <v>0.7</v>
      </c>
      <c r="L306" s="1374"/>
      <c r="M306" s="1374"/>
      <c r="N306" s="582"/>
      <c r="O306" s="600"/>
      <c r="P306" s="582"/>
      <c r="Q306" s="582"/>
      <c r="R306" s="582"/>
      <c r="S306" s="582"/>
      <c r="T306" s="582"/>
      <c r="U306" s="582"/>
      <c r="V306" s="582"/>
      <c r="W306" s="582"/>
      <c r="X306" s="582"/>
      <c r="Y306" s="582"/>
      <c r="Z306" s="582"/>
      <c r="AA306" s="582"/>
      <c r="AB306" s="582"/>
      <c r="AC306" s="582"/>
      <c r="AD306" s="582"/>
      <c r="AE306" s="582"/>
      <c r="AF306" s="582"/>
      <c r="AG306" s="582"/>
      <c r="AH306" s="582"/>
      <c r="AI306" s="582"/>
      <c r="AJ306" s="582"/>
      <c r="AK306" s="582"/>
      <c r="AL306" s="582"/>
    </row>
    <row r="307" spans="4:38" ht="15" customHeight="1" thickBot="1">
      <c r="D307" s="582"/>
      <c r="E307" s="582"/>
      <c r="F307" s="1375" t="s">
        <v>676</v>
      </c>
      <c r="G307" s="1375"/>
      <c r="H307" s="1375"/>
      <c r="I307" s="1375"/>
      <c r="J307" s="1375"/>
      <c r="K307" s="1375"/>
      <c r="L307" s="1375"/>
      <c r="M307" s="1375"/>
      <c r="N307" s="1375"/>
      <c r="O307" s="1375"/>
      <c r="P307" s="1375"/>
      <c r="Q307" s="1375"/>
      <c r="R307" s="1375"/>
      <c r="S307" s="1375"/>
      <c r="T307" s="1375"/>
      <c r="U307" s="1375"/>
      <c r="V307" s="1375"/>
      <c r="W307" s="1375"/>
      <c r="X307" s="1375"/>
      <c r="Y307" s="1375"/>
      <c r="Z307" s="1375"/>
      <c r="AA307" s="1375"/>
      <c r="AB307" s="1375"/>
      <c r="AC307" s="1375"/>
      <c r="AD307" s="1375"/>
      <c r="AE307" s="1375"/>
      <c r="AF307" s="1375"/>
      <c r="AG307" s="582"/>
      <c r="AH307" s="582"/>
      <c r="AI307" s="582"/>
      <c r="AJ307" s="582"/>
      <c r="AK307" s="582"/>
      <c r="AL307" s="582"/>
    </row>
    <row r="308" spans="4:38" ht="15" customHeight="1">
      <c r="D308" s="582"/>
      <c r="E308" s="582"/>
      <c r="F308" s="1376" t="s">
        <v>677</v>
      </c>
      <c r="G308" s="1376"/>
      <c r="H308" s="1376"/>
      <c r="I308" s="1376"/>
      <c r="J308" s="1376"/>
      <c r="K308" s="1377"/>
      <c r="L308" s="1380" t="s">
        <v>658</v>
      </c>
      <c r="M308" s="1380"/>
      <c r="N308" s="1380"/>
      <c r="O308" s="1380"/>
      <c r="P308" s="1380"/>
      <c r="Q308" s="1381" t="s">
        <v>678</v>
      </c>
      <c r="R308" s="1382"/>
      <c r="S308" s="1382"/>
      <c r="T308" s="1382"/>
      <c r="U308" s="1383"/>
      <c r="V308" s="1380" t="s">
        <v>679</v>
      </c>
      <c r="W308" s="1380"/>
      <c r="X308" s="1380"/>
      <c r="Y308" s="1380"/>
      <c r="Z308" s="1380"/>
      <c r="AA308" s="1380"/>
      <c r="AB308" s="1380"/>
      <c r="AC308" s="1380"/>
      <c r="AD308" s="1384" t="s">
        <v>680</v>
      </c>
      <c r="AE308" s="1384"/>
      <c r="AF308" s="1384"/>
      <c r="AG308" s="1386" t="s">
        <v>681</v>
      </c>
      <c r="AH308" s="1384"/>
      <c r="AI308" s="1387"/>
      <c r="AJ308" s="582"/>
      <c r="AK308" s="582"/>
      <c r="AL308" s="582"/>
    </row>
    <row r="309" spans="4:38" ht="15" customHeight="1">
      <c r="D309" s="582"/>
      <c r="E309" s="582"/>
      <c r="F309" s="1378"/>
      <c r="G309" s="1378"/>
      <c r="H309" s="1378"/>
      <c r="I309" s="1378"/>
      <c r="J309" s="1378"/>
      <c r="K309" s="1379"/>
      <c r="L309" s="1389" t="s">
        <v>682</v>
      </c>
      <c r="M309" s="1389"/>
      <c r="N309" s="1389"/>
      <c r="O309" s="1389"/>
      <c r="P309" s="1389"/>
      <c r="Q309" s="1390" t="s">
        <v>683</v>
      </c>
      <c r="R309" s="1391"/>
      <c r="S309" s="1391"/>
      <c r="T309" s="1391"/>
      <c r="U309" s="1392"/>
      <c r="V309" s="1389" t="s">
        <v>684</v>
      </c>
      <c r="W309" s="1389"/>
      <c r="X309" s="1389"/>
      <c r="Y309" s="1389"/>
      <c r="Z309" s="1389"/>
      <c r="AA309" s="1389"/>
      <c r="AB309" s="1389"/>
      <c r="AC309" s="1389"/>
      <c r="AD309" s="1385"/>
      <c r="AE309" s="1385"/>
      <c r="AF309" s="1385"/>
      <c r="AG309" s="1385"/>
      <c r="AH309" s="1385"/>
      <c r="AI309" s="1388"/>
      <c r="AJ309" s="582"/>
      <c r="AK309" s="582"/>
      <c r="AL309" s="582"/>
    </row>
    <row r="310" spans="4:38" ht="15" customHeight="1">
      <c r="D310" s="582"/>
      <c r="E310" s="582"/>
      <c r="F310" s="1351" t="s">
        <v>652</v>
      </c>
      <c r="G310" s="1352"/>
      <c r="H310" s="1352"/>
      <c r="I310" s="1352"/>
      <c r="J310" s="1352"/>
      <c r="K310" s="1352"/>
      <c r="L310" s="1354">
        <f>S271</f>
        <v>0.77600000000000002</v>
      </c>
      <c r="M310" s="1355"/>
      <c r="N310" s="1355"/>
      <c r="O310" s="1355"/>
      <c r="P310" s="1356"/>
      <c r="Q310" s="1360">
        <v>0.23899999999999999</v>
      </c>
      <c r="R310" s="1360"/>
      <c r="S310" s="1360"/>
      <c r="T310" s="1360"/>
      <c r="U310" s="1360"/>
      <c r="V310" s="1362" t="s">
        <v>685</v>
      </c>
      <c r="W310" s="1363"/>
      <c r="X310" s="1363"/>
      <c r="Y310" s="1363"/>
      <c r="Z310" s="1363"/>
      <c r="AA310" s="1363"/>
      <c r="AB310" s="1363"/>
      <c r="AC310" s="1364"/>
      <c r="AD310" s="1365">
        <f>ROUND(0.214/Q310,3)</f>
        <v>0.89500000000000002</v>
      </c>
      <c r="AE310" s="1365"/>
      <c r="AF310" s="1365"/>
      <c r="AG310" s="1367" t="str">
        <f>IF(AD310&lt;1,"OK","NG")</f>
        <v>OK</v>
      </c>
      <c r="AH310" s="1368"/>
      <c r="AI310" s="1368"/>
      <c r="AJ310" s="582"/>
      <c r="AK310" s="582"/>
      <c r="AL310" s="582"/>
    </row>
    <row r="311" spans="4:38" ht="15" customHeight="1" thickBot="1">
      <c r="D311" s="582"/>
      <c r="E311" s="582"/>
      <c r="F311" s="1353"/>
      <c r="G311" s="1353"/>
      <c r="H311" s="1353"/>
      <c r="I311" s="1353"/>
      <c r="J311" s="1353"/>
      <c r="K311" s="1353"/>
      <c r="L311" s="1357"/>
      <c r="M311" s="1358"/>
      <c r="N311" s="1358"/>
      <c r="O311" s="1358"/>
      <c r="P311" s="1359"/>
      <c r="Q311" s="1361"/>
      <c r="R311" s="1361"/>
      <c r="S311" s="1361"/>
      <c r="T311" s="1361"/>
      <c r="U311" s="1361"/>
      <c r="V311" s="1371">
        <v>32</v>
      </c>
      <c r="W311" s="1372"/>
      <c r="X311" s="1372"/>
      <c r="Y311" s="1372"/>
      <c r="Z311" s="1372"/>
      <c r="AA311" s="1372"/>
      <c r="AB311" s="1372"/>
      <c r="AC311" s="1373"/>
      <c r="AD311" s="1366"/>
      <c r="AE311" s="1366"/>
      <c r="AF311" s="1366"/>
      <c r="AG311" s="1369"/>
      <c r="AH311" s="1370"/>
      <c r="AI311" s="1370"/>
      <c r="AJ311" s="582"/>
      <c r="AK311" s="582"/>
      <c r="AL311" s="582"/>
    </row>
    <row r="312" spans="4:38" ht="15" customHeight="1">
      <c r="D312" s="582"/>
      <c r="E312" s="582"/>
      <c r="F312" s="582"/>
      <c r="G312" s="601" t="s">
        <v>686</v>
      </c>
      <c r="H312" s="602" t="s">
        <v>687</v>
      </c>
      <c r="I312" s="582"/>
      <c r="J312" s="582"/>
      <c r="K312" s="582"/>
      <c r="L312" s="582"/>
      <c r="M312" s="582"/>
      <c r="N312" s="582"/>
      <c r="O312" s="582"/>
      <c r="P312" s="582"/>
      <c r="Q312" s="582"/>
      <c r="R312" s="582"/>
      <c r="S312" s="582"/>
      <c r="T312" s="582"/>
      <c r="U312" s="582"/>
      <c r="V312" s="582"/>
      <c r="W312" s="582"/>
      <c r="X312" s="582"/>
      <c r="Y312" s="582"/>
      <c r="Z312" s="582"/>
      <c r="AA312" s="582"/>
      <c r="AB312" s="582"/>
      <c r="AC312" s="582"/>
      <c r="AD312" s="582"/>
      <c r="AE312" s="582"/>
      <c r="AF312" s="582"/>
      <c r="AG312" s="582"/>
      <c r="AH312" s="582"/>
      <c r="AI312" s="582"/>
      <c r="AJ312" s="582"/>
      <c r="AK312" s="582"/>
      <c r="AL312" s="582"/>
    </row>
    <row r="313" spans="4:38" ht="15" customHeight="1">
      <c r="D313" s="582"/>
      <c r="E313" s="582"/>
      <c r="F313" s="582"/>
      <c r="G313" s="601"/>
      <c r="H313" s="582"/>
      <c r="I313" s="582"/>
      <c r="J313" s="582"/>
      <c r="K313" s="582"/>
      <c r="L313" s="582"/>
      <c r="M313" s="582"/>
      <c r="N313" s="582"/>
      <c r="O313" s="582"/>
      <c r="P313" s="582"/>
      <c r="Q313" s="582"/>
      <c r="R313" s="582"/>
      <c r="S313" s="582"/>
      <c r="T313" s="582"/>
      <c r="U313" s="582"/>
      <c r="V313" s="582"/>
      <c r="W313" s="582"/>
      <c r="X313" s="582"/>
      <c r="Y313" s="582"/>
      <c r="Z313" s="582"/>
      <c r="AA313" s="582"/>
      <c r="AB313" s="582"/>
      <c r="AC313" s="582"/>
      <c r="AD313" s="582"/>
      <c r="AE313" s="582"/>
      <c r="AF313" s="582"/>
      <c r="AG313" s="582"/>
      <c r="AH313" s="582"/>
      <c r="AI313" s="582"/>
      <c r="AJ313" s="582"/>
      <c r="AK313" s="582"/>
      <c r="AL313" s="582"/>
    </row>
    <row r="314" spans="4:38" ht="15" customHeight="1">
      <c r="D314" s="216"/>
      <c r="E314" s="216"/>
      <c r="F314" s="519" t="s">
        <v>688</v>
      </c>
    </row>
    <row r="315" spans="4:38" ht="15" customHeight="1">
      <c r="D315" s="216"/>
      <c r="E315" s="216"/>
      <c r="F315" s="519" t="s">
        <v>689</v>
      </c>
    </row>
    <row r="321" spans="3:3" ht="15" customHeight="1">
      <c r="C321" s="587" t="s">
        <v>690</v>
      </c>
    </row>
    <row r="330" spans="3:3" ht="15" customHeight="1">
      <c r="C330" s="587" t="s">
        <v>691</v>
      </c>
    </row>
  </sheetData>
  <sheetProtection formatCells="0" insertHyperlinks="0" autoFilter="0"/>
  <mergeCells count="236">
    <mergeCell ref="P130:Q130"/>
    <mergeCell ref="P132:Q133"/>
    <mergeCell ref="P163:Q163"/>
    <mergeCell ref="P165:Q166"/>
    <mergeCell ref="P178:Q178"/>
    <mergeCell ref="P180:Q181"/>
    <mergeCell ref="AD176:AH176"/>
    <mergeCell ref="AD145:AG145"/>
    <mergeCell ref="N39:P39"/>
    <mergeCell ref="R39:T39"/>
    <mergeCell ref="V39:X39"/>
    <mergeCell ref="AD110:AG110"/>
    <mergeCell ref="AD111:AG111"/>
    <mergeCell ref="AD125:AG125"/>
    <mergeCell ref="AD126:AG126"/>
    <mergeCell ref="X40:Z40"/>
    <mergeCell ref="AB76:AE76"/>
    <mergeCell ref="AB77:AE77"/>
    <mergeCell ref="AB79:AE79"/>
    <mergeCell ref="AD146:AG146"/>
    <mergeCell ref="AD147:AG147"/>
    <mergeCell ref="O32:Q32"/>
    <mergeCell ref="S32:U32"/>
    <mergeCell ref="W32:Y32"/>
    <mergeCell ref="AA32:AC32"/>
    <mergeCell ref="P114:Q114"/>
    <mergeCell ref="P116:Q117"/>
    <mergeCell ref="AC40:AE40"/>
    <mergeCell ref="N11:R11"/>
    <mergeCell ref="W11:Z11"/>
    <mergeCell ref="AD11:AH11"/>
    <mergeCell ref="N12:R12"/>
    <mergeCell ref="W12:Z12"/>
    <mergeCell ref="AD12:AH12"/>
    <mergeCell ref="N14:R14"/>
    <mergeCell ref="AD14:AH14"/>
    <mergeCell ref="H22:T22"/>
    <mergeCell ref="U22:Y22"/>
    <mergeCell ref="Z22:AD22"/>
    <mergeCell ref="O34:Q34"/>
    <mergeCell ref="S34:U34"/>
    <mergeCell ref="W34:Y34"/>
    <mergeCell ref="AA34:AC34"/>
    <mergeCell ref="AG34:AJ34"/>
    <mergeCell ref="H23:T23"/>
    <mergeCell ref="U23:Y23"/>
    <mergeCell ref="Z23:AD23"/>
    <mergeCell ref="N28:P28"/>
    <mergeCell ref="AG32:AJ32"/>
    <mergeCell ref="AG40:AJ40"/>
    <mergeCell ref="J39:L39"/>
    <mergeCell ref="O40:Q40"/>
    <mergeCell ref="AG92:AJ92"/>
    <mergeCell ref="AC101:AF101"/>
    <mergeCell ref="AB59:AF59"/>
    <mergeCell ref="O59:P59"/>
    <mergeCell ref="P61:Q61"/>
    <mergeCell ref="P63:Q64"/>
    <mergeCell ref="O80:P80"/>
    <mergeCell ref="P82:Q82"/>
    <mergeCell ref="P84:Q85"/>
    <mergeCell ref="O97:P97"/>
    <mergeCell ref="P99:Q99"/>
    <mergeCell ref="P101:Q102"/>
    <mergeCell ref="AB54:AF54"/>
    <mergeCell ref="AB55:AF55"/>
    <mergeCell ref="AB57:AF57"/>
    <mergeCell ref="O56:P56"/>
    <mergeCell ref="T40:V40"/>
    <mergeCell ref="AD190:AG190"/>
    <mergeCell ref="AD191:AG191"/>
    <mergeCell ref="AD194:AG194"/>
    <mergeCell ref="AD162:AH162"/>
    <mergeCell ref="AD161:AH161"/>
    <mergeCell ref="D209:G209"/>
    <mergeCell ref="H209:K209"/>
    <mergeCell ref="L209:O209"/>
    <mergeCell ref="P209:S209"/>
    <mergeCell ref="T209:AG209"/>
    <mergeCell ref="P199:Q200"/>
    <mergeCell ref="T189:U189"/>
    <mergeCell ref="M190:M191"/>
    <mergeCell ref="M193:M195"/>
    <mergeCell ref="P197:Q197"/>
    <mergeCell ref="M187:M189"/>
    <mergeCell ref="D210:G210"/>
    <mergeCell ref="H210:K210"/>
    <mergeCell ref="L210:O210"/>
    <mergeCell ref="P210:S210"/>
    <mergeCell ref="T210:AG210"/>
    <mergeCell ref="D216:G216"/>
    <mergeCell ref="H216:K216"/>
    <mergeCell ref="L216:O216"/>
    <mergeCell ref="P216:S216"/>
    <mergeCell ref="H211:K211"/>
    <mergeCell ref="L211:O211"/>
    <mergeCell ref="P211:S211"/>
    <mergeCell ref="T211:AG211"/>
    <mergeCell ref="H215:K215"/>
    <mergeCell ref="L215:O215"/>
    <mergeCell ref="P215:S215"/>
    <mergeCell ref="T215:AG215"/>
    <mergeCell ref="D212:G212"/>
    <mergeCell ref="H212:K212"/>
    <mergeCell ref="L212:O212"/>
    <mergeCell ref="P212:S212"/>
    <mergeCell ref="T212:AG212"/>
    <mergeCell ref="D213:G213"/>
    <mergeCell ref="H213:K213"/>
    <mergeCell ref="L213:O213"/>
    <mergeCell ref="P213:S213"/>
    <mergeCell ref="T213:AG213"/>
    <mergeCell ref="D224:E225"/>
    <mergeCell ref="AC224:AE225"/>
    <mergeCell ref="L224:AB225"/>
    <mergeCell ref="L222:AB223"/>
    <mergeCell ref="D218:G218"/>
    <mergeCell ref="H218:K218"/>
    <mergeCell ref="L218:O218"/>
    <mergeCell ref="P218:S218"/>
    <mergeCell ref="T218:AG218"/>
    <mergeCell ref="D221:AE221"/>
    <mergeCell ref="F222:H222"/>
    <mergeCell ref="I222:K222"/>
    <mergeCell ref="AC222:AE222"/>
    <mergeCell ref="F22:G23"/>
    <mergeCell ref="F20:T21"/>
    <mergeCell ref="U20:Y21"/>
    <mergeCell ref="Z20:AD21"/>
    <mergeCell ref="I224:K225"/>
    <mergeCell ref="D222:E223"/>
    <mergeCell ref="F223:H223"/>
    <mergeCell ref="I223:K223"/>
    <mergeCell ref="AC223:AE223"/>
    <mergeCell ref="F224:H224"/>
    <mergeCell ref="F225:H225"/>
    <mergeCell ref="T216:AG216"/>
    <mergeCell ref="D217:G217"/>
    <mergeCell ref="H217:K217"/>
    <mergeCell ref="L217:O217"/>
    <mergeCell ref="P217:S217"/>
    <mergeCell ref="T217:AG217"/>
    <mergeCell ref="D214:G214"/>
    <mergeCell ref="H214:K214"/>
    <mergeCell ref="L214:O214"/>
    <mergeCell ref="P214:S214"/>
    <mergeCell ref="T214:AG214"/>
    <mergeCell ref="D215:G215"/>
    <mergeCell ref="D211:G211"/>
    <mergeCell ref="H250:I251"/>
    <mergeCell ref="J250:K251"/>
    <mergeCell ref="M250:P250"/>
    <mergeCell ref="M251:P251"/>
    <mergeCell ref="M253:N253"/>
    <mergeCell ref="M254:N254"/>
    <mergeCell ref="M255:N255"/>
    <mergeCell ref="L262:N262"/>
    <mergeCell ref="L263:N263"/>
    <mergeCell ref="F266:I270"/>
    <mergeCell ref="J266:R267"/>
    <mergeCell ref="S266:U270"/>
    <mergeCell ref="V266:X270"/>
    <mergeCell ref="Y266:AA270"/>
    <mergeCell ref="AB266:AD270"/>
    <mergeCell ref="AE266:AG270"/>
    <mergeCell ref="AH266:AJ270"/>
    <mergeCell ref="AK266:AM270"/>
    <mergeCell ref="J268:L270"/>
    <mergeCell ref="M268:O270"/>
    <mergeCell ref="P268:R270"/>
    <mergeCell ref="AE280:AG280"/>
    <mergeCell ref="AH271:AJ271"/>
    <mergeCell ref="AK271:AM271"/>
    <mergeCell ref="F275:I279"/>
    <mergeCell ref="J275:R276"/>
    <mergeCell ref="S275:U279"/>
    <mergeCell ref="V275:X279"/>
    <mergeCell ref="Y275:AA279"/>
    <mergeCell ref="AB275:AD279"/>
    <mergeCell ref="AE275:AG279"/>
    <mergeCell ref="AH275:AJ279"/>
    <mergeCell ref="AK275:AM279"/>
    <mergeCell ref="J277:L279"/>
    <mergeCell ref="M277:O279"/>
    <mergeCell ref="P277:R279"/>
    <mergeCell ref="F271:I271"/>
    <mergeCell ref="J271:L271"/>
    <mergeCell ref="M271:O271"/>
    <mergeCell ref="P271:R271"/>
    <mergeCell ref="S271:U271"/>
    <mergeCell ref="V271:X271"/>
    <mergeCell ref="Y271:AA271"/>
    <mergeCell ref="AB271:AD271"/>
    <mergeCell ref="AE271:AG271"/>
    <mergeCell ref="AH280:AJ280"/>
    <mergeCell ref="AK280:AM280"/>
    <mergeCell ref="F299:AE299"/>
    <mergeCell ref="F300:I300"/>
    <mergeCell ref="J300:O300"/>
    <mergeCell ref="P300:X300"/>
    <mergeCell ref="Y300:AE300"/>
    <mergeCell ref="F301:I303"/>
    <mergeCell ref="V301:X301"/>
    <mergeCell ref="Z301:AD301"/>
    <mergeCell ref="J302:O302"/>
    <mergeCell ref="P302:R302"/>
    <mergeCell ref="V302:X302"/>
    <mergeCell ref="Z302:AD302"/>
    <mergeCell ref="V303:X303"/>
    <mergeCell ref="Z303:AD303"/>
    <mergeCell ref="F280:I280"/>
    <mergeCell ref="J280:L280"/>
    <mergeCell ref="M280:O280"/>
    <mergeCell ref="P280:R280"/>
    <mergeCell ref="S280:U280"/>
    <mergeCell ref="V280:X280"/>
    <mergeCell ref="Y280:AA280"/>
    <mergeCell ref="AB280:AD280"/>
    <mergeCell ref="F310:K311"/>
    <mergeCell ref="L310:P311"/>
    <mergeCell ref="Q310:U311"/>
    <mergeCell ref="V310:AC310"/>
    <mergeCell ref="AD310:AF311"/>
    <mergeCell ref="AG310:AI311"/>
    <mergeCell ref="V311:AC311"/>
    <mergeCell ref="K306:M306"/>
    <mergeCell ref="F307:AF307"/>
    <mergeCell ref="F308:K309"/>
    <mergeCell ref="L308:P308"/>
    <mergeCell ref="Q308:U308"/>
    <mergeCell ref="V308:AC308"/>
    <mergeCell ref="AD308:AF309"/>
    <mergeCell ref="AG308:AI309"/>
    <mergeCell ref="L309:P309"/>
    <mergeCell ref="Q309:U309"/>
    <mergeCell ref="V309:AC309"/>
  </mergeCells>
  <phoneticPr fontId="90"/>
  <pageMargins left="0.78740157480314965" right="0.70866141732283472" top="0.98425196850393704" bottom="0.74803149606299213" header="0.31496062992125984" footer="0.31496062992125984"/>
  <pageSetup paperSize="9" orientation="portrait" blackAndWhite="1" r:id="rId1"/>
  <rowBreaks count="8" manualBreakCount="8">
    <brk id="41" max="39" man="1"/>
    <brk id="89" max="39" man="1"/>
    <brk id="154" max="39" man="1"/>
    <brk id="204" max="39" man="1"/>
    <brk id="230" max="39" man="1"/>
    <brk id="237" max="39" man="1"/>
    <brk id="318" max="39" man="1"/>
    <brk id="327" max="39" man="1"/>
  </rowBreaks>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4"/>
  <dimension ref="A2:CA390"/>
  <sheetViews>
    <sheetView view="pageBreakPreview" topLeftCell="A46" zoomScaleNormal="115" zoomScaleSheetLayoutView="100" workbookViewId="0">
      <selection activeCell="V67" sqref="V67"/>
    </sheetView>
  </sheetViews>
  <sheetFormatPr defaultColWidth="2.125" defaultRowHeight="15" customHeight="1"/>
  <cols>
    <col min="1" max="8" width="2.125" style="219"/>
    <col min="9" max="9" width="2.625" style="219" bestFit="1" customWidth="1"/>
    <col min="10" max="20" width="2.125" style="219"/>
    <col min="21" max="21" width="2.625" style="219" bestFit="1" customWidth="1"/>
    <col min="22" max="30" width="2.125" style="219"/>
    <col min="31" max="31" width="2.375" style="219" bestFit="1" customWidth="1"/>
    <col min="32" max="16384" width="2.125" style="219"/>
  </cols>
  <sheetData>
    <row r="2" spans="1:74" ht="16.5" customHeight="1">
      <c r="A2" s="220"/>
      <c r="B2" s="220"/>
      <c r="C2" s="220" t="s">
        <v>692</v>
      </c>
    </row>
    <row r="3" spans="1:74" ht="16.5" customHeight="1">
      <c r="A3" s="220"/>
      <c r="B3" s="220"/>
      <c r="C3" s="220"/>
    </row>
    <row r="4" spans="1:74" ht="16.5" customHeight="1">
      <c r="A4" s="220"/>
      <c r="B4" s="220"/>
      <c r="C4" s="220"/>
      <c r="D4" s="219" t="s">
        <v>693</v>
      </c>
    </row>
    <row r="5" spans="1:74" ht="16.5" customHeight="1">
      <c r="A5" s="220"/>
      <c r="B5" s="220"/>
      <c r="C5" s="220"/>
    </row>
    <row r="6" spans="1:74" ht="15" customHeight="1">
      <c r="D6" s="220" t="s">
        <v>694</v>
      </c>
    </row>
    <row r="7" spans="1:74" ht="7.5" customHeight="1"/>
    <row r="8" spans="1:74" ht="15" customHeight="1">
      <c r="E8" s="217" t="s">
        <v>497</v>
      </c>
      <c r="F8" s="220"/>
    </row>
    <row r="9" spans="1:74" s="218" customFormat="1" ht="15" customHeight="1">
      <c r="J9" s="691" t="s">
        <v>307</v>
      </c>
      <c r="K9" s="691"/>
      <c r="L9" s="691"/>
      <c r="M9" s="691"/>
      <c r="N9" s="691"/>
      <c r="O9" s="691"/>
      <c r="P9" s="691"/>
      <c r="Q9" s="691"/>
      <c r="R9" s="691"/>
      <c r="S9" s="691"/>
      <c r="T9" s="691"/>
      <c r="U9" s="691"/>
      <c r="V9" s="691"/>
      <c r="W9" s="692"/>
      <c r="X9" s="691"/>
      <c r="Y9" s="691"/>
      <c r="Z9" s="691"/>
      <c r="AA9" s="691"/>
      <c r="AB9" s="219" t="s">
        <v>308</v>
      </c>
      <c r="AC9" s="217"/>
      <c r="AD9" s="217"/>
      <c r="AE9" s="217"/>
      <c r="AG9" s="219" t="s">
        <v>309</v>
      </c>
      <c r="AI9" s="219"/>
      <c r="AJ9" s="219"/>
      <c r="AQ9" s="219"/>
      <c r="AR9" s="219"/>
      <c r="AS9" s="219"/>
      <c r="AT9" s="219"/>
      <c r="BV9" s="273"/>
    </row>
    <row r="10" spans="1:74" s="218" customFormat="1" ht="15" customHeight="1">
      <c r="F10" s="217" t="s">
        <v>499</v>
      </c>
      <c r="I10" s="640"/>
      <c r="J10" s="217" t="s">
        <v>74</v>
      </c>
      <c r="K10" s="518" t="s">
        <v>51</v>
      </c>
      <c r="L10" s="1290">
        <f>反力!AC69</f>
        <v>320</v>
      </c>
      <c r="M10" s="1290"/>
      <c r="N10" s="1290"/>
      <c r="O10" s="1290"/>
      <c r="P10" s="217" t="s">
        <v>58</v>
      </c>
      <c r="Q10" s="1272">
        <f>反力!X107</f>
        <v>-0.02</v>
      </c>
      <c r="R10" s="1272"/>
      <c r="S10" s="1272"/>
      <c r="T10" s="217"/>
      <c r="U10" s="518" t="s">
        <v>51</v>
      </c>
      <c r="V10" s="1280">
        <f t="shared" ref="V10:V15" si="0">L10*Q10</f>
        <v>-6.4</v>
      </c>
      <c r="W10" s="1280"/>
      <c r="X10" s="1280"/>
      <c r="Y10" s="1280"/>
      <c r="Z10" s="1280"/>
      <c r="AA10" s="264"/>
      <c r="AB10" s="1033">
        <v>-3.8</v>
      </c>
      <c r="AC10" s="1033"/>
      <c r="AD10" s="1033"/>
      <c r="AE10" s="1033"/>
      <c r="AF10" s="219"/>
      <c r="AG10" s="982">
        <f t="shared" ref="AG10:AG15" si="1">ROUND(AB10*V10,2)</f>
        <v>24.32</v>
      </c>
      <c r="AH10" s="982"/>
      <c r="AI10" s="982"/>
      <c r="AJ10" s="982"/>
      <c r="AK10" s="982"/>
    </row>
    <row r="11" spans="1:74" s="218" customFormat="1" ht="15" customHeight="1">
      <c r="F11" s="217"/>
      <c r="J11" s="217" t="s">
        <v>75</v>
      </c>
      <c r="K11" s="518" t="s">
        <v>51</v>
      </c>
      <c r="L11" s="1290">
        <f>L10</f>
        <v>320</v>
      </c>
      <c r="M11" s="1290"/>
      <c r="N11" s="1290"/>
      <c r="O11" s="1290"/>
      <c r="P11" s="217" t="s">
        <v>58</v>
      </c>
      <c r="Q11" s="1272">
        <f>反力!AA107</f>
        <v>0.17599999999999999</v>
      </c>
      <c r="R11" s="1272"/>
      <c r="S11" s="1272"/>
      <c r="T11" s="217"/>
      <c r="U11" s="518" t="s">
        <v>51</v>
      </c>
      <c r="V11" s="1280">
        <f t="shared" si="0"/>
        <v>56.319999999999993</v>
      </c>
      <c r="W11" s="1280"/>
      <c r="X11" s="1280"/>
      <c r="Y11" s="1280"/>
      <c r="Z11" s="1280"/>
      <c r="AA11" s="264"/>
      <c r="AB11" s="1033">
        <v>-1.5</v>
      </c>
      <c r="AC11" s="1033"/>
      <c r="AD11" s="1033"/>
      <c r="AE11" s="1033"/>
      <c r="AF11" s="219"/>
      <c r="AG11" s="982">
        <f t="shared" si="1"/>
        <v>-84.48</v>
      </c>
      <c r="AH11" s="982"/>
      <c r="AI11" s="982"/>
      <c r="AJ11" s="982"/>
      <c r="AK11" s="982"/>
    </row>
    <row r="12" spans="1:74" s="218" customFormat="1" ht="15" customHeight="1">
      <c r="F12" s="217"/>
      <c r="J12" s="217" t="s">
        <v>76</v>
      </c>
      <c r="K12" s="518" t="s">
        <v>51</v>
      </c>
      <c r="L12" s="1290">
        <f>L11</f>
        <v>320</v>
      </c>
      <c r="M12" s="1290"/>
      <c r="N12" s="1290"/>
      <c r="O12" s="1290"/>
      <c r="P12" s="217" t="s">
        <v>58</v>
      </c>
      <c r="Q12" s="1272">
        <f>反力!AD107</f>
        <v>0.373</v>
      </c>
      <c r="R12" s="1272"/>
      <c r="S12" s="1272"/>
      <c r="T12" s="217"/>
      <c r="U12" s="518" t="s">
        <v>51</v>
      </c>
      <c r="V12" s="1280">
        <f t="shared" si="0"/>
        <v>119.36</v>
      </c>
      <c r="W12" s="1280"/>
      <c r="X12" s="1280"/>
      <c r="Y12" s="1280"/>
      <c r="Z12" s="1280"/>
      <c r="AA12" s="264"/>
      <c r="AB12" s="1033">
        <v>1.5</v>
      </c>
      <c r="AC12" s="1033"/>
      <c r="AD12" s="1033"/>
      <c r="AE12" s="1033"/>
      <c r="AF12" s="219"/>
      <c r="AG12" s="982">
        <f t="shared" si="1"/>
        <v>179.04</v>
      </c>
      <c r="AH12" s="982"/>
      <c r="AI12" s="982"/>
      <c r="AJ12" s="982"/>
      <c r="AK12" s="982"/>
      <c r="BR12" s="273"/>
    </row>
    <row r="13" spans="1:74" s="218" customFormat="1" ht="15" customHeight="1">
      <c r="F13" s="217"/>
      <c r="J13" s="217" t="s">
        <v>77</v>
      </c>
      <c r="K13" s="518" t="s">
        <v>51</v>
      </c>
      <c r="L13" s="1290">
        <f>L12</f>
        <v>320</v>
      </c>
      <c r="M13" s="1290"/>
      <c r="N13" s="1290"/>
      <c r="O13" s="1290"/>
      <c r="P13" s="217" t="s">
        <v>58</v>
      </c>
      <c r="Q13" s="1272">
        <f>反力!AG107</f>
        <v>0.47099999999999997</v>
      </c>
      <c r="R13" s="1272"/>
      <c r="S13" s="1272"/>
      <c r="T13" s="217"/>
      <c r="U13" s="518" t="s">
        <v>51</v>
      </c>
      <c r="V13" s="1280">
        <f t="shared" si="0"/>
        <v>150.72</v>
      </c>
      <c r="W13" s="1280"/>
      <c r="X13" s="1280"/>
      <c r="Y13" s="1280"/>
      <c r="Z13" s="1280"/>
      <c r="AA13" s="264"/>
      <c r="AB13" s="1033">
        <v>3.8</v>
      </c>
      <c r="AC13" s="1033"/>
      <c r="AD13" s="1033"/>
      <c r="AE13" s="1033"/>
      <c r="AF13" s="219"/>
      <c r="AG13" s="982">
        <f t="shared" si="1"/>
        <v>572.74</v>
      </c>
      <c r="AH13" s="982"/>
      <c r="AI13" s="982"/>
      <c r="AJ13" s="982"/>
      <c r="AK13" s="982"/>
    </row>
    <row r="14" spans="1:74" s="218" customFormat="1" ht="15" customHeight="1">
      <c r="F14" s="217" t="s">
        <v>500</v>
      </c>
      <c r="J14" s="217" t="s">
        <v>74</v>
      </c>
      <c r="K14" s="518" t="s">
        <v>51</v>
      </c>
      <c r="L14" s="1290">
        <f>反力!AC70</f>
        <v>160</v>
      </c>
      <c r="M14" s="1290"/>
      <c r="N14" s="1290"/>
      <c r="O14" s="1290"/>
      <c r="P14" s="217" t="s">
        <v>58</v>
      </c>
      <c r="Q14" s="1272">
        <f>反力!L125</f>
        <v>0.14299999999999999</v>
      </c>
      <c r="R14" s="1272"/>
      <c r="S14" s="1272"/>
      <c r="T14" s="217"/>
      <c r="U14" s="518" t="s">
        <v>51</v>
      </c>
      <c r="V14" s="1280">
        <f t="shared" si="0"/>
        <v>22.88</v>
      </c>
      <c r="W14" s="1280"/>
      <c r="X14" s="1280"/>
      <c r="Y14" s="1280"/>
      <c r="Z14" s="1280"/>
      <c r="AA14" s="264"/>
      <c r="AB14" s="1033">
        <v>-2.95</v>
      </c>
      <c r="AC14" s="1033"/>
      <c r="AD14" s="1033"/>
      <c r="AE14" s="1033"/>
      <c r="AF14" s="219"/>
      <c r="AG14" s="982">
        <f t="shared" si="1"/>
        <v>-67.5</v>
      </c>
      <c r="AH14" s="982"/>
      <c r="AI14" s="982"/>
      <c r="AJ14" s="982"/>
      <c r="AK14" s="982"/>
    </row>
    <row r="15" spans="1:74" s="218" customFormat="1" ht="15" customHeight="1">
      <c r="F15" s="268"/>
      <c r="G15" s="268"/>
      <c r="H15" s="268"/>
      <c r="I15" s="268"/>
      <c r="J15" s="267" t="s">
        <v>75</v>
      </c>
      <c r="K15" s="522" t="s">
        <v>51</v>
      </c>
      <c r="L15" s="1543">
        <f>L14</f>
        <v>160</v>
      </c>
      <c r="M15" s="1543"/>
      <c r="N15" s="1543"/>
      <c r="O15" s="1543"/>
      <c r="P15" s="267" t="s">
        <v>58</v>
      </c>
      <c r="Q15" s="1287">
        <f>反力!Q125</f>
        <v>0.85699999999999998</v>
      </c>
      <c r="R15" s="1287"/>
      <c r="S15" s="1287"/>
      <c r="T15" s="267"/>
      <c r="U15" s="522" t="s">
        <v>51</v>
      </c>
      <c r="V15" s="1288">
        <f t="shared" si="0"/>
        <v>137.12</v>
      </c>
      <c r="W15" s="1288"/>
      <c r="X15" s="1288"/>
      <c r="Y15" s="1288"/>
      <c r="Z15" s="1288"/>
      <c r="AA15" s="687"/>
      <c r="AB15" s="1028">
        <v>2.95</v>
      </c>
      <c r="AC15" s="1028"/>
      <c r="AD15" s="1028"/>
      <c r="AE15" s="1028"/>
      <c r="AF15" s="330"/>
      <c r="AG15" s="1029">
        <f t="shared" si="1"/>
        <v>404.5</v>
      </c>
      <c r="AH15" s="1029"/>
      <c r="AI15" s="1029"/>
      <c r="AJ15" s="1029"/>
      <c r="AK15" s="1029"/>
    </row>
    <row r="16" spans="1:74" s="218" customFormat="1" ht="15" customHeight="1">
      <c r="J16" s="217"/>
      <c r="P16" s="251"/>
      <c r="Q16" s="272"/>
      <c r="R16" s="272"/>
      <c r="S16" s="272"/>
      <c r="T16" s="272"/>
      <c r="U16" s="217" t="s">
        <v>501</v>
      </c>
      <c r="W16" s="1290">
        <f>SUM(V10:Z15)</f>
        <v>480</v>
      </c>
      <c r="X16" s="1290"/>
      <c r="Y16" s="1290"/>
      <c r="Z16" s="1290"/>
      <c r="AA16" s="227"/>
      <c r="AF16" s="217" t="s">
        <v>501</v>
      </c>
      <c r="AG16" s="982">
        <f>SUM(AG10:AK15)</f>
        <v>1028.6199999999999</v>
      </c>
      <c r="AH16" s="982"/>
      <c r="AI16" s="982"/>
      <c r="AJ16" s="982"/>
      <c r="AK16" s="982"/>
      <c r="AQ16" s="219"/>
      <c r="AR16" s="219"/>
      <c r="AS16" s="219"/>
    </row>
    <row r="18" spans="1:37" ht="15" customHeight="1">
      <c r="E18" s="217" t="s">
        <v>498</v>
      </c>
      <c r="F18" s="220"/>
    </row>
    <row r="19" spans="1:37" s="218" customFormat="1" ht="15" customHeight="1">
      <c r="J19" s="691" t="s">
        <v>307</v>
      </c>
      <c r="K19" s="691"/>
      <c r="L19" s="691"/>
      <c r="M19" s="691"/>
      <c r="N19" s="691"/>
      <c r="O19" s="691"/>
      <c r="P19" s="691"/>
      <c r="Q19" s="691"/>
      <c r="R19" s="691"/>
      <c r="S19" s="691"/>
      <c r="T19" s="691"/>
      <c r="U19" s="691"/>
      <c r="V19" s="691"/>
      <c r="W19" s="692"/>
      <c r="X19" s="691"/>
      <c r="Y19" s="691"/>
      <c r="Z19" s="691"/>
      <c r="AA19" s="691"/>
      <c r="AB19" s="219" t="s">
        <v>308</v>
      </c>
      <c r="AC19" s="219"/>
      <c r="AD19" s="219"/>
      <c r="AE19" s="219"/>
      <c r="AF19" s="219"/>
      <c r="AG19" s="219"/>
      <c r="AH19" s="219" t="s">
        <v>309</v>
      </c>
      <c r="AI19" s="219"/>
      <c r="AJ19" s="219"/>
      <c r="AK19" s="219"/>
    </row>
    <row r="20" spans="1:37" s="218" customFormat="1" ht="15" customHeight="1">
      <c r="F20" s="217" t="s">
        <v>499</v>
      </c>
      <c r="I20" s="640"/>
      <c r="J20" s="217" t="s">
        <v>74</v>
      </c>
      <c r="K20" s="518" t="s">
        <v>51</v>
      </c>
      <c r="L20" s="1290">
        <f>L10</f>
        <v>320</v>
      </c>
      <c r="M20" s="1290"/>
      <c r="N20" s="1290"/>
      <c r="O20" s="1290"/>
      <c r="P20" s="217" t="s">
        <v>58</v>
      </c>
      <c r="Q20" s="1272">
        <f>反力!X106</f>
        <v>0.47099999999999997</v>
      </c>
      <c r="R20" s="1272"/>
      <c r="S20" s="1272"/>
      <c r="T20" s="217"/>
      <c r="U20" s="518" t="s">
        <v>51</v>
      </c>
      <c r="V20" s="1280">
        <f t="shared" ref="V20:V25" si="2">L20*Q20</f>
        <v>150.72</v>
      </c>
      <c r="W20" s="1280"/>
      <c r="X20" s="1280"/>
      <c r="Y20" s="1280"/>
      <c r="Z20" s="1280"/>
      <c r="AA20" s="264"/>
      <c r="AB20" s="1033">
        <v>-3.8</v>
      </c>
      <c r="AC20" s="1033"/>
      <c r="AD20" s="1033"/>
      <c r="AE20" s="1033"/>
      <c r="AF20" s="219"/>
      <c r="AG20" s="982">
        <f t="shared" ref="AG20:AG25" si="3">ROUND(AB20*V20,2)</f>
        <v>-572.74</v>
      </c>
      <c r="AH20" s="982"/>
      <c r="AI20" s="982"/>
      <c r="AJ20" s="982"/>
      <c r="AK20" s="982"/>
    </row>
    <row r="21" spans="1:37" s="218" customFormat="1" ht="15" customHeight="1">
      <c r="F21" s="217"/>
      <c r="J21" s="217" t="s">
        <v>75</v>
      </c>
      <c r="K21" s="518" t="s">
        <v>51</v>
      </c>
      <c r="L21" s="1290">
        <f>L20</f>
        <v>320</v>
      </c>
      <c r="M21" s="1290"/>
      <c r="N21" s="1290"/>
      <c r="O21" s="1290"/>
      <c r="P21" s="217" t="s">
        <v>58</v>
      </c>
      <c r="Q21" s="1272">
        <f>反力!AA106</f>
        <v>0.373</v>
      </c>
      <c r="R21" s="1272"/>
      <c r="S21" s="1272"/>
      <c r="T21" s="217"/>
      <c r="U21" s="518" t="s">
        <v>51</v>
      </c>
      <c r="V21" s="1280">
        <f t="shared" si="2"/>
        <v>119.36</v>
      </c>
      <c r="W21" s="1280"/>
      <c r="X21" s="1280"/>
      <c r="Y21" s="1280"/>
      <c r="Z21" s="1280"/>
      <c r="AA21" s="264"/>
      <c r="AB21" s="1033">
        <v>-1.5</v>
      </c>
      <c r="AC21" s="1033"/>
      <c r="AD21" s="1033"/>
      <c r="AE21" s="1033"/>
      <c r="AF21" s="219"/>
      <c r="AG21" s="982">
        <f t="shared" si="3"/>
        <v>-179.04</v>
      </c>
      <c r="AH21" s="982"/>
      <c r="AI21" s="982"/>
      <c r="AJ21" s="982"/>
      <c r="AK21" s="982"/>
    </row>
    <row r="22" spans="1:37" s="218" customFormat="1" ht="15" customHeight="1">
      <c r="F22" s="217"/>
      <c r="J22" s="217" t="s">
        <v>76</v>
      </c>
      <c r="K22" s="518" t="s">
        <v>51</v>
      </c>
      <c r="L22" s="1290">
        <f>L21</f>
        <v>320</v>
      </c>
      <c r="M22" s="1290"/>
      <c r="N22" s="1290"/>
      <c r="O22" s="1290"/>
      <c r="P22" s="217" t="s">
        <v>58</v>
      </c>
      <c r="Q22" s="1272">
        <f>反力!AD106</f>
        <v>0.17599999999999999</v>
      </c>
      <c r="R22" s="1272"/>
      <c r="S22" s="1272"/>
      <c r="T22" s="217"/>
      <c r="U22" s="518" t="s">
        <v>51</v>
      </c>
      <c r="V22" s="1280">
        <f t="shared" si="2"/>
        <v>56.319999999999993</v>
      </c>
      <c r="W22" s="1280"/>
      <c r="X22" s="1280"/>
      <c r="Y22" s="1280"/>
      <c r="Z22" s="1280"/>
      <c r="AA22" s="264"/>
      <c r="AB22" s="1033">
        <v>1.5</v>
      </c>
      <c r="AC22" s="1033"/>
      <c r="AD22" s="1033"/>
      <c r="AE22" s="1033"/>
      <c r="AF22" s="219"/>
      <c r="AG22" s="982">
        <f t="shared" si="3"/>
        <v>84.48</v>
      </c>
      <c r="AH22" s="982"/>
      <c r="AI22" s="982"/>
      <c r="AJ22" s="982"/>
      <c r="AK22" s="982"/>
    </row>
    <row r="23" spans="1:37" s="218" customFormat="1" ht="15" customHeight="1">
      <c r="F23" s="217"/>
      <c r="J23" s="217" t="s">
        <v>77</v>
      </c>
      <c r="K23" s="518" t="s">
        <v>51</v>
      </c>
      <c r="L23" s="1290">
        <f>L22</f>
        <v>320</v>
      </c>
      <c r="M23" s="1290"/>
      <c r="N23" s="1290"/>
      <c r="O23" s="1290"/>
      <c r="P23" s="217" t="s">
        <v>58</v>
      </c>
      <c r="Q23" s="1272">
        <f>反力!AG106</f>
        <v>-0.02</v>
      </c>
      <c r="R23" s="1272"/>
      <c r="S23" s="1272"/>
      <c r="T23" s="217"/>
      <c r="U23" s="518" t="s">
        <v>51</v>
      </c>
      <c r="V23" s="1280">
        <f t="shared" si="2"/>
        <v>-6.4</v>
      </c>
      <c r="W23" s="1280"/>
      <c r="X23" s="1280"/>
      <c r="Y23" s="1280"/>
      <c r="Z23" s="1280"/>
      <c r="AA23" s="264"/>
      <c r="AB23" s="1033">
        <v>3.8</v>
      </c>
      <c r="AC23" s="1033"/>
      <c r="AD23" s="1033"/>
      <c r="AE23" s="1033"/>
      <c r="AF23" s="219"/>
      <c r="AG23" s="982">
        <f t="shared" si="3"/>
        <v>-24.32</v>
      </c>
      <c r="AH23" s="982"/>
      <c r="AI23" s="982"/>
      <c r="AJ23" s="982"/>
      <c r="AK23" s="982"/>
    </row>
    <row r="24" spans="1:37" s="218" customFormat="1" ht="15" customHeight="1">
      <c r="F24" s="217" t="s">
        <v>500</v>
      </c>
      <c r="J24" s="217" t="s">
        <v>74</v>
      </c>
      <c r="K24" s="518" t="s">
        <v>51</v>
      </c>
      <c r="L24" s="1290">
        <f>L14</f>
        <v>160</v>
      </c>
      <c r="M24" s="1290"/>
      <c r="N24" s="1290"/>
      <c r="O24" s="1290"/>
      <c r="P24" s="217" t="s">
        <v>58</v>
      </c>
      <c r="Q24" s="1272">
        <f>反力!L124</f>
        <v>0.85699999999999998</v>
      </c>
      <c r="R24" s="1272"/>
      <c r="S24" s="1272"/>
      <c r="T24" s="217"/>
      <c r="U24" s="518" t="s">
        <v>51</v>
      </c>
      <c r="V24" s="1280">
        <f t="shared" si="2"/>
        <v>137.12</v>
      </c>
      <c r="W24" s="1280"/>
      <c r="X24" s="1280"/>
      <c r="Y24" s="1280"/>
      <c r="Z24" s="1280"/>
      <c r="AA24" s="264"/>
      <c r="AB24" s="1033">
        <v>-2.95</v>
      </c>
      <c r="AC24" s="1033"/>
      <c r="AD24" s="1033"/>
      <c r="AE24" s="1033"/>
      <c r="AF24" s="219"/>
      <c r="AG24" s="982">
        <f t="shared" si="3"/>
        <v>-404.5</v>
      </c>
      <c r="AH24" s="982"/>
      <c r="AI24" s="982"/>
      <c r="AJ24" s="982"/>
      <c r="AK24" s="982"/>
    </row>
    <row r="25" spans="1:37" s="218" customFormat="1" ht="15" customHeight="1">
      <c r="F25" s="268"/>
      <c r="G25" s="268"/>
      <c r="H25" s="268"/>
      <c r="I25" s="268"/>
      <c r="J25" s="267" t="s">
        <v>75</v>
      </c>
      <c r="K25" s="522" t="s">
        <v>51</v>
      </c>
      <c r="L25" s="1543">
        <f>L24</f>
        <v>160</v>
      </c>
      <c r="M25" s="1543"/>
      <c r="N25" s="1543"/>
      <c r="O25" s="1543"/>
      <c r="P25" s="267" t="s">
        <v>58</v>
      </c>
      <c r="Q25" s="1287">
        <f>反力!Q124</f>
        <v>0.14299999999999999</v>
      </c>
      <c r="R25" s="1287"/>
      <c r="S25" s="1287"/>
      <c r="T25" s="267"/>
      <c r="U25" s="522" t="s">
        <v>51</v>
      </c>
      <c r="V25" s="1288">
        <f t="shared" si="2"/>
        <v>22.88</v>
      </c>
      <c r="W25" s="1288"/>
      <c r="X25" s="1288"/>
      <c r="Y25" s="1288"/>
      <c r="Z25" s="1288"/>
      <c r="AA25" s="687"/>
      <c r="AB25" s="1028">
        <v>2.95</v>
      </c>
      <c r="AC25" s="1028"/>
      <c r="AD25" s="1028"/>
      <c r="AE25" s="1028"/>
      <c r="AF25" s="330"/>
      <c r="AG25" s="1029">
        <f t="shared" si="3"/>
        <v>67.5</v>
      </c>
      <c r="AH25" s="1029"/>
      <c r="AI25" s="1029"/>
      <c r="AJ25" s="1029"/>
      <c r="AK25" s="1029"/>
    </row>
    <row r="26" spans="1:37" s="218" customFormat="1" ht="15" customHeight="1">
      <c r="F26" s="272"/>
      <c r="G26" s="272"/>
      <c r="H26" s="272"/>
      <c r="I26" s="272"/>
      <c r="J26" s="272"/>
      <c r="P26" s="217"/>
      <c r="Q26" s="226"/>
      <c r="R26" s="226"/>
      <c r="S26" s="226"/>
      <c r="T26" s="217"/>
      <c r="U26" s="217" t="s">
        <v>501</v>
      </c>
      <c r="V26" s="251"/>
      <c r="W26" s="1290">
        <f>SUM(V20:Z25)</f>
        <v>480</v>
      </c>
      <c r="X26" s="1290"/>
      <c r="Y26" s="1290"/>
      <c r="Z26" s="1290"/>
      <c r="AA26" s="227"/>
      <c r="AB26" s="219"/>
      <c r="AC26" s="219"/>
      <c r="AD26" s="219"/>
      <c r="AE26" s="219"/>
      <c r="AF26" s="217" t="s">
        <v>501</v>
      </c>
      <c r="AG26" s="982">
        <f>SUM(AG20:AK25)</f>
        <v>-1028.6199999999999</v>
      </c>
      <c r="AH26" s="982"/>
      <c r="AI26" s="982"/>
      <c r="AJ26" s="982"/>
      <c r="AK26" s="982"/>
    </row>
    <row r="27" spans="1:37" s="217" customFormat="1" ht="15" customHeight="1">
      <c r="N27" s="254"/>
      <c r="O27" s="254"/>
      <c r="P27" s="254"/>
      <c r="R27" s="254"/>
      <c r="S27" s="254"/>
      <c r="T27" s="254"/>
      <c r="AA27" s="227"/>
      <c r="AB27" s="227"/>
      <c r="AD27" s="219"/>
      <c r="AE27" s="219"/>
      <c r="AF27" s="219"/>
      <c r="AG27" s="219"/>
      <c r="AH27" s="219"/>
    </row>
    <row r="28" spans="1:37" s="217" customFormat="1" ht="15" customHeight="1">
      <c r="N28" s="254"/>
      <c r="O28" s="254"/>
      <c r="P28" s="254"/>
      <c r="R28" s="254"/>
      <c r="S28" s="254"/>
      <c r="T28" s="254"/>
      <c r="AA28" s="227"/>
      <c r="AB28" s="227"/>
      <c r="AD28" s="219"/>
      <c r="AE28" s="219"/>
      <c r="AF28" s="219"/>
      <c r="AG28" s="219"/>
      <c r="AH28" s="219"/>
    </row>
    <row r="29" spans="1:37" ht="16.5" customHeight="1">
      <c r="A29" s="220"/>
      <c r="B29" s="220"/>
      <c r="D29" s="220" t="s">
        <v>695</v>
      </c>
      <c r="R29" s="266"/>
      <c r="T29" s="291"/>
      <c r="U29" s="291"/>
      <c r="V29" s="291"/>
      <c r="W29" s="291"/>
      <c r="X29" s="291"/>
      <c r="AA29" s="241"/>
      <c r="AB29" s="241"/>
      <c r="AC29" s="241"/>
      <c r="AD29" s="241"/>
      <c r="AG29" s="241"/>
      <c r="AH29" s="241"/>
    </row>
    <row r="30" spans="1:37" ht="15" customHeight="1">
      <c r="D30" s="220"/>
    </row>
    <row r="31" spans="1:37" s="217" customFormat="1" ht="16.5" customHeight="1">
      <c r="E31" s="219" t="s">
        <v>503</v>
      </c>
    </row>
    <row r="32" spans="1:37" s="217" customFormat="1" ht="9" customHeight="1">
      <c r="E32" s="219"/>
    </row>
    <row r="33" spans="5:37" s="217" customFormat="1" ht="16.5" customHeight="1">
      <c r="E33" s="219"/>
      <c r="F33" s="219" t="s">
        <v>219</v>
      </c>
      <c r="J33" s="989" t="s">
        <v>336</v>
      </c>
      <c r="K33" s="989"/>
      <c r="L33" s="217" t="s">
        <v>51</v>
      </c>
      <c r="M33" s="981">
        <f>直角水平!AG191</f>
        <v>6720</v>
      </c>
      <c r="N33" s="981"/>
      <c r="O33" s="981"/>
      <c r="P33" s="981"/>
      <c r="Q33" s="234" t="s">
        <v>115</v>
      </c>
      <c r="R33" s="981">
        <f>直角水平!AG203</f>
        <v>2360</v>
      </c>
      <c r="S33" s="981"/>
      <c r="T33" s="981"/>
      <c r="U33" s="981"/>
      <c r="X33" s="217" t="s">
        <v>51</v>
      </c>
      <c r="Y33" s="764">
        <f>M33+R33</f>
        <v>9080</v>
      </c>
      <c r="Z33" s="764"/>
      <c r="AA33" s="764"/>
      <c r="AB33" s="764"/>
      <c r="AC33" s="764"/>
      <c r="AD33" s="219" t="s">
        <v>13</v>
      </c>
    </row>
    <row r="34" spans="5:37" s="217" customFormat="1" ht="9" customHeight="1">
      <c r="E34" s="219"/>
    </row>
    <row r="35" spans="5:37" ht="16.5" customHeight="1">
      <c r="J35" s="223"/>
      <c r="K35" s="223"/>
      <c r="L35" s="217"/>
      <c r="M35" s="266"/>
      <c r="N35" s="234"/>
      <c r="O35" s="234"/>
      <c r="P35" s="234"/>
      <c r="Q35" s="234"/>
      <c r="R35" s="234"/>
      <c r="S35" s="234"/>
      <c r="T35" s="234"/>
      <c r="U35" s="234"/>
      <c r="V35" s="234"/>
      <c r="W35" s="237"/>
      <c r="X35" s="223"/>
      <c r="Y35" s="292"/>
      <c r="AG35" s="217"/>
      <c r="AH35" s="289"/>
      <c r="AI35" s="289"/>
      <c r="AJ35" s="289"/>
      <c r="AK35" s="289"/>
    </row>
    <row r="36" spans="5:37" s="217" customFormat="1" ht="16.5" customHeight="1">
      <c r="E36" s="219" t="s">
        <v>504</v>
      </c>
    </row>
    <row r="37" spans="5:37" ht="9" customHeight="1"/>
    <row r="38" spans="5:37" ht="15" customHeight="1">
      <c r="O38" s="219" t="s">
        <v>508</v>
      </c>
      <c r="U38" s="219" t="s">
        <v>696</v>
      </c>
      <c r="Z38" s="219" t="s">
        <v>308</v>
      </c>
      <c r="AF38" s="219" t="s">
        <v>309</v>
      </c>
      <c r="AJ38" s="289"/>
      <c r="AK38" s="289"/>
    </row>
    <row r="39" spans="5:37" ht="15" customHeight="1">
      <c r="G39" s="219" t="s">
        <v>510</v>
      </c>
      <c r="N39" s="982">
        <f>直角水平!AG189</f>
        <v>5520</v>
      </c>
      <c r="O39" s="982"/>
      <c r="P39" s="982"/>
      <c r="Q39" s="982"/>
      <c r="R39" s="982"/>
      <c r="T39" s="989" t="s">
        <v>170</v>
      </c>
      <c r="U39" s="989"/>
      <c r="V39" s="989"/>
      <c r="W39" s="989"/>
      <c r="X39" s="989"/>
      <c r="Z39" s="1537">
        <f>直角水平!AG193</f>
        <v>2.75</v>
      </c>
      <c r="AA39" s="1537"/>
      <c r="AB39" s="1537"/>
      <c r="AC39" s="1537"/>
      <c r="AE39" s="982">
        <f>ROUND(Z39*N39,2)</f>
        <v>15180</v>
      </c>
      <c r="AF39" s="982"/>
      <c r="AG39" s="982"/>
      <c r="AH39" s="982"/>
      <c r="AI39" s="982"/>
      <c r="AJ39" s="289"/>
      <c r="AK39" s="289"/>
    </row>
    <row r="40" spans="5:37" ht="15" customHeight="1">
      <c r="G40" s="644" t="s">
        <v>511</v>
      </c>
      <c r="N40" s="290"/>
      <c r="O40" s="290"/>
      <c r="P40" s="290"/>
      <c r="Q40" s="290"/>
      <c r="R40" s="290"/>
      <c r="T40" s="223"/>
      <c r="U40" s="223"/>
      <c r="V40" s="223"/>
      <c r="W40" s="223"/>
      <c r="X40" s="223"/>
      <c r="Z40" s="643"/>
      <c r="AA40" s="643"/>
      <c r="AB40" s="643"/>
      <c r="AC40" s="643"/>
      <c r="AE40" s="290"/>
      <c r="AF40" s="290"/>
      <c r="AG40" s="290"/>
      <c r="AH40" s="290"/>
      <c r="AI40" s="290"/>
      <c r="AJ40" s="289"/>
      <c r="AK40" s="289"/>
    </row>
    <row r="41" spans="5:37" ht="15" customHeight="1">
      <c r="I41" s="219" t="s">
        <v>512</v>
      </c>
      <c r="N41" s="989" t="s">
        <v>170</v>
      </c>
      <c r="O41" s="989"/>
      <c r="P41" s="989"/>
      <c r="Q41" s="989"/>
      <c r="R41" s="989"/>
      <c r="S41" s="290"/>
      <c r="T41" s="982">
        <f>反力!X110</f>
        <v>-530</v>
      </c>
      <c r="U41" s="982"/>
      <c r="V41" s="982"/>
      <c r="W41" s="982"/>
      <c r="X41" s="982"/>
      <c r="Z41" s="1033">
        <v>-3.8</v>
      </c>
      <c r="AA41" s="1033"/>
      <c r="AB41" s="1033"/>
      <c r="AC41" s="1033"/>
      <c r="AE41" s="982">
        <f>ROUND(Z41*T41,2)</f>
        <v>2014</v>
      </c>
      <c r="AF41" s="982"/>
      <c r="AG41" s="982"/>
      <c r="AH41" s="982"/>
      <c r="AI41" s="982"/>
      <c r="AJ41" s="289"/>
      <c r="AK41" s="289"/>
    </row>
    <row r="42" spans="5:37" ht="15" customHeight="1">
      <c r="I42" s="219" t="s">
        <v>75</v>
      </c>
      <c r="N42" s="989" t="s">
        <v>170</v>
      </c>
      <c r="O42" s="989"/>
      <c r="P42" s="989"/>
      <c r="Q42" s="989"/>
      <c r="R42" s="989"/>
      <c r="T42" s="982">
        <f>反力!AA110</f>
        <v>-210</v>
      </c>
      <c r="U42" s="982"/>
      <c r="V42" s="982"/>
      <c r="W42" s="982"/>
      <c r="X42" s="982"/>
      <c r="Z42" s="1033">
        <v>-1.5</v>
      </c>
      <c r="AA42" s="1033"/>
      <c r="AB42" s="1033"/>
      <c r="AC42" s="1033"/>
      <c r="AE42" s="982">
        <f>ROUND(Z42*T42,2)</f>
        <v>315</v>
      </c>
      <c r="AF42" s="982"/>
      <c r="AG42" s="982"/>
      <c r="AH42" s="982"/>
      <c r="AI42" s="982"/>
      <c r="AJ42" s="289"/>
      <c r="AK42" s="289"/>
    </row>
    <row r="43" spans="5:37" ht="15" customHeight="1">
      <c r="I43" s="219" t="s">
        <v>76</v>
      </c>
      <c r="N43" s="989" t="s">
        <v>170</v>
      </c>
      <c r="O43" s="989"/>
      <c r="P43" s="989"/>
      <c r="Q43" s="989"/>
      <c r="R43" s="989"/>
      <c r="T43" s="982">
        <f>反力!AD110</f>
        <v>210</v>
      </c>
      <c r="U43" s="982"/>
      <c r="V43" s="982"/>
      <c r="W43" s="982"/>
      <c r="X43" s="982"/>
      <c r="Z43" s="1033">
        <v>1.5</v>
      </c>
      <c r="AA43" s="1033"/>
      <c r="AB43" s="1033"/>
      <c r="AC43" s="1033"/>
      <c r="AE43" s="982">
        <f>ROUND(Z43*T43,2)</f>
        <v>315</v>
      </c>
      <c r="AF43" s="982"/>
      <c r="AG43" s="982"/>
      <c r="AH43" s="982"/>
      <c r="AI43" s="982"/>
      <c r="AJ43" s="289"/>
      <c r="AK43" s="289"/>
    </row>
    <row r="44" spans="5:37" ht="15" customHeight="1">
      <c r="I44" s="219" t="s">
        <v>77</v>
      </c>
      <c r="N44" s="989" t="s">
        <v>170</v>
      </c>
      <c r="O44" s="989"/>
      <c r="P44" s="989"/>
      <c r="Q44" s="989"/>
      <c r="R44" s="989"/>
      <c r="T44" s="982">
        <f>反力!AG110</f>
        <v>530</v>
      </c>
      <c r="U44" s="982"/>
      <c r="V44" s="982"/>
      <c r="W44" s="982"/>
      <c r="X44" s="982"/>
      <c r="Z44" s="1033">
        <v>3.8</v>
      </c>
      <c r="AA44" s="1033"/>
      <c r="AB44" s="1033"/>
      <c r="AC44" s="1033"/>
      <c r="AE44" s="982">
        <f>ROUND(Z44*T44,2)</f>
        <v>2014</v>
      </c>
      <c r="AF44" s="982"/>
      <c r="AG44" s="982"/>
      <c r="AH44" s="982"/>
      <c r="AI44" s="982"/>
      <c r="AJ44" s="289"/>
      <c r="AK44" s="289"/>
    </row>
    <row r="45" spans="5:37" ht="15" customHeight="1">
      <c r="G45" s="219" t="s">
        <v>513</v>
      </c>
      <c r="N45" s="982">
        <f>直角水平!AG201</f>
        <v>1720</v>
      </c>
      <c r="O45" s="982"/>
      <c r="P45" s="982"/>
      <c r="Q45" s="982"/>
      <c r="R45" s="982"/>
      <c r="T45" s="989" t="s">
        <v>170</v>
      </c>
      <c r="U45" s="989"/>
      <c r="V45" s="989"/>
      <c r="W45" s="989"/>
      <c r="X45" s="989"/>
      <c r="Z45" s="1537">
        <f>直角水平!AG205</f>
        <v>2.75</v>
      </c>
      <c r="AA45" s="1537"/>
      <c r="AB45" s="1537"/>
      <c r="AC45" s="1537"/>
      <c r="AE45" s="982">
        <f>ROUND(Z45*N45,2)</f>
        <v>4730</v>
      </c>
      <c r="AF45" s="982"/>
      <c r="AG45" s="982"/>
      <c r="AH45" s="982"/>
      <c r="AI45" s="982"/>
      <c r="AJ45" s="289"/>
      <c r="AK45" s="289"/>
    </row>
    <row r="46" spans="5:37" ht="15" customHeight="1">
      <c r="G46" s="644" t="s">
        <v>511</v>
      </c>
      <c r="N46" s="290"/>
      <c r="O46" s="290"/>
      <c r="P46" s="290"/>
      <c r="Q46" s="290"/>
      <c r="R46" s="290"/>
      <c r="T46" s="223"/>
      <c r="U46" s="223"/>
      <c r="V46" s="223"/>
      <c r="W46" s="223"/>
      <c r="X46" s="223"/>
      <c r="Z46" s="643"/>
      <c r="AA46" s="643"/>
      <c r="AB46" s="643"/>
      <c r="AC46" s="643"/>
      <c r="AE46" s="290"/>
      <c r="AF46" s="290"/>
      <c r="AG46" s="290"/>
      <c r="AH46" s="290"/>
      <c r="AI46" s="290"/>
      <c r="AJ46" s="289"/>
      <c r="AK46" s="289"/>
    </row>
    <row r="47" spans="5:37" ht="15" customHeight="1">
      <c r="I47" s="219" t="s">
        <v>512</v>
      </c>
      <c r="N47" s="989" t="s">
        <v>170</v>
      </c>
      <c r="O47" s="989"/>
      <c r="P47" s="989"/>
      <c r="Q47" s="989"/>
      <c r="R47" s="989"/>
      <c r="T47" s="982">
        <f>反力!L128</f>
        <v>-430</v>
      </c>
      <c r="U47" s="982"/>
      <c r="V47" s="982"/>
      <c r="W47" s="982"/>
      <c r="X47" s="982"/>
      <c r="Z47" s="1033">
        <v>-2.95</v>
      </c>
      <c r="AA47" s="1033"/>
      <c r="AB47" s="1033"/>
      <c r="AC47" s="1033"/>
      <c r="AE47" s="982">
        <f>ROUND(Z47*T47,2)</f>
        <v>1268.5</v>
      </c>
      <c r="AF47" s="982"/>
      <c r="AG47" s="982"/>
      <c r="AH47" s="982"/>
      <c r="AI47" s="982"/>
      <c r="AJ47" s="289"/>
      <c r="AK47" s="289"/>
    </row>
    <row r="48" spans="5:37" ht="15" customHeight="1">
      <c r="G48" s="330"/>
      <c r="H48" s="330"/>
      <c r="I48" s="330" t="s">
        <v>75</v>
      </c>
      <c r="J48" s="330"/>
      <c r="K48" s="330"/>
      <c r="L48" s="330"/>
      <c r="M48" s="330"/>
      <c r="N48" s="1268" t="s">
        <v>170</v>
      </c>
      <c r="O48" s="1268"/>
      <c r="P48" s="1268"/>
      <c r="Q48" s="1268"/>
      <c r="R48" s="1268"/>
      <c r="S48" s="330"/>
      <c r="T48" s="1029">
        <f>反力!Q128</f>
        <v>430</v>
      </c>
      <c r="U48" s="1029"/>
      <c r="V48" s="1029"/>
      <c r="W48" s="1029"/>
      <c r="X48" s="1029"/>
      <c r="Y48" s="330"/>
      <c r="Z48" s="1028">
        <v>2.95</v>
      </c>
      <c r="AA48" s="1028"/>
      <c r="AB48" s="1028"/>
      <c r="AC48" s="1028"/>
      <c r="AD48" s="330"/>
      <c r="AE48" s="1029">
        <f>ROUND(Z48*T48,2)</f>
        <v>1268.5</v>
      </c>
      <c r="AF48" s="1029"/>
      <c r="AG48" s="1029"/>
      <c r="AH48" s="1029"/>
      <c r="AI48" s="1029"/>
      <c r="AJ48" s="289"/>
      <c r="AK48" s="289"/>
    </row>
    <row r="49" spans="1:79" ht="15" customHeight="1">
      <c r="AI49" s="289"/>
      <c r="AJ49" s="289"/>
      <c r="AK49" s="289"/>
    </row>
    <row r="50" spans="1:79" ht="15" customHeight="1">
      <c r="G50" s="219" t="s">
        <v>78</v>
      </c>
      <c r="M50" s="217"/>
      <c r="N50" s="982"/>
      <c r="O50" s="982"/>
      <c r="P50" s="982"/>
      <c r="Q50" s="982"/>
      <c r="R50" s="982"/>
      <c r="AB50" s="989" t="s">
        <v>315</v>
      </c>
      <c r="AC50" s="989"/>
      <c r="AD50" s="219" t="s">
        <v>51</v>
      </c>
      <c r="AE50" s="982">
        <f>SUM(AE39:AI48)</f>
        <v>27105</v>
      </c>
      <c r="AF50" s="982"/>
      <c r="AG50" s="982"/>
      <c r="AH50" s="982"/>
      <c r="AI50" s="982"/>
      <c r="AJ50" s="289"/>
      <c r="AK50" s="289"/>
    </row>
    <row r="51" spans="1:79" ht="15" customHeight="1">
      <c r="AK51" s="289"/>
    </row>
    <row r="52" spans="1:79" ht="15" customHeight="1">
      <c r="AK52" s="289"/>
    </row>
    <row r="53" spans="1:79" ht="16.5" customHeight="1">
      <c r="A53" s="220"/>
      <c r="B53" s="220"/>
      <c r="D53" s="220" t="s">
        <v>697</v>
      </c>
      <c r="R53" s="266"/>
      <c r="T53" s="291"/>
      <c r="U53" s="291"/>
      <c r="V53" s="291"/>
      <c r="W53" s="291"/>
      <c r="X53" s="291"/>
      <c r="AA53" s="241"/>
      <c r="AB53" s="241"/>
      <c r="AC53" s="241"/>
      <c r="AD53" s="241"/>
      <c r="AG53" s="241"/>
      <c r="AH53" s="241"/>
    </row>
    <row r="54" spans="1:79" ht="16.5" customHeight="1"/>
    <row r="55" spans="1:79" s="217" customFormat="1" ht="16.5" customHeight="1">
      <c r="E55" s="219" t="s">
        <v>503</v>
      </c>
      <c r="CA55" s="219"/>
    </row>
    <row r="56" spans="1:79" s="217" customFormat="1" ht="9" customHeight="1">
      <c r="E56" s="219"/>
      <c r="CA56" s="219"/>
    </row>
    <row r="57" spans="1:79" s="217" customFormat="1" ht="16.5" customHeight="1">
      <c r="E57" s="219"/>
      <c r="F57" s="219" t="s">
        <v>219</v>
      </c>
      <c r="J57" s="989" t="s">
        <v>336</v>
      </c>
      <c r="K57" s="989"/>
      <c r="L57" s="217" t="s">
        <v>51</v>
      </c>
      <c r="M57" s="981">
        <f>直角水平!AG215</f>
        <v>96</v>
      </c>
      <c r="N57" s="981"/>
      <c r="O57" s="981"/>
      <c r="P57" s="981"/>
      <c r="Q57" s="234" t="s">
        <v>115</v>
      </c>
      <c r="R57" s="981">
        <f>直角水平!AG221</f>
        <v>48</v>
      </c>
      <c r="S57" s="981"/>
      <c r="T57" s="981"/>
      <c r="U57" s="981"/>
      <c r="X57" s="217" t="s">
        <v>51</v>
      </c>
      <c r="Y57" s="764">
        <f>M57+R57</f>
        <v>144</v>
      </c>
      <c r="Z57" s="764"/>
      <c r="AA57" s="764"/>
      <c r="AB57" s="764"/>
      <c r="AC57" s="764"/>
      <c r="AD57" s="219" t="s">
        <v>13</v>
      </c>
      <c r="CA57" s="219"/>
    </row>
    <row r="58" spans="1:79" s="217" customFormat="1" ht="9" customHeight="1">
      <c r="E58" s="219"/>
    </row>
    <row r="59" spans="1:79" ht="16.5" customHeight="1">
      <c r="J59" s="223"/>
      <c r="K59" s="223"/>
      <c r="L59" s="217"/>
      <c r="M59" s="266"/>
      <c r="N59" s="234"/>
      <c r="O59" s="234"/>
      <c r="P59" s="234"/>
      <c r="Q59" s="234"/>
      <c r="R59" s="234"/>
      <c r="S59" s="234"/>
      <c r="T59" s="234"/>
      <c r="U59" s="234"/>
      <c r="V59" s="234"/>
      <c r="W59" s="237"/>
      <c r="X59" s="223"/>
      <c r="Y59" s="292"/>
      <c r="AG59" s="217"/>
      <c r="AH59" s="289"/>
      <c r="AI59" s="289"/>
      <c r="AJ59" s="289"/>
      <c r="AK59" s="289"/>
    </row>
    <row r="60" spans="1:79" s="217" customFormat="1" ht="16.5" customHeight="1">
      <c r="E60" s="219" t="s">
        <v>504</v>
      </c>
    </row>
    <row r="61" spans="1:79" ht="9" customHeight="1"/>
    <row r="62" spans="1:79" ht="16.5" customHeight="1">
      <c r="F62" s="219" t="s">
        <v>224</v>
      </c>
      <c r="J62" s="989" t="s">
        <v>315</v>
      </c>
      <c r="K62" s="989"/>
      <c r="L62" s="219" t="s">
        <v>51</v>
      </c>
      <c r="M62" s="982">
        <f>M57</f>
        <v>96</v>
      </c>
      <c r="N62" s="982"/>
      <c r="O62" s="982"/>
      <c r="P62" s="982"/>
      <c r="Q62" s="223" t="s">
        <v>221</v>
      </c>
      <c r="R62" s="764">
        <f>直角水平!AG216</f>
        <v>5.35</v>
      </c>
      <c r="S62" s="764"/>
      <c r="T62" s="764"/>
      <c r="U62" s="234" t="s">
        <v>115</v>
      </c>
      <c r="V62" s="982">
        <f>R57</f>
        <v>48</v>
      </c>
      <c r="W62" s="982"/>
      <c r="X62" s="982"/>
      <c r="Y62" s="982"/>
      <c r="Z62" s="223" t="s">
        <v>221</v>
      </c>
      <c r="AA62" s="764">
        <f>直角水平!AG222</f>
        <v>5.35</v>
      </c>
      <c r="AB62" s="764"/>
      <c r="AC62" s="764"/>
      <c r="AF62" s="219" t="s">
        <v>51</v>
      </c>
      <c r="AG62" s="764">
        <f>ROUND(M62*R62+V62*AA62,2)</f>
        <v>770.4</v>
      </c>
      <c r="AH62" s="764"/>
      <c r="AI62" s="764"/>
      <c r="AJ62" s="764"/>
      <c r="AK62" s="764"/>
      <c r="AL62" s="219" t="s">
        <v>226</v>
      </c>
    </row>
    <row r="63" spans="1:79" ht="9" customHeight="1">
      <c r="V63" s="294"/>
      <c r="W63" s="295"/>
      <c r="X63" s="295"/>
      <c r="Y63" s="295"/>
      <c r="AD63" s="296"/>
      <c r="AG63" s="223"/>
      <c r="AH63" s="289"/>
      <c r="AI63" s="289"/>
      <c r="AJ63" s="289"/>
      <c r="AK63" s="289"/>
    </row>
    <row r="64" spans="1:79" ht="16.5" customHeight="1">
      <c r="J64" s="223"/>
      <c r="K64" s="223"/>
      <c r="L64" s="217"/>
      <c r="M64" s="266"/>
      <c r="N64" s="234"/>
      <c r="O64" s="234"/>
      <c r="P64" s="234"/>
      <c r="Q64" s="234"/>
      <c r="R64" s="234"/>
      <c r="S64" s="234"/>
      <c r="T64" s="234"/>
      <c r="U64" s="234"/>
      <c r="V64" s="234"/>
      <c r="W64" s="237"/>
      <c r="X64" s="223"/>
      <c r="Y64" s="292"/>
      <c r="AG64" s="217"/>
      <c r="AH64" s="289"/>
      <c r="AI64" s="289"/>
      <c r="AJ64" s="289"/>
      <c r="AK64" s="289"/>
    </row>
    <row r="65" spans="4:40" ht="15" customHeight="1">
      <c r="D65" s="220" t="s">
        <v>698</v>
      </c>
    </row>
    <row r="66" spans="4:40" ht="7.5" customHeight="1"/>
    <row r="67" spans="4:40" ht="20.100000000000001" customHeight="1">
      <c r="F67" s="219" t="s">
        <v>699</v>
      </c>
      <c r="L67" s="989" t="s">
        <v>700</v>
      </c>
      <c r="M67" s="989"/>
      <c r="N67" s="223" t="s">
        <v>40</v>
      </c>
      <c r="O67" s="1070">
        <v>1</v>
      </c>
      <c r="P67" s="1070"/>
      <c r="Q67" s="1070"/>
    </row>
    <row r="68" spans="4:40" ht="20.100000000000001" customHeight="1">
      <c r="L68" s="223"/>
      <c r="M68" s="223"/>
      <c r="N68" s="223"/>
      <c r="O68" s="233"/>
      <c r="P68" s="233"/>
      <c r="Q68" s="233"/>
    </row>
    <row r="69" spans="4:40" ht="15" customHeight="1">
      <c r="F69" s="219" t="s">
        <v>561</v>
      </c>
      <c r="P69" s="266"/>
      <c r="Q69" s="223"/>
    </row>
    <row r="70" spans="4:40" ht="7.5" customHeight="1">
      <c r="AM70" s="217"/>
      <c r="AN70" s="217"/>
    </row>
    <row r="71" spans="4:40" ht="15" customHeight="1">
      <c r="G71" s="219" t="s">
        <v>305</v>
      </c>
      <c r="N71" s="266" t="s">
        <v>562</v>
      </c>
      <c r="O71" s="219" t="s">
        <v>51</v>
      </c>
      <c r="P71" s="981">
        <f>'§8.線路'!L95</f>
        <v>2.7</v>
      </c>
      <c r="Q71" s="989"/>
      <c r="R71" s="989"/>
      <c r="S71" s="219" t="s">
        <v>58</v>
      </c>
      <c r="T71" s="981">
        <f>'§8.線路'!P95</f>
        <v>9</v>
      </c>
      <c r="U71" s="981"/>
      <c r="V71" s="981"/>
      <c r="W71" s="219" t="s">
        <v>58</v>
      </c>
      <c r="X71" s="1073">
        <f>'§8.線路'!X95</f>
        <v>24.5</v>
      </c>
      <c r="Y71" s="1073"/>
      <c r="Z71" s="1073"/>
      <c r="AA71" s="219" t="s">
        <v>58</v>
      </c>
      <c r="AB71" s="981">
        <f>O67</f>
        <v>1</v>
      </c>
      <c r="AC71" s="989"/>
      <c r="AD71" s="989"/>
      <c r="AG71" s="219" t="s">
        <v>51</v>
      </c>
      <c r="AH71" s="764">
        <f>ROUND(P71*T71*X71*AB71,2)</f>
        <v>595.35</v>
      </c>
      <c r="AI71" s="764"/>
      <c r="AJ71" s="764"/>
      <c r="AK71" s="764"/>
      <c r="AL71" s="219" t="s">
        <v>15</v>
      </c>
    </row>
    <row r="72" spans="4:40" ht="7.5" customHeight="1">
      <c r="AH72" s="289"/>
      <c r="AI72" s="289"/>
      <c r="AJ72" s="289"/>
      <c r="AK72" s="289"/>
    </row>
    <row r="73" spans="4:40" ht="15" customHeight="1">
      <c r="G73" s="219" t="s">
        <v>300</v>
      </c>
      <c r="N73" s="266" t="s">
        <v>563</v>
      </c>
      <c r="O73" s="219" t="s">
        <v>51</v>
      </c>
      <c r="P73" s="981">
        <f>'§8.線路'!O88</f>
        <v>4.5</v>
      </c>
      <c r="Q73" s="989"/>
      <c r="R73" s="989"/>
      <c r="S73" s="219" t="s">
        <v>58</v>
      </c>
      <c r="T73" s="981">
        <f>'§8.線路'!S88</f>
        <v>2.7</v>
      </c>
      <c r="U73" s="989"/>
      <c r="V73" s="989"/>
      <c r="W73" s="219" t="s">
        <v>58</v>
      </c>
      <c r="X73" s="1073">
        <f>X71</f>
        <v>24.5</v>
      </c>
      <c r="Y73" s="1073"/>
      <c r="Z73" s="1073"/>
      <c r="AA73" s="219" t="s">
        <v>58</v>
      </c>
      <c r="AB73" s="981">
        <f>O67</f>
        <v>1</v>
      </c>
      <c r="AC73" s="989"/>
      <c r="AD73" s="989"/>
      <c r="AG73" s="219" t="s">
        <v>51</v>
      </c>
      <c r="AH73" s="764">
        <f>ROUND(P73*T73*X73*AB73,2)</f>
        <v>297.68</v>
      </c>
      <c r="AI73" s="764"/>
      <c r="AJ73" s="764"/>
      <c r="AK73" s="764"/>
      <c r="AL73" s="219" t="s">
        <v>15</v>
      </c>
    </row>
    <row r="74" spans="4:40" ht="7.5" customHeight="1"/>
    <row r="76" spans="4:40" ht="15" customHeight="1">
      <c r="F76" s="219" t="s">
        <v>564</v>
      </c>
    </row>
    <row r="78" spans="4:40" ht="20.100000000000001" customHeight="1">
      <c r="H78" s="266" t="s">
        <v>336</v>
      </c>
      <c r="I78" s="219" t="s">
        <v>51</v>
      </c>
      <c r="K78" s="1530">
        <f>'§9.直角'!R108</f>
        <v>7</v>
      </c>
      <c r="L78" s="1530"/>
      <c r="M78" s="1530"/>
      <c r="N78" s="219" t="s">
        <v>58</v>
      </c>
      <c r="O78" s="1530">
        <f>'§9.直角'!V108</f>
        <v>9</v>
      </c>
      <c r="P78" s="1530"/>
      <c r="Q78" s="1530"/>
      <c r="R78" s="377"/>
      <c r="S78" s="1530"/>
      <c r="T78" s="1530"/>
      <c r="U78" s="1530"/>
      <c r="W78" s="1530"/>
      <c r="X78" s="1530"/>
      <c r="Y78" s="1530"/>
      <c r="Z78" s="250"/>
      <c r="AA78" s="543"/>
      <c r="AC78" s="543"/>
      <c r="AD78" s="250"/>
    </row>
    <row r="79" spans="4:40" ht="15" customHeight="1">
      <c r="N79" s="250"/>
      <c r="O79" s="219" t="s">
        <v>58</v>
      </c>
      <c r="P79" s="1530">
        <f>'§9.直角'!Z108</f>
        <v>2.7</v>
      </c>
      <c r="Q79" s="1530"/>
      <c r="R79" s="1530"/>
      <c r="S79" s="219" t="s">
        <v>58</v>
      </c>
      <c r="T79" s="219" t="s">
        <v>565</v>
      </c>
      <c r="U79" s="1073">
        <f>'§9.直角'!N108</f>
        <v>24.5</v>
      </c>
      <c r="V79" s="1073"/>
      <c r="W79" s="1073"/>
      <c r="X79" s="219" t="s">
        <v>314</v>
      </c>
      <c r="Y79" s="1014">
        <v>18</v>
      </c>
      <c r="Z79" s="1014"/>
      <c r="AA79" s="1014"/>
      <c r="AB79" s="219" t="s">
        <v>566</v>
      </c>
      <c r="AC79" s="219" t="s">
        <v>58</v>
      </c>
      <c r="AD79" s="981">
        <f>O67</f>
        <v>1</v>
      </c>
      <c r="AE79" s="989"/>
      <c r="AF79" s="989"/>
      <c r="AG79" s="219" t="s">
        <v>51</v>
      </c>
      <c r="AH79" s="981">
        <f>ROUND(K78*O78*P79*(U79-Y79)*AD79,2)</f>
        <v>1105.6500000000001</v>
      </c>
      <c r="AI79" s="981"/>
      <c r="AJ79" s="981"/>
      <c r="AK79" s="981"/>
      <c r="AL79" s="219" t="s">
        <v>13</v>
      </c>
    </row>
    <row r="81" spans="1:40" ht="15" customHeight="1">
      <c r="A81" s="342"/>
      <c r="B81" s="342"/>
      <c r="C81" s="342"/>
      <c r="D81" s="342"/>
      <c r="E81" s="342"/>
      <c r="F81" s="342"/>
      <c r="G81" s="342"/>
      <c r="H81" s="342"/>
      <c r="I81" s="342"/>
      <c r="J81" s="342"/>
      <c r="K81" s="342"/>
      <c r="L81" s="342"/>
      <c r="M81" s="342"/>
      <c r="N81" s="342"/>
      <c r="O81" s="342"/>
      <c r="P81" s="342"/>
      <c r="Q81" s="342"/>
      <c r="R81" s="342"/>
      <c r="S81" s="342"/>
      <c r="T81" s="342"/>
      <c r="U81" s="342"/>
      <c r="V81" s="342"/>
      <c r="W81" s="342"/>
      <c r="X81" s="342"/>
      <c r="Y81" s="342"/>
      <c r="Z81" s="342"/>
      <c r="AA81" s="342"/>
      <c r="AB81" s="342"/>
      <c r="AC81" s="342"/>
      <c r="AD81" s="342"/>
      <c r="AE81" s="342"/>
      <c r="AF81" s="342"/>
      <c r="AG81" s="342"/>
      <c r="AH81" s="342"/>
      <c r="AI81" s="342"/>
      <c r="AJ81" s="342"/>
      <c r="AK81" s="342"/>
      <c r="AL81" s="342"/>
    </row>
    <row r="82" spans="1:40" ht="15" customHeight="1">
      <c r="A82" s="220"/>
      <c r="C82" s="220" t="s">
        <v>701</v>
      </c>
    </row>
    <row r="83" spans="1:40" ht="15" customHeight="1">
      <c r="A83" s="298"/>
      <c r="B83" s="299"/>
      <c r="C83" s="300"/>
      <c r="D83" s="300"/>
      <c r="E83" s="300"/>
      <c r="F83" s="300"/>
      <c r="G83" s="300"/>
      <c r="H83" s="300"/>
      <c r="I83" s="300"/>
      <c r="J83" s="300"/>
      <c r="K83" s="300"/>
      <c r="L83" s="300"/>
      <c r="M83" s="300"/>
      <c r="N83" s="300"/>
      <c r="O83" s="300"/>
      <c r="P83" s="300"/>
      <c r="Q83" s="300"/>
      <c r="R83" s="300"/>
      <c r="S83" s="300"/>
      <c r="T83" s="300"/>
      <c r="U83" s="300"/>
      <c r="V83" s="300"/>
      <c r="W83" s="300"/>
      <c r="X83" s="300"/>
      <c r="Y83" s="300"/>
      <c r="Z83" s="300"/>
      <c r="AA83" s="300"/>
      <c r="AB83" s="300"/>
      <c r="AC83" s="300"/>
      <c r="AD83" s="300"/>
      <c r="AE83" s="300"/>
      <c r="AF83" s="300"/>
      <c r="AG83"/>
      <c r="AH83"/>
      <c r="AI83"/>
      <c r="AJ83"/>
      <c r="AK83"/>
      <c r="AL83"/>
    </row>
    <row r="84" spans="1:40" ht="15" customHeight="1">
      <c r="A84" s="298"/>
      <c r="B84" s="299"/>
      <c r="C84" s="300"/>
      <c r="D84" s="300"/>
      <c r="F84" s="301" t="s">
        <v>344</v>
      </c>
      <c r="G84" s="302">
        <v>1</v>
      </c>
      <c r="H84" s="303"/>
      <c r="I84" s="303" t="s">
        <v>345</v>
      </c>
      <c r="J84" s="303"/>
      <c r="K84" s="300"/>
      <c r="L84" s="300"/>
      <c r="M84" s="300"/>
      <c r="N84" s="300"/>
      <c r="O84" s="300"/>
      <c r="P84" s="300"/>
      <c r="Q84" s="300"/>
      <c r="R84" s="300"/>
      <c r="S84" s="300"/>
      <c r="T84" s="300"/>
      <c r="U84" s="300"/>
      <c r="V84" s="300"/>
      <c r="W84" s="300"/>
      <c r="X84" s="300"/>
      <c r="Y84" s="300"/>
      <c r="Z84" s="300"/>
      <c r="AA84" s="300"/>
      <c r="AB84" s="300"/>
      <c r="AC84" s="300"/>
      <c r="AD84" s="300"/>
      <c r="AE84" s="300"/>
      <c r="AF84" s="300"/>
      <c r="AG84"/>
      <c r="AH84"/>
      <c r="AI84"/>
      <c r="AJ84"/>
      <c r="AK84"/>
      <c r="AL84"/>
    </row>
    <row r="85" spans="1:40" ht="15" customHeight="1">
      <c r="A85" s="298"/>
      <c r="B85" s="298"/>
      <c r="C85" s="298"/>
      <c r="D85" s="298"/>
      <c r="K85" s="303"/>
      <c r="L85" s="303"/>
      <c r="M85" s="303"/>
      <c r="N85" s="300"/>
      <c r="O85" s="300"/>
      <c r="P85" s="300"/>
      <c r="Q85" s="1536" t="s">
        <v>348</v>
      </c>
      <c r="R85" s="1536"/>
      <c r="S85" s="300"/>
      <c r="T85" s="300"/>
      <c r="U85" s="300"/>
      <c r="V85" s="300"/>
      <c r="W85" s="300"/>
      <c r="X85" s="300"/>
      <c r="Y85" s="300"/>
      <c r="Z85" s="300"/>
      <c r="AA85" s="300"/>
      <c r="AB85" s="300"/>
      <c r="AC85" s="300"/>
      <c r="AD85" s="300"/>
      <c r="AE85" s="300"/>
      <c r="AF85" s="300"/>
      <c r="AG85" s="300"/>
      <c r="AH85" s="300"/>
      <c r="AI85" s="300"/>
      <c r="AJ85" s="300"/>
      <c r="AK85" s="300"/>
      <c r="AL85" s="300"/>
      <c r="AM85" s="300"/>
      <c r="AN85" s="300"/>
    </row>
    <row r="86" spans="1:40" ht="15" customHeight="1">
      <c r="F86"/>
      <c r="G86"/>
      <c r="H86"/>
      <c r="I86"/>
      <c r="J86"/>
      <c r="K86"/>
      <c r="L86"/>
      <c r="M86"/>
      <c r="N86"/>
      <c r="O86"/>
      <c r="P86"/>
      <c r="Q86" s="1536"/>
      <c r="R86" s="1536"/>
      <c r="S86"/>
      <c r="T86"/>
      <c r="U86"/>
      <c r="V86"/>
      <c r="W86"/>
      <c r="X86"/>
      <c r="Y86"/>
      <c r="Z86"/>
      <c r="AA86" s="223"/>
      <c r="AB86" s="223"/>
      <c r="AC86" s="223"/>
    </row>
    <row r="87" spans="1:40" ht="15" customHeight="1">
      <c r="I87" s="266"/>
      <c r="K87" s="234"/>
      <c r="L87" s="234"/>
      <c r="M87" s="234"/>
      <c r="N87" s="226"/>
      <c r="O87" s="226"/>
      <c r="P87" s="266" t="s">
        <v>313</v>
      </c>
      <c r="Q87" s="226"/>
      <c r="W87" s="223"/>
      <c r="X87" s="223"/>
      <c r="Y87" s="223"/>
    </row>
    <row r="88" spans="1:40" ht="15" customHeight="1">
      <c r="A88" s="217"/>
      <c r="B88" s="217"/>
      <c r="C88" s="217"/>
      <c r="D88" s="217"/>
      <c r="E88" s="217"/>
      <c r="F88" s="217"/>
      <c r="G88" s="619"/>
      <c r="H88" s="619"/>
      <c r="I88" s="619"/>
      <c r="N88" s="619"/>
      <c r="O88" s="619"/>
      <c r="P88" s="619"/>
      <c r="Q88" s="619"/>
      <c r="S88" s="266" t="s">
        <v>315</v>
      </c>
      <c r="V88" s="619"/>
      <c r="W88" s="619"/>
      <c r="X88" s="619"/>
      <c r="Y88" s="261"/>
      <c r="AA88" s="217"/>
    </row>
    <row r="89" spans="1:40" ht="15" customHeight="1">
      <c r="A89" s="217"/>
      <c r="B89" s="217"/>
      <c r="C89" s="217"/>
      <c r="D89" s="217"/>
      <c r="E89" s="217"/>
      <c r="F89" s="217"/>
      <c r="G89" s="217"/>
      <c r="H89" s="217"/>
      <c r="I89" s="217"/>
      <c r="J89" s="217"/>
      <c r="K89" s="254"/>
      <c r="L89" s="254"/>
      <c r="M89" s="217"/>
      <c r="N89" s="254"/>
      <c r="O89" s="254"/>
      <c r="P89" s="217"/>
      <c r="Q89" s="1535" t="s">
        <v>348</v>
      </c>
      <c r="R89" s="1535"/>
      <c r="S89" s="217"/>
      <c r="T89" s="227"/>
      <c r="U89" s="227"/>
      <c r="V89" s="217"/>
      <c r="W89" s="261"/>
      <c r="X89" s="261"/>
      <c r="Y89" s="261"/>
      <c r="Z89" s="217"/>
      <c r="AA89" s="217"/>
    </row>
    <row r="90" spans="1:40" ht="15" customHeight="1">
      <c r="A90" s="217"/>
      <c r="B90" s="217"/>
      <c r="C90" s="217"/>
      <c r="D90" s="217"/>
      <c r="E90" s="217"/>
      <c r="F90" s="217"/>
      <c r="G90" s="217"/>
      <c r="H90" s="217"/>
      <c r="I90" s="217"/>
      <c r="J90" s="217"/>
      <c r="K90" s="254"/>
      <c r="L90" s="254"/>
      <c r="M90" s="217"/>
      <c r="N90" s="254"/>
      <c r="O90" s="254"/>
      <c r="P90" s="217"/>
      <c r="Q90" s="217"/>
      <c r="R90" s="227"/>
      <c r="S90" s="217"/>
      <c r="T90" s="227"/>
      <c r="U90" s="227"/>
      <c r="V90" s="217"/>
      <c r="W90" s="261"/>
      <c r="X90" s="261"/>
      <c r="Y90" s="261"/>
      <c r="Z90" s="217"/>
      <c r="AA90" s="217"/>
    </row>
    <row r="91" spans="1:40" ht="15" customHeight="1">
      <c r="A91" s="217"/>
      <c r="B91" s="217"/>
      <c r="C91" s="217"/>
      <c r="D91" s="217"/>
      <c r="E91" s="217"/>
      <c r="F91" s="217"/>
      <c r="G91" s="619"/>
      <c r="H91" s="619"/>
      <c r="I91" s="619"/>
      <c r="J91" s="619"/>
      <c r="K91" s="619"/>
      <c r="L91" s="619"/>
      <c r="M91" s="619"/>
      <c r="N91" s="619"/>
      <c r="O91" s="619"/>
      <c r="P91" s="619"/>
      <c r="Q91" s="619"/>
      <c r="R91" s="619"/>
      <c r="S91" s="619"/>
      <c r="T91" s="619"/>
      <c r="U91" s="619"/>
      <c r="V91" s="619"/>
      <c r="W91" s="619"/>
      <c r="X91" s="619"/>
      <c r="Y91" s="261"/>
      <c r="Z91" s="217"/>
      <c r="AA91" s="217"/>
    </row>
    <row r="92" spans="1:40" ht="15" customHeight="1">
      <c r="A92" s="217"/>
      <c r="B92" s="217"/>
      <c r="C92" s="217"/>
      <c r="D92" s="217"/>
      <c r="E92" s="217"/>
      <c r="F92" s="217"/>
      <c r="G92" s="217"/>
      <c r="H92" s="217"/>
      <c r="I92" s="217"/>
      <c r="J92" s="217"/>
      <c r="K92" s="254"/>
      <c r="L92" s="254"/>
      <c r="M92" s="217"/>
      <c r="N92" s="254"/>
      <c r="O92" s="254"/>
      <c r="P92" s="217"/>
      <c r="Q92" s="217"/>
      <c r="R92" s="227"/>
      <c r="S92" s="217"/>
      <c r="T92" s="227"/>
      <c r="U92" s="227"/>
      <c r="V92" s="217"/>
      <c r="W92" s="261"/>
      <c r="X92" s="261"/>
      <c r="Y92" s="261"/>
      <c r="Z92" s="217"/>
      <c r="AA92" s="217"/>
    </row>
    <row r="93" spans="1:40" ht="15" customHeight="1">
      <c r="A93" s="217"/>
      <c r="B93" s="217"/>
      <c r="C93" s="217"/>
      <c r="D93" s="217"/>
      <c r="E93" s="217"/>
      <c r="F93" s="217"/>
      <c r="G93" s="217"/>
      <c r="H93" s="217"/>
      <c r="I93" s="217"/>
      <c r="J93" s="217"/>
      <c r="K93" s="254"/>
      <c r="L93" s="254"/>
      <c r="M93" s="217"/>
      <c r="N93" s="254"/>
      <c r="O93" s="254"/>
      <c r="P93" s="567" t="s">
        <v>301</v>
      </c>
      <c r="Q93" s="217"/>
      <c r="R93" s="227"/>
      <c r="S93" s="217"/>
      <c r="T93" s="227"/>
      <c r="U93" s="227"/>
      <c r="V93" s="217"/>
      <c r="W93" s="261"/>
      <c r="X93" s="261"/>
      <c r="Y93" s="261"/>
      <c r="Z93" s="217"/>
      <c r="AA93" s="217"/>
    </row>
    <row r="94" spans="1:40" ht="15" customHeight="1">
      <c r="A94" s="217"/>
      <c r="B94" s="217"/>
      <c r="C94" s="217"/>
      <c r="D94" s="217"/>
      <c r="E94" s="217"/>
      <c r="F94" s="251"/>
      <c r="G94" s="251"/>
      <c r="H94" s="251"/>
      <c r="I94" s="251"/>
      <c r="J94" s="251"/>
      <c r="K94" s="254"/>
      <c r="L94" s="254"/>
      <c r="M94" s="251"/>
      <c r="N94" s="305"/>
      <c r="O94" s="305"/>
      <c r="P94" s="305"/>
      <c r="Q94" s="251"/>
      <c r="R94" s="227"/>
      <c r="S94" s="251"/>
      <c r="T94" s="227"/>
      <c r="U94" s="227"/>
      <c r="V94" s="251"/>
      <c r="W94" s="227"/>
      <c r="X94" s="227"/>
      <c r="Y94" s="227"/>
      <c r="Z94" s="217"/>
      <c r="AA94" s="217"/>
    </row>
    <row r="95" spans="1:40" ht="15" customHeight="1">
      <c r="A95" s="217"/>
      <c r="B95" s="217"/>
      <c r="C95" s="217"/>
      <c r="D95" s="217"/>
      <c r="E95" s="305"/>
      <c r="F95" s="305"/>
      <c r="G95" s="251"/>
      <c r="H95" s="251"/>
      <c r="I95" s="251"/>
      <c r="J95" s="251"/>
      <c r="K95" s="254"/>
      <c r="L95" s="254"/>
      <c r="M95" s="251"/>
      <c r="N95" s="254"/>
      <c r="O95" s="305"/>
      <c r="P95" s="305"/>
      <c r="Q95" s="251"/>
      <c r="R95" s="227"/>
      <c r="S95" s="251"/>
      <c r="T95" s="227"/>
      <c r="U95" s="227"/>
      <c r="V95" s="251"/>
      <c r="W95" s="227"/>
      <c r="X95" s="227"/>
      <c r="Y95" s="305"/>
      <c r="Z95" s="305"/>
      <c r="AA95" s="227"/>
      <c r="AL95" s="217"/>
      <c r="AM95" s="217"/>
      <c r="AN95" s="217"/>
    </row>
    <row r="96" spans="1:40" ht="7.5" customHeight="1">
      <c r="A96" s="217"/>
      <c r="B96" s="217"/>
      <c r="C96" s="217"/>
      <c r="D96" s="217"/>
      <c r="E96" s="217"/>
      <c r="F96" s="251"/>
      <c r="G96" s="251"/>
      <c r="H96" s="251"/>
      <c r="I96" s="251"/>
      <c r="J96" s="251"/>
      <c r="K96" s="254"/>
      <c r="L96" s="254"/>
      <c r="M96" s="251"/>
      <c r="N96" s="254"/>
      <c r="O96" s="254"/>
      <c r="P96" s="251"/>
      <c r="Q96" s="251"/>
      <c r="R96" s="227"/>
      <c r="S96" s="251"/>
      <c r="T96" s="251"/>
      <c r="U96" s="251"/>
      <c r="V96" s="251"/>
      <c r="W96" s="251"/>
      <c r="X96" s="251"/>
      <c r="Y96" s="251"/>
      <c r="Z96" s="217"/>
      <c r="AA96" s="251"/>
      <c r="AB96" s="217"/>
      <c r="AC96" s="261"/>
      <c r="AD96" s="261"/>
      <c r="AE96" s="217"/>
      <c r="AF96" s="217"/>
      <c r="AG96" s="217"/>
      <c r="AH96" s="217"/>
      <c r="AI96" s="217"/>
      <c r="AJ96" s="217"/>
      <c r="AL96" s="217"/>
      <c r="AM96" s="217"/>
      <c r="AN96" s="217"/>
    </row>
    <row r="97" spans="1:40" ht="15" customHeight="1">
      <c r="A97" s="217"/>
      <c r="B97" s="217"/>
      <c r="C97" s="217"/>
      <c r="D97" s="217"/>
      <c r="E97" s="217"/>
      <c r="F97" s="251"/>
      <c r="G97" s="251"/>
      <c r="H97" s="251"/>
      <c r="I97" s="217"/>
      <c r="J97" s="217"/>
      <c r="K97" s="217"/>
      <c r="L97" s="217"/>
      <c r="M97" s="306"/>
      <c r="N97" s="307"/>
      <c r="O97" s="217"/>
      <c r="P97" s="557" t="s">
        <v>347</v>
      </c>
      <c r="Q97" s="217"/>
      <c r="R97" s="217"/>
      <c r="S97" s="217"/>
      <c r="T97" s="307"/>
      <c r="U97" s="307"/>
      <c r="V97" s="251"/>
      <c r="W97" s="251"/>
      <c r="X97" s="251"/>
      <c r="Y97" s="251"/>
      <c r="Z97" s="217"/>
      <c r="AA97" s="251"/>
      <c r="AB97" s="217"/>
      <c r="AC97" s="266" t="s">
        <v>313</v>
      </c>
      <c r="AD97" s="565" t="s">
        <v>51</v>
      </c>
      <c r="AE97" s="1269">
        <f>'§9.直角'!AG381</f>
        <v>8299.5300000000007</v>
      </c>
      <c r="AF97" s="1269"/>
      <c r="AG97" s="1269"/>
      <c r="AH97" s="1269"/>
      <c r="AI97" s="566" t="s">
        <v>15</v>
      </c>
      <c r="AJ97" s="217"/>
      <c r="AL97" s="217"/>
      <c r="AM97" s="217"/>
      <c r="AN97" s="217"/>
    </row>
    <row r="98" spans="1:40" ht="15" customHeight="1">
      <c r="A98" s="217"/>
      <c r="B98" s="217"/>
      <c r="C98" s="217"/>
      <c r="D98" s="217"/>
      <c r="E98" s="217"/>
      <c r="F98" s="251"/>
      <c r="G98" s="251"/>
      <c r="H98" s="251"/>
      <c r="I98" s="217"/>
      <c r="J98" s="217"/>
      <c r="K98"/>
      <c r="L98" s="226"/>
      <c r="M98" s="226"/>
      <c r="N98" s="308"/>
      <c r="O98" s="308"/>
      <c r="P98" s="226"/>
      <c r="Q98" s="1535" t="s">
        <v>348</v>
      </c>
      <c r="R98" s="1535"/>
      <c r="S98" s="226"/>
      <c r="T98" s="270"/>
      <c r="U98" s="217"/>
      <c r="V98" s="251"/>
      <c r="W98" s="251"/>
      <c r="X98" s="251"/>
      <c r="Y98" s="251"/>
      <c r="Z98" s="217"/>
      <c r="AA98" s="315"/>
      <c r="AB98" s="217"/>
      <c r="AC98" s="266" t="s">
        <v>315</v>
      </c>
      <c r="AD98" s="565" t="s">
        <v>51</v>
      </c>
      <c r="AE98" s="1269">
        <f>'§9.直角'!AG382</f>
        <v>0</v>
      </c>
      <c r="AF98" s="1269"/>
      <c r="AG98" s="1269"/>
      <c r="AH98" s="1269"/>
      <c r="AI98" s="566" t="s">
        <v>15</v>
      </c>
      <c r="AJ98" s="217"/>
      <c r="AL98" s="217"/>
      <c r="AM98" s="217"/>
      <c r="AN98" s="217"/>
    </row>
    <row r="99" spans="1:40" ht="15" customHeight="1">
      <c r="A99" s="217"/>
      <c r="B99" s="217"/>
      <c r="C99" s="217"/>
      <c r="D99" s="217"/>
      <c r="E99" s="217"/>
      <c r="F99" s="251"/>
      <c r="G99" s="251"/>
      <c r="H99" s="251"/>
      <c r="I99" s="217"/>
      <c r="J99"/>
      <c r="K99" s="309"/>
      <c r="L99" s="226"/>
      <c r="M99" s="217"/>
      <c r="N99" s="308"/>
      <c r="O99" s="308"/>
      <c r="P99" s="226"/>
      <c r="Q99" s="1536" t="s">
        <v>348</v>
      </c>
      <c r="R99" s="1536"/>
      <c r="S99" s="226"/>
      <c r="T99" s="270"/>
      <c r="U99" s="217"/>
      <c r="V99" s="251"/>
      <c r="W99" s="227"/>
      <c r="X99" s="227"/>
      <c r="Y99" s="227"/>
      <c r="Z99" s="217"/>
      <c r="AA99" s="315"/>
      <c r="AB99" s="217"/>
      <c r="AC99" s="217"/>
      <c r="AD99" s="217"/>
      <c r="AE99" s="217"/>
      <c r="AF99" s="217"/>
      <c r="AG99" s="217"/>
      <c r="AH99" s="217"/>
      <c r="AI99" s="217"/>
      <c r="AJ99" s="217"/>
      <c r="AL99" s="217"/>
      <c r="AM99" s="217"/>
      <c r="AN99" s="217"/>
    </row>
    <row r="100" spans="1:40" ht="15" customHeight="1">
      <c r="A100" s="298"/>
      <c r="B100" s="298"/>
      <c r="C100" s="298"/>
      <c r="D100" s="298"/>
      <c r="F100" s="303"/>
      <c r="G100" s="303"/>
      <c r="H100" s="618"/>
      <c r="I100" s="618"/>
      <c r="J100" s="217"/>
      <c r="K100" s="217"/>
      <c r="L100" s="226"/>
      <c r="M100" s="226"/>
      <c r="N100" s="308"/>
      <c r="O100" s="308"/>
      <c r="P100" s="226"/>
      <c r="Q100" s="1536"/>
      <c r="R100" s="1536"/>
      <c r="S100" s="217"/>
      <c r="T100" s="618"/>
      <c r="U100" s="618"/>
      <c r="V100" s="300"/>
      <c r="W100" s="300"/>
      <c r="X100" s="300"/>
      <c r="Y100" s="217"/>
      <c r="Z100" s="217"/>
      <c r="AA100" s="317"/>
      <c r="AB100" s="217"/>
      <c r="AC100" s="567" t="s">
        <v>301</v>
      </c>
      <c r="AD100" s="565" t="s">
        <v>51</v>
      </c>
      <c r="AE100" s="1269">
        <f>'§9.直角'!AG384</f>
        <v>297.68</v>
      </c>
      <c r="AF100" s="1269"/>
      <c r="AG100" s="1269"/>
      <c r="AH100" s="1269"/>
      <c r="AI100" s="566" t="s">
        <v>15</v>
      </c>
      <c r="AJ100" s="217"/>
    </row>
    <row r="101" spans="1:40" ht="15" customHeight="1">
      <c r="A101" s="298"/>
      <c r="B101" s="298"/>
      <c r="C101" s="298"/>
      <c r="D101" s="298"/>
      <c r="F101" s="303"/>
      <c r="G101" s="303"/>
      <c r="H101" s="300"/>
      <c r="I101" s="217"/>
      <c r="J101" s="217"/>
      <c r="K101" s="309"/>
      <c r="L101" s="226"/>
      <c r="M101" s="226"/>
      <c r="N101" s="308"/>
      <c r="O101" s="308"/>
      <c r="P101" s="226"/>
      <c r="Q101" s="226"/>
      <c r="R101" s="309"/>
      <c r="S101" s="226"/>
      <c r="T101" s="270"/>
      <c r="U101" s="217"/>
      <c r="V101" s="300"/>
      <c r="W101" s="300"/>
      <c r="X101" s="300"/>
      <c r="Y101" s="300"/>
      <c r="Z101"/>
      <c r="AB101" s="217"/>
      <c r="AC101" s="568"/>
      <c r="AD101" s="568"/>
      <c r="AE101" s="569"/>
      <c r="AF101" s="569"/>
      <c r="AG101" s="569"/>
      <c r="AH101" s="569"/>
      <c r="AI101" s="569"/>
      <c r="AJ101" s="217"/>
    </row>
    <row r="102" spans="1:40" ht="15" customHeight="1">
      <c r="A102" s="298"/>
      <c r="B102" s="298"/>
      <c r="C102" s="298"/>
      <c r="D102" s="298"/>
      <c r="F102" s="303"/>
      <c r="G102" s="303"/>
      <c r="H102" s="300"/>
      <c r="I102" s="217"/>
      <c r="J102" s="217"/>
      <c r="K102" s="217"/>
      <c r="L102" s="307"/>
      <c r="N102" s="223"/>
      <c r="R102" s="217"/>
      <c r="S102" s="307"/>
      <c r="T102" s="223"/>
      <c r="U102" s="223"/>
      <c r="V102" s="300"/>
      <c r="W102" s="300"/>
      <c r="X102" s="300"/>
      <c r="Y102" s="300"/>
      <c r="Z102"/>
      <c r="AA102" s="316"/>
      <c r="AB102" s="217"/>
      <c r="AC102" s="557" t="s">
        <v>347</v>
      </c>
      <c r="AD102" s="565" t="s">
        <v>51</v>
      </c>
      <c r="AE102" s="1269">
        <f>'§9.直角'!AG386</f>
        <v>4167.45</v>
      </c>
      <c r="AF102" s="1269"/>
      <c r="AG102" s="1269"/>
      <c r="AH102" s="1269"/>
      <c r="AI102" s="517" t="s">
        <v>13</v>
      </c>
      <c r="AJ102" s="217"/>
    </row>
    <row r="103" spans="1:40" ht="15" customHeight="1">
      <c r="A103" s="298"/>
      <c r="B103" s="298"/>
      <c r="C103" s="298"/>
      <c r="D103" s="298"/>
      <c r="F103" s="217"/>
      <c r="G103" s="217"/>
      <c r="I103" s="217"/>
      <c r="J103" s="310"/>
      <c r="K103" s="217"/>
      <c r="L103" s="307"/>
      <c r="N103" s="223"/>
      <c r="O103" s="320"/>
      <c r="P103" s="320"/>
      <c r="R103" s="223"/>
      <c r="S103" s="223"/>
      <c r="T103" s="223"/>
      <c r="U103" s="223"/>
      <c r="V103" s="232"/>
      <c r="W103" s="217"/>
      <c r="X103" s="217"/>
      <c r="Y103" s="300"/>
      <c r="Z103"/>
      <c r="AA103" s="300"/>
      <c r="AB103" s="227"/>
      <c r="AC103" s="251"/>
      <c r="AD103" s="217"/>
      <c r="AE103" s="217"/>
      <c r="AF103" s="217"/>
      <c r="AG103" s="217"/>
      <c r="AH103" s="217"/>
      <c r="AI103" s="217"/>
      <c r="AJ103" s="217"/>
      <c r="AK103" s="217"/>
    </row>
    <row r="104" spans="1:40" ht="15" customHeight="1">
      <c r="A104" s="298"/>
      <c r="B104" s="298"/>
      <c r="C104" s="298"/>
      <c r="D104" s="298"/>
      <c r="F104" s="217"/>
      <c r="G104" s="217"/>
      <c r="H104" s="232"/>
      <c r="I104" s="217"/>
      <c r="J104" s="310"/>
      <c r="K104" s="217"/>
      <c r="L104" s="217"/>
      <c r="M104" s="311"/>
      <c r="N104" s="307"/>
      <c r="O104" s="320"/>
      <c r="P104" s="320"/>
      <c r="Q104" s="217"/>
      <c r="R104" s="311"/>
      <c r="S104" s="217"/>
      <c r="T104" s="217"/>
      <c r="U104" s="311"/>
      <c r="V104" s="217"/>
      <c r="W104" s="232"/>
      <c r="X104" s="217"/>
      <c r="Y104" s="300"/>
      <c r="Z104"/>
      <c r="AA104" s="300"/>
      <c r="AB104" s="300"/>
      <c r="AC104"/>
      <c r="AD104"/>
      <c r="AE104"/>
      <c r="AF104"/>
      <c r="AG104"/>
      <c r="AH104"/>
      <c r="AI104"/>
    </row>
    <row r="105" spans="1:40" ht="15" customHeight="1">
      <c r="A105" s="298"/>
      <c r="B105" s="298"/>
      <c r="C105" s="298"/>
      <c r="D105" s="298"/>
      <c r="F105" s="217"/>
      <c r="G105" s="217"/>
      <c r="H105" s="232"/>
      <c r="I105" s="217"/>
      <c r="J105" s="310"/>
      <c r="K105" s="217"/>
      <c r="L105" s="217"/>
      <c r="M105" s="311"/>
      <c r="N105" s="307"/>
      <c r="O105" s="320"/>
      <c r="P105" s="320"/>
      <c r="Q105" s="217"/>
      <c r="R105" s="311"/>
      <c r="S105" s="217"/>
      <c r="T105" s="217"/>
      <c r="U105" s="311"/>
      <c r="V105" s="217"/>
      <c r="W105" s="232"/>
      <c r="X105" s="217"/>
      <c r="Y105" s="300"/>
      <c r="Z105"/>
      <c r="AA105" s="300"/>
      <c r="AB105" s="300"/>
      <c r="AC105"/>
      <c r="AD105"/>
      <c r="AE105"/>
      <c r="AF105"/>
      <c r="AG105"/>
      <c r="AH105"/>
      <c r="AI105"/>
    </row>
    <row r="106" spans="1:40" ht="15" customHeight="1">
      <c r="A106" s="298"/>
      <c r="B106" s="298"/>
      <c r="C106" s="298"/>
      <c r="D106" s="298"/>
      <c r="F106" s="301" t="s">
        <v>344</v>
      </c>
      <c r="G106" s="302">
        <v>2</v>
      </c>
      <c r="H106" s="303"/>
      <c r="I106" s="303" t="s">
        <v>349</v>
      </c>
      <c r="J106" s="303"/>
      <c r="K106" s="303"/>
      <c r="L106" s="303"/>
      <c r="M106" s="217"/>
      <c r="N106" s="217"/>
      <c r="O106" s="217"/>
      <c r="P106" s="217"/>
      <c r="Q106" s="307"/>
      <c r="R106" s="217"/>
      <c r="S106" s="217"/>
      <c r="T106" s="217"/>
      <c r="U106" s="217"/>
      <c r="V106" s="217"/>
      <c r="W106" s="232"/>
      <c r="X106" s="217"/>
      <c r="Y106" s="300"/>
      <c r="Z106"/>
      <c r="AC106" s="300"/>
      <c r="AD106" s="300"/>
      <c r="AE106"/>
      <c r="AF106"/>
      <c r="AG106"/>
      <c r="AH106"/>
      <c r="AI106"/>
      <c r="AJ106"/>
      <c r="AK106"/>
    </row>
    <row r="107" spans="1:40" ht="15" customHeight="1">
      <c r="A107" s="217"/>
      <c r="B107" s="217"/>
      <c r="C107" s="217"/>
      <c r="D107" s="217"/>
      <c r="E107" s="217"/>
      <c r="F107" s="217"/>
      <c r="G107" s="217"/>
      <c r="H107" s="217"/>
      <c r="I107" s="217"/>
      <c r="J107" s="217"/>
      <c r="K107" s="217"/>
      <c r="L107" s="264"/>
      <c r="M107" s="264"/>
      <c r="N107" s="264"/>
      <c r="O107" s="264"/>
      <c r="P107" s="264"/>
      <c r="Q107" s="1536" t="s">
        <v>348</v>
      </c>
      <c r="R107" s="1536"/>
      <c r="S107" s="217"/>
      <c r="T107" s="217"/>
      <c r="U107" s="217"/>
      <c r="V107" s="217"/>
      <c r="W107" s="300"/>
      <c r="X107" s="300"/>
      <c r="Y107" s="300"/>
      <c r="Z107" s="300"/>
      <c r="AA107" s="300"/>
      <c r="AB107" s="300"/>
      <c r="AC107" s="300"/>
      <c r="AD107" s="300"/>
      <c r="AE107" s="300"/>
      <c r="AF107" s="300"/>
      <c r="AG107" s="300"/>
      <c r="AH107" s="217"/>
      <c r="AI107" s="217"/>
      <c r="AJ107" s="217"/>
      <c r="AK107" s="217"/>
      <c r="AL107" s="217"/>
      <c r="AM107" s="217"/>
      <c r="AN107" s="217"/>
    </row>
    <row r="108" spans="1:40" ht="15" customHeight="1">
      <c r="A108" s="298"/>
      <c r="B108" s="298"/>
      <c r="C108" s="298"/>
      <c r="D108" s="298"/>
      <c r="M108" s="303"/>
      <c r="N108" s="300"/>
      <c r="O108" s="300"/>
      <c r="P108" s="300"/>
      <c r="Q108" s="1536"/>
      <c r="R108" s="1536"/>
      <c r="S108" s="300"/>
      <c r="T108" s="300"/>
      <c r="U108" s="300"/>
      <c r="V108" s="300"/>
      <c r="W108" s="300"/>
      <c r="X108" s="300"/>
      <c r="Y108" s="300"/>
      <c r="Z108" s="300"/>
      <c r="AA108" s="300"/>
      <c r="AB108" s="300"/>
      <c r="AC108" s="300"/>
      <c r="AD108" s="300"/>
      <c r="AE108" s="300"/>
      <c r="AF108" s="300"/>
      <c r="AG108" s="300"/>
      <c r="AH108" s="300"/>
      <c r="AI108" s="300"/>
      <c r="AJ108" s="300"/>
      <c r="AK108" s="300"/>
      <c r="AL108" s="300"/>
      <c r="AM108" s="300"/>
      <c r="AN108" s="300"/>
    </row>
    <row r="109" spans="1:40" ht="15" customHeight="1">
      <c r="F109"/>
      <c r="G109"/>
      <c r="H109"/>
      <c r="I109"/>
      <c r="J109"/>
      <c r="K109"/>
      <c r="L109"/>
      <c r="M109"/>
      <c r="N109"/>
      <c r="O109"/>
      <c r="P109" s="266" t="s">
        <v>313</v>
      </c>
      <c r="R109"/>
      <c r="S109"/>
      <c r="T109"/>
      <c r="U109"/>
      <c r="V109"/>
      <c r="W109"/>
      <c r="X109"/>
      <c r="Y109"/>
      <c r="Z109"/>
      <c r="AA109" s="223"/>
      <c r="AB109" s="223"/>
      <c r="AC109" s="223"/>
    </row>
    <row r="110" spans="1:40" ht="15" customHeight="1">
      <c r="I110" s="266"/>
      <c r="K110" s="234"/>
      <c r="L110" s="234"/>
      <c r="M110" s="234"/>
      <c r="N110" s="226"/>
      <c r="O110" s="226"/>
      <c r="P110" s="226"/>
      <c r="Q110" s="226"/>
      <c r="W110" s="223"/>
      <c r="X110" s="223"/>
      <c r="Y110" s="223"/>
    </row>
    <row r="111" spans="1:40" ht="15" customHeight="1">
      <c r="A111" s="217"/>
      <c r="B111" s="217"/>
      <c r="C111" s="217"/>
      <c r="D111" s="217"/>
      <c r="E111" s="217"/>
      <c r="F111" s="217"/>
      <c r="G111" s="619"/>
      <c r="H111" s="619"/>
      <c r="I111" s="619"/>
      <c r="N111" s="619"/>
      <c r="O111" s="619"/>
      <c r="P111" s="619"/>
      <c r="Q111" s="1535" t="s">
        <v>348</v>
      </c>
      <c r="R111" s="1535"/>
      <c r="T111" s="266" t="s">
        <v>315</v>
      </c>
      <c r="V111" s="619"/>
      <c r="W111" s="619"/>
      <c r="X111" s="619"/>
      <c r="Y111" s="261"/>
    </row>
    <row r="112" spans="1:40" ht="15" customHeight="1">
      <c r="A112" s="217"/>
      <c r="B112" s="217"/>
      <c r="C112" s="217"/>
      <c r="D112" s="217"/>
      <c r="E112" s="217"/>
      <c r="F112" s="217"/>
      <c r="G112" s="217"/>
      <c r="H112" s="217"/>
      <c r="I112" s="217"/>
      <c r="J112" s="217"/>
      <c r="K112" s="254"/>
      <c r="L112" s="254"/>
      <c r="M112" s="217"/>
      <c r="N112" s="254"/>
      <c r="O112" s="254"/>
      <c r="P112" s="217"/>
      <c r="Q112" s="217"/>
      <c r="R112" s="227"/>
      <c r="S112" s="217"/>
      <c r="T112" s="227"/>
      <c r="U112" s="227"/>
      <c r="V112" s="217"/>
      <c r="W112" s="261"/>
      <c r="X112" s="261"/>
      <c r="Y112" s="261"/>
    </row>
    <row r="113" spans="1:40" ht="15" customHeight="1">
      <c r="A113" s="217"/>
      <c r="B113" s="217"/>
      <c r="C113" s="217"/>
      <c r="D113" s="217"/>
      <c r="E113" s="217"/>
      <c r="F113" s="217"/>
      <c r="G113" s="217"/>
      <c r="H113" s="217"/>
      <c r="I113" s="217"/>
      <c r="J113" s="217"/>
      <c r="K113" s="254"/>
      <c r="L113" s="254"/>
      <c r="M113" s="217"/>
      <c r="N113" s="254"/>
      <c r="O113" s="254"/>
      <c r="P113" s="217"/>
      <c r="Q113" s="217"/>
      <c r="R113" s="227"/>
      <c r="S113" s="217"/>
      <c r="T113" s="227"/>
      <c r="U113" s="227"/>
      <c r="V113" s="217"/>
      <c r="W113" s="261"/>
      <c r="X113" s="261"/>
      <c r="Y113" s="261"/>
    </row>
    <row r="114" spans="1:40" ht="15" customHeight="1">
      <c r="A114" s="217"/>
      <c r="B114" s="217"/>
      <c r="C114" s="217"/>
      <c r="D114" s="217"/>
      <c r="E114" s="217"/>
      <c r="F114" s="217"/>
      <c r="G114" s="619"/>
      <c r="H114" s="619"/>
      <c r="I114" s="619"/>
      <c r="J114" s="619"/>
      <c r="K114" s="619"/>
      <c r="L114" s="619"/>
      <c r="M114" s="619"/>
      <c r="N114" s="619"/>
      <c r="O114" s="619"/>
      <c r="P114" s="619"/>
      <c r="Q114" s="619"/>
      <c r="R114" s="619"/>
      <c r="S114" s="619"/>
      <c r="T114" s="619"/>
      <c r="U114" s="619"/>
      <c r="V114" s="619"/>
      <c r="W114" s="619"/>
      <c r="X114" s="619"/>
      <c r="Y114" s="261"/>
    </row>
    <row r="115" spans="1:40" ht="15" customHeight="1">
      <c r="A115" s="217"/>
      <c r="B115" s="217"/>
      <c r="C115" s="217"/>
      <c r="D115" s="217"/>
      <c r="E115" s="217"/>
      <c r="F115" s="217"/>
      <c r="G115" s="217"/>
      <c r="H115" s="217"/>
      <c r="I115" s="217"/>
      <c r="J115" s="217"/>
      <c r="K115" s="254"/>
      <c r="L115" s="254"/>
      <c r="M115" s="217"/>
      <c r="N115" s="254"/>
      <c r="O115" s="254"/>
      <c r="P115" s="217"/>
      <c r="Q115" s="217"/>
      <c r="R115" s="227"/>
      <c r="S115" s="217"/>
      <c r="T115" s="227"/>
      <c r="U115" s="227"/>
      <c r="V115" s="217"/>
      <c r="W115" s="261"/>
      <c r="X115" s="261"/>
      <c r="Y115" s="261"/>
    </row>
    <row r="116" spans="1:40" ht="15" customHeight="1">
      <c r="A116" s="217"/>
      <c r="B116" s="217"/>
      <c r="C116" s="217"/>
      <c r="D116" s="217"/>
      <c r="E116" s="217"/>
      <c r="F116" s="217"/>
      <c r="G116" s="217"/>
      <c r="H116" s="217"/>
      <c r="I116" s="217"/>
      <c r="J116" s="217"/>
      <c r="K116" s="254"/>
      <c r="L116" s="254"/>
      <c r="M116" s="217"/>
      <c r="N116" s="254"/>
      <c r="O116" s="254"/>
      <c r="P116" s="217"/>
      <c r="Q116" s="217"/>
      <c r="R116" s="227"/>
      <c r="S116" s="217"/>
      <c r="T116" s="227"/>
      <c r="U116" s="227"/>
      <c r="V116" s="217"/>
      <c r="W116" s="261"/>
      <c r="X116" s="261"/>
      <c r="Y116" s="261"/>
    </row>
    <row r="117" spans="1:40" ht="4.5" customHeight="1">
      <c r="A117" s="217"/>
      <c r="B117" s="217"/>
      <c r="C117" s="217"/>
      <c r="D117" s="217"/>
      <c r="E117" s="217"/>
      <c r="F117" s="217"/>
      <c r="G117" s="217"/>
      <c r="H117" s="217"/>
      <c r="I117" s="217"/>
      <c r="Z117" s="217"/>
      <c r="AA117" s="251"/>
      <c r="AB117" s="251"/>
      <c r="AC117" s="251"/>
      <c r="AD117" s="217"/>
      <c r="AE117" s="217"/>
      <c r="AF117" s="217"/>
      <c r="AG117" s="217"/>
      <c r="AH117" s="217"/>
      <c r="AI117" s="217"/>
      <c r="AJ117" s="217"/>
      <c r="AK117" s="217"/>
      <c r="AL117" s="217"/>
      <c r="AM117" s="217"/>
      <c r="AN117" s="217"/>
    </row>
    <row r="118" spans="1:40" ht="15" customHeight="1">
      <c r="A118" s="217"/>
      <c r="B118" s="217"/>
      <c r="C118" s="217"/>
      <c r="D118" s="217"/>
      <c r="E118" s="217"/>
      <c r="F118" s="251"/>
      <c r="G118" s="251"/>
      <c r="H118" s="251"/>
      <c r="I118" s="217"/>
      <c r="J118" s="217"/>
      <c r="K118" s="217"/>
      <c r="L118" s="217"/>
      <c r="M118" s="306"/>
      <c r="N118" s="307"/>
      <c r="O118" s="217"/>
      <c r="P118" s="557" t="s">
        <v>347</v>
      </c>
      <c r="Q118" s="217"/>
      <c r="R118" s="217"/>
      <c r="S118" s="217"/>
      <c r="T118" s="307"/>
      <c r="U118" s="307"/>
      <c r="V118" s="251"/>
      <c r="W118" s="251"/>
      <c r="X118" s="251"/>
      <c r="Y118" s="251"/>
      <c r="Z118" s="217"/>
      <c r="AA118" s="251"/>
      <c r="AB118" s="266" t="s">
        <v>313</v>
      </c>
      <c r="AC118" s="518" t="s">
        <v>51</v>
      </c>
      <c r="AD118" s="764">
        <f>'§9.直角'!AG402</f>
        <v>780</v>
      </c>
      <c r="AE118" s="764"/>
      <c r="AF118" s="764"/>
      <c r="AG118" s="764"/>
      <c r="AH118" s="764"/>
      <c r="AI118" s="519" t="s">
        <v>13</v>
      </c>
      <c r="AJ118"/>
      <c r="AK118" s="217"/>
      <c r="AL118" s="217"/>
      <c r="AM118" s="217"/>
      <c r="AN118" s="217"/>
    </row>
    <row r="119" spans="1:40" ht="15" customHeight="1">
      <c r="A119" s="217"/>
      <c r="B119" s="217"/>
      <c r="C119" s="217"/>
      <c r="D119" s="217"/>
      <c r="E119" s="217"/>
      <c r="F119" s="251"/>
      <c r="G119" s="251"/>
      <c r="H119" s="251"/>
      <c r="I119" s="217"/>
      <c r="J119" s="217"/>
      <c r="K119" s="217"/>
      <c r="L119" s="217"/>
      <c r="M119" s="306"/>
      <c r="N119" s="307"/>
      <c r="O119" s="217"/>
      <c r="P119" s="217"/>
      <c r="Q119" s="1535" t="s">
        <v>348</v>
      </c>
      <c r="R119" s="1535"/>
      <c r="S119" s="217"/>
      <c r="T119" s="307"/>
      <c r="U119" s="307"/>
      <c r="V119" s="251"/>
      <c r="W119" s="251"/>
      <c r="X119" s="251"/>
      <c r="Y119" s="251"/>
      <c r="Z119" s="217"/>
      <c r="AA119" s="251"/>
      <c r="AB119" s="266" t="s">
        <v>315</v>
      </c>
      <c r="AC119" s="518" t="s">
        <v>51</v>
      </c>
      <c r="AD119" s="764">
        <f>'§9.直角'!AG403</f>
        <v>0</v>
      </c>
      <c r="AE119" s="764"/>
      <c r="AF119" s="764"/>
      <c r="AG119" s="764"/>
      <c r="AH119" s="764"/>
      <c r="AI119" s="519" t="s">
        <v>226</v>
      </c>
      <c r="AJ119"/>
      <c r="AK119" s="217"/>
      <c r="AL119" s="217"/>
      <c r="AM119" s="217"/>
      <c r="AN119" s="217"/>
    </row>
    <row r="120" spans="1:40" ht="15" customHeight="1">
      <c r="A120" s="217"/>
      <c r="B120" s="217"/>
      <c r="C120" s="217"/>
      <c r="D120" s="217"/>
      <c r="E120" s="217"/>
      <c r="F120" s="251"/>
      <c r="G120" s="251"/>
      <c r="H120" s="251"/>
      <c r="I120" s="217"/>
      <c r="J120" s="217"/>
      <c r="K120" s="217"/>
      <c r="L120" s="217"/>
      <c r="M120" s="306"/>
      <c r="N120" s="307"/>
      <c r="O120" s="217"/>
      <c r="P120" s="217"/>
      <c r="Q120" s="1536" t="s">
        <v>348</v>
      </c>
      <c r="R120" s="1536"/>
      <c r="S120" s="217"/>
      <c r="T120" s="307"/>
      <c r="U120" s="307"/>
      <c r="V120" s="251"/>
      <c r="W120" s="251"/>
      <c r="X120" s="251"/>
      <c r="Y120" s="251"/>
      <c r="Z120" s="217"/>
      <c r="AA120" s="251"/>
      <c r="AD120" s="1092"/>
      <c r="AE120" s="1092"/>
      <c r="AF120" s="1092"/>
      <c r="AG120" s="1092"/>
      <c r="AH120" s="1092"/>
      <c r="AJ120"/>
      <c r="AK120" s="217"/>
      <c r="AL120" s="217"/>
      <c r="AM120" s="217"/>
      <c r="AN120" s="217"/>
    </row>
    <row r="121" spans="1:40" ht="15" customHeight="1">
      <c r="A121" s="217"/>
      <c r="B121" s="217"/>
      <c r="C121" s="217"/>
      <c r="D121" s="217"/>
      <c r="E121" s="217"/>
      <c r="F121" s="251"/>
      <c r="G121" s="251"/>
      <c r="H121" s="251"/>
      <c r="I121" s="217"/>
      <c r="J121" s="217"/>
      <c r="K121" s="217"/>
      <c r="L121" s="217"/>
      <c r="M121" s="306"/>
      <c r="N121" s="307"/>
      <c r="O121" s="217"/>
      <c r="P121" s="217"/>
      <c r="Q121" s="1536"/>
      <c r="R121" s="1536"/>
      <c r="S121" s="217"/>
      <c r="T121" s="307"/>
      <c r="U121" s="307"/>
      <c r="V121" s="251"/>
      <c r="W121" s="251"/>
      <c r="X121" s="251"/>
      <c r="Y121" s="251"/>
      <c r="Z121" s="217"/>
      <c r="AA121" s="251"/>
      <c r="AB121" s="557" t="s">
        <v>347</v>
      </c>
      <c r="AC121" s="518" t="s">
        <v>51</v>
      </c>
      <c r="AD121" s="764">
        <f>'§9.直角'!AG405</f>
        <v>1830.6</v>
      </c>
      <c r="AE121" s="764"/>
      <c r="AF121" s="764"/>
      <c r="AG121" s="764"/>
      <c r="AH121" s="764"/>
      <c r="AI121" s="519" t="s">
        <v>13</v>
      </c>
      <c r="AJ121"/>
      <c r="AK121" s="217"/>
      <c r="AL121" s="217"/>
      <c r="AM121" s="217"/>
      <c r="AN121" s="217"/>
    </row>
    <row r="122" spans="1:40" ht="15" customHeight="1">
      <c r="A122" s="217"/>
      <c r="B122" s="217"/>
      <c r="C122" s="217"/>
      <c r="D122" s="217"/>
      <c r="E122" s="217"/>
      <c r="F122" s="251"/>
      <c r="G122" s="251"/>
      <c r="H122" s="251"/>
      <c r="I122" s="217"/>
      <c r="J122" s="217"/>
      <c r="K122" s="217"/>
      <c r="L122" s="217"/>
      <c r="M122" s="306"/>
      <c r="N122" s="307"/>
      <c r="O122" s="217"/>
      <c r="P122" s="217"/>
      <c r="Q122" s="217"/>
      <c r="R122" s="217"/>
      <c r="S122" s="217"/>
      <c r="T122" s="307"/>
      <c r="V122" s="251"/>
      <c r="W122" s="251"/>
      <c r="X122" s="251"/>
      <c r="Y122" s="251"/>
      <c r="Z122" s="217"/>
      <c r="AA122" s="251"/>
      <c r="AB122" s="266"/>
      <c r="AC122" s="518"/>
      <c r="AD122" s="289"/>
      <c r="AE122" s="289"/>
      <c r="AF122" s="289"/>
      <c r="AG122" s="289"/>
      <c r="AH122" s="289"/>
      <c r="AI122" s="519"/>
      <c r="AJ122"/>
      <c r="AK122" s="217"/>
      <c r="AL122" s="217"/>
      <c r="AM122" s="217"/>
      <c r="AN122" s="217"/>
    </row>
    <row r="123" spans="1:40" ht="15" customHeight="1">
      <c r="A123" s="217"/>
      <c r="B123" s="217"/>
      <c r="C123" s="217"/>
      <c r="D123" s="217"/>
      <c r="E123" s="217"/>
      <c r="F123" s="251"/>
      <c r="G123" s="251"/>
      <c r="H123" s="251"/>
      <c r="I123" s="217"/>
      <c r="J123" s="217"/>
      <c r="K123"/>
      <c r="L123" s="226"/>
      <c r="M123" s="226"/>
      <c r="N123" s="308"/>
      <c r="O123" s="308"/>
      <c r="P123" s="226"/>
      <c r="Q123" s="226"/>
      <c r="R123"/>
      <c r="S123" s="226"/>
      <c r="T123" s="270"/>
      <c r="U123" s="217"/>
      <c r="V123" s="251"/>
      <c r="W123" s="251"/>
      <c r="X123" s="251"/>
      <c r="Y123" s="251"/>
      <c r="Z123" s="217"/>
      <c r="AA123" s="315"/>
      <c r="AK123" s="217"/>
      <c r="AL123" s="217"/>
      <c r="AM123" s="217"/>
      <c r="AN123" s="217"/>
    </row>
    <row r="124" spans="1:40" ht="15" customHeight="1">
      <c r="A124" s="217"/>
      <c r="B124" s="217"/>
      <c r="C124" s="217"/>
      <c r="D124" s="217"/>
      <c r="E124" s="217"/>
      <c r="F124" s="251"/>
      <c r="G124" s="251"/>
      <c r="H124" s="251"/>
      <c r="I124" s="217"/>
      <c r="J124"/>
      <c r="K124" s="309"/>
      <c r="L124" s="226"/>
      <c r="M124" s="217"/>
      <c r="N124" s="308"/>
      <c r="O124" s="308"/>
      <c r="P124" s="226"/>
      <c r="Q124" s="226"/>
      <c r="R124" s="309"/>
      <c r="S124" s="226"/>
      <c r="T124" s="270"/>
      <c r="U124" s="217"/>
      <c r="V124" s="251"/>
      <c r="W124" s="227"/>
      <c r="X124" s="227"/>
      <c r="Y124" s="227"/>
      <c r="Z124" s="217"/>
      <c r="AA124" s="315"/>
      <c r="AK124" s="217"/>
      <c r="AL124" s="217"/>
      <c r="AM124" s="217"/>
      <c r="AN124" s="217"/>
    </row>
    <row r="125" spans="1:40" ht="15" customHeight="1">
      <c r="A125" s="298"/>
      <c r="B125" s="298"/>
      <c r="C125" s="298"/>
      <c r="D125" s="298"/>
      <c r="F125" s="303"/>
      <c r="G125" s="303"/>
      <c r="H125" s="300"/>
      <c r="I125" s="217"/>
      <c r="J125" s="217"/>
      <c r="K125" s="217"/>
      <c r="L125" s="307"/>
      <c r="N125" s="223"/>
      <c r="R125" s="217"/>
      <c r="S125" s="307"/>
      <c r="T125" s="223"/>
      <c r="U125" s="223"/>
      <c r="V125" s="300"/>
      <c r="W125" s="300"/>
      <c r="X125" s="300"/>
      <c r="Y125" s="300"/>
      <c r="Z125"/>
      <c r="AA125" s="300"/>
    </row>
    <row r="126" spans="1:40" ht="15" customHeight="1">
      <c r="A126" s="298"/>
      <c r="B126" s="298"/>
      <c r="C126" s="298"/>
      <c r="D126" s="298"/>
      <c r="F126" s="217"/>
      <c r="G126" s="320"/>
      <c r="H126" s="320"/>
      <c r="I126" s="320"/>
      <c r="J126" s="320"/>
      <c r="K126" s="217"/>
      <c r="L126" s="307"/>
      <c r="N126" s="223"/>
      <c r="O126" s="320"/>
      <c r="P126" s="320"/>
      <c r="R126" s="223"/>
      <c r="S126" s="223"/>
      <c r="T126" s="223"/>
      <c r="U126" s="320"/>
      <c r="V126" s="320"/>
      <c r="W126" s="320"/>
      <c r="X126" s="320"/>
      <c r="Y126" s="300"/>
      <c r="Z126"/>
      <c r="AA126" s="300"/>
      <c r="AB126" s="300"/>
      <c r="AC126"/>
      <c r="AD126"/>
      <c r="AE126"/>
      <c r="AF126"/>
      <c r="AG126"/>
      <c r="AH126"/>
      <c r="AI126"/>
    </row>
    <row r="127" spans="1:40" ht="15" customHeight="1">
      <c r="A127" s="298"/>
      <c r="B127" s="298"/>
      <c r="C127" s="298"/>
      <c r="D127" s="298"/>
      <c r="F127" s="217"/>
      <c r="G127" s="320"/>
      <c r="H127" s="320"/>
      <c r="I127" s="320"/>
      <c r="J127" s="320"/>
      <c r="K127" s="217"/>
      <c r="L127" s="217"/>
      <c r="M127" s="311"/>
      <c r="N127" s="307"/>
      <c r="O127" s="320"/>
      <c r="P127" s="320"/>
      <c r="Q127" s="217"/>
      <c r="R127" s="311"/>
      <c r="S127" s="217"/>
      <c r="T127" s="217"/>
      <c r="U127" s="320"/>
      <c r="V127" s="320"/>
      <c r="W127" s="320"/>
      <c r="X127" s="320"/>
      <c r="Y127" s="300"/>
      <c r="Z127"/>
      <c r="AA127" s="300"/>
      <c r="AB127" s="300"/>
      <c r="AC127"/>
      <c r="AD127"/>
      <c r="AE127"/>
      <c r="AF127"/>
      <c r="AG127"/>
      <c r="AH127"/>
      <c r="AI127"/>
    </row>
    <row r="128" spans="1:40" ht="15" customHeight="1">
      <c r="A128" s="298"/>
      <c r="B128" s="298"/>
      <c r="C128" s="298"/>
      <c r="D128" s="298"/>
      <c r="F128" s="217"/>
      <c r="G128" s="217"/>
      <c r="H128" s="232"/>
      <c r="I128" s="217"/>
      <c r="J128" s="217"/>
      <c r="K128" s="217"/>
      <c r="L128" s="310"/>
      <c r="M128" s="217"/>
      <c r="N128" s="217"/>
      <c r="O128" s="217"/>
      <c r="P128" s="217"/>
      <c r="Q128" s="307"/>
      <c r="R128" s="217"/>
      <c r="S128" s="217"/>
      <c r="T128" s="217"/>
      <c r="U128" s="217"/>
      <c r="V128" s="217"/>
      <c r="W128" s="232"/>
      <c r="X128" s="217"/>
      <c r="Y128" s="300"/>
      <c r="Z128"/>
      <c r="AC128" s="300"/>
      <c r="AD128" s="300"/>
      <c r="AE128"/>
      <c r="AF128"/>
      <c r="AG128"/>
      <c r="AH128"/>
      <c r="AI128"/>
      <c r="AJ128"/>
      <c r="AK128"/>
    </row>
    <row r="129" spans="1:40" ht="15" customHeight="1">
      <c r="K129" s="266"/>
      <c r="N129" s="234"/>
      <c r="O129" s="234"/>
      <c r="P129" s="234"/>
      <c r="R129" s="235"/>
      <c r="S129" s="235"/>
      <c r="T129" s="235"/>
      <c r="V129" s="234"/>
      <c r="W129" s="234"/>
      <c r="X129" s="234"/>
      <c r="AF129" s="223"/>
      <c r="AG129" s="223"/>
      <c r="AH129" s="223"/>
    </row>
    <row r="130" spans="1:40" ht="15" customHeight="1">
      <c r="A130" s="298"/>
      <c r="B130" s="298"/>
      <c r="C130" s="298"/>
      <c r="D130" s="298"/>
      <c r="F130" s="301" t="s">
        <v>344</v>
      </c>
      <c r="G130" s="302">
        <v>3</v>
      </c>
      <c r="H130" s="303"/>
      <c r="I130" s="303" t="s">
        <v>351</v>
      </c>
      <c r="J130" s="303"/>
      <c r="K130" s="303"/>
      <c r="M130" s="300"/>
      <c r="N130" s="300"/>
      <c r="O130" s="300"/>
      <c r="P130" s="300"/>
      <c r="Q130" s="300"/>
      <c r="R130" s="300"/>
      <c r="S130" s="300"/>
      <c r="T130" s="300"/>
      <c r="U130" s="300"/>
      <c r="V130" s="300"/>
      <c r="W130" s="300"/>
      <c r="X130" s="300"/>
      <c r="Y130" s="300"/>
      <c r="Z130" s="300"/>
      <c r="AA130" s="300"/>
      <c r="AB130" s="300"/>
      <c r="AC130" s="300"/>
      <c r="AD130" s="300"/>
      <c r="AE130" s="300"/>
      <c r="AF130" s="300"/>
      <c r="AG130" s="300"/>
      <c r="AH130" s="300"/>
      <c r="AI130" s="300"/>
      <c r="AJ130" s="300"/>
      <c r="AK130" s="300"/>
      <c r="AL130" s="300"/>
      <c r="AM130"/>
      <c r="AN130"/>
    </row>
    <row r="131" spans="1:40" ht="15" customHeight="1">
      <c r="A131" s="298"/>
      <c r="B131" s="298"/>
      <c r="C131" s="298"/>
      <c r="D131" s="298"/>
      <c r="F131" s="301"/>
      <c r="G131" s="302"/>
      <c r="H131" s="303"/>
      <c r="I131" s="302"/>
      <c r="J131" s="303"/>
      <c r="K131" s="303"/>
      <c r="L131" s="303"/>
      <c r="M131" s="303"/>
      <c r="O131" s="300"/>
      <c r="P131" s="300"/>
      <c r="Q131" s="1536" t="s">
        <v>348</v>
      </c>
      <c r="R131" s="1536"/>
      <c r="S131" s="300"/>
      <c r="T131" s="300"/>
      <c r="U131" s="300"/>
      <c r="V131" s="300"/>
      <c r="W131" s="300"/>
      <c r="X131" s="300"/>
      <c r="Y131" s="300"/>
      <c r="Z131" s="300"/>
      <c r="AA131" s="300"/>
      <c r="AB131" s="300"/>
      <c r="AC131" s="300"/>
      <c r="AD131" s="300"/>
      <c r="AE131" s="300"/>
      <c r="AF131" s="300"/>
      <c r="AG131" s="300"/>
      <c r="AH131" s="300"/>
      <c r="AI131" s="300"/>
      <c r="AJ131" s="300"/>
      <c r="AK131" s="300"/>
      <c r="AL131" s="300"/>
      <c r="AM131" s="300"/>
      <c r="AN131" s="300"/>
    </row>
    <row r="132" spans="1:40" ht="15" customHeight="1">
      <c r="F132"/>
      <c r="G132"/>
      <c r="H132"/>
      <c r="I132"/>
      <c r="J132"/>
      <c r="K132"/>
      <c r="L132"/>
      <c r="M132"/>
      <c r="N132"/>
      <c r="O132"/>
      <c r="P132"/>
      <c r="Q132" s="1536"/>
      <c r="R132" s="1536"/>
      <c r="S132"/>
      <c r="T132"/>
      <c r="U132"/>
      <c r="V132"/>
      <c r="W132"/>
      <c r="X132"/>
      <c r="Y132"/>
      <c r="Z132"/>
      <c r="AA132" s="223"/>
      <c r="AB132" s="223"/>
      <c r="AC132" s="223"/>
    </row>
    <row r="133" spans="1:40" ht="15" customHeight="1">
      <c r="A133" s="217"/>
      <c r="B133" s="217"/>
      <c r="C133" s="217"/>
      <c r="D133" s="217"/>
      <c r="E133" s="217"/>
      <c r="F133" s="251"/>
      <c r="G133" s="251"/>
      <c r="H133" s="251"/>
      <c r="I133" s="217"/>
      <c r="J133" s="217"/>
      <c r="K133" s="217"/>
      <c r="L133" s="217"/>
      <c r="M133" s="306"/>
      <c r="N133" s="307"/>
      <c r="O133" s="217"/>
      <c r="P133" s="217"/>
      <c r="Q133" s="1535" t="s">
        <v>348</v>
      </c>
      <c r="R133" s="1535"/>
      <c r="S133" s="217"/>
      <c r="T133" s="307"/>
      <c r="U133" s="307"/>
      <c r="V133" s="251"/>
      <c r="W133" s="251"/>
      <c r="X133" s="251"/>
      <c r="Y133" s="251"/>
      <c r="Z133" s="217"/>
      <c r="AA133" s="251"/>
      <c r="AB133" s="251"/>
      <c r="AC133" s="251"/>
      <c r="AD133" s="217"/>
      <c r="AE133" s="217"/>
      <c r="AF133" s="217"/>
      <c r="AG133" s="217"/>
      <c r="AH133" s="217"/>
      <c r="AI133" s="217"/>
      <c r="AJ133" s="217"/>
      <c r="AK133" s="217"/>
      <c r="AL133" s="217"/>
      <c r="AM133" s="217"/>
      <c r="AN133" s="217"/>
    </row>
    <row r="134" spans="1:40" ht="15" customHeight="1">
      <c r="A134" s="298"/>
      <c r="B134" s="298"/>
      <c r="C134" s="298"/>
      <c r="D134" s="298"/>
      <c r="F134" s="303"/>
      <c r="G134" s="303"/>
      <c r="H134" s="300"/>
      <c r="I134" s="217"/>
      <c r="J134" s="217"/>
      <c r="K134" s="309"/>
      <c r="L134" s="226"/>
      <c r="M134" s="226"/>
      <c r="N134" s="308"/>
      <c r="O134" s="308"/>
      <c r="P134" s="226"/>
      <c r="Q134" s="226"/>
      <c r="R134" s="309"/>
      <c r="S134" s="226"/>
      <c r="T134" s="270"/>
      <c r="U134" s="217"/>
      <c r="V134" s="300"/>
      <c r="W134" s="300"/>
      <c r="X134" s="300"/>
      <c r="Y134" s="300"/>
      <c r="Z134"/>
      <c r="AB134" s="301"/>
      <c r="AC134" s="302"/>
      <c r="AD134"/>
      <c r="AF134"/>
      <c r="AG134"/>
      <c r="AH134"/>
      <c r="AI134"/>
    </row>
    <row r="135" spans="1:40" ht="15" customHeight="1">
      <c r="A135" s="298"/>
      <c r="B135" s="298"/>
      <c r="C135" s="298"/>
      <c r="D135" s="298"/>
      <c r="F135" s="303"/>
      <c r="G135" s="303"/>
      <c r="H135" s="300"/>
      <c r="I135" s="217"/>
      <c r="J135" s="217"/>
      <c r="K135" s="309"/>
      <c r="L135" s="226"/>
      <c r="M135" s="226"/>
      <c r="N135" s="308"/>
      <c r="O135" s="557" t="s">
        <v>347</v>
      </c>
      <c r="P135" s="226"/>
      <c r="Q135" s="226"/>
      <c r="R135" s="309"/>
      <c r="S135" s="226"/>
      <c r="T135" s="270"/>
      <c r="U135" s="217"/>
      <c r="V135" s="300"/>
      <c r="W135" s="300"/>
      <c r="X135" s="300"/>
      <c r="Y135" s="300"/>
      <c r="Z135"/>
      <c r="AA135" s="217"/>
      <c r="AB135"/>
      <c r="AC135"/>
      <c r="AD135"/>
      <c r="AE135"/>
      <c r="AF135"/>
      <c r="AG135"/>
      <c r="AH135"/>
      <c r="AI135"/>
    </row>
    <row r="136" spans="1:40" ht="15" customHeight="1">
      <c r="A136" s="298"/>
      <c r="B136" s="298"/>
      <c r="C136" s="298"/>
      <c r="D136" s="298"/>
      <c r="F136" s="303"/>
      <c r="G136" s="303"/>
      <c r="H136" s="300"/>
      <c r="I136" s="217"/>
      <c r="J136" s="217"/>
      <c r="K136" s="217"/>
      <c r="L136" s="307"/>
      <c r="N136" s="223"/>
      <c r="R136" s="217"/>
      <c r="S136" s="307"/>
      <c r="T136" s="223"/>
      <c r="U136" s="223"/>
      <c r="V136" s="300"/>
      <c r="W136" s="300"/>
      <c r="X136" s="300"/>
      <c r="Y136" s="300"/>
      <c r="Z136"/>
      <c r="AA136" s="217"/>
      <c r="AB136" s="557" t="s">
        <v>347</v>
      </c>
      <c r="AC136" s="518" t="s">
        <v>51</v>
      </c>
      <c r="AD136" s="1044">
        <f>'§9.直角'!AF422</f>
        <v>-1701</v>
      </c>
      <c r="AE136" s="1044"/>
      <c r="AF136" s="1044"/>
      <c r="AG136" s="1044"/>
      <c r="AH136" s="1044"/>
      <c r="AI136" s="517" t="s">
        <v>13</v>
      </c>
    </row>
    <row r="137" spans="1:40" ht="15" customHeight="1">
      <c r="A137" s="298"/>
      <c r="B137" s="298"/>
      <c r="C137" s="298"/>
      <c r="D137" s="298"/>
      <c r="F137" s="217"/>
      <c r="G137" s="217"/>
      <c r="I137" s="217"/>
      <c r="J137" s="310"/>
      <c r="K137" s="217"/>
      <c r="L137" s="307"/>
      <c r="N137" s="223"/>
      <c r="Q137" s="1535" t="s">
        <v>348</v>
      </c>
      <c r="R137" s="1535"/>
      <c r="S137" s="223"/>
      <c r="T137" s="223"/>
      <c r="U137" s="223"/>
      <c r="V137" s="232"/>
      <c r="W137" s="217"/>
      <c r="X137" s="217"/>
      <c r="Y137" s="300"/>
      <c r="Z137"/>
      <c r="AI137"/>
    </row>
    <row r="138" spans="1:40" ht="15" customHeight="1">
      <c r="A138" s="298"/>
      <c r="B138" s="298"/>
      <c r="C138" s="298"/>
      <c r="D138" s="298"/>
      <c r="F138" s="217"/>
      <c r="G138" s="217"/>
      <c r="H138" s="232"/>
      <c r="I138" s="217"/>
      <c r="J138" s="310"/>
      <c r="K138" s="217"/>
      <c r="L138" s="217"/>
      <c r="M138" s="311"/>
      <c r="N138" s="307"/>
      <c r="Q138" s="1536" t="s">
        <v>348</v>
      </c>
      <c r="R138" s="1536"/>
      <c r="S138" s="217"/>
      <c r="T138" s="217"/>
      <c r="U138" s="311"/>
      <c r="V138" s="217"/>
      <c r="W138" s="232"/>
      <c r="X138" s="217"/>
      <c r="Y138" s="300"/>
      <c r="Z138"/>
      <c r="AB138" s="303"/>
      <c r="AC138" s="303"/>
      <c r="AD138"/>
      <c r="AF138"/>
      <c r="AG138"/>
      <c r="AH138"/>
      <c r="AI138"/>
    </row>
    <row r="139" spans="1:40" ht="15" customHeight="1">
      <c r="A139" s="298"/>
      <c r="B139" s="298"/>
      <c r="C139" s="298"/>
      <c r="D139" s="298"/>
      <c r="F139" s="217"/>
      <c r="G139" s="217"/>
      <c r="H139" s="232"/>
      <c r="I139" s="217"/>
      <c r="J139" s="217"/>
      <c r="K139" s="217"/>
      <c r="L139" s="310"/>
      <c r="M139" s="320"/>
      <c r="N139" s="320"/>
      <c r="Q139" s="1536"/>
      <c r="R139" s="1536"/>
      <c r="S139" s="217"/>
      <c r="T139" s="217"/>
      <c r="U139" s="217"/>
      <c r="V139" s="217"/>
      <c r="W139" s="232"/>
      <c r="X139" s="217"/>
      <c r="Y139" s="300"/>
      <c r="Z139"/>
      <c r="AA139" s="217"/>
      <c r="AB139"/>
      <c r="AC139"/>
      <c r="AD139"/>
      <c r="AE139"/>
      <c r="AF139"/>
      <c r="AG139"/>
      <c r="AH139"/>
      <c r="AI139"/>
      <c r="AJ139"/>
      <c r="AK139"/>
    </row>
    <row r="140" spans="1:40" ht="15" customHeight="1">
      <c r="A140" s="298"/>
      <c r="B140" s="298"/>
      <c r="C140" s="298"/>
      <c r="D140" s="298"/>
      <c r="F140" s="217"/>
      <c r="G140" s="217"/>
      <c r="H140" s="232"/>
      <c r="I140" s="217"/>
      <c r="J140" s="217"/>
      <c r="K140" s="217"/>
      <c r="L140" s="310"/>
      <c r="M140" s="320"/>
      <c r="N140" s="320"/>
      <c r="Q140" s="307"/>
      <c r="R140" s="217"/>
      <c r="S140" s="217"/>
      <c r="T140" s="217"/>
      <c r="U140" s="217"/>
      <c r="V140" s="217"/>
      <c r="W140" s="232"/>
      <c r="X140" s="217"/>
      <c r="Y140" s="300"/>
      <c r="Z140"/>
      <c r="AA140" s="217"/>
      <c r="AB140" s="353"/>
      <c r="AC140" s="252"/>
      <c r="AD140" s="293"/>
      <c r="AE140" s="293"/>
      <c r="AF140" s="293"/>
      <c r="AG140" s="293"/>
      <c r="AH140" s="237"/>
      <c r="AI140"/>
      <c r="AJ140"/>
      <c r="AK140"/>
    </row>
    <row r="141" spans="1:40" ht="15" customHeight="1">
      <c r="A141" s="298"/>
      <c r="B141" s="298"/>
      <c r="C141" s="298"/>
      <c r="D141" s="298"/>
      <c r="F141" s="217"/>
      <c r="G141" s="217"/>
      <c r="H141" s="232"/>
      <c r="I141" s="217"/>
      <c r="J141" s="217"/>
      <c r="K141" s="217"/>
      <c r="L141" s="310"/>
      <c r="M141" s="307"/>
      <c r="N141" s="307"/>
      <c r="Q141" s="307"/>
      <c r="R141" s="217"/>
      <c r="S141" s="217"/>
      <c r="T141" s="217"/>
      <c r="U141" s="217"/>
      <c r="V141" s="217"/>
      <c r="W141" s="232"/>
      <c r="X141" s="217"/>
      <c r="Y141" s="300"/>
      <c r="Z141"/>
      <c r="AA141" s="217"/>
      <c r="AB141" s="353"/>
      <c r="AC141" s="252"/>
      <c r="AD141" s="293"/>
      <c r="AE141" s="293"/>
      <c r="AF141" s="293"/>
      <c r="AG141" s="293"/>
      <c r="AH141" s="237"/>
      <c r="AI141"/>
      <c r="AJ141"/>
      <c r="AK141"/>
    </row>
    <row r="142" spans="1:40" ht="15" customHeight="1">
      <c r="A142" s="298"/>
      <c r="B142" s="298"/>
      <c r="C142" s="298"/>
      <c r="D142" s="298"/>
      <c r="F142" s="301" t="s">
        <v>344</v>
      </c>
      <c r="G142" s="1027">
        <v>4</v>
      </c>
      <c r="H142" s="1027"/>
      <c r="I142" s="303" t="s">
        <v>568</v>
      </c>
      <c r="J142" s="303"/>
      <c r="L142" s="303"/>
      <c r="M142" s="303"/>
      <c r="P142" s="300"/>
      <c r="Q142" s="1536" t="s">
        <v>348</v>
      </c>
      <c r="R142" s="1536"/>
      <c r="S142" s="300"/>
      <c r="T142" s="300"/>
      <c r="U142" s="300"/>
      <c r="V142" s="300"/>
      <c r="W142" s="300"/>
      <c r="X142" s="300"/>
      <c r="Y142" s="300"/>
      <c r="Z142" s="300"/>
      <c r="AA142" s="300"/>
      <c r="AB142" s="300"/>
      <c r="AC142" s="300"/>
      <c r="AD142" s="300"/>
      <c r="AE142" s="300"/>
      <c r="AF142" s="300"/>
      <c r="AG142" s="300"/>
      <c r="AH142" s="300"/>
      <c r="AI142" s="300"/>
      <c r="AJ142" s="300"/>
      <c r="AK142" s="300"/>
      <c r="AL142" s="300"/>
      <c r="AM142" s="300"/>
      <c r="AN142" s="300"/>
    </row>
    <row r="143" spans="1:40" ht="15" customHeight="1">
      <c r="F143"/>
      <c r="G143"/>
      <c r="H143"/>
      <c r="I143"/>
      <c r="J143"/>
      <c r="K143"/>
      <c r="L143"/>
      <c r="M143"/>
      <c r="N143"/>
      <c r="O143"/>
      <c r="P143"/>
      <c r="Q143" s="1536"/>
      <c r="R143" s="1536"/>
      <c r="S143"/>
      <c r="T143"/>
      <c r="U143"/>
      <c r="V143"/>
      <c r="W143"/>
      <c r="X143"/>
      <c r="Y143"/>
      <c r="Z143"/>
      <c r="AA143" s="223"/>
      <c r="AB143" s="223"/>
      <c r="AC143" s="223"/>
    </row>
    <row r="144" spans="1:40" ht="15" customHeight="1">
      <c r="I144" s="266"/>
      <c r="K144" s="234"/>
      <c r="L144" s="234"/>
      <c r="M144" s="234"/>
      <c r="N144" s="226"/>
      <c r="O144" s="226"/>
      <c r="P144" s="266" t="s">
        <v>313</v>
      </c>
      <c r="Q144" s="226"/>
      <c r="S144" s="266" t="s">
        <v>315</v>
      </c>
      <c r="W144" s="223"/>
      <c r="X144" s="223"/>
      <c r="Y144" s="223"/>
    </row>
    <row r="145" spans="1:40" ht="15" customHeight="1">
      <c r="A145" s="217"/>
      <c r="B145" s="217"/>
      <c r="C145" s="217"/>
      <c r="D145" s="217"/>
      <c r="E145" s="217"/>
      <c r="F145" s="217"/>
      <c r="G145" s="619"/>
      <c r="H145" s="619"/>
      <c r="I145" s="619"/>
      <c r="N145" s="619"/>
      <c r="O145" s="619"/>
      <c r="P145" s="619"/>
      <c r="Q145" s="1535" t="s">
        <v>348</v>
      </c>
      <c r="R145" s="1535"/>
      <c r="V145" s="619"/>
      <c r="W145" s="619"/>
      <c r="X145" s="619"/>
      <c r="Y145" s="261"/>
    </row>
    <row r="146" spans="1:40" ht="15" customHeight="1">
      <c r="A146" s="217"/>
      <c r="B146" s="217"/>
      <c r="C146" s="217"/>
      <c r="D146" s="217"/>
      <c r="E146" s="217"/>
      <c r="F146" s="217"/>
      <c r="G146" s="217"/>
      <c r="H146" s="217"/>
      <c r="I146" s="217"/>
      <c r="J146" s="217"/>
      <c r="K146" s="254"/>
      <c r="L146" s="254"/>
      <c r="M146" s="217"/>
      <c r="N146" s="254"/>
      <c r="O146" s="254"/>
      <c r="P146" s="217"/>
      <c r="Q146" s="217"/>
      <c r="R146" s="227"/>
      <c r="S146" s="217"/>
      <c r="T146" s="227"/>
      <c r="U146" s="227"/>
      <c r="V146" s="217"/>
      <c r="W146" s="261"/>
      <c r="X146" s="261"/>
      <c r="Y146" s="261"/>
    </row>
    <row r="147" spans="1:40" ht="15" customHeight="1">
      <c r="A147" s="217"/>
      <c r="B147" s="217"/>
      <c r="C147" s="217"/>
      <c r="D147" s="217"/>
      <c r="E147" s="217"/>
      <c r="F147" s="217"/>
      <c r="G147" s="217"/>
      <c r="H147" s="217"/>
      <c r="I147" s="217"/>
      <c r="J147" s="217"/>
      <c r="K147" s="254"/>
      <c r="L147" s="254"/>
      <c r="M147" s="217"/>
      <c r="N147" s="254"/>
      <c r="O147" s="254"/>
      <c r="P147" s="217"/>
      <c r="Q147" s="217"/>
      <c r="R147" s="227"/>
      <c r="S147" s="217"/>
      <c r="T147" s="227"/>
      <c r="U147" s="227"/>
      <c r="V147" s="217"/>
      <c r="W147" s="261"/>
      <c r="X147" s="261"/>
      <c r="Y147" s="261"/>
    </row>
    <row r="148" spans="1:40" ht="15" customHeight="1">
      <c r="A148" s="217"/>
      <c r="B148" s="217"/>
      <c r="C148" s="217"/>
      <c r="D148" s="217"/>
      <c r="E148" s="217"/>
      <c r="F148" s="217"/>
      <c r="G148" s="619"/>
      <c r="H148" s="619"/>
      <c r="I148" s="619"/>
      <c r="J148" s="619"/>
      <c r="K148" s="619"/>
      <c r="L148" s="619"/>
      <c r="M148" s="619"/>
      <c r="N148" s="619"/>
      <c r="O148" s="619"/>
      <c r="P148" s="619"/>
      <c r="Q148" s="619"/>
      <c r="R148" s="619"/>
      <c r="S148" s="619"/>
      <c r="T148" s="619"/>
      <c r="U148" s="619"/>
      <c r="V148" s="619"/>
      <c r="W148" s="619"/>
      <c r="X148" s="619"/>
      <c r="Y148" s="261"/>
    </row>
    <row r="149" spans="1:40" ht="15" customHeight="1">
      <c r="A149" s="217"/>
      <c r="B149" s="217"/>
      <c r="C149" s="217"/>
      <c r="D149" s="217"/>
      <c r="E149" s="217"/>
      <c r="F149" s="217"/>
      <c r="G149" s="217"/>
      <c r="H149" s="217"/>
      <c r="I149" s="217"/>
      <c r="J149" s="217"/>
      <c r="K149" s="254"/>
      <c r="L149" s="254"/>
      <c r="M149" s="217"/>
      <c r="N149" s="254"/>
      <c r="O149" s="254"/>
      <c r="P149" s="217"/>
      <c r="Q149" s="217"/>
      <c r="R149" s="227"/>
      <c r="S149" s="217"/>
      <c r="T149" s="227"/>
      <c r="U149" s="227"/>
      <c r="V149" s="217"/>
      <c r="W149" s="261"/>
      <c r="X149" s="261"/>
      <c r="Y149" s="261"/>
    </row>
    <row r="150" spans="1:40" ht="15" customHeight="1">
      <c r="A150" s="217"/>
      <c r="B150" s="217"/>
      <c r="C150" s="217"/>
      <c r="D150" s="217"/>
      <c r="E150" s="217"/>
      <c r="F150" s="217"/>
      <c r="G150" s="217"/>
      <c r="H150" s="217"/>
      <c r="I150" s="217"/>
      <c r="J150" s="217"/>
      <c r="K150" s="254"/>
      <c r="L150" s="254"/>
      <c r="M150" s="217"/>
      <c r="N150" s="254"/>
      <c r="O150" s="254"/>
      <c r="P150" s="217"/>
      <c r="Q150" s="217"/>
      <c r="R150" s="227"/>
      <c r="S150" s="217"/>
      <c r="T150" s="227"/>
      <c r="U150" s="227"/>
      <c r="V150" s="217"/>
      <c r="W150" s="261"/>
      <c r="X150" s="261"/>
      <c r="Y150" s="261"/>
      <c r="AC150" s="266" t="s">
        <v>313</v>
      </c>
      <c r="AD150" s="518" t="s">
        <v>51</v>
      </c>
      <c r="AE150" s="1044">
        <f>'§9.直角'!AF433</f>
        <v>710</v>
      </c>
      <c r="AF150" s="1044"/>
      <c r="AG150" s="1044"/>
      <c r="AH150" s="1044"/>
      <c r="AI150" s="1044"/>
      <c r="AJ150" s="519" t="s">
        <v>13</v>
      </c>
    </row>
    <row r="151" spans="1:40" ht="15" customHeight="1">
      <c r="A151" s="217"/>
      <c r="B151" s="217"/>
      <c r="C151" s="217"/>
      <c r="D151" s="217"/>
      <c r="E151" s="217"/>
      <c r="F151" s="251"/>
      <c r="G151" s="251"/>
      <c r="H151" s="251"/>
      <c r="I151" s="251"/>
      <c r="J151" s="251"/>
      <c r="K151" s="254"/>
      <c r="L151" s="254"/>
      <c r="M151" s="251"/>
      <c r="N151" s="254"/>
      <c r="O151" s="254"/>
      <c r="P151" s="251"/>
      <c r="Q151" s="251"/>
      <c r="R151" s="227"/>
      <c r="S151" s="251"/>
      <c r="T151" s="251"/>
      <c r="U151" s="251"/>
      <c r="V151" s="251"/>
      <c r="W151" s="251"/>
      <c r="X151" s="251"/>
      <c r="Y151" s="251"/>
      <c r="Z151" s="217"/>
      <c r="AA151" s="251"/>
      <c r="AB151" s="251"/>
      <c r="AC151" s="266" t="s">
        <v>315</v>
      </c>
      <c r="AD151" s="518" t="s">
        <v>51</v>
      </c>
      <c r="AE151" s="1044">
        <f>'§9.直角'!AF439</f>
        <v>0</v>
      </c>
      <c r="AF151" s="1044"/>
      <c r="AG151" s="1044"/>
      <c r="AH151" s="1044"/>
      <c r="AI151" s="1044"/>
      <c r="AJ151" s="519" t="s">
        <v>226</v>
      </c>
      <c r="AK151" s="217"/>
      <c r="AL151" s="217"/>
      <c r="AM151" s="217"/>
      <c r="AN151" s="217"/>
    </row>
    <row r="152" spans="1:40" ht="15" customHeight="1">
      <c r="A152" s="217"/>
      <c r="B152" s="217"/>
      <c r="C152" s="217"/>
      <c r="D152" s="217"/>
      <c r="E152" s="217"/>
      <c r="F152" s="251"/>
      <c r="G152" s="251"/>
      <c r="H152" s="251"/>
      <c r="I152" s="217"/>
      <c r="J152" s="217"/>
      <c r="K152" s="217"/>
      <c r="L152" s="217"/>
      <c r="M152" s="306"/>
      <c r="N152" s="307"/>
      <c r="O152" s="217"/>
      <c r="P152" s="217"/>
      <c r="Q152" s="1535" t="s">
        <v>348</v>
      </c>
      <c r="R152" s="1535"/>
      <c r="S152" s="217"/>
      <c r="T152" s="307"/>
      <c r="U152" s="307"/>
      <c r="V152" s="251"/>
      <c r="W152" s="251"/>
      <c r="X152" s="251"/>
      <c r="Y152" s="251"/>
      <c r="Z152" s="217"/>
      <c r="AA152" s="251"/>
      <c r="AB152" s="251"/>
      <c r="AC152" s="251"/>
      <c r="AD152" s="217"/>
      <c r="AE152" s="217"/>
      <c r="AF152" s="217"/>
      <c r="AG152" s="217"/>
      <c r="AH152" s="217"/>
      <c r="AI152" s="217"/>
      <c r="AJ152" s="217"/>
      <c r="AK152" s="217"/>
      <c r="AL152" s="217"/>
      <c r="AM152" s="217"/>
      <c r="AN152" s="217"/>
    </row>
    <row r="153" spans="1:40" ht="15" customHeight="1">
      <c r="A153" s="217"/>
      <c r="B153" s="217"/>
      <c r="C153" s="217"/>
      <c r="D153" s="217"/>
      <c r="E153" s="217"/>
      <c r="F153" s="251"/>
      <c r="G153" s="251"/>
      <c r="H153" s="251"/>
      <c r="I153" s="217"/>
      <c r="J153" s="217"/>
      <c r="K153"/>
      <c r="L153" s="226"/>
      <c r="M153" s="226"/>
      <c r="N153" s="308"/>
      <c r="O153" s="308"/>
      <c r="P153" s="226"/>
      <c r="Q153" s="1536" t="s">
        <v>348</v>
      </c>
      <c r="R153" s="1536"/>
      <c r="S153" s="226"/>
      <c r="T153" s="270"/>
      <c r="U153" s="217"/>
      <c r="V153" s="251"/>
      <c r="W153" s="251"/>
      <c r="X153" s="251"/>
      <c r="Y153" s="251"/>
      <c r="Z153" s="217"/>
      <c r="AA153" s="217"/>
      <c r="AB153" s="217"/>
      <c r="AC153" s="217"/>
      <c r="AD153" s="217"/>
      <c r="AE153" s="217"/>
      <c r="AF153" s="217"/>
      <c r="AG153" s="217"/>
      <c r="AH153" s="217"/>
      <c r="AI153" s="217"/>
      <c r="AJ153" s="217"/>
      <c r="AK153" s="217"/>
      <c r="AL153" s="217"/>
      <c r="AM153" s="217"/>
      <c r="AN153" s="217"/>
    </row>
    <row r="154" spans="1:40" ht="15" customHeight="1">
      <c r="A154" s="217"/>
      <c r="B154" s="217"/>
      <c r="C154" s="217"/>
      <c r="D154" s="217"/>
      <c r="E154" s="217"/>
      <c r="F154" s="251"/>
      <c r="G154" s="251"/>
      <c r="H154" s="251"/>
      <c r="I154" s="217"/>
      <c r="J154"/>
      <c r="K154" s="309"/>
      <c r="L154" s="226"/>
      <c r="M154" s="217"/>
      <c r="N154" s="308"/>
      <c r="O154" s="308"/>
      <c r="P154" s="226"/>
      <c r="Q154" s="1536"/>
      <c r="R154" s="1536"/>
      <c r="S154" s="226"/>
      <c r="T154" s="270"/>
      <c r="U154" s="217"/>
      <c r="V154" s="251"/>
      <c r="W154" s="227"/>
      <c r="X154" s="227"/>
      <c r="Y154" s="227"/>
      <c r="Z154" s="217"/>
      <c r="AA154" s="217"/>
      <c r="AB154" s="217"/>
      <c r="AC154" s="217"/>
      <c r="AD154" s="217"/>
      <c r="AE154" s="217"/>
      <c r="AF154" s="217"/>
      <c r="AG154" s="217"/>
      <c r="AH154" s="217"/>
      <c r="AI154" s="217"/>
      <c r="AJ154" s="217"/>
      <c r="AK154" s="217"/>
      <c r="AL154" s="217"/>
      <c r="AM154" s="217"/>
      <c r="AN154" s="217"/>
    </row>
    <row r="155" spans="1:40" ht="15" customHeight="1">
      <c r="A155" s="298"/>
      <c r="B155" s="298"/>
      <c r="C155" s="298"/>
      <c r="D155" s="298"/>
      <c r="F155" s="217"/>
      <c r="G155" s="217"/>
      <c r="H155" s="217"/>
      <c r="I155" s="217"/>
      <c r="J155" s="217"/>
      <c r="K155" s="217"/>
      <c r="L155" s="307"/>
      <c r="M155" s="318"/>
      <c r="N155" s="307"/>
      <c r="O155" s="217"/>
      <c r="P155" s="217"/>
      <c r="Q155" s="217"/>
      <c r="R155" s="217"/>
      <c r="S155" s="217"/>
      <c r="T155" s="307"/>
      <c r="U155" s="217"/>
      <c r="V155" s="217"/>
      <c r="W155" s="217"/>
      <c r="X155" s="217"/>
      <c r="Y155" s="300"/>
      <c r="Z155"/>
      <c r="AC155" s="300"/>
      <c r="AD155" s="300"/>
      <c r="AE155"/>
      <c r="AF155"/>
      <c r="AG155"/>
      <c r="AH155"/>
      <c r="AI155"/>
      <c r="AJ155"/>
      <c r="AK155"/>
    </row>
    <row r="156" spans="1:40" ht="15" customHeight="1">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row>
    <row r="157" spans="1:40" ht="15" customHeight="1">
      <c r="D157"/>
      <c r="E157"/>
      <c r="F157"/>
      <c r="K157" s="312"/>
      <c r="L157" s="312"/>
      <c r="M157" s="313"/>
      <c r="S157" s="303"/>
      <c r="U157" s="312"/>
      <c r="V157" s="313"/>
      <c r="W157" s="312"/>
      <c r="AC157"/>
      <c r="AD157"/>
      <c r="AE157"/>
      <c r="AF157"/>
      <c r="AG157"/>
      <c r="AH157"/>
      <c r="AI157"/>
      <c r="AJ157"/>
      <c r="AK157"/>
      <c r="AL157"/>
      <c r="AM157"/>
      <c r="AN157"/>
    </row>
    <row r="158" spans="1:40" ht="15" customHeight="1">
      <c r="A158" s="298"/>
      <c r="B158" s="298"/>
      <c r="C158" s="298"/>
      <c r="D158" s="298"/>
      <c r="F158" s="301" t="s">
        <v>344</v>
      </c>
      <c r="G158" s="302">
        <v>5</v>
      </c>
      <c r="H158" s="302" t="s">
        <v>702</v>
      </c>
      <c r="I158" s="223">
        <v>6</v>
      </c>
      <c r="K158" s="303" t="s">
        <v>353</v>
      </c>
      <c r="L158" s="303"/>
      <c r="M158" s="303"/>
      <c r="P158" s="300"/>
      <c r="Q158" s="1536" t="s">
        <v>348</v>
      </c>
      <c r="R158" s="1536"/>
      <c r="S158" s="300"/>
      <c r="T158" s="300"/>
      <c r="U158" s="300"/>
      <c r="V158" s="300"/>
      <c r="W158" s="300"/>
      <c r="X158" s="300"/>
      <c r="Y158" s="300"/>
      <c r="Z158" s="300"/>
      <c r="AA158" s="300"/>
      <c r="AB158" s="300"/>
      <c r="AC158" s="300"/>
      <c r="AD158" s="300"/>
      <c r="AE158" s="300"/>
      <c r="AF158" s="300"/>
      <c r="AG158" s="300"/>
      <c r="AH158" s="300"/>
      <c r="AI158" s="300"/>
      <c r="AJ158" s="300"/>
      <c r="AK158" s="300"/>
      <c r="AL158" s="300"/>
      <c r="AM158" s="300"/>
      <c r="AN158" s="300"/>
    </row>
    <row r="159" spans="1:40" ht="15" customHeight="1">
      <c r="F159"/>
      <c r="G159"/>
      <c r="H159"/>
      <c r="I159"/>
      <c r="J159"/>
      <c r="K159"/>
      <c r="L159"/>
      <c r="M159"/>
      <c r="N159"/>
      <c r="O159"/>
      <c r="P159"/>
      <c r="Q159" s="1536"/>
      <c r="R159" s="1536"/>
      <c r="S159"/>
      <c r="T159"/>
      <c r="U159"/>
      <c r="V159"/>
      <c r="W159"/>
      <c r="X159"/>
      <c r="Y159"/>
      <c r="Z159"/>
      <c r="AA159" s="223"/>
      <c r="AB159" s="223"/>
      <c r="AC159" s="223"/>
    </row>
    <row r="160" spans="1:40" ht="15" customHeight="1">
      <c r="I160" s="266"/>
      <c r="K160" s="234"/>
      <c r="L160" s="234"/>
      <c r="M160" s="234"/>
      <c r="N160" s="226"/>
      <c r="O160" s="226"/>
      <c r="P160" s="266" t="s">
        <v>313</v>
      </c>
      <c r="Q160" s="226"/>
      <c r="W160" s="223"/>
      <c r="X160" s="223"/>
      <c r="Y160" s="223"/>
    </row>
    <row r="161" spans="1:40" ht="15" customHeight="1">
      <c r="A161" s="217"/>
      <c r="B161" s="217"/>
      <c r="C161" s="217"/>
      <c r="D161" s="217"/>
      <c r="E161" s="217"/>
      <c r="F161" s="217"/>
      <c r="G161" s="619"/>
      <c r="H161" s="619"/>
      <c r="I161" s="619"/>
      <c r="N161" s="619"/>
      <c r="O161" s="619"/>
      <c r="P161" s="619"/>
      <c r="Q161" s="619"/>
      <c r="S161" s="266" t="s">
        <v>315</v>
      </c>
      <c r="V161" s="619"/>
      <c r="W161" s="619"/>
      <c r="X161" s="619"/>
      <c r="Y161" s="261"/>
    </row>
    <row r="162" spans="1:40" ht="15" customHeight="1">
      <c r="A162" s="217"/>
      <c r="B162" s="217"/>
      <c r="C162" s="217"/>
      <c r="D162" s="217"/>
      <c r="E162" s="217"/>
      <c r="F162" s="217"/>
      <c r="G162" s="217"/>
      <c r="H162" s="217"/>
      <c r="I162" s="217"/>
      <c r="J162" s="217"/>
      <c r="K162" s="254"/>
      <c r="L162" s="254"/>
      <c r="M162" s="217"/>
      <c r="N162" s="254"/>
      <c r="O162" s="254"/>
      <c r="P162" s="217"/>
      <c r="Q162" s="1535" t="s">
        <v>348</v>
      </c>
      <c r="R162" s="1535"/>
      <c r="S162" s="217"/>
      <c r="T162" s="227"/>
      <c r="U162" s="227"/>
      <c r="V162" s="217"/>
      <c r="W162" s="261"/>
      <c r="X162" s="261"/>
      <c r="Y162" s="261"/>
      <c r="AD162" s="301" t="s">
        <v>344</v>
      </c>
      <c r="AE162" s="302">
        <v>5</v>
      </c>
      <c r="AF162"/>
      <c r="AG162" s="219" t="s">
        <v>516</v>
      </c>
      <c r="AH162"/>
      <c r="AI162"/>
      <c r="AJ162"/>
      <c r="AK162"/>
    </row>
    <row r="163" spans="1:40" ht="15" customHeight="1">
      <c r="A163" s="217"/>
      <c r="B163" s="217"/>
      <c r="C163" s="217"/>
      <c r="D163" s="217"/>
      <c r="E163" s="217"/>
      <c r="F163" s="217"/>
      <c r="G163" s="217"/>
      <c r="H163" s="217"/>
      <c r="I163" s="217"/>
      <c r="J163" s="217"/>
      <c r="K163" s="254"/>
      <c r="L163" s="254"/>
      <c r="M163" s="217"/>
      <c r="N163" s="254"/>
      <c r="O163" s="254"/>
      <c r="P163" s="217"/>
      <c r="Q163" s="217"/>
      <c r="R163" s="227"/>
      <c r="S163" s="217"/>
      <c r="T163" s="227"/>
      <c r="U163" s="227"/>
      <c r="V163" s="217"/>
      <c r="W163" s="261"/>
      <c r="Y163" s="261"/>
      <c r="AC163" s="217"/>
      <c r="AD163" s="217"/>
      <c r="AE163" s="217"/>
      <c r="AF163" s="217"/>
      <c r="AG163" s="217"/>
      <c r="AH163" s="217"/>
      <c r="AI163"/>
      <c r="AJ163"/>
      <c r="AK163"/>
    </row>
    <row r="164" spans="1:40" ht="15" customHeight="1">
      <c r="A164" s="217"/>
      <c r="B164" s="217"/>
      <c r="C164" s="217"/>
      <c r="D164" s="217"/>
      <c r="E164" s="217"/>
      <c r="F164" s="217"/>
      <c r="G164" s="619"/>
      <c r="H164" s="619"/>
      <c r="I164" s="619"/>
      <c r="J164" s="619"/>
      <c r="K164" s="619"/>
      <c r="L164" s="619"/>
      <c r="M164" s="619"/>
      <c r="N164" s="619"/>
      <c r="O164" s="619"/>
      <c r="P164" s="619"/>
      <c r="Q164" s="619"/>
      <c r="R164" s="619"/>
      <c r="S164" s="619"/>
      <c r="T164" s="619"/>
      <c r="U164" s="619"/>
      <c r="V164" s="619"/>
      <c r="W164" s="619"/>
      <c r="X164" s="619"/>
      <c r="Y164" s="261"/>
      <c r="AC164" s="353"/>
      <c r="AD164" s="266" t="s">
        <v>313</v>
      </c>
      <c r="AE164" s="518" t="s">
        <v>51</v>
      </c>
      <c r="AF164" s="764">
        <f>W16</f>
        <v>480</v>
      </c>
      <c r="AG164" s="764"/>
      <c r="AH164" s="764"/>
      <c r="AI164" s="764"/>
      <c r="AJ164" s="519" t="s">
        <v>13</v>
      </c>
      <c r="AK164"/>
    </row>
    <row r="165" spans="1:40" ht="15" customHeight="1">
      <c r="A165" s="217"/>
      <c r="B165" s="217"/>
      <c r="C165" s="217"/>
      <c r="D165" s="217"/>
      <c r="E165" s="217"/>
      <c r="F165" s="217"/>
      <c r="G165" s="217"/>
      <c r="H165" s="217"/>
      <c r="I165" s="217"/>
      <c r="J165" s="217"/>
      <c r="K165" s="254"/>
      <c r="L165" s="254"/>
      <c r="M165" s="217"/>
      <c r="N165" s="254"/>
      <c r="O165" s="254"/>
      <c r="P165" s="217"/>
      <c r="Q165" s="217"/>
      <c r="R165" s="227"/>
      <c r="S165" s="217"/>
      <c r="T165" s="227"/>
      <c r="U165" s="227"/>
      <c r="V165" s="217"/>
      <c r="W165" s="261"/>
      <c r="X165" s="261"/>
      <c r="Y165" s="261"/>
      <c r="AC165" s="315"/>
      <c r="AD165" s="266" t="s">
        <v>315</v>
      </c>
      <c r="AE165" s="518" t="s">
        <v>51</v>
      </c>
      <c r="AF165" s="764">
        <f>AG16</f>
        <v>1028.6199999999999</v>
      </c>
      <c r="AG165" s="764"/>
      <c r="AH165" s="764"/>
      <c r="AI165" s="764"/>
      <c r="AJ165" s="519" t="s">
        <v>226</v>
      </c>
      <c r="AK165"/>
    </row>
    <row r="166" spans="1:40" ht="15" customHeight="1">
      <c r="A166" s="217"/>
      <c r="B166" s="217"/>
      <c r="C166" s="217"/>
      <c r="D166" s="217"/>
      <c r="E166" s="217"/>
      <c r="F166" s="217"/>
      <c r="G166" s="217"/>
      <c r="H166" s="217"/>
      <c r="I166" s="217"/>
      <c r="J166" s="217"/>
      <c r="K166" s="254"/>
      <c r="L166" s="254"/>
      <c r="M166" s="217"/>
      <c r="N166" s="254"/>
      <c r="O166" s="254"/>
      <c r="P166" s="217"/>
      <c r="Q166" s="217"/>
      <c r="R166" s="227"/>
      <c r="S166" s="217"/>
      <c r="T166" s="227"/>
      <c r="U166" s="227"/>
      <c r="V166" s="217"/>
      <c r="W166" s="261"/>
      <c r="X166" s="261"/>
      <c r="Y166" s="261"/>
      <c r="AJ166"/>
      <c r="AK166"/>
    </row>
    <row r="167" spans="1:40" ht="15" customHeight="1">
      <c r="A167" s="217"/>
      <c r="B167" s="217"/>
      <c r="C167" s="217"/>
      <c r="D167" s="217"/>
      <c r="E167" s="217"/>
      <c r="F167" s="251"/>
      <c r="G167" s="251"/>
      <c r="H167" s="251"/>
      <c r="I167" s="251"/>
      <c r="J167" s="251"/>
      <c r="K167" s="254"/>
      <c r="L167" s="254"/>
      <c r="M167" s="251"/>
      <c r="N167" s="254"/>
      <c r="O167" s="254"/>
      <c r="P167" s="251"/>
      <c r="Q167" s="251"/>
      <c r="R167" s="227"/>
      <c r="S167" s="251"/>
      <c r="T167" s="251"/>
      <c r="U167" s="251"/>
      <c r="V167" s="251"/>
      <c r="W167" s="251"/>
      <c r="X167" s="251"/>
      <c r="Y167" s="251"/>
      <c r="Z167" s="217"/>
      <c r="AA167" s="251"/>
      <c r="AB167" s="251"/>
      <c r="AD167" s="301" t="s">
        <v>344</v>
      </c>
      <c r="AE167" s="1027">
        <v>6</v>
      </c>
      <c r="AF167" s="1027"/>
      <c r="AG167" s="219" t="s">
        <v>517</v>
      </c>
      <c r="AH167"/>
      <c r="AI167"/>
      <c r="AJ167"/>
      <c r="AK167"/>
      <c r="AL167" s="217"/>
      <c r="AM167" s="217"/>
      <c r="AN167" s="217"/>
    </row>
    <row r="168" spans="1:40" ht="15" customHeight="1">
      <c r="A168" s="217"/>
      <c r="B168" s="217"/>
      <c r="C168" s="217"/>
      <c r="D168" s="217"/>
      <c r="E168" s="217"/>
      <c r="F168" s="251"/>
      <c r="G168" s="251"/>
      <c r="H168" s="251"/>
      <c r="I168" s="217"/>
      <c r="J168" s="217"/>
      <c r="K168" s="217"/>
      <c r="L168" s="217"/>
      <c r="M168" s="306"/>
      <c r="N168" s="307"/>
      <c r="O168" s="217"/>
      <c r="P168" s="217"/>
      <c r="Q168" s="217"/>
      <c r="R168" s="217"/>
      <c r="S168" s="217"/>
      <c r="T168" s="307"/>
      <c r="U168" s="307"/>
      <c r="V168" s="251"/>
      <c r="W168" s="251"/>
      <c r="X168" s="251"/>
      <c r="Y168" s="251"/>
      <c r="Z168" s="217"/>
      <c r="AA168" s="251"/>
      <c r="AB168" s="251"/>
      <c r="AC168" s="217"/>
      <c r="AD168" s="217"/>
      <c r="AE168" s="217"/>
      <c r="AF168" s="217"/>
      <c r="AG168" s="217"/>
      <c r="AH168" s="217"/>
      <c r="AI168"/>
      <c r="AJ168"/>
      <c r="AK168"/>
      <c r="AL168" s="217"/>
      <c r="AM168" s="217"/>
      <c r="AN168" s="217"/>
    </row>
    <row r="169" spans="1:40" ht="15" customHeight="1">
      <c r="A169" s="217"/>
      <c r="B169" s="217"/>
      <c r="C169" s="217"/>
      <c r="D169" s="217"/>
      <c r="E169" s="217"/>
      <c r="F169" s="251"/>
      <c r="G169" s="251"/>
      <c r="H169" s="251"/>
      <c r="I169" s="217"/>
      <c r="J169" s="217"/>
      <c r="K169"/>
      <c r="L169" s="226"/>
      <c r="M169" s="226"/>
      <c r="N169" s="308"/>
      <c r="O169" s="308"/>
      <c r="P169" s="226"/>
      <c r="Q169" s="1535" t="s">
        <v>348</v>
      </c>
      <c r="R169" s="1535"/>
      <c r="S169" s="226"/>
      <c r="T169" s="270"/>
      <c r="U169" s="217"/>
      <c r="V169" s="251"/>
      <c r="W169" s="251"/>
      <c r="X169" s="251"/>
      <c r="Y169" s="251"/>
      <c r="Z169" s="217"/>
      <c r="AA169" s="217"/>
      <c r="AB169" s="217"/>
      <c r="AC169" s="353"/>
      <c r="AD169" s="266" t="s">
        <v>313</v>
      </c>
      <c r="AE169" s="518" t="s">
        <v>51</v>
      </c>
      <c r="AF169" s="764">
        <f>W26</f>
        <v>480</v>
      </c>
      <c r="AG169" s="764"/>
      <c r="AH169" s="764"/>
      <c r="AI169" s="764"/>
      <c r="AJ169" s="519" t="s">
        <v>13</v>
      </c>
      <c r="AK169"/>
      <c r="AL169" s="217"/>
      <c r="AM169" s="217"/>
      <c r="AN169" s="217"/>
    </row>
    <row r="170" spans="1:40" ht="15" customHeight="1">
      <c r="A170" s="217"/>
      <c r="B170" s="217"/>
      <c r="C170" s="217"/>
      <c r="D170" s="217"/>
      <c r="E170" s="217"/>
      <c r="F170" s="251"/>
      <c r="G170" s="251"/>
      <c r="H170" s="251"/>
      <c r="I170" s="217"/>
      <c r="J170"/>
      <c r="K170" s="309"/>
      <c r="L170" s="226"/>
      <c r="M170" s="217"/>
      <c r="N170" s="308"/>
      <c r="O170" s="308"/>
      <c r="P170" s="226"/>
      <c r="Q170" s="1536" t="s">
        <v>348</v>
      </c>
      <c r="R170" s="1536"/>
      <c r="S170" s="226"/>
      <c r="T170" s="270"/>
      <c r="U170" s="217"/>
      <c r="V170" s="251"/>
      <c r="W170" s="227"/>
      <c r="X170" s="227"/>
      <c r="Y170" s="227"/>
      <c r="Z170" s="217"/>
      <c r="AA170" s="217"/>
      <c r="AB170" s="217"/>
      <c r="AC170" s="315"/>
      <c r="AD170" s="266" t="s">
        <v>315</v>
      </c>
      <c r="AE170" s="518" t="s">
        <v>51</v>
      </c>
      <c r="AF170" s="1279">
        <f>AG26</f>
        <v>-1028.6199999999999</v>
      </c>
      <c r="AG170" s="1279"/>
      <c r="AH170" s="1279"/>
      <c r="AI170" s="1279"/>
      <c r="AJ170" s="519" t="s">
        <v>226</v>
      </c>
      <c r="AK170"/>
      <c r="AL170" s="217"/>
      <c r="AM170" s="217"/>
      <c r="AN170" s="217"/>
    </row>
    <row r="171" spans="1:40" ht="15" customHeight="1">
      <c r="A171" s="217"/>
      <c r="B171" s="217"/>
      <c r="C171" s="217"/>
      <c r="D171" s="217"/>
      <c r="E171" s="217"/>
      <c r="F171" s="251"/>
      <c r="G171" s="251"/>
      <c r="H171" s="251"/>
      <c r="I171" s="217"/>
      <c r="J171"/>
      <c r="K171" s="309"/>
      <c r="L171" s="226"/>
      <c r="M171" s="217"/>
      <c r="N171" s="308"/>
      <c r="O171" s="308"/>
      <c r="P171" s="226"/>
      <c r="Q171" s="1536"/>
      <c r="R171" s="1536"/>
      <c r="S171" s="226"/>
      <c r="T171" s="270"/>
      <c r="U171" s="217"/>
      <c r="V171" s="251"/>
      <c r="W171" s="227"/>
      <c r="X171" s="227"/>
      <c r="Y171" s="227"/>
      <c r="Z171" s="217"/>
      <c r="AA171" s="217"/>
      <c r="AB171" s="217"/>
      <c r="AC171" s="315"/>
      <c r="AD171" s="266"/>
      <c r="AE171" s="518"/>
      <c r="AF171" s="632"/>
      <c r="AG171" s="632"/>
      <c r="AH171" s="632"/>
      <c r="AI171" s="632"/>
      <c r="AJ171" s="519"/>
      <c r="AK171"/>
      <c r="AL171" s="217"/>
      <c r="AM171" s="217"/>
      <c r="AN171" s="217"/>
    </row>
    <row r="172" spans="1:40" ht="15" customHeight="1">
      <c r="A172" s="217"/>
      <c r="B172" s="217"/>
      <c r="C172" s="217"/>
      <c r="D172" s="217"/>
      <c r="E172" s="217"/>
      <c r="F172" s="251"/>
      <c r="G172" s="251"/>
      <c r="H172" s="251"/>
      <c r="I172" s="217"/>
      <c r="J172"/>
      <c r="K172" s="309"/>
      <c r="L172" s="226"/>
      <c r="M172" s="217"/>
      <c r="N172" s="308"/>
      <c r="O172" s="308"/>
      <c r="P172" s="226"/>
      <c r="Q172" s="226"/>
      <c r="R172" s="309"/>
      <c r="S172" s="226"/>
      <c r="T172" s="270"/>
      <c r="U172" s="217"/>
      <c r="V172" s="251"/>
      <c r="W172" s="227"/>
      <c r="X172" s="227"/>
      <c r="Y172" s="227"/>
      <c r="Z172" s="217"/>
      <c r="AA172" s="217"/>
      <c r="AB172" s="217"/>
      <c r="AC172" s="315"/>
      <c r="AD172" s="266"/>
      <c r="AE172" s="518"/>
      <c r="AF172" s="632"/>
      <c r="AG172" s="632"/>
      <c r="AH172" s="632"/>
      <c r="AI172" s="632"/>
      <c r="AJ172" s="519"/>
      <c r="AK172"/>
      <c r="AL172" s="217"/>
      <c r="AM172" s="217"/>
      <c r="AN172" s="217"/>
    </row>
    <row r="173" spans="1:40" ht="15" hidden="1" customHeight="1">
      <c r="A173" s="319"/>
      <c r="B173" s="319"/>
      <c r="C173" s="319"/>
      <c r="E173" s="274"/>
      <c r="F173" s="378" t="s">
        <v>344</v>
      </c>
      <c r="G173" s="1542">
        <v>8</v>
      </c>
      <c r="H173" s="1542"/>
      <c r="I173" s="379" t="s">
        <v>703</v>
      </c>
      <c r="J173" s="380"/>
      <c r="K173" s="380"/>
      <c r="L173" s="379"/>
      <c r="M173" s="274"/>
      <c r="N173" s="379"/>
      <c r="O173" s="274" t="s">
        <v>704</v>
      </c>
      <c r="P173" s="379"/>
      <c r="Q173" s="379"/>
      <c r="R173" s="379"/>
      <c r="S173" s="379"/>
      <c r="T173" s="379"/>
      <c r="U173" s="379"/>
      <c r="V173" s="379"/>
      <c r="W173" s="379"/>
      <c r="X173" s="379"/>
      <c r="Y173" s="379"/>
      <c r="Z173" s="379"/>
      <c r="AA173" s="379"/>
      <c r="AB173" s="379"/>
      <c r="AC173" s="379"/>
      <c r="AD173" s="379"/>
      <c r="AE173" s="303"/>
      <c r="AF173" s="303"/>
      <c r="AG173" s="303"/>
      <c r="AH173" s="303"/>
      <c r="AI173" s="303"/>
      <c r="AJ173" s="303"/>
      <c r="AK173" s="303"/>
      <c r="AL173" s="303"/>
      <c r="AM173" s="303"/>
      <c r="AN173" s="319"/>
    </row>
    <row r="174" spans="1:40" ht="15" hidden="1" customHeight="1">
      <c r="E174" s="274"/>
      <c r="F174" s="274"/>
      <c r="G174" s="288"/>
      <c r="H174" s="288"/>
      <c r="I174" s="288"/>
      <c r="J174" s="288"/>
      <c r="K174" s="288"/>
      <c r="L174" s="288"/>
      <c r="M174" s="288"/>
      <c r="N174" s="288"/>
      <c r="O174" s="288"/>
      <c r="P174" s="288"/>
      <c r="Q174" s="288"/>
      <c r="R174" s="288"/>
      <c r="S174" s="274"/>
      <c r="T174" s="288"/>
      <c r="U174" s="288"/>
      <c r="V174" s="288"/>
      <c r="W174" s="288"/>
      <c r="X174" s="288"/>
      <c r="Y174" s="288"/>
      <c r="Z174" s="288"/>
      <c r="AA174" s="288"/>
      <c r="AB174" s="285"/>
      <c r="AC174" s="285"/>
      <c r="AD174" s="285"/>
    </row>
    <row r="175" spans="1:40" ht="15" hidden="1" customHeight="1">
      <c r="E175" s="274"/>
      <c r="F175" s="274"/>
      <c r="G175" s="274"/>
      <c r="H175" s="274"/>
      <c r="I175" s="274"/>
      <c r="J175" s="286"/>
      <c r="K175" s="274"/>
      <c r="L175" s="282"/>
      <c r="M175" s="282"/>
      <c r="N175" s="282"/>
      <c r="O175" s="1541" t="e">
        <f>#REF!</f>
        <v>#REF!</v>
      </c>
      <c r="P175" s="1541"/>
      <c r="Q175" s="1541"/>
      <c r="R175" s="1541"/>
      <c r="S175" s="274"/>
      <c r="T175" s="274"/>
      <c r="U175" s="274"/>
      <c r="V175" s="274"/>
      <c r="W175" s="274"/>
      <c r="X175" s="285"/>
      <c r="Y175" s="285"/>
      <c r="Z175" s="285"/>
      <c r="AA175" s="274"/>
      <c r="AB175" s="274"/>
      <c r="AC175" s="274"/>
      <c r="AD175" s="274"/>
    </row>
    <row r="176" spans="1:40" ht="15" hidden="1" customHeight="1">
      <c r="A176" s="217"/>
      <c r="B176" s="217"/>
      <c r="C176" s="217"/>
      <c r="D176" s="217"/>
      <c r="E176" s="276"/>
      <c r="F176" s="276"/>
      <c r="G176" s="276"/>
      <c r="H176" s="381"/>
      <c r="I176" s="381"/>
      <c r="J176" s="381"/>
      <c r="K176" s="381"/>
      <c r="L176" s="381"/>
      <c r="M176" s="381"/>
      <c r="N176" s="381"/>
      <c r="O176" s="381"/>
      <c r="P176" s="381"/>
      <c r="Q176" s="381"/>
      <c r="R176" s="381"/>
      <c r="S176" s="381"/>
      <c r="T176" s="381"/>
      <c r="U176" s="381"/>
      <c r="V176" s="381"/>
      <c r="W176" s="381"/>
      <c r="X176" s="381"/>
      <c r="Y176" s="381"/>
      <c r="Z176" s="284"/>
      <c r="AA176" s="274"/>
      <c r="AB176" s="276"/>
      <c r="AC176" s="276"/>
      <c r="AD176" s="284"/>
      <c r="AE176" s="261"/>
      <c r="AF176" s="217"/>
      <c r="AG176" s="217"/>
      <c r="AH176" s="217"/>
      <c r="AI176" s="217"/>
      <c r="AJ176" s="217"/>
      <c r="AK176" s="217"/>
      <c r="AL176" s="217"/>
      <c r="AM176" s="217"/>
      <c r="AN176" s="217"/>
    </row>
    <row r="177" spans="1:40" ht="15" hidden="1" customHeight="1">
      <c r="A177" s="217"/>
      <c r="B177" s="217"/>
      <c r="C177" s="217"/>
      <c r="D177" s="217"/>
      <c r="E177" s="276"/>
      <c r="F177" s="276"/>
      <c r="G177" s="276"/>
      <c r="H177" s="381"/>
      <c r="I177" s="381"/>
      <c r="J177" s="381"/>
      <c r="K177" s="381"/>
      <c r="L177" s="381"/>
      <c r="M177" s="381"/>
      <c r="N177" s="381"/>
      <c r="O177" s="381"/>
      <c r="P177" s="381"/>
      <c r="Q177" s="381"/>
      <c r="R177" s="381"/>
      <c r="S177" s="381"/>
      <c r="T177" s="381"/>
      <c r="U177" s="381"/>
      <c r="V177" s="381"/>
      <c r="W177" s="381"/>
      <c r="X177" s="381"/>
      <c r="Y177" s="381"/>
      <c r="Z177" s="284"/>
      <c r="AA177" s="276"/>
      <c r="AB177" s="276"/>
      <c r="AC177" s="276"/>
      <c r="AD177" s="284"/>
      <c r="AE177" s="261"/>
      <c r="AF177" s="217"/>
      <c r="AG177" s="217"/>
      <c r="AH177" s="217"/>
      <c r="AI177" s="217"/>
      <c r="AJ177" s="217"/>
      <c r="AK177" s="217"/>
      <c r="AL177" s="217"/>
      <c r="AM177" s="217"/>
      <c r="AN177" s="217"/>
    </row>
    <row r="178" spans="1:40" ht="15" hidden="1" customHeight="1">
      <c r="A178" s="217"/>
      <c r="B178" s="217"/>
      <c r="C178" s="217"/>
      <c r="D178" s="217"/>
      <c r="E178" s="276"/>
      <c r="F178" s="276"/>
      <c r="G178" s="276"/>
      <c r="H178" s="276"/>
      <c r="I178" s="276"/>
      <c r="J178" s="276"/>
      <c r="K178" s="276"/>
      <c r="L178" s="279"/>
      <c r="M178" s="279"/>
      <c r="N178" s="276"/>
      <c r="O178" s="279"/>
      <c r="P178" s="279"/>
      <c r="Q178" s="276"/>
      <c r="R178" s="276"/>
      <c r="S178" s="278"/>
      <c r="T178" s="276"/>
      <c r="U178" s="278"/>
      <c r="V178" s="278"/>
      <c r="W178" s="276"/>
      <c r="X178" s="284"/>
      <c r="Y178" s="284"/>
      <c r="Z178" s="284"/>
      <c r="AA178" s="276"/>
      <c r="AB178" s="276"/>
      <c r="AC178" s="276"/>
      <c r="AD178" s="284"/>
      <c r="AE178" s="261"/>
      <c r="AF178" s="217"/>
      <c r="AG178" s="217"/>
      <c r="AH178" s="217"/>
      <c r="AI178" s="217"/>
      <c r="AJ178" s="217"/>
      <c r="AK178" s="217"/>
      <c r="AL178" s="217"/>
      <c r="AM178" s="217"/>
      <c r="AN178" s="217"/>
    </row>
    <row r="179" spans="1:40" ht="15" hidden="1" customHeight="1">
      <c r="A179" s="217"/>
      <c r="B179" s="217"/>
      <c r="C179" s="217"/>
      <c r="D179" s="217"/>
      <c r="E179" s="276"/>
      <c r="F179" s="276"/>
      <c r="G179" s="276"/>
      <c r="H179" s="276"/>
      <c r="I179" s="276"/>
      <c r="J179" s="276"/>
      <c r="K179" s="276"/>
      <c r="L179" s="279"/>
      <c r="M179" s="279"/>
      <c r="N179" s="276"/>
      <c r="O179" s="279"/>
      <c r="P179" s="279"/>
      <c r="Q179" s="276"/>
      <c r="R179" s="276"/>
      <c r="S179" s="278"/>
      <c r="T179" s="276"/>
      <c r="U179" s="278"/>
      <c r="V179" s="278"/>
      <c r="W179" s="276"/>
      <c r="X179" s="284"/>
      <c r="Y179" s="284"/>
      <c r="Z179" s="284"/>
      <c r="AA179" s="276"/>
      <c r="AB179" s="276"/>
      <c r="AC179" s="276"/>
      <c r="AD179" s="284"/>
      <c r="AE179" s="261"/>
      <c r="AF179" s="217"/>
      <c r="AG179" s="217"/>
      <c r="AH179" s="217"/>
      <c r="AI179" s="217"/>
      <c r="AJ179" s="217"/>
      <c r="AK179" s="217"/>
      <c r="AL179" s="217"/>
      <c r="AM179" s="217"/>
      <c r="AN179" s="217"/>
    </row>
    <row r="180" spans="1:40" ht="15" hidden="1" customHeight="1">
      <c r="A180" s="217"/>
      <c r="B180" s="217"/>
      <c r="C180" s="217"/>
      <c r="D180" s="217"/>
      <c r="E180" s="276"/>
      <c r="F180" s="276"/>
      <c r="G180" s="277"/>
      <c r="H180" s="277"/>
      <c r="I180" s="277"/>
      <c r="J180" s="277"/>
      <c r="K180" s="277"/>
      <c r="L180" s="279"/>
      <c r="M180" s="279"/>
      <c r="N180" s="277"/>
      <c r="O180" s="279"/>
      <c r="P180" s="279"/>
      <c r="Q180" s="277"/>
      <c r="R180" s="277"/>
      <c r="S180" s="278"/>
      <c r="T180" s="277"/>
      <c r="U180" s="277"/>
      <c r="V180" s="277"/>
      <c r="W180" s="277"/>
      <c r="X180" s="277"/>
      <c r="Y180" s="277"/>
      <c r="Z180" s="277"/>
      <c r="AA180" s="276"/>
      <c r="AB180" s="277"/>
      <c r="AC180" s="277"/>
      <c r="AD180" s="277"/>
      <c r="AE180" s="217"/>
      <c r="AF180" s="217"/>
      <c r="AG180" s="217"/>
      <c r="AH180" s="217"/>
      <c r="AI180" s="217"/>
      <c r="AJ180" s="217"/>
      <c r="AK180" s="217"/>
      <c r="AL180" s="217"/>
      <c r="AM180" s="217"/>
      <c r="AN180" s="217"/>
    </row>
    <row r="181" spans="1:40" ht="15" hidden="1" customHeight="1">
      <c r="A181" s="217"/>
      <c r="B181" s="217"/>
      <c r="C181" s="217"/>
      <c r="D181" s="217"/>
      <c r="E181" s="276"/>
      <c r="F181" s="276"/>
      <c r="G181" s="277"/>
      <c r="H181" s="277"/>
      <c r="I181" s="277"/>
      <c r="J181" s="276"/>
      <c r="K181" s="276"/>
      <c r="L181" s="276"/>
      <c r="M181" s="276"/>
      <c r="N181" s="384"/>
      <c r="O181" s="385"/>
      <c r="P181" s="276"/>
      <c r="Q181" s="276"/>
      <c r="R181" s="276"/>
      <c r="S181" s="276"/>
      <c r="T181" s="276"/>
      <c r="U181" s="385"/>
      <c r="V181" s="385"/>
      <c r="W181" s="277"/>
      <c r="X181" s="277"/>
      <c r="Y181" s="277"/>
      <c r="Z181" s="277"/>
      <c r="AA181" s="276"/>
      <c r="AB181" s="277"/>
      <c r="AC181" s="277"/>
      <c r="AD181" s="277"/>
      <c r="AE181" s="217"/>
      <c r="AF181" s="217"/>
      <c r="AG181" s="217"/>
      <c r="AH181" s="217"/>
      <c r="AI181" s="217"/>
      <c r="AJ181" s="217"/>
      <c r="AK181" s="217"/>
      <c r="AL181" s="217"/>
      <c r="AM181" s="217"/>
      <c r="AN181" s="217"/>
    </row>
    <row r="182" spans="1:40" ht="15" hidden="1" customHeight="1">
      <c r="A182" s="217"/>
      <c r="B182" s="217"/>
      <c r="C182" s="217"/>
      <c r="D182" s="217"/>
      <c r="E182" s="276"/>
      <c r="F182" s="276"/>
      <c r="G182" s="277"/>
      <c r="H182" s="277"/>
      <c r="I182" s="277"/>
      <c r="J182" s="276"/>
      <c r="K182" s="276"/>
      <c r="L182" s="288"/>
      <c r="M182" s="287"/>
      <c r="N182" s="287"/>
      <c r="O182" s="386"/>
      <c r="P182" s="386"/>
      <c r="Q182" s="287"/>
      <c r="R182" s="287"/>
      <c r="S182" s="288"/>
      <c r="T182" s="287"/>
      <c r="U182" s="388"/>
      <c r="V182" s="276"/>
      <c r="W182" s="277"/>
      <c r="X182" s="277"/>
      <c r="Y182" s="277"/>
      <c r="Z182" s="277"/>
      <c r="AA182" s="276"/>
      <c r="AB182" s="276"/>
      <c r="AC182" s="276"/>
      <c r="AD182" s="276"/>
      <c r="AE182" s="217"/>
      <c r="AF182" s="217"/>
      <c r="AG182" s="217"/>
      <c r="AH182" s="217"/>
      <c r="AI182" s="217"/>
      <c r="AJ182" s="217"/>
      <c r="AK182" s="217"/>
      <c r="AL182" s="217"/>
      <c r="AM182" s="217"/>
      <c r="AN182" s="217"/>
    </row>
    <row r="183" spans="1:40" ht="15" hidden="1" customHeight="1">
      <c r="A183" s="217"/>
      <c r="B183" s="217"/>
      <c r="C183" s="217"/>
      <c r="D183" s="217"/>
      <c r="E183" s="276"/>
      <c r="F183" s="276"/>
      <c r="G183" s="277"/>
      <c r="H183" s="277"/>
      <c r="I183" s="277"/>
      <c r="J183" s="276"/>
      <c r="K183" s="288"/>
      <c r="L183" s="387"/>
      <c r="M183" s="287"/>
      <c r="N183" s="276"/>
      <c r="O183" s="386"/>
      <c r="P183" s="386"/>
      <c r="Q183" s="287"/>
      <c r="R183" s="287"/>
      <c r="S183" s="387"/>
      <c r="T183" s="287"/>
      <c r="U183" s="388"/>
      <c r="V183" s="276"/>
      <c r="W183" s="277"/>
      <c r="X183" s="278"/>
      <c r="Y183" s="278"/>
      <c r="Z183" s="278"/>
      <c r="AA183" s="276"/>
      <c r="AB183" s="276"/>
      <c r="AC183" s="276"/>
      <c r="AD183" s="276"/>
      <c r="AE183" s="217"/>
      <c r="AF183" s="217"/>
      <c r="AG183" s="217"/>
      <c r="AH183" s="217"/>
      <c r="AI183" s="217"/>
      <c r="AJ183" s="217"/>
      <c r="AK183" s="217"/>
      <c r="AL183" s="217"/>
      <c r="AM183" s="217"/>
      <c r="AN183" s="217"/>
    </row>
    <row r="184" spans="1:40" ht="15" hidden="1" customHeight="1">
      <c r="A184" s="217"/>
      <c r="B184" s="217"/>
      <c r="C184" s="217"/>
      <c r="D184" s="217"/>
      <c r="E184" s="276"/>
      <c r="F184" s="382"/>
      <c r="G184" s="286" t="s">
        <v>313</v>
      </c>
      <c r="H184" s="523" t="s">
        <v>51</v>
      </c>
      <c r="I184" s="1541">
        <v>360</v>
      </c>
      <c r="J184" s="1541"/>
      <c r="K184" s="1541"/>
      <c r="L184" s="1541"/>
      <c r="M184" s="524" t="s">
        <v>13</v>
      </c>
      <c r="N184" s="276"/>
      <c r="O184" s="386"/>
      <c r="P184" s="386"/>
      <c r="Q184" s="287"/>
      <c r="R184" s="287"/>
      <c r="S184" s="387"/>
      <c r="T184" s="287"/>
      <c r="U184" s="286" t="s">
        <v>313</v>
      </c>
      <c r="V184" s="523" t="s">
        <v>51</v>
      </c>
      <c r="W184" s="1541">
        <v>360</v>
      </c>
      <c r="X184" s="1541"/>
      <c r="Y184" s="1541"/>
      <c r="Z184" s="1541"/>
      <c r="AA184" s="524" t="s">
        <v>13</v>
      </c>
      <c r="AB184" s="276"/>
      <c r="AC184" s="276"/>
      <c r="AD184" s="276"/>
      <c r="AE184" s="217"/>
      <c r="AF184" s="217"/>
      <c r="AG184" s="217"/>
      <c r="AH184" s="217"/>
      <c r="AI184" s="217"/>
      <c r="AJ184" s="217"/>
      <c r="AK184" s="217"/>
      <c r="AL184" s="217"/>
      <c r="AM184" s="217"/>
      <c r="AN184" s="217"/>
    </row>
    <row r="185" spans="1:40" ht="15" hidden="1" customHeight="1">
      <c r="A185" s="217"/>
      <c r="B185" s="217"/>
      <c r="C185" s="217"/>
      <c r="D185" s="217"/>
      <c r="E185" s="276"/>
      <c r="F185" s="383"/>
      <c r="G185" s="286" t="s">
        <v>336</v>
      </c>
      <c r="H185" s="523" t="s">
        <v>51</v>
      </c>
      <c r="I185" s="1541">
        <v>90</v>
      </c>
      <c r="J185" s="1541"/>
      <c r="K185" s="1541"/>
      <c r="L185" s="1541"/>
      <c r="M185" s="524" t="s">
        <v>13</v>
      </c>
      <c r="N185" s="276"/>
      <c r="O185" s="386"/>
      <c r="P185" s="386"/>
      <c r="Q185" s="287"/>
      <c r="R185" s="287"/>
      <c r="S185" s="387"/>
      <c r="T185" s="287"/>
      <c r="U185" s="286" t="s">
        <v>336</v>
      </c>
      <c r="V185" s="523" t="s">
        <v>51</v>
      </c>
      <c r="W185" s="1541">
        <v>90</v>
      </c>
      <c r="X185" s="1541"/>
      <c r="Y185" s="1541"/>
      <c r="Z185" s="1541"/>
      <c r="AA185" s="524" t="s">
        <v>13</v>
      </c>
      <c r="AB185" s="276"/>
      <c r="AC185" s="276"/>
      <c r="AD185" s="276"/>
      <c r="AE185" s="217"/>
      <c r="AF185" s="217"/>
      <c r="AG185" s="217"/>
      <c r="AH185" s="217"/>
      <c r="AI185" s="217"/>
      <c r="AJ185" s="217"/>
      <c r="AK185" s="217"/>
      <c r="AL185" s="217"/>
      <c r="AM185" s="217"/>
      <c r="AN185" s="217"/>
    </row>
    <row r="186" spans="1:40" ht="15" hidden="1" customHeight="1">
      <c r="A186" s="217"/>
      <c r="B186" s="217"/>
      <c r="C186" s="217"/>
      <c r="D186" s="217"/>
      <c r="E186" s="276"/>
      <c r="F186" s="274"/>
      <c r="G186" s="286" t="s">
        <v>315</v>
      </c>
      <c r="H186" s="523" t="s">
        <v>51</v>
      </c>
      <c r="I186" s="1541">
        <v>375</v>
      </c>
      <c r="J186" s="1541"/>
      <c r="K186" s="1541"/>
      <c r="L186" s="1541"/>
      <c r="M186" s="524" t="s">
        <v>226</v>
      </c>
      <c r="N186" s="276"/>
      <c r="O186" s="386"/>
      <c r="P186" s="386"/>
      <c r="Q186" s="287"/>
      <c r="R186" s="287"/>
      <c r="S186" s="387"/>
      <c r="T186" s="287"/>
      <c r="U186" s="286" t="s">
        <v>315</v>
      </c>
      <c r="V186" s="523" t="s">
        <v>51</v>
      </c>
      <c r="W186" s="1541">
        <v>375</v>
      </c>
      <c r="X186" s="1541"/>
      <c r="Y186" s="1541"/>
      <c r="Z186" s="1541"/>
      <c r="AA186" s="524" t="s">
        <v>226</v>
      </c>
      <c r="AB186" s="276"/>
      <c r="AC186" s="276"/>
      <c r="AD186" s="276"/>
      <c r="AE186" s="217"/>
      <c r="AF186" s="217"/>
      <c r="AG186" s="217"/>
      <c r="AH186" s="217"/>
      <c r="AI186" s="217"/>
      <c r="AJ186" s="217"/>
      <c r="AK186" s="217"/>
      <c r="AL186" s="217"/>
      <c r="AM186" s="217"/>
      <c r="AN186" s="217"/>
    </row>
    <row r="187" spans="1:40" ht="15" hidden="1" customHeight="1">
      <c r="A187" s="217"/>
      <c r="B187" s="217"/>
      <c r="C187" s="217"/>
      <c r="D187" s="217"/>
      <c r="E187" s="276"/>
      <c r="F187" s="276"/>
      <c r="G187" s="277"/>
      <c r="H187" s="277"/>
      <c r="I187" s="277"/>
      <c r="J187" s="276"/>
      <c r="K187" s="288"/>
      <c r="L187" s="387"/>
      <c r="M187" s="287"/>
      <c r="N187" s="276"/>
      <c r="O187" s="386"/>
      <c r="P187" s="386"/>
      <c r="Q187" s="287"/>
      <c r="R187" s="287"/>
      <c r="S187" s="387"/>
      <c r="T187" s="287"/>
      <c r="U187" s="388"/>
      <c r="V187" s="276"/>
      <c r="W187" s="277"/>
      <c r="X187" s="278"/>
      <c r="Y187" s="278"/>
      <c r="Z187" s="278"/>
      <c r="AA187" s="276"/>
      <c r="AB187" s="276"/>
      <c r="AC187" s="276"/>
      <c r="AD187" s="276"/>
      <c r="AE187" s="217"/>
      <c r="AF187" s="217"/>
      <c r="AG187" s="217"/>
      <c r="AH187" s="217"/>
      <c r="AI187" s="217"/>
      <c r="AJ187" s="217"/>
      <c r="AK187" s="217"/>
      <c r="AL187" s="217"/>
      <c r="AM187" s="217"/>
      <c r="AN187" s="217"/>
    </row>
    <row r="188" spans="1:40" ht="15" hidden="1" customHeight="1">
      <c r="A188" s="217"/>
      <c r="B188" s="217"/>
      <c r="C188" s="217"/>
      <c r="D188" s="217"/>
      <c r="E188" s="217"/>
      <c r="F188" s="217"/>
      <c r="G188" s="251"/>
      <c r="H188" s="251"/>
      <c r="I188" s="251"/>
      <c r="J188" s="217"/>
      <c r="K188"/>
      <c r="L188" s="309"/>
      <c r="M188" s="226"/>
      <c r="N188" s="217"/>
      <c r="O188" s="308"/>
      <c r="P188" s="308"/>
      <c r="Q188" s="226"/>
      <c r="R188" s="226"/>
      <c r="S188" s="309"/>
      <c r="T188" s="226"/>
      <c r="U188" s="270"/>
      <c r="V188" s="217"/>
      <c r="W188" s="251"/>
      <c r="X188" s="227"/>
      <c r="Y188" s="227"/>
      <c r="Z188" s="227"/>
      <c r="AA188" s="217"/>
      <c r="AB188" s="217"/>
      <c r="AC188" s="217"/>
      <c r="AD188" s="217"/>
      <c r="AE188" s="217"/>
      <c r="AF188" s="217"/>
      <c r="AG188" s="217"/>
      <c r="AH188" s="217"/>
      <c r="AI188" s="217"/>
      <c r="AJ188" s="217"/>
      <c r="AK188" s="217"/>
      <c r="AL188" s="217"/>
      <c r="AM188" s="217"/>
      <c r="AN188" s="217"/>
    </row>
    <row r="189" spans="1:40" ht="15" hidden="1" customHeight="1">
      <c r="A189" s="217"/>
      <c r="B189" s="217"/>
      <c r="C189" s="217"/>
      <c r="D189" s="217"/>
      <c r="E189" s="217"/>
      <c r="F189" s="217"/>
      <c r="G189" s="251"/>
      <c r="H189" s="251"/>
      <c r="I189" s="251"/>
      <c r="J189" s="217"/>
      <c r="K189"/>
      <c r="L189" s="309"/>
      <c r="M189" s="226"/>
      <c r="N189" s="217"/>
      <c r="O189" s="308"/>
      <c r="P189" s="308"/>
      <c r="Q189" s="226"/>
      <c r="R189" s="226"/>
      <c r="S189" s="309"/>
      <c r="T189" s="226"/>
      <c r="U189" s="270"/>
      <c r="V189" s="217"/>
      <c r="W189" s="251"/>
      <c r="X189" s="227"/>
      <c r="Y189" s="227"/>
      <c r="Z189" s="227"/>
      <c r="AA189" s="217"/>
      <c r="AB189" s="217"/>
      <c r="AC189" s="217"/>
      <c r="AD189" s="217"/>
      <c r="AE189" s="217"/>
      <c r="AF189" s="217"/>
      <c r="AG189" s="217"/>
      <c r="AH189" s="217"/>
      <c r="AI189" s="217"/>
      <c r="AJ189" s="217"/>
      <c r="AK189" s="217"/>
      <c r="AL189" s="217"/>
      <c r="AM189" s="217"/>
      <c r="AN189" s="217"/>
    </row>
    <row r="190" spans="1:40" ht="15" hidden="1" customHeight="1">
      <c r="A190" s="319"/>
      <c r="B190" s="319"/>
      <c r="C190" s="319"/>
      <c r="E190" s="274"/>
      <c r="F190" s="378" t="s">
        <v>344</v>
      </c>
      <c r="G190" s="1542">
        <v>9</v>
      </c>
      <c r="H190" s="1542"/>
      <c r="I190" s="379" t="s">
        <v>703</v>
      </c>
      <c r="J190" s="380"/>
      <c r="K190" s="380"/>
      <c r="L190" s="379"/>
      <c r="M190" s="274"/>
      <c r="N190" s="379"/>
      <c r="O190" s="274" t="s">
        <v>705</v>
      </c>
      <c r="P190" s="379"/>
      <c r="Q190" s="379"/>
      <c r="R190" s="379"/>
      <c r="S190" s="379"/>
      <c r="T190" s="379"/>
      <c r="U190" s="379"/>
      <c r="V190" s="379"/>
      <c r="W190" s="379"/>
      <c r="X190" s="379"/>
      <c r="Y190" s="379"/>
      <c r="Z190" s="379"/>
      <c r="AA190" s="379"/>
      <c r="AB190" s="379"/>
      <c r="AC190" s="379"/>
      <c r="AD190" s="303"/>
      <c r="AE190" s="303"/>
      <c r="AF190" s="303"/>
      <c r="AG190" s="303"/>
      <c r="AH190" s="303"/>
      <c r="AI190" s="303"/>
      <c r="AJ190" s="303"/>
      <c r="AK190" s="303"/>
      <c r="AL190" s="303"/>
      <c r="AM190" s="303"/>
      <c r="AN190" s="319"/>
    </row>
    <row r="191" spans="1:40" ht="15" hidden="1" customHeight="1">
      <c r="E191" s="274"/>
      <c r="F191" s="274"/>
      <c r="G191" s="288"/>
      <c r="H191" s="288"/>
      <c r="I191" s="288"/>
      <c r="J191" s="288"/>
      <c r="K191" s="288"/>
      <c r="L191" s="288"/>
      <c r="M191" s="288"/>
      <c r="N191" s="288"/>
      <c r="O191" s="288"/>
      <c r="P191" s="288"/>
      <c r="Q191" s="288"/>
      <c r="R191" s="288"/>
      <c r="S191" s="274"/>
      <c r="T191" s="288"/>
      <c r="U191" s="288"/>
      <c r="V191" s="288"/>
      <c r="W191" s="288"/>
      <c r="X191" s="288"/>
      <c r="Y191" s="288"/>
      <c r="Z191" s="288"/>
      <c r="AA191" s="288"/>
      <c r="AB191" s="285"/>
      <c r="AC191" s="285"/>
      <c r="AD191" s="223"/>
    </row>
    <row r="192" spans="1:40" ht="15" hidden="1" customHeight="1">
      <c r="E192" s="274"/>
      <c r="F192" s="274"/>
      <c r="G192" s="274"/>
      <c r="H192" s="274"/>
      <c r="I192" s="274"/>
      <c r="J192" s="286"/>
      <c r="K192" s="274"/>
      <c r="L192" s="282"/>
      <c r="M192" s="282"/>
      <c r="N192" s="282"/>
      <c r="O192" s="1541" t="e">
        <f>O175</f>
        <v>#REF!</v>
      </c>
      <c r="P192" s="1541"/>
      <c r="Q192" s="1541"/>
      <c r="R192" s="1541"/>
      <c r="S192" s="274"/>
      <c r="T192" s="274"/>
      <c r="U192" s="274"/>
      <c r="V192" s="274"/>
      <c r="W192" s="274"/>
      <c r="X192" s="285"/>
      <c r="Y192" s="285"/>
      <c r="Z192" s="285"/>
      <c r="AA192" s="274"/>
      <c r="AB192" s="274"/>
      <c r="AC192" s="274"/>
    </row>
    <row r="193" spans="1:40" ht="15" hidden="1" customHeight="1">
      <c r="A193" s="217"/>
      <c r="B193" s="217"/>
      <c r="C193" s="217"/>
      <c r="D193" s="217"/>
      <c r="E193" s="276"/>
      <c r="F193" s="276"/>
      <c r="G193" s="276"/>
      <c r="H193" s="381"/>
      <c r="I193" s="381"/>
      <c r="J193" s="381"/>
      <c r="K193" s="381"/>
      <c r="L193" s="381"/>
      <c r="M193" s="381"/>
      <c r="N193" s="381"/>
      <c r="O193" s="381"/>
      <c r="P193" s="381"/>
      <c r="Q193" s="381"/>
      <c r="R193" s="381"/>
      <c r="S193" s="381"/>
      <c r="T193" s="381"/>
      <c r="U193" s="381"/>
      <c r="V193" s="381"/>
      <c r="W193" s="381"/>
      <c r="X193" s="381"/>
      <c r="Y193" s="381"/>
      <c r="Z193" s="284"/>
      <c r="AA193" s="274"/>
      <c r="AB193" s="276"/>
      <c r="AC193" s="276"/>
      <c r="AD193" s="261"/>
      <c r="AE193" s="261"/>
      <c r="AF193" s="217"/>
      <c r="AG193" s="217"/>
      <c r="AH193" s="217"/>
      <c r="AI193" s="217"/>
      <c r="AJ193" s="217"/>
      <c r="AK193" s="217"/>
      <c r="AL193" s="217"/>
      <c r="AM193" s="217"/>
      <c r="AN193" s="217"/>
    </row>
    <row r="194" spans="1:40" ht="15" hidden="1" customHeight="1">
      <c r="A194" s="217"/>
      <c r="B194" s="217"/>
      <c r="C194" s="217"/>
      <c r="D194" s="217"/>
      <c r="E194" s="276"/>
      <c r="F194" s="276"/>
      <c r="G194" s="276"/>
      <c r="H194" s="381"/>
      <c r="I194" s="381"/>
      <c r="J194" s="381"/>
      <c r="K194" s="381"/>
      <c r="L194" s="381"/>
      <c r="M194" s="381"/>
      <c r="N194" s="381"/>
      <c r="O194" s="381"/>
      <c r="P194" s="381"/>
      <c r="Q194" s="381"/>
      <c r="R194" s="381"/>
      <c r="S194" s="381"/>
      <c r="T194" s="381"/>
      <c r="U194" s="381"/>
      <c r="V194" s="381"/>
      <c r="W194" s="381"/>
      <c r="X194" s="381"/>
      <c r="Y194" s="381"/>
      <c r="Z194" s="284"/>
      <c r="AA194" s="276"/>
      <c r="AB194" s="276"/>
      <c r="AC194" s="276"/>
      <c r="AD194" s="261"/>
      <c r="AE194" s="261"/>
      <c r="AF194" s="217"/>
      <c r="AG194" s="217"/>
      <c r="AH194" s="217"/>
      <c r="AI194" s="217"/>
      <c r="AJ194" s="217"/>
      <c r="AK194" s="217"/>
      <c r="AL194" s="217"/>
      <c r="AM194" s="217"/>
      <c r="AN194" s="217"/>
    </row>
    <row r="195" spans="1:40" ht="15" hidden="1" customHeight="1">
      <c r="A195" s="217"/>
      <c r="B195" s="217"/>
      <c r="C195" s="217"/>
      <c r="D195" s="217"/>
      <c r="E195" s="276"/>
      <c r="F195" s="276"/>
      <c r="G195" s="276"/>
      <c r="H195" s="276"/>
      <c r="I195" s="276"/>
      <c r="J195" s="276"/>
      <c r="K195" s="276"/>
      <c r="L195" s="279"/>
      <c r="M195" s="279"/>
      <c r="N195" s="276"/>
      <c r="O195" s="279"/>
      <c r="P195" s="279"/>
      <c r="Q195" s="276"/>
      <c r="R195" s="276"/>
      <c r="S195" s="278"/>
      <c r="T195" s="276"/>
      <c r="U195" s="278"/>
      <c r="V195" s="278"/>
      <c r="W195" s="276"/>
      <c r="X195" s="284"/>
      <c r="Y195" s="284"/>
      <c r="Z195" s="284"/>
      <c r="AA195" s="276"/>
      <c r="AB195" s="276"/>
      <c r="AC195" s="276"/>
      <c r="AD195" s="261"/>
      <c r="AE195" s="261"/>
      <c r="AF195" s="217"/>
      <c r="AG195" s="217"/>
      <c r="AH195" s="217"/>
      <c r="AI195" s="217"/>
      <c r="AJ195" s="217"/>
      <c r="AK195" s="217"/>
      <c r="AL195" s="217"/>
      <c r="AM195" s="217"/>
      <c r="AN195" s="217"/>
    </row>
    <row r="196" spans="1:40" ht="15" hidden="1" customHeight="1">
      <c r="A196" s="217"/>
      <c r="B196" s="217"/>
      <c r="C196" s="217"/>
      <c r="D196" s="217"/>
      <c r="E196" s="276"/>
      <c r="F196" s="276"/>
      <c r="G196" s="276"/>
      <c r="H196" s="276"/>
      <c r="I196" s="276"/>
      <c r="J196" s="276"/>
      <c r="K196" s="276"/>
      <c r="L196" s="279"/>
      <c r="M196" s="279"/>
      <c r="N196" s="276"/>
      <c r="O196" s="279"/>
      <c r="P196" s="279"/>
      <c r="Q196" s="276"/>
      <c r="R196" s="276"/>
      <c r="S196" s="278"/>
      <c r="T196" s="276"/>
      <c r="U196" s="278"/>
      <c r="V196" s="278"/>
      <c r="W196" s="276"/>
      <c r="X196" s="284"/>
      <c r="Y196" s="284"/>
      <c r="Z196" s="284"/>
      <c r="AA196" s="276"/>
      <c r="AB196" s="276"/>
      <c r="AC196" s="276"/>
      <c r="AD196" s="261"/>
      <c r="AE196" s="261"/>
      <c r="AF196" s="217"/>
      <c r="AG196" s="217"/>
      <c r="AH196" s="217"/>
      <c r="AI196" s="217"/>
      <c r="AJ196" s="217"/>
      <c r="AK196" s="217"/>
      <c r="AL196" s="217"/>
      <c r="AM196" s="217"/>
      <c r="AN196" s="217"/>
    </row>
    <row r="197" spans="1:40" ht="15" hidden="1" customHeight="1">
      <c r="A197" s="217"/>
      <c r="B197" s="217"/>
      <c r="C197" s="217"/>
      <c r="D197" s="217"/>
      <c r="E197" s="276"/>
      <c r="F197" s="276"/>
      <c r="G197" s="277"/>
      <c r="H197" s="277"/>
      <c r="I197" s="277"/>
      <c r="J197" s="277"/>
      <c r="K197" s="277"/>
      <c r="L197" s="279"/>
      <c r="M197" s="279"/>
      <c r="N197" s="277"/>
      <c r="O197" s="279"/>
      <c r="P197" s="279"/>
      <c r="Q197" s="277"/>
      <c r="R197" s="277"/>
      <c r="S197" s="278"/>
      <c r="T197" s="277"/>
      <c r="U197" s="277"/>
      <c r="V197" s="277"/>
      <c r="W197" s="277"/>
      <c r="X197" s="277"/>
      <c r="Y197" s="277"/>
      <c r="Z197" s="277"/>
      <c r="AA197" s="276"/>
      <c r="AB197" s="277"/>
      <c r="AC197" s="277"/>
      <c r="AD197" s="251"/>
      <c r="AE197" s="217"/>
      <c r="AF197" s="217"/>
      <c r="AG197" s="217"/>
      <c r="AH197" s="217"/>
      <c r="AI197" s="217"/>
      <c r="AJ197" s="217"/>
      <c r="AK197" s="217"/>
      <c r="AL197" s="217"/>
      <c r="AM197" s="217"/>
      <c r="AN197" s="217"/>
    </row>
    <row r="198" spans="1:40" ht="15" hidden="1" customHeight="1">
      <c r="A198" s="217"/>
      <c r="B198" s="217"/>
      <c r="C198" s="217"/>
      <c r="D198" s="217"/>
      <c r="E198" s="276"/>
      <c r="F198" s="276"/>
      <c r="G198" s="277"/>
      <c r="H198" s="277"/>
      <c r="I198" s="277"/>
      <c r="J198" s="276"/>
      <c r="K198" s="276"/>
      <c r="L198" s="276"/>
      <c r="M198" s="276"/>
      <c r="N198" s="384"/>
      <c r="O198" s="385"/>
      <c r="P198" s="276"/>
      <c r="Q198" s="276"/>
      <c r="R198" s="276"/>
      <c r="S198" s="276"/>
      <c r="T198" s="276"/>
      <c r="U198" s="385"/>
      <c r="V198" s="385"/>
      <c r="W198" s="277"/>
      <c r="X198" s="277"/>
      <c r="Y198" s="277"/>
      <c r="Z198" s="277"/>
      <c r="AA198" s="276"/>
      <c r="AB198" s="277"/>
      <c r="AC198" s="277"/>
      <c r="AD198" s="251"/>
      <c r="AE198" s="217"/>
      <c r="AF198" s="217"/>
      <c r="AG198" s="217"/>
      <c r="AH198" s="217"/>
      <c r="AI198" s="217"/>
      <c r="AJ198" s="217"/>
      <c r="AK198" s="217"/>
      <c r="AL198" s="217"/>
      <c r="AM198" s="217"/>
      <c r="AN198" s="217"/>
    </row>
    <row r="199" spans="1:40" ht="15" hidden="1" customHeight="1">
      <c r="A199" s="217"/>
      <c r="B199" s="217"/>
      <c r="C199" s="217"/>
      <c r="D199" s="217"/>
      <c r="E199" s="276"/>
      <c r="F199" s="276"/>
      <c r="G199" s="277"/>
      <c r="H199" s="277"/>
      <c r="I199" s="277"/>
      <c r="J199" s="276"/>
      <c r="K199" s="276"/>
      <c r="L199" s="288"/>
      <c r="M199" s="287"/>
      <c r="N199" s="287"/>
      <c r="O199" s="386"/>
      <c r="P199" s="386"/>
      <c r="Q199" s="287"/>
      <c r="R199" s="287"/>
      <c r="S199" s="288"/>
      <c r="T199" s="287"/>
      <c r="U199" s="388"/>
      <c r="V199" s="276"/>
      <c r="W199" s="277"/>
      <c r="X199" s="277"/>
      <c r="Y199" s="277"/>
      <c r="Z199" s="277"/>
      <c r="AA199" s="276"/>
      <c r="AB199" s="276"/>
      <c r="AC199" s="276"/>
      <c r="AD199" s="217"/>
      <c r="AE199" s="217"/>
      <c r="AF199" s="217"/>
      <c r="AG199" s="217"/>
      <c r="AH199" s="217"/>
      <c r="AI199" s="217"/>
      <c r="AJ199" s="217"/>
      <c r="AK199" s="217"/>
      <c r="AL199" s="217"/>
      <c r="AM199" s="217"/>
      <c r="AN199" s="217"/>
    </row>
    <row r="200" spans="1:40" ht="15" hidden="1" customHeight="1">
      <c r="A200" s="217"/>
      <c r="B200" s="217"/>
      <c r="C200" s="217"/>
      <c r="D200" s="217"/>
      <c r="E200" s="276"/>
      <c r="F200" s="274"/>
      <c r="G200" s="274"/>
      <c r="H200" s="274"/>
      <c r="I200" s="274"/>
      <c r="J200" s="274"/>
      <c r="K200" s="274"/>
      <c r="L200" s="380"/>
      <c r="M200" s="380"/>
      <c r="N200" s="276"/>
      <c r="O200" s="386"/>
      <c r="P200" s="386"/>
      <c r="Q200" s="287"/>
      <c r="R200" s="287"/>
      <c r="S200" s="387"/>
      <c r="T200" s="287"/>
      <c r="U200" s="388"/>
      <c r="V200" s="276"/>
      <c r="W200" s="277"/>
      <c r="X200" s="278"/>
      <c r="Y200" s="278"/>
      <c r="Z200" s="278"/>
      <c r="AA200" s="276"/>
      <c r="AB200" s="276"/>
      <c r="AC200" s="276"/>
      <c r="AD200" s="217"/>
      <c r="AE200" s="217"/>
      <c r="AF200" s="217"/>
      <c r="AG200" s="217"/>
      <c r="AH200" s="217"/>
      <c r="AI200" s="217"/>
      <c r="AJ200" s="217"/>
      <c r="AK200" s="217"/>
      <c r="AL200" s="217"/>
      <c r="AM200" s="217"/>
      <c r="AN200" s="217"/>
    </row>
    <row r="201" spans="1:40" ht="15" hidden="1" customHeight="1">
      <c r="A201" s="217"/>
      <c r="B201" s="217"/>
      <c r="C201" s="217"/>
      <c r="D201" s="217"/>
      <c r="E201" s="276"/>
      <c r="F201" s="382"/>
      <c r="G201" s="286" t="s">
        <v>313</v>
      </c>
      <c r="H201" s="523" t="s">
        <v>51</v>
      </c>
      <c r="I201" s="1541">
        <v>360</v>
      </c>
      <c r="J201" s="1541"/>
      <c r="K201" s="1541"/>
      <c r="L201" s="1541"/>
      <c r="M201" s="524" t="s">
        <v>13</v>
      </c>
      <c r="N201" s="276"/>
      <c r="O201" s="386"/>
      <c r="P201" s="386"/>
      <c r="Q201" s="287"/>
      <c r="R201" s="287"/>
      <c r="S201" s="387"/>
      <c r="T201" s="287"/>
      <c r="U201" s="286" t="s">
        <v>313</v>
      </c>
      <c r="V201" s="523" t="s">
        <v>51</v>
      </c>
      <c r="W201" s="1541">
        <v>360</v>
      </c>
      <c r="X201" s="1541"/>
      <c r="Y201" s="1541"/>
      <c r="Z201" s="1541"/>
      <c r="AA201" s="524" t="s">
        <v>13</v>
      </c>
      <c r="AB201" s="276"/>
      <c r="AC201" s="276"/>
      <c r="AD201" s="217"/>
      <c r="AE201" s="217"/>
      <c r="AF201" s="217"/>
      <c r="AG201" s="217"/>
      <c r="AH201" s="217"/>
      <c r="AI201" s="217"/>
      <c r="AJ201" s="217"/>
      <c r="AK201" s="217"/>
      <c r="AL201" s="217"/>
      <c r="AM201" s="217"/>
      <c r="AN201" s="217"/>
    </row>
    <row r="202" spans="1:40" ht="15" hidden="1" customHeight="1">
      <c r="A202" s="217"/>
      <c r="B202" s="217"/>
      <c r="C202" s="217"/>
      <c r="D202" s="217"/>
      <c r="E202" s="276"/>
      <c r="F202" s="383"/>
      <c r="G202" s="286" t="s">
        <v>336</v>
      </c>
      <c r="H202" s="523" t="s">
        <v>51</v>
      </c>
      <c r="I202" s="1541">
        <v>-90</v>
      </c>
      <c r="J202" s="1541"/>
      <c r="K202" s="1541"/>
      <c r="L202" s="1541"/>
      <c r="M202" s="524" t="s">
        <v>13</v>
      </c>
      <c r="N202" s="276"/>
      <c r="O202" s="386"/>
      <c r="P202" s="386"/>
      <c r="Q202" s="287"/>
      <c r="R202" s="287"/>
      <c r="S202" s="387"/>
      <c r="T202" s="287"/>
      <c r="U202" s="286" t="s">
        <v>336</v>
      </c>
      <c r="V202" s="523" t="s">
        <v>51</v>
      </c>
      <c r="W202" s="1541">
        <v>-90</v>
      </c>
      <c r="X202" s="1541"/>
      <c r="Y202" s="1541"/>
      <c r="Z202" s="1541"/>
      <c r="AA202" s="524" t="s">
        <v>13</v>
      </c>
      <c r="AB202" s="276"/>
      <c r="AC202" s="276"/>
      <c r="AD202" s="217"/>
      <c r="AE202" s="217"/>
      <c r="AF202" s="217"/>
      <c r="AG202" s="217"/>
      <c r="AH202" s="217"/>
      <c r="AI202" s="217"/>
      <c r="AJ202" s="217"/>
      <c r="AK202" s="217"/>
      <c r="AL202" s="217"/>
      <c r="AM202" s="217"/>
      <c r="AN202" s="217"/>
    </row>
    <row r="203" spans="1:40" ht="15" hidden="1" customHeight="1">
      <c r="A203" s="217"/>
      <c r="B203" s="217"/>
      <c r="C203" s="217"/>
      <c r="D203" s="217"/>
      <c r="E203" s="276"/>
      <c r="F203" s="274"/>
      <c r="G203" s="286" t="s">
        <v>315</v>
      </c>
      <c r="H203" s="523" t="s">
        <v>51</v>
      </c>
      <c r="I203" s="1541">
        <v>-375</v>
      </c>
      <c r="J203" s="1541"/>
      <c r="K203" s="1541"/>
      <c r="L203" s="1541"/>
      <c r="M203" s="524" t="s">
        <v>226</v>
      </c>
      <c r="N203" s="276"/>
      <c r="O203" s="386"/>
      <c r="P203" s="386"/>
      <c r="Q203" s="287"/>
      <c r="R203" s="287"/>
      <c r="S203" s="387"/>
      <c r="T203" s="287"/>
      <c r="U203" s="286" t="s">
        <v>315</v>
      </c>
      <c r="V203" s="523" t="s">
        <v>51</v>
      </c>
      <c r="W203" s="1541">
        <v>-375</v>
      </c>
      <c r="X203" s="1541"/>
      <c r="Y203" s="1541"/>
      <c r="Z203" s="1541"/>
      <c r="AA203" s="524" t="s">
        <v>226</v>
      </c>
      <c r="AB203" s="276"/>
      <c r="AC203" s="276"/>
      <c r="AD203" s="217"/>
      <c r="AE203" s="217"/>
      <c r="AF203" s="217"/>
      <c r="AG203" s="217"/>
      <c r="AH203" s="217"/>
      <c r="AI203" s="217"/>
      <c r="AJ203" s="217"/>
      <c r="AK203" s="217"/>
      <c r="AL203" s="217"/>
      <c r="AM203" s="217"/>
      <c r="AN203" s="217"/>
    </row>
    <row r="204" spans="1:40" ht="15" hidden="1" customHeight="1">
      <c r="A204" s="217"/>
      <c r="B204" s="217"/>
      <c r="C204" s="217"/>
      <c r="D204" s="217"/>
      <c r="E204" s="217"/>
      <c r="G204" s="266"/>
      <c r="H204" s="234"/>
      <c r="I204" s="289"/>
      <c r="J204" s="289"/>
      <c r="K204" s="289"/>
      <c r="L204" s="289"/>
      <c r="M204" s="237"/>
      <c r="N204" s="217"/>
      <c r="O204" s="308"/>
      <c r="P204" s="308"/>
      <c r="Q204" s="226"/>
      <c r="R204" s="226"/>
      <c r="S204" s="309"/>
      <c r="T204" s="226"/>
      <c r="U204" s="266"/>
      <c r="V204" s="234"/>
      <c r="W204" s="289"/>
      <c r="X204" s="289"/>
      <c r="Y204" s="289"/>
      <c r="Z204" s="289"/>
      <c r="AA204" s="237"/>
      <c r="AB204" s="217"/>
      <c r="AC204" s="217"/>
      <c r="AD204" s="217"/>
      <c r="AE204" s="217"/>
      <c r="AF204" s="217"/>
      <c r="AG204" s="217"/>
      <c r="AH204" s="217"/>
      <c r="AI204" s="217"/>
      <c r="AJ204" s="217"/>
      <c r="AK204" s="217"/>
      <c r="AL204" s="217"/>
      <c r="AM204" s="217"/>
      <c r="AN204" s="217"/>
    </row>
    <row r="205" spans="1:40" ht="15" hidden="1" customHeight="1">
      <c r="A205" s="217"/>
      <c r="B205" s="217"/>
      <c r="C205" s="217"/>
      <c r="D205" s="217"/>
      <c r="E205" s="217"/>
      <c r="F205" s="217"/>
      <c r="G205" s="251"/>
      <c r="H205" s="251"/>
      <c r="I205" s="251"/>
      <c r="J205" s="217"/>
      <c r="K205"/>
      <c r="L205" s="309"/>
      <c r="M205" s="226"/>
      <c r="N205" s="217"/>
      <c r="O205" s="308"/>
      <c r="P205" s="308"/>
      <c r="Q205" s="226"/>
      <c r="R205" s="226"/>
      <c r="S205" s="309"/>
      <c r="T205" s="226"/>
      <c r="U205" s="270"/>
      <c r="V205" s="217"/>
      <c r="W205" s="251"/>
      <c r="X205" s="227"/>
      <c r="Y205" s="227"/>
      <c r="Z205" s="227"/>
      <c r="AA205" s="217"/>
      <c r="AB205" s="217"/>
      <c r="AC205" s="217"/>
      <c r="AD205" s="217"/>
      <c r="AE205" s="217"/>
      <c r="AF205" s="217"/>
      <c r="AG205" s="217"/>
      <c r="AH205" s="217"/>
      <c r="AI205" s="217"/>
      <c r="AJ205" s="217"/>
      <c r="AK205" s="217"/>
      <c r="AL205" s="217"/>
      <c r="AM205" s="217"/>
      <c r="AN205" s="217"/>
    </row>
    <row r="206" spans="1:40" ht="15" customHeight="1">
      <c r="A206" s="217"/>
      <c r="B206" s="217"/>
      <c r="C206" s="217"/>
      <c r="D206" s="217"/>
      <c r="E206" s="217"/>
      <c r="F206" s="217"/>
      <c r="G206" s="217"/>
      <c r="H206" s="217"/>
      <c r="I206" s="217"/>
      <c r="J206" s="217"/>
      <c r="K206" s="217"/>
      <c r="L206" s="217"/>
      <c r="M206" s="217"/>
      <c r="N206" s="217"/>
      <c r="O206" s="217"/>
      <c r="P206" s="264"/>
      <c r="Q206" s="264"/>
      <c r="R206" s="264"/>
      <c r="S206" s="264"/>
      <c r="T206" s="264"/>
      <c r="U206" s="217"/>
      <c r="V206" s="217"/>
      <c r="W206" s="217"/>
      <c r="X206" s="217"/>
      <c r="Y206" s="217"/>
      <c r="Z206" s="217"/>
      <c r="AA206" s="217"/>
      <c r="AB206" s="217"/>
      <c r="AC206" s="217"/>
      <c r="AD206" s="251"/>
      <c r="AE206" s="251"/>
      <c r="AF206" s="251"/>
      <c r="AG206" s="251"/>
      <c r="AH206" s="251"/>
      <c r="AI206" s="217"/>
      <c r="AJ206" s="217"/>
      <c r="AK206" s="217"/>
      <c r="AL206" s="217"/>
      <c r="AM206" s="217"/>
      <c r="AN206" s="217"/>
    </row>
    <row r="207" spans="1:40" ht="15" customHeight="1">
      <c r="A207" s="298"/>
      <c r="B207" s="298"/>
      <c r="C207" s="298"/>
      <c r="D207" s="298"/>
      <c r="F207" s="301" t="s">
        <v>344</v>
      </c>
      <c r="G207" s="1027">
        <v>7</v>
      </c>
      <c r="H207" s="1027"/>
      <c r="I207" s="303" t="s">
        <v>706</v>
      </c>
      <c r="J207" s="303"/>
      <c r="L207" s="303"/>
      <c r="M207" s="303"/>
      <c r="P207" s="300"/>
      <c r="Q207" s="300"/>
      <c r="R207" s="303"/>
      <c r="S207" s="300"/>
      <c r="T207" s="300"/>
      <c r="U207" s="300"/>
      <c r="V207" s="300"/>
      <c r="W207" s="300"/>
      <c r="X207" s="300"/>
      <c r="Y207" s="300"/>
      <c r="Z207" s="300"/>
      <c r="AA207" s="300"/>
      <c r="AB207" s="300"/>
      <c r="AC207" s="300"/>
      <c r="AD207" s="300"/>
      <c r="AE207" s="300"/>
      <c r="AF207" s="300"/>
      <c r="AG207" s="300"/>
      <c r="AH207" s="300"/>
      <c r="AI207" s="300"/>
      <c r="AJ207" s="300"/>
      <c r="AK207" s="300"/>
      <c r="AL207" s="300"/>
      <c r="AM207" s="300"/>
      <c r="AN207" s="300"/>
    </row>
    <row r="208" spans="1:40" ht="15" customHeight="1">
      <c r="I208" s="266"/>
      <c r="K208" s="234"/>
      <c r="L208" s="234"/>
      <c r="M208" s="234"/>
      <c r="N208" s="226"/>
      <c r="O208" s="226"/>
      <c r="P208" s="226"/>
      <c r="Q208" s="1536" t="s">
        <v>348</v>
      </c>
      <c r="R208" s="1536"/>
      <c r="W208" s="223"/>
      <c r="X208" s="223"/>
      <c r="Y208" s="223"/>
    </row>
    <row r="209" spans="1:40" ht="15" customHeight="1">
      <c r="A209" s="217"/>
      <c r="B209" s="217"/>
      <c r="C209" s="217"/>
      <c r="D209" s="217"/>
      <c r="E209" s="217"/>
      <c r="F209" s="217"/>
      <c r="G209" s="619"/>
      <c r="H209" s="619"/>
      <c r="I209" s="619"/>
      <c r="N209" s="619"/>
      <c r="O209" s="619"/>
      <c r="P209" s="619"/>
      <c r="Q209" s="1536"/>
      <c r="R209" s="1536"/>
      <c r="V209" s="619"/>
      <c r="W209" s="619"/>
      <c r="X209" s="619"/>
      <c r="Y209" s="261"/>
    </row>
    <row r="210" spans="1:40" ht="15" customHeight="1">
      <c r="A210" s="217"/>
      <c r="B210" s="217"/>
      <c r="C210" s="217"/>
      <c r="D210" s="217"/>
      <c r="E210" s="217"/>
      <c r="F210" s="217"/>
      <c r="G210" s="217"/>
      <c r="H210" s="217"/>
      <c r="I210" s="217"/>
      <c r="J210" s="217"/>
      <c r="K210" s="254"/>
      <c r="L210" s="254"/>
      <c r="M210" s="217"/>
      <c r="N210" s="359" t="s">
        <v>336</v>
      </c>
      <c r="O210" s="254"/>
      <c r="P210" s="217"/>
      <c r="Q210" s="217"/>
      <c r="R210" s="227"/>
      <c r="S210" s="217"/>
      <c r="T210" s="227"/>
      <c r="U210" s="227"/>
      <c r="V210" s="217"/>
      <c r="W210" s="261"/>
      <c r="X210" s="261"/>
      <c r="Y210" s="261"/>
    </row>
    <row r="211" spans="1:40" ht="15" customHeight="1">
      <c r="A211" s="217"/>
      <c r="B211" s="217"/>
      <c r="C211" s="217"/>
      <c r="D211" s="217"/>
      <c r="E211" s="217"/>
      <c r="F211" s="217"/>
      <c r="G211" s="217"/>
      <c r="H211" s="217"/>
      <c r="I211" s="217"/>
      <c r="J211" s="217"/>
      <c r="K211" s="254"/>
      <c r="L211" s="254"/>
      <c r="M211" s="217"/>
      <c r="O211" s="254"/>
      <c r="P211" s="217"/>
      <c r="Q211" s="1535" t="s">
        <v>348</v>
      </c>
      <c r="R211" s="1535"/>
      <c r="S211" s="217"/>
      <c r="T211" s="266" t="s">
        <v>315</v>
      </c>
      <c r="U211" s="227"/>
      <c r="V211" s="217"/>
      <c r="W211" s="261"/>
      <c r="X211" s="261"/>
      <c r="Y211" s="261"/>
      <c r="AC211" s="989" t="s">
        <v>336</v>
      </c>
      <c r="AD211" s="989"/>
      <c r="AE211" s="217" t="s">
        <v>51</v>
      </c>
      <c r="AF211" s="764">
        <f>Y33</f>
        <v>9080</v>
      </c>
      <c r="AG211" s="764"/>
      <c r="AH211" s="764"/>
      <c r="AI211" s="764"/>
      <c r="AJ211" s="764"/>
      <c r="AK211" s="219" t="s">
        <v>13</v>
      </c>
    </row>
    <row r="212" spans="1:40" ht="15" customHeight="1">
      <c r="A212" s="217"/>
      <c r="B212" s="217"/>
      <c r="C212" s="217"/>
      <c r="D212" s="217"/>
      <c r="E212" s="217"/>
      <c r="F212" s="217"/>
      <c r="G212" s="619"/>
      <c r="H212" s="619"/>
      <c r="I212" s="619"/>
      <c r="J212" s="619"/>
      <c r="K212" s="619"/>
      <c r="L212" s="619"/>
      <c r="M212" s="619"/>
      <c r="N212" s="619"/>
      <c r="O212" s="619"/>
      <c r="P212" s="619"/>
      <c r="Q212" s="619"/>
      <c r="R212" s="619"/>
      <c r="S212" s="619"/>
      <c r="T212" s="619"/>
      <c r="U212" s="619"/>
      <c r="V212" s="619"/>
      <c r="W212" s="619"/>
      <c r="X212" s="619"/>
      <c r="Y212" s="261"/>
      <c r="AC212" s="989" t="s">
        <v>315</v>
      </c>
      <c r="AD212" s="989"/>
      <c r="AE212" s="219" t="s">
        <v>51</v>
      </c>
      <c r="AF212" s="764">
        <f>AE50</f>
        <v>27105</v>
      </c>
      <c r="AG212" s="764"/>
      <c r="AH212" s="764"/>
      <c r="AI212" s="764"/>
      <c r="AJ212" s="764"/>
      <c r="AK212" s="219" t="s">
        <v>226</v>
      </c>
    </row>
    <row r="213" spans="1:40" ht="15" customHeight="1">
      <c r="A213" s="217"/>
      <c r="B213" s="217"/>
      <c r="C213" s="217"/>
      <c r="D213" s="217"/>
      <c r="E213" s="217"/>
      <c r="F213" s="217"/>
      <c r="G213" s="217"/>
      <c r="H213" s="217"/>
      <c r="I213" s="217"/>
      <c r="J213" s="217"/>
      <c r="K213" s="254"/>
      <c r="L213" s="254"/>
      <c r="M213" s="217"/>
      <c r="N213" s="254"/>
      <c r="O213" s="254"/>
      <c r="P213" s="217"/>
      <c r="Q213" s="217"/>
      <c r="R213" s="227"/>
      <c r="S213" s="217"/>
      <c r="T213" s="227"/>
      <c r="U213" s="227"/>
      <c r="V213" s="217"/>
      <c r="W213" s="261"/>
      <c r="X213" s="261"/>
      <c r="Y213" s="261"/>
    </row>
    <row r="214" spans="1:40" ht="15" customHeight="1">
      <c r="A214" s="217"/>
      <c r="B214" s="217"/>
      <c r="C214" s="217"/>
      <c r="D214" s="217"/>
      <c r="E214" s="217"/>
      <c r="F214" s="217"/>
      <c r="G214" s="217"/>
      <c r="H214" s="217"/>
      <c r="I214" s="217"/>
      <c r="J214" s="217"/>
      <c r="K214" s="254"/>
      <c r="L214" s="254"/>
      <c r="M214" s="217"/>
      <c r="N214" s="254"/>
      <c r="O214" s="254"/>
      <c r="P214" s="217"/>
      <c r="Q214" s="217"/>
      <c r="R214" s="227"/>
      <c r="S214" s="217"/>
      <c r="T214" s="227"/>
      <c r="U214" s="227"/>
      <c r="V214" s="217"/>
      <c r="W214" s="261"/>
      <c r="X214" s="261"/>
      <c r="Y214" s="261"/>
    </row>
    <row r="215" spans="1:40" ht="9.9499999999999993" customHeight="1">
      <c r="A215" s="217"/>
      <c r="B215" s="217"/>
      <c r="C215" s="217"/>
      <c r="D215" s="217"/>
      <c r="E215" s="217"/>
      <c r="F215" s="217"/>
      <c r="G215" s="217"/>
      <c r="H215" s="217"/>
      <c r="I215" s="217"/>
      <c r="J215" s="217"/>
      <c r="K215" s="254"/>
      <c r="L215" s="254"/>
      <c r="M215" s="217"/>
      <c r="N215" s="254"/>
      <c r="O215" s="254"/>
      <c r="P215" s="217"/>
      <c r="Q215" s="217"/>
      <c r="R215" s="227"/>
      <c r="S215" s="217"/>
      <c r="T215" s="227"/>
      <c r="U215" s="227"/>
      <c r="V215" s="217"/>
      <c r="W215" s="261"/>
      <c r="X215" s="261"/>
      <c r="Y215" s="261"/>
      <c r="Z215" s="217"/>
      <c r="AA215" s="217"/>
      <c r="AI215" s="217"/>
      <c r="AJ215" s="217"/>
      <c r="AK215" s="217"/>
      <c r="AL215" s="217"/>
      <c r="AM215" s="217"/>
      <c r="AN215" s="217"/>
    </row>
    <row r="216" spans="1:40" ht="15" customHeight="1">
      <c r="A216" s="217"/>
      <c r="B216" s="217"/>
      <c r="C216" s="217"/>
      <c r="D216" s="217"/>
      <c r="E216" s="217"/>
      <c r="F216" s="217"/>
      <c r="G216" s="217"/>
      <c r="H216" s="217"/>
      <c r="I216" s="217"/>
      <c r="J216" s="217"/>
      <c r="K216" s="254"/>
      <c r="L216" s="254"/>
      <c r="M216" s="217"/>
      <c r="N216" s="254"/>
      <c r="O216" s="254"/>
      <c r="P216" s="217"/>
      <c r="Q216" s="217"/>
      <c r="R216" s="227"/>
      <c r="S216" s="217"/>
      <c r="T216" s="227"/>
      <c r="U216" s="227"/>
      <c r="V216" s="217"/>
      <c r="W216" s="261"/>
      <c r="X216" s="261"/>
      <c r="Y216" s="261"/>
      <c r="Z216" s="217"/>
      <c r="AA216" s="315"/>
      <c r="AB216" s="518"/>
      <c r="AC216" s="293"/>
      <c r="AD216" s="293"/>
      <c r="AE216" s="293"/>
      <c r="AF216" s="293"/>
      <c r="AG216" s="293"/>
      <c r="AH216" s="519"/>
      <c r="AI216" s="217"/>
      <c r="AJ216" s="217"/>
      <c r="AK216" s="217"/>
      <c r="AL216" s="217"/>
      <c r="AM216" s="217"/>
      <c r="AN216" s="217"/>
    </row>
    <row r="217" spans="1:40" ht="15" customHeight="1">
      <c r="A217" s="217"/>
      <c r="B217" s="217"/>
      <c r="C217" s="217"/>
      <c r="D217" s="217"/>
      <c r="E217" s="217"/>
      <c r="F217" s="251"/>
      <c r="G217" s="251"/>
      <c r="H217" s="251"/>
      <c r="I217" s="251"/>
      <c r="J217" s="251"/>
      <c r="K217" s="254"/>
      <c r="L217" s="254"/>
      <c r="M217" s="251"/>
      <c r="N217" s="254"/>
      <c r="O217" s="254"/>
      <c r="P217" s="251"/>
      <c r="Q217" s="634"/>
      <c r="R217" s="634"/>
      <c r="S217" s="251"/>
      <c r="T217" s="251"/>
      <c r="U217" s="251"/>
      <c r="V217" s="251"/>
      <c r="W217" s="251"/>
      <c r="X217" s="251"/>
      <c r="Y217" s="251"/>
      <c r="Z217" s="353"/>
      <c r="AA217" s="353"/>
      <c r="AB217" s="518"/>
      <c r="AD217" s="293"/>
      <c r="AE217" s="293"/>
      <c r="AF217" s="293"/>
      <c r="AG217" s="293"/>
      <c r="AH217" s="519"/>
      <c r="AI217" s="217"/>
      <c r="AJ217" s="217"/>
      <c r="AK217" s="217"/>
      <c r="AL217" s="217"/>
      <c r="AM217" s="217"/>
      <c r="AN217" s="217"/>
    </row>
    <row r="218" spans="1:40" ht="15" customHeight="1">
      <c r="A218" s="217"/>
      <c r="B218" s="217"/>
      <c r="C218" s="217"/>
      <c r="D218" s="217"/>
      <c r="E218" s="217"/>
      <c r="F218" s="251"/>
      <c r="G218" s="251"/>
      <c r="H218" s="251"/>
      <c r="I218" s="217"/>
      <c r="J218" s="217"/>
      <c r="K218" s="217"/>
      <c r="L218" s="217"/>
      <c r="M218" s="306"/>
      <c r="N218" s="307"/>
      <c r="O218" s="217"/>
      <c r="P218" s="217"/>
      <c r="Q218" s="1535" t="s">
        <v>348</v>
      </c>
      <c r="R218" s="1535"/>
      <c r="S218" s="217"/>
      <c r="T218" s="307"/>
      <c r="U218" s="307"/>
      <c r="V218" s="251"/>
      <c r="W218" s="251"/>
      <c r="X218" s="251"/>
      <c r="Y218" s="251"/>
      <c r="Z218" s="217"/>
      <c r="AA218" s="251"/>
      <c r="AB218" s="251"/>
      <c r="AC218" s="251"/>
      <c r="AD218" s="217"/>
      <c r="AE218" s="217"/>
      <c r="AF218" s="217"/>
      <c r="AG218" s="217"/>
      <c r="AH218" s="217"/>
      <c r="AI218" s="217"/>
      <c r="AJ218" s="217"/>
      <c r="AK218" s="217"/>
      <c r="AL218" s="217"/>
      <c r="AM218" s="217"/>
      <c r="AN218" s="217"/>
    </row>
    <row r="219" spans="1:40" ht="15" customHeight="1">
      <c r="A219" s="217"/>
      <c r="B219" s="217"/>
      <c r="C219" s="217"/>
      <c r="D219" s="217"/>
      <c r="E219" s="217"/>
      <c r="F219" s="251"/>
      <c r="G219" s="251"/>
      <c r="H219" s="251"/>
      <c r="I219" s="217"/>
      <c r="J219" s="217"/>
      <c r="K219" s="217"/>
      <c r="L219" s="217"/>
      <c r="M219" s="306"/>
      <c r="N219" s="307"/>
      <c r="O219" s="217"/>
      <c r="P219" s="217"/>
      <c r="Q219" s="1536" t="s">
        <v>348</v>
      </c>
      <c r="R219" s="1536"/>
      <c r="S219" s="217"/>
      <c r="T219" s="307"/>
      <c r="U219" s="307"/>
      <c r="V219" s="251"/>
      <c r="W219" s="251"/>
      <c r="X219" s="251"/>
      <c r="Y219" s="251"/>
      <c r="Z219" s="217"/>
      <c r="AA219" s="251"/>
      <c r="AB219" s="251"/>
      <c r="AC219" s="251"/>
      <c r="AD219" s="217"/>
      <c r="AE219" s="217"/>
      <c r="AF219" s="217"/>
      <c r="AG219" s="217"/>
      <c r="AH219" s="217"/>
      <c r="AI219" s="217"/>
      <c r="AJ219" s="217"/>
      <c r="AK219" s="217"/>
      <c r="AL219" s="217"/>
      <c r="AM219" s="217"/>
      <c r="AN219" s="217"/>
    </row>
    <row r="220" spans="1:40" ht="15" customHeight="1">
      <c r="A220" s="217"/>
      <c r="B220" s="217"/>
      <c r="C220" s="217"/>
      <c r="D220" s="217"/>
      <c r="E220" s="217"/>
      <c r="F220" s="251"/>
      <c r="G220" s="251"/>
      <c r="H220" s="251"/>
      <c r="I220" s="217"/>
      <c r="J220" s="217"/>
      <c r="K220" s="217"/>
      <c r="L220" s="217"/>
      <c r="M220" s="306"/>
      <c r="N220" s="307"/>
      <c r="O220" s="217"/>
      <c r="P220" s="217"/>
      <c r="Q220" s="1536"/>
      <c r="R220" s="1536"/>
      <c r="S220" s="217"/>
      <c r="T220" s="307"/>
      <c r="U220" s="307"/>
      <c r="V220" s="251"/>
      <c r="W220" s="251"/>
      <c r="X220" s="251"/>
      <c r="Y220" s="251"/>
      <c r="Z220" s="217"/>
      <c r="AA220" s="251"/>
      <c r="AB220" s="251"/>
      <c r="AC220" s="251"/>
      <c r="AD220" s="217"/>
      <c r="AE220" s="217"/>
      <c r="AF220" s="217"/>
      <c r="AG220" s="217"/>
      <c r="AH220" s="217"/>
      <c r="AI220" s="217"/>
      <c r="AJ220" s="217"/>
      <c r="AK220" s="217"/>
      <c r="AL220" s="217"/>
      <c r="AM220" s="217"/>
      <c r="AN220" s="217"/>
    </row>
    <row r="221" spans="1:40" ht="15" customHeight="1">
      <c r="A221" s="217"/>
      <c r="B221" s="217"/>
      <c r="C221" s="217"/>
      <c r="D221" s="217"/>
      <c r="E221" s="217"/>
      <c r="F221" s="251"/>
      <c r="G221" s="251"/>
      <c r="H221" s="251"/>
      <c r="I221" s="217"/>
      <c r="J221" s="217"/>
      <c r="K221" s="217"/>
      <c r="L221" s="217"/>
      <c r="M221" s="306"/>
      <c r="N221" s="307"/>
      <c r="O221" s="217"/>
      <c r="P221" s="217"/>
      <c r="Q221" s="217"/>
      <c r="R221" s="217"/>
      <c r="S221" s="217"/>
      <c r="T221" s="307"/>
      <c r="U221" s="307"/>
      <c r="V221" s="251"/>
      <c r="W221" s="251"/>
      <c r="X221" s="251"/>
      <c r="Y221" s="251"/>
      <c r="Z221" s="217"/>
      <c r="AA221" s="251"/>
      <c r="AB221" s="251"/>
      <c r="AC221" s="251"/>
      <c r="AD221" s="217"/>
      <c r="AE221" s="217"/>
      <c r="AF221" s="217"/>
      <c r="AG221" s="217"/>
      <c r="AH221" s="217"/>
      <c r="AI221" s="217"/>
      <c r="AJ221" s="217"/>
      <c r="AK221" s="217"/>
      <c r="AL221" s="217"/>
      <c r="AM221" s="217"/>
      <c r="AN221" s="217"/>
    </row>
    <row r="222" spans="1:40" ht="15" customHeight="1">
      <c r="A222" s="217"/>
      <c r="B222" s="217"/>
      <c r="C222" s="217"/>
      <c r="D222" s="217"/>
      <c r="E222" s="217"/>
      <c r="F222" s="217"/>
      <c r="G222" s="217"/>
      <c r="H222" s="217"/>
      <c r="I222" s="217"/>
      <c r="J222" s="217"/>
      <c r="K222" s="217"/>
      <c r="L222" s="264"/>
      <c r="M222" s="264"/>
      <c r="N222" s="264"/>
      <c r="O222" s="264"/>
      <c r="P222" s="264"/>
      <c r="Q222" s="217"/>
      <c r="R222" s="217"/>
      <c r="S222" s="217"/>
      <c r="T222" s="217"/>
      <c r="U222" s="217"/>
      <c r="V222" s="217"/>
      <c r="W222" s="217"/>
      <c r="X222" s="217"/>
      <c r="Y222" s="217"/>
      <c r="Z222" s="217"/>
      <c r="AA222" s="217"/>
      <c r="AB222" s="217"/>
      <c r="AC222" s="217"/>
      <c r="AD222" s="217"/>
      <c r="AE222" s="217"/>
      <c r="AF222" s="217"/>
      <c r="AG222" s="217"/>
      <c r="AH222" s="217"/>
      <c r="AI222" s="217"/>
      <c r="AJ222" s="217"/>
      <c r="AK222" s="217"/>
      <c r="AL222" s="217"/>
      <c r="AM222" s="217"/>
      <c r="AN222" s="217"/>
    </row>
    <row r="223" spans="1:40" ht="15" customHeight="1">
      <c r="A223" s="298"/>
      <c r="B223" s="298"/>
      <c r="C223" s="298"/>
      <c r="D223" s="298"/>
      <c r="F223" s="301" t="s">
        <v>344</v>
      </c>
      <c r="G223" s="1027">
        <v>8</v>
      </c>
      <c r="H223" s="1027"/>
      <c r="I223" s="303" t="s">
        <v>707</v>
      </c>
      <c r="J223" s="303"/>
      <c r="L223" s="303"/>
      <c r="M223" s="303"/>
      <c r="P223" s="300"/>
      <c r="Q223" s="300"/>
      <c r="R223" s="303"/>
      <c r="S223" s="300"/>
      <c r="T223" s="300"/>
      <c r="U223" s="300" t="s">
        <v>708</v>
      </c>
      <c r="V223" s="342"/>
      <c r="W223" s="300"/>
      <c r="X223" s="300"/>
      <c r="Y223" s="300"/>
      <c r="Z223" s="300"/>
      <c r="AA223" s="300"/>
      <c r="AB223" s="300"/>
      <c r="AC223" s="300"/>
      <c r="AD223" s="300"/>
      <c r="AE223" s="300"/>
      <c r="AF223" s="300"/>
      <c r="AG223" s="300"/>
      <c r="AH223" s="300"/>
      <c r="AI223" s="300"/>
      <c r="AJ223" s="300"/>
      <c r="AK223" s="300"/>
      <c r="AL223" s="300"/>
      <c r="AM223" s="300"/>
      <c r="AN223" s="300"/>
    </row>
    <row r="224" spans="1:40" ht="15" customHeight="1">
      <c r="F224"/>
      <c r="G224"/>
      <c r="H224"/>
      <c r="I224"/>
      <c r="J224"/>
      <c r="K224"/>
      <c r="L224"/>
      <c r="M224"/>
      <c r="N224"/>
      <c r="O224"/>
      <c r="P224"/>
      <c r="Q224" s="1536" t="s">
        <v>348</v>
      </c>
      <c r="R224" s="1536"/>
      <c r="S224"/>
      <c r="T224"/>
      <c r="U224"/>
      <c r="V224"/>
      <c r="W224"/>
      <c r="X224"/>
      <c r="Y224"/>
      <c r="Z224"/>
      <c r="AA224" s="223"/>
      <c r="AB224" s="223"/>
      <c r="AC224" s="223"/>
    </row>
    <row r="225" spans="1:40" ht="15" customHeight="1">
      <c r="I225" s="266"/>
      <c r="K225" s="234"/>
      <c r="L225" s="234"/>
      <c r="M225" s="234"/>
      <c r="N225" s="226"/>
      <c r="O225" s="226"/>
      <c r="P225" s="226"/>
      <c r="Q225" s="1536"/>
      <c r="R225" s="1536"/>
      <c r="W225" s="223"/>
      <c r="X225" s="223"/>
      <c r="Y225" s="223"/>
    </row>
    <row r="226" spans="1:40" ht="15" customHeight="1">
      <c r="A226" s="217"/>
      <c r="B226" s="217"/>
      <c r="C226" s="217"/>
      <c r="D226" s="217"/>
      <c r="E226" s="217"/>
      <c r="F226" s="217"/>
      <c r="G226" s="619"/>
      <c r="H226" s="619"/>
      <c r="I226" s="619"/>
      <c r="N226" s="619"/>
      <c r="O226" s="619"/>
      <c r="P226" s="619"/>
      <c r="Q226" s="619"/>
      <c r="V226" s="619"/>
      <c r="W226" s="619"/>
      <c r="X226" s="619"/>
      <c r="Y226" s="261"/>
    </row>
    <row r="227" spans="1:40" ht="15" customHeight="1">
      <c r="A227" s="217"/>
      <c r="B227" s="217"/>
      <c r="C227" s="217"/>
      <c r="D227" s="217"/>
      <c r="E227" s="217"/>
      <c r="F227" s="217"/>
      <c r="G227" s="217"/>
      <c r="H227" s="217"/>
      <c r="I227" s="217"/>
      <c r="J227" s="217"/>
      <c r="K227" s="254"/>
      <c r="L227" s="254"/>
      <c r="M227" s="217"/>
      <c r="N227" s="359" t="s">
        <v>336</v>
      </c>
      <c r="O227" s="254"/>
      <c r="P227" s="217"/>
      <c r="Q227" s="217"/>
      <c r="R227" s="227"/>
      <c r="S227" s="217"/>
      <c r="T227" s="266" t="s">
        <v>315</v>
      </c>
      <c r="U227" s="227"/>
      <c r="V227" s="217"/>
      <c r="W227" s="261"/>
      <c r="X227" s="261"/>
      <c r="Y227" s="261"/>
      <c r="AC227" s="989" t="s">
        <v>336</v>
      </c>
      <c r="AD227" s="989"/>
      <c r="AE227" s="217" t="s">
        <v>51</v>
      </c>
      <c r="AF227" s="764">
        <f>Y57</f>
        <v>144</v>
      </c>
      <c r="AG227" s="764"/>
      <c r="AH227" s="764"/>
      <c r="AI227" s="764"/>
      <c r="AJ227" s="764"/>
      <c r="AK227" s="219" t="s">
        <v>13</v>
      </c>
    </row>
    <row r="228" spans="1:40" ht="15" customHeight="1">
      <c r="A228" s="217"/>
      <c r="B228" s="217"/>
      <c r="C228" s="217"/>
      <c r="D228" s="217"/>
      <c r="E228" s="217"/>
      <c r="F228" s="217"/>
      <c r="G228" s="217"/>
      <c r="H228" s="217"/>
      <c r="I228" s="217"/>
      <c r="J228" s="217"/>
      <c r="K228" s="254"/>
      <c r="L228" s="254"/>
      <c r="M228" s="217"/>
      <c r="N228" s="254"/>
      <c r="O228" s="254"/>
      <c r="P228" s="217"/>
      <c r="Q228" s="1535" t="s">
        <v>348</v>
      </c>
      <c r="R228" s="1535"/>
      <c r="S228" s="217"/>
      <c r="T228" s="227"/>
      <c r="U228" s="227"/>
      <c r="V228" s="217"/>
      <c r="W228" s="261"/>
      <c r="X228" s="261"/>
      <c r="Y228" s="261"/>
      <c r="AC228" s="989" t="s">
        <v>315</v>
      </c>
      <c r="AD228" s="989"/>
      <c r="AE228" s="219" t="s">
        <v>51</v>
      </c>
      <c r="AF228" s="764">
        <f>AG62</f>
        <v>770.4</v>
      </c>
      <c r="AG228" s="764"/>
      <c r="AH228" s="764"/>
      <c r="AI228" s="764"/>
      <c r="AJ228" s="764"/>
      <c r="AK228" s="219" t="s">
        <v>226</v>
      </c>
    </row>
    <row r="229" spans="1:40" ht="15" customHeight="1">
      <c r="A229" s="217"/>
      <c r="B229" s="217"/>
      <c r="C229" s="217"/>
      <c r="D229" s="217"/>
      <c r="E229" s="217"/>
      <c r="F229" s="217"/>
      <c r="G229" s="619"/>
      <c r="H229" s="619"/>
      <c r="I229" s="619"/>
      <c r="J229" s="619"/>
      <c r="K229" s="619"/>
      <c r="L229" s="619"/>
      <c r="M229" s="619"/>
      <c r="N229" s="619"/>
      <c r="O229" s="619"/>
      <c r="P229" s="619"/>
      <c r="Q229" s="619"/>
      <c r="R229" s="619"/>
      <c r="S229" s="619"/>
      <c r="T229" s="619"/>
      <c r="U229" s="619"/>
      <c r="V229" s="619"/>
      <c r="W229" s="619"/>
      <c r="X229" s="619"/>
      <c r="Y229" s="261"/>
    </row>
    <row r="230" spans="1:40" ht="15" customHeight="1">
      <c r="A230" s="217"/>
      <c r="B230" s="217"/>
      <c r="C230" s="217"/>
      <c r="D230" s="217"/>
      <c r="E230" s="217"/>
      <c r="F230" s="217"/>
      <c r="G230" s="217"/>
      <c r="H230" s="217"/>
      <c r="I230" s="217"/>
      <c r="J230" s="217"/>
      <c r="K230" s="254"/>
      <c r="L230" s="254"/>
      <c r="M230" s="217"/>
      <c r="N230" s="254"/>
      <c r="O230" s="254"/>
      <c r="P230" s="217"/>
      <c r="Q230" s="217"/>
      <c r="R230" s="227"/>
      <c r="S230" s="217"/>
      <c r="T230" s="227"/>
      <c r="U230" s="227"/>
      <c r="V230" s="217"/>
      <c r="W230" s="261"/>
      <c r="X230" s="261"/>
      <c r="Y230" s="261"/>
    </row>
    <row r="231" spans="1:40" ht="15" customHeight="1">
      <c r="A231" s="217"/>
      <c r="B231" s="217"/>
      <c r="C231" s="217"/>
      <c r="D231" s="217"/>
      <c r="E231" s="217"/>
      <c r="F231" s="217"/>
      <c r="G231" s="217"/>
      <c r="H231" s="217"/>
      <c r="I231" s="217"/>
      <c r="J231" s="217"/>
      <c r="K231" s="254"/>
      <c r="L231" s="254"/>
      <c r="M231" s="217"/>
      <c r="N231" s="254"/>
      <c r="O231" s="254"/>
      <c r="P231" s="217"/>
      <c r="Q231" s="217"/>
      <c r="R231" s="227"/>
      <c r="S231" s="217"/>
      <c r="T231" s="227"/>
      <c r="U231" s="227"/>
      <c r="V231" s="217"/>
      <c r="W231" s="261"/>
      <c r="X231" s="261"/>
      <c r="Y231" s="261"/>
    </row>
    <row r="232" spans="1:40" ht="9.9499999999999993" customHeight="1">
      <c r="A232" s="217"/>
      <c r="B232" s="217"/>
      <c r="C232" s="217"/>
      <c r="D232" s="217"/>
      <c r="E232" s="217"/>
      <c r="F232" s="217"/>
      <c r="G232" s="217"/>
      <c r="H232" s="217"/>
      <c r="I232" s="217"/>
      <c r="J232" s="217"/>
      <c r="K232" s="254"/>
      <c r="L232" s="254"/>
      <c r="M232" s="217"/>
      <c r="N232" s="254"/>
      <c r="O232" s="254"/>
      <c r="P232" s="217"/>
      <c r="Q232" s="217"/>
      <c r="R232" s="227"/>
      <c r="S232" s="217"/>
      <c r="T232" s="227"/>
      <c r="U232" s="227"/>
      <c r="V232" s="217"/>
      <c r="W232" s="261"/>
      <c r="X232" s="261"/>
      <c r="Y232" s="261"/>
      <c r="Z232" s="217"/>
      <c r="AA232" s="217"/>
      <c r="AB232" s="217"/>
      <c r="AC232" s="261"/>
      <c r="AD232" s="261"/>
      <c r="AE232" s="217"/>
      <c r="AF232" s="217"/>
      <c r="AG232" s="217"/>
      <c r="AH232" s="217"/>
      <c r="AI232" s="217"/>
      <c r="AJ232" s="217"/>
      <c r="AK232" s="217"/>
      <c r="AL232" s="217"/>
      <c r="AM232" s="217"/>
      <c r="AN232" s="217"/>
    </row>
    <row r="233" spans="1:40" ht="15" customHeight="1">
      <c r="A233" s="217"/>
      <c r="B233" s="217"/>
      <c r="C233" s="217"/>
      <c r="D233" s="217"/>
      <c r="E233" s="217"/>
      <c r="F233" s="217"/>
      <c r="G233" s="217"/>
      <c r="H233" s="217"/>
      <c r="I233" s="217"/>
      <c r="J233" s="217"/>
      <c r="K233" s="254"/>
      <c r="L233" s="254"/>
      <c r="M233" s="217"/>
      <c r="N233" s="254"/>
      <c r="O233" s="254"/>
      <c r="P233" s="217"/>
      <c r="Q233" s="217"/>
      <c r="R233" s="227"/>
      <c r="S233" s="217"/>
      <c r="T233" s="227"/>
      <c r="U233" s="227"/>
      <c r="V233" s="217"/>
      <c r="W233" s="261"/>
      <c r="X233" s="261"/>
      <c r="Y233" s="261"/>
      <c r="Z233" s="217"/>
      <c r="AA233" s="217"/>
      <c r="AB233" s="315"/>
      <c r="AC233" s="518"/>
      <c r="AD233" s="293"/>
      <c r="AE233" s="293"/>
      <c r="AF233" s="293"/>
      <c r="AG233" s="293"/>
      <c r="AH233" s="519"/>
      <c r="AI233" s="217"/>
      <c r="AJ233" s="217"/>
      <c r="AK233" s="217"/>
      <c r="AL233" s="217"/>
      <c r="AM233" s="217"/>
      <c r="AN233" s="217"/>
    </row>
    <row r="234" spans="1:40" ht="15" customHeight="1">
      <c r="A234" s="217"/>
      <c r="B234" s="217"/>
      <c r="C234" s="217"/>
      <c r="D234" s="217"/>
      <c r="E234" s="217"/>
      <c r="F234" s="251"/>
      <c r="G234" s="251"/>
      <c r="H234" s="251"/>
      <c r="I234" s="251"/>
      <c r="J234" s="251"/>
      <c r="K234" s="254"/>
      <c r="L234" s="254"/>
      <c r="M234" s="251"/>
      <c r="N234" s="254"/>
      <c r="O234" s="254"/>
      <c r="P234" s="251"/>
      <c r="Q234" s="1535" t="s">
        <v>348</v>
      </c>
      <c r="R234" s="1535"/>
      <c r="S234" s="251"/>
      <c r="T234" s="251"/>
      <c r="U234" s="251"/>
      <c r="V234" s="251"/>
      <c r="W234" s="251"/>
      <c r="X234" s="251"/>
      <c r="Y234" s="251"/>
      <c r="Z234" s="217"/>
      <c r="AA234" s="353"/>
      <c r="AB234" s="353"/>
      <c r="AC234" s="518"/>
      <c r="AE234" s="293"/>
      <c r="AF234" s="293"/>
      <c r="AG234" s="293"/>
      <c r="AH234" s="519"/>
      <c r="AI234" s="217"/>
      <c r="AJ234" s="217"/>
      <c r="AK234" s="217"/>
      <c r="AL234" s="217"/>
      <c r="AM234" s="217"/>
      <c r="AN234" s="217"/>
    </row>
    <row r="235" spans="1:40" ht="15" customHeight="1">
      <c r="A235" s="217"/>
      <c r="B235" s="217"/>
      <c r="C235" s="217"/>
      <c r="D235" s="217"/>
      <c r="E235" s="217"/>
      <c r="F235" s="251"/>
      <c r="G235" s="251"/>
      <c r="H235" s="251"/>
      <c r="I235" s="217"/>
      <c r="J235" s="217"/>
      <c r="K235" s="217"/>
      <c r="L235" s="217"/>
      <c r="M235" s="306"/>
      <c r="N235" s="307"/>
      <c r="O235" s="217"/>
      <c r="P235" s="217"/>
      <c r="Q235" s="1536" t="s">
        <v>348</v>
      </c>
      <c r="R235" s="1536"/>
      <c r="S235" s="217"/>
      <c r="T235" s="307"/>
      <c r="U235" s="307"/>
      <c r="V235" s="251"/>
      <c r="W235" s="251"/>
      <c r="X235" s="251"/>
      <c r="Y235" s="251"/>
      <c r="Z235" s="217"/>
      <c r="AA235" s="251"/>
      <c r="AB235" s="251"/>
      <c r="AC235" s="251"/>
      <c r="AD235" s="217"/>
      <c r="AE235" s="217"/>
      <c r="AF235" s="217"/>
      <c r="AG235" s="217"/>
      <c r="AH235" s="217"/>
      <c r="AI235" s="217"/>
      <c r="AJ235" s="217"/>
      <c r="AK235" s="217"/>
      <c r="AL235" s="217"/>
      <c r="AM235" s="217"/>
      <c r="AN235" s="217"/>
    </row>
    <row r="236" spans="1:40" ht="15" customHeight="1">
      <c r="A236" s="217"/>
      <c r="B236" s="217"/>
      <c r="C236" s="217"/>
      <c r="D236" s="217"/>
      <c r="E236" s="217"/>
      <c r="F236" s="251"/>
      <c r="G236" s="251"/>
      <c r="H236" s="251"/>
      <c r="I236" s="217"/>
      <c r="J236" s="217"/>
      <c r="K236" s="217"/>
      <c r="L236" s="217"/>
      <c r="M236" s="306"/>
      <c r="N236" s="307"/>
      <c r="O236" s="217"/>
      <c r="P236" s="217"/>
      <c r="Q236" s="1536"/>
      <c r="R236" s="1536"/>
      <c r="S236" s="217"/>
      <c r="T236" s="307"/>
      <c r="U236" s="307"/>
      <c r="V236" s="251"/>
      <c r="W236" s="251"/>
      <c r="X236" s="251"/>
      <c r="Y236" s="251"/>
      <c r="Z236" s="217"/>
      <c r="AA236" s="251"/>
      <c r="AB236" s="251"/>
      <c r="AC236" s="251"/>
      <c r="AD236" s="217"/>
      <c r="AE236" s="217"/>
      <c r="AF236" s="217"/>
      <c r="AG236" s="217"/>
      <c r="AH236" s="217"/>
      <c r="AI236" s="217"/>
      <c r="AJ236" s="217"/>
      <c r="AK236" s="217"/>
      <c r="AL236" s="217"/>
      <c r="AM236" s="217"/>
      <c r="AN236" s="217"/>
    </row>
    <row r="237" spans="1:40" ht="15" customHeight="1">
      <c r="A237" s="217"/>
      <c r="B237" s="217"/>
      <c r="C237" s="217"/>
      <c r="D237" s="217"/>
      <c r="E237" s="217"/>
      <c r="F237" s="251"/>
      <c r="G237" s="251"/>
      <c r="H237" s="251"/>
      <c r="I237" s="217"/>
      <c r="J237" s="217"/>
      <c r="K237" s="217"/>
      <c r="L237" s="217"/>
      <c r="M237" s="306"/>
      <c r="N237" s="307"/>
      <c r="O237" s="217"/>
      <c r="P237" s="217"/>
      <c r="Q237" s="217"/>
      <c r="R237" s="217"/>
      <c r="S237" s="217"/>
      <c r="T237" s="307"/>
      <c r="U237" s="307"/>
      <c r="V237" s="251"/>
      <c r="W237" s="251"/>
      <c r="X237" s="251"/>
      <c r="Y237" s="251"/>
      <c r="Z237" s="217"/>
      <c r="AA237" s="251"/>
      <c r="AB237" s="251"/>
      <c r="AC237" s="251"/>
      <c r="AD237" s="217"/>
      <c r="AE237" s="217"/>
      <c r="AF237" s="217"/>
      <c r="AG237" s="217"/>
      <c r="AH237" s="217"/>
      <c r="AI237" s="217"/>
      <c r="AJ237" s="217"/>
      <c r="AK237" s="217"/>
      <c r="AL237" s="217"/>
      <c r="AM237" s="217"/>
      <c r="AN237" s="217"/>
    </row>
    <row r="238" spans="1:40" ht="15" customHeight="1">
      <c r="A238" s="217"/>
      <c r="B238" s="217"/>
      <c r="C238" s="217"/>
      <c r="D238" s="217"/>
      <c r="E238" s="217"/>
      <c r="F238" s="251"/>
      <c r="G238" s="251"/>
      <c r="H238" s="251"/>
      <c r="I238" s="217"/>
      <c r="J238" s="217"/>
      <c r="K238" s="217"/>
      <c r="L238" s="217"/>
      <c r="M238" s="306"/>
      <c r="N238" s="307"/>
      <c r="O238" s="217"/>
      <c r="P238" s="217"/>
      <c r="Q238" s="217"/>
      <c r="R238" s="217"/>
      <c r="S238" s="217"/>
      <c r="T238" s="307"/>
      <c r="U238" s="307"/>
      <c r="V238" s="251"/>
      <c r="W238" s="251"/>
      <c r="X238" s="251"/>
      <c r="Y238" s="251"/>
      <c r="Z238" s="217"/>
      <c r="AA238" s="251"/>
      <c r="AB238" s="251"/>
      <c r="AC238" s="251"/>
      <c r="AD238" s="217"/>
      <c r="AE238" s="217"/>
      <c r="AF238" s="217"/>
      <c r="AG238" s="217"/>
      <c r="AH238" s="217"/>
      <c r="AI238" s="217"/>
      <c r="AJ238" s="217"/>
      <c r="AK238" s="217"/>
      <c r="AL238" s="217"/>
      <c r="AM238" s="217"/>
      <c r="AN238" s="217"/>
    </row>
    <row r="239" spans="1:40" ht="15" customHeight="1">
      <c r="K239" s="266"/>
      <c r="N239" s="234"/>
      <c r="O239" s="234"/>
      <c r="P239" s="234"/>
      <c r="R239" s="235"/>
      <c r="S239" s="235"/>
      <c r="T239" s="235"/>
      <c r="V239" s="234"/>
      <c r="W239" s="234"/>
      <c r="X239" s="234"/>
      <c r="AF239" s="223"/>
      <c r="AG239" s="223"/>
      <c r="AH239" s="223"/>
    </row>
    <row r="240" spans="1:40" ht="15" customHeight="1">
      <c r="A240" s="298"/>
      <c r="B240" s="298"/>
      <c r="C240" s="298"/>
      <c r="D240" s="298"/>
      <c r="F240" s="301" t="s">
        <v>344</v>
      </c>
      <c r="G240" s="1027">
        <v>9</v>
      </c>
      <c r="H240" s="1027"/>
      <c r="I240" s="303" t="s">
        <v>709</v>
      </c>
      <c r="J240" s="303"/>
      <c r="L240" s="303"/>
      <c r="M240" s="303"/>
      <c r="P240" s="300"/>
      <c r="Q240" s="300"/>
      <c r="R240" s="303"/>
      <c r="S240" s="300"/>
      <c r="T240" s="300"/>
      <c r="U240" s="300"/>
      <c r="V240" s="300"/>
      <c r="W240" s="300"/>
      <c r="X240" s="300"/>
      <c r="Y240" s="300"/>
      <c r="Z240" s="300"/>
      <c r="AA240" s="300"/>
      <c r="AB240" s="300"/>
      <c r="AC240" s="300"/>
      <c r="AD240" s="300"/>
      <c r="AE240" s="300"/>
      <c r="AF240" s="300"/>
      <c r="AG240" s="300"/>
      <c r="AH240" s="300"/>
      <c r="AI240" s="300"/>
      <c r="AJ240" s="300"/>
      <c r="AK240" s="300"/>
      <c r="AL240" s="300"/>
      <c r="AM240" s="300"/>
      <c r="AN240" s="300"/>
    </row>
    <row r="241" spans="1:58" ht="15" customHeight="1">
      <c r="A241" s="298"/>
      <c r="B241" s="298"/>
      <c r="C241" s="298"/>
      <c r="D241" s="298"/>
      <c r="F241" s="301"/>
      <c r="G241" s="608"/>
      <c r="H241" s="608"/>
      <c r="I241" s="303"/>
      <c r="J241" s="303"/>
      <c r="L241" s="303"/>
      <c r="M241" s="303"/>
      <c r="P241" s="300"/>
      <c r="Q241" s="300"/>
      <c r="R241" s="1536" t="s">
        <v>348</v>
      </c>
      <c r="S241" s="1536"/>
      <c r="T241" s="300"/>
      <c r="U241" s="300"/>
      <c r="V241" s="300"/>
      <c r="W241" s="300"/>
      <c r="X241" s="300"/>
      <c r="Y241" s="300"/>
      <c r="Z241" s="300"/>
      <c r="AA241" s="300"/>
      <c r="AB241" s="300"/>
      <c r="AC241" s="300"/>
      <c r="AD241" s="300"/>
      <c r="AE241" s="300"/>
      <c r="AF241" s="300"/>
      <c r="AG241" s="300"/>
      <c r="AH241" s="300"/>
      <c r="AI241" s="300"/>
      <c r="AJ241" s="300"/>
      <c r="AK241" s="300"/>
      <c r="AL241" s="300"/>
      <c r="AM241" s="300"/>
      <c r="AN241" s="300"/>
    </row>
    <row r="242" spans="1:58" ht="15" customHeight="1">
      <c r="A242" s="298"/>
      <c r="B242" s="298"/>
      <c r="C242" s="298"/>
      <c r="D242" s="298"/>
      <c r="F242" s="301"/>
      <c r="G242" s="608"/>
      <c r="H242" s="608"/>
      <c r="I242" s="303"/>
      <c r="J242" s="303"/>
      <c r="L242" s="303"/>
      <c r="M242" s="303"/>
      <c r="P242" s="300"/>
      <c r="Q242" s="300"/>
      <c r="R242" s="1536"/>
      <c r="S242" s="1536"/>
      <c r="T242" s="300"/>
      <c r="U242" s="300"/>
      <c r="V242" s="300"/>
      <c r="W242" s="300"/>
      <c r="X242" s="300"/>
      <c r="Y242" s="300"/>
      <c r="Z242" s="300"/>
      <c r="AA242" s="300"/>
      <c r="AB242" s="300"/>
      <c r="AC242" s="300"/>
      <c r="AD242" s="300"/>
      <c r="AE242" s="300"/>
      <c r="AF242" s="300"/>
      <c r="AG242" s="300"/>
      <c r="AH242" s="300"/>
      <c r="AI242" s="300"/>
      <c r="AJ242" s="300"/>
      <c r="AK242" s="300"/>
      <c r="AL242" s="300"/>
      <c r="AM242" s="300"/>
      <c r="AN242" s="300"/>
    </row>
    <row r="243" spans="1:58" ht="15" customHeight="1">
      <c r="A243" s="217"/>
      <c r="B243" s="217"/>
      <c r="C243" s="217"/>
      <c r="D243" s="217"/>
      <c r="E243" s="217"/>
      <c r="F243" s="217"/>
      <c r="G243" s="217"/>
      <c r="H243" s="217"/>
      <c r="I243" s="217"/>
      <c r="J243" s="217"/>
      <c r="K243" s="254"/>
      <c r="L243" s="254"/>
      <c r="M243" s="217"/>
      <c r="N243" s="254"/>
      <c r="O243" s="254"/>
      <c r="P243" s="217"/>
      <c r="Q243" s="217"/>
      <c r="R243" s="227"/>
      <c r="S243" s="217"/>
      <c r="T243" s="227"/>
      <c r="U243" s="227"/>
      <c r="V243" s="217"/>
      <c r="W243" s="261"/>
      <c r="X243" s="261"/>
      <c r="Y243" s="261"/>
      <c r="Z243" s="217"/>
      <c r="AA243" s="217"/>
      <c r="AB243" s="315"/>
      <c r="AC243" s="234"/>
      <c r="AD243" s="293"/>
      <c r="AE243" s="293"/>
      <c r="AF243" s="293"/>
      <c r="AG243" s="293"/>
      <c r="AH243" s="237"/>
      <c r="AI243" s="217"/>
      <c r="AJ243" s="217"/>
      <c r="AK243" s="217"/>
      <c r="AL243" s="217"/>
      <c r="AM243" s="217"/>
      <c r="AN243" s="217"/>
    </row>
    <row r="244" spans="1:58" ht="15" customHeight="1">
      <c r="A244" s="217"/>
      <c r="B244" s="217"/>
      <c r="C244" s="217"/>
      <c r="D244" s="217"/>
      <c r="E244" s="248"/>
      <c r="F244" s="251"/>
      <c r="G244" s="251"/>
      <c r="H244" s="251"/>
      <c r="I244" s="251"/>
      <c r="R244" s="1536" t="s">
        <v>348</v>
      </c>
      <c r="S244" s="1536"/>
      <c r="U244" s="1275">
        <f>'§9.直角'!AJ12</f>
        <v>2</v>
      </c>
      <c r="W244" s="251"/>
      <c r="X244" s="251"/>
      <c r="Y244" s="251"/>
      <c r="Z244" s="217"/>
      <c r="AJ244" s="217"/>
      <c r="AK244" s="217"/>
      <c r="AL244" s="217"/>
      <c r="AM244" s="217"/>
      <c r="AN244" s="217"/>
    </row>
    <row r="245" spans="1:58" ht="15" customHeight="1">
      <c r="A245" s="217"/>
      <c r="B245" s="217"/>
      <c r="C245" s="217"/>
      <c r="D245" s="217"/>
      <c r="E245" s="248"/>
      <c r="F245" s="251"/>
      <c r="G245" s="251"/>
      <c r="H245" s="251"/>
      <c r="I245" s="217"/>
      <c r="O245" s="394" t="s">
        <v>574</v>
      </c>
      <c r="R245" s="1536"/>
      <c r="S245" s="1536"/>
      <c r="U245" s="1275"/>
      <c r="W245" s="251"/>
      <c r="X245" s="251"/>
      <c r="Y245" s="251"/>
      <c r="Z245" s="217"/>
      <c r="AB245" s="315"/>
      <c r="AC245" s="337"/>
      <c r="AD245" s="394" t="s">
        <v>574</v>
      </c>
      <c r="AE245" s="516" t="s">
        <v>51</v>
      </c>
      <c r="AF245" s="1523">
        <f>AH71</f>
        <v>595.35</v>
      </c>
      <c r="AG245" s="1523"/>
      <c r="AH245" s="1523"/>
      <c r="AI245" s="1523"/>
      <c r="AJ245" s="517" t="s">
        <v>15</v>
      </c>
      <c r="AK245" s="433"/>
      <c r="AM245" s="217"/>
      <c r="AN245" s="217"/>
    </row>
    <row r="246" spans="1:58" ht="15" customHeight="1">
      <c r="A246" s="217"/>
      <c r="B246" s="217"/>
      <c r="C246" s="217"/>
      <c r="D246" s="217"/>
      <c r="E246" s="248"/>
      <c r="F246" s="251"/>
      <c r="G246" s="251"/>
      <c r="H246" s="251"/>
      <c r="I246" s="217"/>
      <c r="U246" s="1275"/>
      <c r="W246" s="251"/>
      <c r="X246" s="251"/>
      <c r="Y246" s="251"/>
      <c r="Z246" s="217"/>
      <c r="AB246" s="217"/>
      <c r="AC246" s="337"/>
      <c r="AD246" s="394" t="s">
        <v>575</v>
      </c>
      <c r="AE246" s="516" t="s">
        <v>51</v>
      </c>
      <c r="AF246" s="1523">
        <f>AH73</f>
        <v>297.68</v>
      </c>
      <c r="AG246" s="1523"/>
      <c r="AH246" s="1523"/>
      <c r="AI246" s="1523"/>
      <c r="AJ246" s="517" t="s">
        <v>15</v>
      </c>
      <c r="AK246" s="345"/>
      <c r="AM246" s="217"/>
      <c r="AN246" s="217"/>
    </row>
    <row r="247" spans="1:58" ht="15" customHeight="1">
      <c r="A247" s="217"/>
      <c r="B247" s="217"/>
      <c r="C247" s="217"/>
      <c r="D247" s="217"/>
      <c r="E247" s="248"/>
      <c r="F247" s="251"/>
      <c r="G247" s="251"/>
      <c r="H247" s="251"/>
      <c r="I247" s="251"/>
      <c r="U247" s="1275">
        <f>'§9.直角'!AJ16</f>
        <v>0.7</v>
      </c>
      <c r="W247" s="251"/>
      <c r="X247" s="251"/>
      <c r="Y247" s="251"/>
      <c r="Z247" s="217"/>
      <c r="AB247" s="315"/>
      <c r="AM247" s="217"/>
      <c r="AN247" s="217"/>
    </row>
    <row r="248" spans="1:58" ht="15" customHeight="1">
      <c r="A248" s="298"/>
      <c r="B248" s="298"/>
      <c r="C248" s="298"/>
      <c r="D248" s="298"/>
      <c r="E248" s="248"/>
      <c r="F248" s="303"/>
      <c r="G248" s="303"/>
      <c r="H248" s="300"/>
      <c r="I248" s="217"/>
      <c r="U248" s="1275"/>
      <c r="W248" s="300"/>
      <c r="X248" s="300"/>
      <c r="Y248" s="300"/>
      <c r="Z248" s="266" t="s">
        <v>315</v>
      </c>
      <c r="AA248" s="315"/>
      <c r="AB248" s="217"/>
      <c r="AC248" s="337"/>
      <c r="AD248" s="394"/>
      <c r="AE248" s="516"/>
    </row>
    <row r="249" spans="1:58" ht="15" customHeight="1">
      <c r="A249" s="298"/>
      <c r="B249" s="298"/>
      <c r="C249" s="298"/>
      <c r="D249" s="298"/>
      <c r="E249" s="248"/>
      <c r="F249" s="303"/>
      <c r="G249" s="303"/>
      <c r="H249" s="300"/>
      <c r="I249" s="217"/>
      <c r="P249" s="394" t="s">
        <v>575</v>
      </c>
      <c r="U249" s="346"/>
      <c r="W249" s="300"/>
      <c r="X249" s="300"/>
      <c r="Y249" s="300"/>
      <c r="Z249"/>
      <c r="AA249" s="300"/>
      <c r="AB249" s="315"/>
      <c r="AC249" s="337"/>
      <c r="AD249" s="359" t="s">
        <v>336</v>
      </c>
      <c r="AE249" s="516" t="s">
        <v>51</v>
      </c>
      <c r="AF249" s="1523">
        <f>AH79</f>
        <v>1105.6500000000001</v>
      </c>
      <c r="AG249" s="1523"/>
      <c r="AH249" s="1523"/>
      <c r="AI249" s="1523"/>
      <c r="AJ249" s="517" t="s">
        <v>13</v>
      </c>
      <c r="AK249" s="345"/>
    </row>
    <row r="250" spans="1:58" ht="15" customHeight="1">
      <c r="A250" s="298"/>
      <c r="B250" s="298"/>
      <c r="C250" s="298"/>
      <c r="D250" s="298"/>
      <c r="E250" s="248"/>
      <c r="F250" s="217"/>
      <c r="G250" s="320"/>
      <c r="H250" s="320"/>
      <c r="I250" s="320"/>
      <c r="U250" s="1276">
        <f>'§9.直角'!AJ23</f>
        <v>4.9000000000000004</v>
      </c>
      <c r="W250" s="320"/>
      <c r="X250" s="320"/>
      <c r="Y250" s="300"/>
      <c r="Z250"/>
      <c r="AA250" s="300"/>
      <c r="AB250"/>
      <c r="AC250" s="337"/>
      <c r="AK250" s="345"/>
    </row>
    <row r="251" spans="1:58" ht="15" customHeight="1">
      <c r="A251" s="298"/>
      <c r="B251" s="298"/>
      <c r="C251" s="298"/>
      <c r="D251" s="298"/>
      <c r="E251" s="248"/>
      <c r="F251" s="217"/>
      <c r="G251" s="320"/>
      <c r="H251" s="320"/>
      <c r="I251" s="320"/>
      <c r="U251" s="1276"/>
      <c r="W251" s="320"/>
      <c r="X251" s="320"/>
      <c r="Y251" s="300"/>
      <c r="Z251"/>
      <c r="AA251" s="300"/>
      <c r="AB251" s="300"/>
      <c r="AC251"/>
      <c r="AD251"/>
      <c r="AE251"/>
      <c r="AF251"/>
      <c r="AG251"/>
      <c r="AH251"/>
      <c r="AI251"/>
    </row>
    <row r="252" spans="1:58" ht="15" customHeight="1">
      <c r="A252" s="298"/>
      <c r="B252" s="298"/>
      <c r="C252" s="298"/>
      <c r="D252" s="298"/>
      <c r="E252" s="248"/>
      <c r="F252" s="217"/>
      <c r="G252" s="217"/>
      <c r="H252" s="232"/>
      <c r="I252" s="217"/>
      <c r="U252" s="1276"/>
      <c r="W252" s="232"/>
      <c r="X252" s="217"/>
      <c r="Y252" s="300"/>
      <c r="Z252"/>
      <c r="AC252" s="300"/>
      <c r="AD252" s="300"/>
      <c r="AE252"/>
      <c r="AF252"/>
      <c r="AG252"/>
      <c r="AH252"/>
      <c r="AI252"/>
      <c r="AJ252"/>
      <c r="AK252"/>
    </row>
    <row r="253" spans="1:58" ht="15" customHeight="1">
      <c r="A253" s="298"/>
      <c r="B253" s="298"/>
      <c r="C253" s="298"/>
      <c r="D253" s="298"/>
      <c r="E253" s="248"/>
      <c r="F253" s="217"/>
      <c r="G253" s="217"/>
      <c r="H253" s="232"/>
      <c r="I253" s="217"/>
      <c r="W253" s="232"/>
      <c r="X253" s="217"/>
      <c r="Y253" s="300"/>
      <c r="Z253"/>
      <c r="AC253" s="300"/>
      <c r="AD253" s="300"/>
      <c r="AE253"/>
      <c r="AF253"/>
      <c r="AG253"/>
      <c r="AH253"/>
      <c r="AI253"/>
      <c r="AJ253"/>
      <c r="AK253"/>
    </row>
    <row r="254" spans="1:58" ht="15" customHeight="1">
      <c r="A254" s="298"/>
      <c r="B254" s="298"/>
      <c r="C254" s="298"/>
      <c r="D254" s="298"/>
      <c r="E254" s="248"/>
      <c r="F254" s="217"/>
      <c r="G254" s="217"/>
      <c r="H254" s="232"/>
      <c r="I254" s="217"/>
      <c r="W254" s="232"/>
      <c r="X254" s="217"/>
      <c r="Y254" s="300"/>
      <c r="Z254"/>
      <c r="AC254" s="300"/>
      <c r="AD254" s="300"/>
      <c r="AE254"/>
      <c r="AF254"/>
      <c r="AG254"/>
      <c r="AH254"/>
      <c r="AI254"/>
      <c r="AJ254"/>
      <c r="AK254"/>
      <c r="AT254" s="251"/>
      <c r="AU254" s="254"/>
      <c r="AV254" s="254"/>
      <c r="AW254" s="251"/>
      <c r="AX254" s="254"/>
      <c r="AY254" s="254"/>
      <c r="AZ254" s="251"/>
      <c r="BA254" s="251"/>
      <c r="BB254" s="227"/>
      <c r="BD254" s="251"/>
      <c r="BE254" s="251"/>
      <c r="BF254" s="251"/>
    </row>
    <row r="255" spans="1:58" ht="15" customHeight="1">
      <c r="A255" s="298"/>
      <c r="B255" s="298"/>
      <c r="C255" s="298"/>
      <c r="D255" s="298"/>
      <c r="E255" s="248"/>
      <c r="F255" s="217"/>
      <c r="G255" s="217"/>
      <c r="H255" s="232"/>
      <c r="I255" s="217"/>
      <c r="O255" s="359" t="s">
        <v>336</v>
      </c>
      <c r="R255" s="1535" t="s">
        <v>348</v>
      </c>
      <c r="S255" s="1535"/>
      <c r="W255" s="232"/>
      <c r="X255" s="217"/>
      <c r="Y255" s="300"/>
      <c r="Z255"/>
      <c r="AC255" s="300"/>
      <c r="AD255" s="300"/>
      <c r="AE255"/>
      <c r="AF255"/>
      <c r="AG255"/>
      <c r="AH255"/>
      <c r="AI255"/>
      <c r="AJ255"/>
      <c r="AK255"/>
      <c r="AT255" s="217"/>
      <c r="AU255" s="217"/>
      <c r="AV255" s="217"/>
      <c r="AW255" s="306"/>
      <c r="AX255" s="307"/>
      <c r="AZ255" s="217"/>
      <c r="BA255" s="217"/>
      <c r="BB255" s="217"/>
      <c r="BC255" s="217"/>
      <c r="BD255" s="307"/>
      <c r="BE255" s="307"/>
      <c r="BF255" s="251"/>
    </row>
    <row r="256" spans="1:58" ht="15" customHeight="1">
      <c r="A256" s="298"/>
      <c r="B256" s="298"/>
      <c r="C256" s="298"/>
      <c r="D256" s="298"/>
      <c r="E256" s="248"/>
      <c r="F256" s="217"/>
      <c r="G256" s="217"/>
      <c r="H256" s="232"/>
      <c r="I256" s="217"/>
      <c r="R256" s="1536" t="s">
        <v>348</v>
      </c>
      <c r="S256" s="1536"/>
      <c r="W256" s="232"/>
      <c r="X256" s="217"/>
      <c r="Y256" s="300"/>
      <c r="Z256"/>
      <c r="AC256" s="300"/>
      <c r="AD256" s="300"/>
      <c r="AE256"/>
      <c r="AF256"/>
      <c r="AG256"/>
      <c r="AH256"/>
      <c r="AI256"/>
      <c r="AJ256"/>
      <c r="AK256"/>
      <c r="AT256" s="217"/>
      <c r="AU256"/>
      <c r="AV256" s="226"/>
      <c r="AX256" s="308"/>
      <c r="AY256" s="308"/>
      <c r="AZ256" s="226"/>
      <c r="BA256" s="226"/>
      <c r="BB256"/>
      <c r="BC256" s="226"/>
      <c r="BD256" s="270"/>
      <c r="BE256" s="217"/>
      <c r="BF256" s="251"/>
    </row>
    <row r="257" spans="1:58" ht="15" customHeight="1">
      <c r="A257" s="298"/>
      <c r="B257" s="298"/>
      <c r="C257" s="298"/>
      <c r="D257" s="298"/>
      <c r="E257" s="248"/>
      <c r="F257" s="217"/>
      <c r="G257" s="217"/>
      <c r="H257" s="232"/>
      <c r="I257" s="217"/>
      <c r="J257" s="217"/>
      <c r="K257" s="217"/>
      <c r="L257" s="310"/>
      <c r="M257" s="217"/>
      <c r="N257" s="217"/>
      <c r="O257" s="217"/>
      <c r="P257" s="217"/>
      <c r="Q257" s="307"/>
      <c r="R257" s="1536"/>
      <c r="S257" s="1536"/>
      <c r="T257" s="217"/>
      <c r="U257" s="217"/>
      <c r="V257" s="217"/>
      <c r="W257" s="232"/>
      <c r="X257" s="217"/>
      <c r="Y257" s="300"/>
      <c r="Z257"/>
      <c r="AC257" s="300"/>
      <c r="AD257" s="300"/>
      <c r="AE257"/>
      <c r="AF257"/>
      <c r="AG257"/>
      <c r="AH257"/>
      <c r="AI257"/>
      <c r="AJ257"/>
      <c r="AK257"/>
      <c r="AT257" s="217"/>
      <c r="AU257"/>
      <c r="AV257" s="226"/>
      <c r="AW257" s="226"/>
      <c r="AX257" s="308"/>
      <c r="AY257" s="308"/>
      <c r="AZ257" s="226"/>
      <c r="BA257" s="226"/>
      <c r="BB257"/>
      <c r="BC257" s="226"/>
      <c r="BD257" s="270"/>
      <c r="BE257" s="217"/>
      <c r="BF257" s="251"/>
    </row>
    <row r="258" spans="1:58" ht="15" customHeight="1">
      <c r="A258" s="298"/>
      <c r="B258" s="298"/>
      <c r="C258" s="298"/>
      <c r="D258" s="298"/>
      <c r="E258" s="248"/>
      <c r="F258" s="217"/>
      <c r="G258" s="217"/>
      <c r="H258" s="232"/>
      <c r="I258" s="217"/>
      <c r="J258" s="217"/>
      <c r="K258" s="217"/>
      <c r="L258" s="310"/>
      <c r="M258" s="217"/>
      <c r="N258" s="217"/>
      <c r="O258" s="217"/>
      <c r="P258" s="217"/>
      <c r="Q258" s="307"/>
      <c r="R258" s="217"/>
      <c r="S258" s="217"/>
      <c r="T258" s="217"/>
      <c r="U258" s="217"/>
      <c r="V258" s="217"/>
      <c r="W258" s="232"/>
      <c r="X258" s="217"/>
      <c r="Y258" s="300"/>
      <c r="Z258"/>
      <c r="AC258" s="300"/>
      <c r="AD258" s="300"/>
      <c r="AE258"/>
      <c r="AF258"/>
      <c r="AG258"/>
      <c r="AH258"/>
      <c r="AI258"/>
      <c r="AJ258"/>
      <c r="AK258"/>
      <c r="AT258" s="217"/>
      <c r="AU258" s="309"/>
      <c r="AV258" s="226"/>
      <c r="AW258" s="394"/>
      <c r="AX258" s="308"/>
      <c r="AY258" s="308"/>
      <c r="AZ258" s="226"/>
      <c r="BA258" s="226"/>
      <c r="BB258" s="309"/>
      <c r="BC258" s="226"/>
      <c r="BD258" s="270"/>
      <c r="BE258" s="217"/>
      <c r="BF258" s="300"/>
    </row>
    <row r="259" spans="1:58" ht="15" customHeight="1">
      <c r="AT259" s="320"/>
      <c r="AU259" s="217"/>
      <c r="AV259" s="307"/>
      <c r="AX259" s="223"/>
      <c r="AZ259" s="320"/>
      <c r="BB259" s="223"/>
      <c r="BC259" s="223"/>
      <c r="BD259" s="223"/>
      <c r="BE259" s="320"/>
      <c r="BF259" s="320"/>
    </row>
    <row r="260" spans="1:58" ht="15.75" customHeight="1">
      <c r="C260" s="220" t="s">
        <v>710</v>
      </c>
      <c r="AT260" s="320"/>
      <c r="AU260" s="217"/>
      <c r="AV260" s="217"/>
      <c r="AW260" s="311"/>
      <c r="AZ260" s="320"/>
      <c r="BA260" s="217"/>
      <c r="BB260" s="311"/>
      <c r="BC260" s="217"/>
      <c r="BD260" s="217"/>
      <c r="BE260" s="320"/>
      <c r="BF260" s="320"/>
    </row>
    <row r="261" spans="1:58" ht="15.75" customHeight="1">
      <c r="B261" s="389"/>
      <c r="AT261" s="217"/>
      <c r="AU261" s="217"/>
      <c r="AV261" s="310"/>
      <c r="AW261" s="217"/>
      <c r="AX261" s="217"/>
      <c r="AY261" s="217"/>
      <c r="AZ261" s="217"/>
      <c r="BA261" s="307"/>
      <c r="BB261" s="217"/>
      <c r="BC261" s="217"/>
      <c r="BD261" s="217"/>
      <c r="BE261" s="217"/>
      <c r="BF261" s="217"/>
    </row>
    <row r="262" spans="1:58" ht="15.75" customHeight="1">
      <c r="D262" s="340" t="s">
        <v>577</v>
      </c>
      <c r="E262" s="340"/>
      <c r="F262" s="340"/>
      <c r="G262" s="340"/>
      <c r="H262" s="340"/>
      <c r="I262" s="340"/>
      <c r="J262" s="340"/>
      <c r="K262" s="340"/>
      <c r="L262" s="340"/>
      <c r="M262" s="340"/>
      <c r="N262" s="340"/>
      <c r="O262" s="340"/>
      <c r="P262" s="340"/>
      <c r="Q262" s="340"/>
      <c r="R262" s="340"/>
      <c r="S262" s="340"/>
      <c r="T262" s="340"/>
      <c r="U262" s="340"/>
      <c r="V262" s="340"/>
      <c r="W262" s="340"/>
      <c r="X262" s="340"/>
      <c r="Y262" s="340"/>
      <c r="Z262" s="340"/>
      <c r="AA262" s="340"/>
      <c r="AB262" s="340"/>
      <c r="AC262" s="340"/>
      <c r="AD262" s="340"/>
      <c r="AE262" s="340"/>
      <c r="AF262" s="340"/>
      <c r="AG262" s="340"/>
      <c r="AT262" s="217"/>
      <c r="AU262" s="217"/>
      <c r="AV262" s="310"/>
      <c r="AW262" s="217"/>
      <c r="AY262" s="217"/>
      <c r="AZ262" s="217"/>
      <c r="BA262" s="634"/>
      <c r="BB262" s="634"/>
      <c r="BC262" s="217"/>
      <c r="BD262" s="217"/>
      <c r="BE262" s="217"/>
      <c r="BF262" s="217"/>
    </row>
    <row r="263" spans="1:58" ht="15.75" customHeight="1">
      <c r="D263" s="1510" t="s">
        <v>344</v>
      </c>
      <c r="E263" s="1510"/>
      <c r="F263" s="1510"/>
      <c r="G263" s="1510"/>
      <c r="H263" s="1525" t="s">
        <v>578</v>
      </c>
      <c r="I263" s="1525"/>
      <c r="J263" s="1525"/>
      <c r="K263" s="1525"/>
      <c r="L263" s="1510" t="s">
        <v>579</v>
      </c>
      <c r="M263" s="1510"/>
      <c r="N263" s="1510"/>
      <c r="O263" s="1510"/>
      <c r="P263" s="1509" t="s">
        <v>580</v>
      </c>
      <c r="Q263" s="1510"/>
      <c r="R263" s="1510"/>
      <c r="S263" s="1511"/>
      <c r="T263" s="1526" t="s">
        <v>581</v>
      </c>
      <c r="U263" s="1527"/>
      <c r="V263" s="1527"/>
      <c r="W263" s="1527"/>
      <c r="X263" s="1527"/>
      <c r="Y263" s="1527"/>
      <c r="Z263" s="1527"/>
      <c r="AA263" s="1527"/>
      <c r="AB263" s="1527"/>
      <c r="AC263" s="1527"/>
      <c r="AD263" s="1527"/>
      <c r="AE263" s="1527"/>
      <c r="AF263" s="1527"/>
      <c r="AG263" s="1528"/>
      <c r="AT263" s="217"/>
      <c r="AU263" s="217"/>
      <c r="AV263" s="310"/>
      <c r="AW263" s="359"/>
      <c r="AY263" s="217"/>
      <c r="AZ263" s="217"/>
      <c r="BA263" s="635"/>
      <c r="BB263" s="635"/>
      <c r="BC263" s="217"/>
      <c r="BD263" s="217"/>
      <c r="BE263" s="217"/>
      <c r="BF263" s="217"/>
    </row>
    <row r="264" spans="1:58" ht="15.75" customHeight="1">
      <c r="D264" s="1050"/>
      <c r="E264" s="1050"/>
      <c r="F264" s="1050"/>
      <c r="G264" s="1050"/>
      <c r="H264" s="1514"/>
      <c r="I264" s="1514"/>
      <c r="J264" s="1514"/>
      <c r="K264" s="1514"/>
      <c r="L264" s="1050"/>
      <c r="M264" s="1050"/>
      <c r="N264" s="1050"/>
      <c r="O264" s="1050"/>
      <c r="P264" s="1479"/>
      <c r="Q264" s="1050"/>
      <c r="R264" s="1050"/>
      <c r="S264" s="1480"/>
      <c r="T264" s="1515"/>
      <c r="U264" s="1516"/>
      <c r="V264" s="1516"/>
      <c r="W264" s="1516"/>
      <c r="X264" s="1516"/>
      <c r="Y264" s="1516"/>
      <c r="Z264" s="1516"/>
      <c r="AA264" s="1516"/>
      <c r="AB264" s="1516"/>
      <c r="AC264" s="1516"/>
      <c r="AD264" s="1516"/>
      <c r="AE264" s="1516"/>
      <c r="AF264" s="1516"/>
      <c r="AG264" s="1517"/>
      <c r="AT264" s="217"/>
      <c r="AU264" s="217"/>
      <c r="AV264" s="310"/>
      <c r="AW264" s="217"/>
      <c r="AX264" s="217"/>
      <c r="AY264" s="217"/>
      <c r="AZ264" s="217"/>
      <c r="BA264" s="635"/>
      <c r="BB264" s="635"/>
      <c r="BC264" s="217"/>
      <c r="BD264" s="217"/>
      <c r="BE264" s="217"/>
      <c r="BF264" s="217"/>
    </row>
    <row r="265" spans="1:58" ht="15.75" customHeight="1">
      <c r="D265" s="842">
        <v>1</v>
      </c>
      <c r="E265" s="842"/>
      <c r="F265" s="842"/>
      <c r="G265" s="843"/>
      <c r="H265" s="1518" t="s">
        <v>582</v>
      </c>
      <c r="I265" s="1519"/>
      <c r="J265" s="1519"/>
      <c r="K265" s="1519"/>
      <c r="L265" s="853" t="s">
        <v>583</v>
      </c>
      <c r="M265" s="854"/>
      <c r="N265" s="854"/>
      <c r="O265" s="854"/>
      <c r="P265" s="853" t="s">
        <v>584</v>
      </c>
      <c r="Q265" s="854"/>
      <c r="R265" s="854"/>
      <c r="S265" s="855"/>
      <c r="T265" s="1520" t="s">
        <v>585</v>
      </c>
      <c r="U265" s="1521"/>
      <c r="V265" s="1521"/>
      <c r="W265" s="1521"/>
      <c r="X265" s="1521"/>
      <c r="Y265" s="1521"/>
      <c r="Z265" s="1521"/>
      <c r="AA265" s="1521"/>
      <c r="AB265" s="1521"/>
      <c r="AC265" s="1521"/>
      <c r="AD265" s="1521"/>
      <c r="AE265" s="1521"/>
      <c r="AF265" s="1521"/>
      <c r="AG265" s="1522"/>
      <c r="AT265" s="217"/>
      <c r="AU265" s="217"/>
      <c r="AV265" s="310"/>
      <c r="AW265" s="217"/>
      <c r="AX265" s="217"/>
      <c r="AY265" s="217"/>
      <c r="AZ265" s="217"/>
      <c r="BA265" s="307"/>
      <c r="BB265" s="217"/>
      <c r="BC265" s="217"/>
      <c r="BD265" s="217"/>
      <c r="BE265" s="217"/>
      <c r="BF265" s="217"/>
    </row>
    <row r="266" spans="1:58" ht="15.75" customHeight="1">
      <c r="D266" s="1488">
        <v>2</v>
      </c>
      <c r="E266" s="1488"/>
      <c r="F266" s="1488"/>
      <c r="G266" s="1489"/>
      <c r="H266" s="1490" t="s">
        <v>586</v>
      </c>
      <c r="I266" s="1491"/>
      <c r="J266" s="1491"/>
      <c r="K266" s="1491"/>
      <c r="L266" s="1492" t="s">
        <v>583</v>
      </c>
      <c r="M266" s="1493"/>
      <c r="N266" s="1493"/>
      <c r="O266" s="1493"/>
      <c r="P266" s="1492" t="s">
        <v>584</v>
      </c>
      <c r="Q266" s="1493"/>
      <c r="R266" s="1493"/>
      <c r="S266" s="1494"/>
      <c r="T266" s="1485" t="s">
        <v>587</v>
      </c>
      <c r="U266" s="1486"/>
      <c r="V266" s="1486"/>
      <c r="W266" s="1486"/>
      <c r="X266" s="1486"/>
      <c r="Y266" s="1486"/>
      <c r="Z266" s="1486"/>
      <c r="AA266" s="1486"/>
      <c r="AB266" s="1486"/>
      <c r="AC266" s="1486"/>
      <c r="AD266" s="1486"/>
      <c r="AE266" s="1486"/>
      <c r="AF266" s="1486"/>
      <c r="AG266" s="1487"/>
    </row>
    <row r="267" spans="1:58" ht="15.75" customHeight="1">
      <c r="D267" s="1488">
        <v>3</v>
      </c>
      <c r="E267" s="1488"/>
      <c r="F267" s="1488"/>
      <c r="G267" s="1489"/>
      <c r="H267" s="1490" t="s">
        <v>588</v>
      </c>
      <c r="I267" s="1491"/>
      <c r="J267" s="1491"/>
      <c r="K267" s="1491"/>
      <c r="L267" s="1492" t="s">
        <v>589</v>
      </c>
      <c r="M267" s="1493"/>
      <c r="N267" s="1493"/>
      <c r="O267" s="1493"/>
      <c r="P267" s="1492" t="s">
        <v>584</v>
      </c>
      <c r="Q267" s="1493"/>
      <c r="R267" s="1493"/>
      <c r="S267" s="1494"/>
      <c r="T267" s="1485" t="s">
        <v>590</v>
      </c>
      <c r="U267" s="1486"/>
      <c r="V267" s="1486"/>
      <c r="W267" s="1486"/>
      <c r="X267" s="1486"/>
      <c r="Y267" s="1486"/>
      <c r="Z267" s="1486"/>
      <c r="AA267" s="1486"/>
      <c r="AB267" s="1486"/>
      <c r="AC267" s="1486"/>
      <c r="AD267" s="1486"/>
      <c r="AE267" s="1486"/>
      <c r="AF267" s="1486"/>
      <c r="AG267" s="1487"/>
    </row>
    <row r="268" spans="1:58" ht="15.75" customHeight="1">
      <c r="D268" s="1488">
        <v>4</v>
      </c>
      <c r="E268" s="1488"/>
      <c r="F268" s="1488"/>
      <c r="G268" s="1489"/>
      <c r="H268" s="1490" t="s">
        <v>591</v>
      </c>
      <c r="I268" s="1491"/>
      <c r="J268" s="1491"/>
      <c r="K268" s="1491"/>
      <c r="L268" s="1492" t="s">
        <v>583</v>
      </c>
      <c r="M268" s="1493"/>
      <c r="N268" s="1493"/>
      <c r="O268" s="1493"/>
      <c r="P268" s="1492" t="s">
        <v>584</v>
      </c>
      <c r="Q268" s="1493"/>
      <c r="R268" s="1493"/>
      <c r="S268" s="1494"/>
      <c r="T268" s="1485" t="s">
        <v>592</v>
      </c>
      <c r="U268" s="1486"/>
      <c r="V268" s="1486"/>
      <c r="W268" s="1486"/>
      <c r="X268" s="1486"/>
      <c r="Y268" s="1486"/>
      <c r="Z268" s="1486"/>
      <c r="AA268" s="1486"/>
      <c r="AB268" s="1486"/>
      <c r="AC268" s="1486"/>
      <c r="AD268" s="1486"/>
      <c r="AE268" s="1486"/>
      <c r="AF268" s="1486"/>
      <c r="AG268" s="1487"/>
    </row>
    <row r="269" spans="1:58" ht="15.75" customHeight="1">
      <c r="D269" s="1488">
        <v>5</v>
      </c>
      <c r="E269" s="1488"/>
      <c r="F269" s="1488"/>
      <c r="G269" s="1489"/>
      <c r="H269" s="1490" t="s">
        <v>593</v>
      </c>
      <c r="I269" s="1491"/>
      <c r="J269" s="1491"/>
      <c r="K269" s="1491"/>
      <c r="L269" s="1492" t="s">
        <v>583</v>
      </c>
      <c r="M269" s="1493"/>
      <c r="N269" s="1493"/>
      <c r="O269" s="1493"/>
      <c r="P269" s="1492" t="s">
        <v>584</v>
      </c>
      <c r="Q269" s="1493"/>
      <c r="R269" s="1493"/>
      <c r="S269" s="1494"/>
      <c r="T269" s="1485" t="s">
        <v>711</v>
      </c>
      <c r="U269" s="1486"/>
      <c r="V269" s="1486"/>
      <c r="W269" s="1486"/>
      <c r="X269" s="1486"/>
      <c r="Y269" s="1486"/>
      <c r="Z269" s="1486"/>
      <c r="AA269" s="1486"/>
      <c r="AB269" s="1486"/>
      <c r="AC269" s="1486"/>
      <c r="AD269" s="1486"/>
      <c r="AE269" s="1486"/>
      <c r="AF269" s="1486"/>
      <c r="AG269" s="1487"/>
    </row>
    <row r="270" spans="1:58" ht="15.75" customHeight="1">
      <c r="D270" s="1488">
        <v>6</v>
      </c>
      <c r="E270" s="1488"/>
      <c r="F270" s="1488"/>
      <c r="G270" s="1489"/>
      <c r="H270" s="1490" t="s">
        <v>593</v>
      </c>
      <c r="I270" s="1491"/>
      <c r="J270" s="1491"/>
      <c r="K270" s="1491"/>
      <c r="L270" s="1492" t="s">
        <v>583</v>
      </c>
      <c r="M270" s="1493"/>
      <c r="N270" s="1493"/>
      <c r="O270" s="1493"/>
      <c r="P270" s="1492" t="s">
        <v>584</v>
      </c>
      <c r="Q270" s="1493"/>
      <c r="R270" s="1493"/>
      <c r="S270" s="1494"/>
      <c r="T270" s="1485" t="s">
        <v>712</v>
      </c>
      <c r="U270" s="1486"/>
      <c r="V270" s="1486"/>
      <c r="W270" s="1486"/>
      <c r="X270" s="1486"/>
      <c r="Y270" s="1486"/>
      <c r="Z270" s="1486"/>
      <c r="AA270" s="1486"/>
      <c r="AB270" s="1486"/>
      <c r="AC270" s="1486"/>
      <c r="AD270" s="1486"/>
      <c r="AE270" s="1486"/>
      <c r="AF270" s="1486"/>
      <c r="AG270" s="1487"/>
    </row>
    <row r="271" spans="1:58" ht="15.75" customHeight="1">
      <c r="D271" s="1488">
        <v>7</v>
      </c>
      <c r="E271" s="1488"/>
      <c r="F271" s="1488"/>
      <c r="G271" s="1489"/>
      <c r="H271" s="1490" t="s">
        <v>595</v>
      </c>
      <c r="I271" s="1491"/>
      <c r="J271" s="1491"/>
      <c r="K271" s="1491"/>
      <c r="L271" s="1492" t="s">
        <v>713</v>
      </c>
      <c r="M271" s="1493"/>
      <c r="N271" s="1493"/>
      <c r="O271" s="1493"/>
      <c r="P271" s="1492" t="s">
        <v>597</v>
      </c>
      <c r="Q271" s="1493"/>
      <c r="R271" s="1493"/>
      <c r="S271" s="1494"/>
      <c r="T271" s="1485" t="s">
        <v>571</v>
      </c>
      <c r="U271" s="1486"/>
      <c r="V271" s="1486"/>
      <c r="W271" s="1486"/>
      <c r="X271" s="1486"/>
      <c r="Y271" s="1486"/>
      <c r="Z271" s="1486"/>
      <c r="AA271" s="1486"/>
      <c r="AB271" s="1486"/>
      <c r="AC271" s="1486"/>
      <c r="AD271" s="1486"/>
      <c r="AE271" s="1486"/>
      <c r="AF271" s="1486"/>
      <c r="AG271" s="1487"/>
    </row>
    <row r="272" spans="1:58" ht="15.75" customHeight="1">
      <c r="D272" s="1488">
        <v>8</v>
      </c>
      <c r="E272" s="1488"/>
      <c r="F272" s="1488"/>
      <c r="G272" s="1489"/>
      <c r="H272" s="1490" t="s">
        <v>598</v>
      </c>
      <c r="I272" s="1491"/>
      <c r="J272" s="1491"/>
      <c r="K272" s="1491"/>
      <c r="L272" s="1492" t="s">
        <v>713</v>
      </c>
      <c r="M272" s="1493"/>
      <c r="N272" s="1493"/>
      <c r="O272" s="1493"/>
      <c r="P272" s="1492" t="s">
        <v>599</v>
      </c>
      <c r="Q272" s="1493"/>
      <c r="R272" s="1493"/>
      <c r="S272" s="1494"/>
      <c r="T272" s="1485" t="s">
        <v>714</v>
      </c>
      <c r="U272" s="1486"/>
      <c r="V272" s="1486"/>
      <c r="W272" s="1486"/>
      <c r="X272" s="1486"/>
      <c r="Y272" s="1486"/>
      <c r="Z272" s="1486"/>
      <c r="AA272" s="1486"/>
      <c r="AB272" s="1486"/>
      <c r="AC272" s="1486"/>
      <c r="AD272" s="1486"/>
      <c r="AE272" s="1486"/>
      <c r="AF272" s="1486"/>
      <c r="AG272" s="1487"/>
    </row>
    <row r="273" spans="3:33" ht="15.75" customHeight="1">
      <c r="D273" s="1501">
        <v>9</v>
      </c>
      <c r="E273" s="1501"/>
      <c r="F273" s="1501"/>
      <c r="G273" s="1502"/>
      <c r="H273" s="1503" t="s">
        <v>600</v>
      </c>
      <c r="I273" s="1504"/>
      <c r="J273" s="1504"/>
      <c r="K273" s="1504"/>
      <c r="L273" s="863" t="s">
        <v>713</v>
      </c>
      <c r="M273" s="861"/>
      <c r="N273" s="861"/>
      <c r="O273" s="861"/>
      <c r="P273" s="863" t="s">
        <v>597</v>
      </c>
      <c r="Q273" s="861"/>
      <c r="R273" s="861"/>
      <c r="S273" s="1505"/>
      <c r="T273" s="1506" t="s">
        <v>573</v>
      </c>
      <c r="U273" s="1507"/>
      <c r="V273" s="1507"/>
      <c r="W273" s="1507"/>
      <c r="X273" s="1507"/>
      <c r="Y273" s="1507"/>
      <c r="Z273" s="1507"/>
      <c r="AA273" s="1507"/>
      <c r="AB273" s="1507"/>
      <c r="AC273" s="1507"/>
      <c r="AD273" s="1507"/>
      <c r="AE273" s="1507"/>
      <c r="AF273" s="1507"/>
      <c r="AG273" s="1508"/>
    </row>
    <row r="274" spans="3:33" ht="15.75" customHeight="1"/>
    <row r="276" spans="3:33" ht="15" customHeight="1">
      <c r="D276" s="992" t="s">
        <v>601</v>
      </c>
      <c r="E276" s="992"/>
      <c r="F276" s="992"/>
      <c r="G276" s="992"/>
      <c r="H276" s="992"/>
      <c r="I276" s="992"/>
      <c r="J276" s="992"/>
      <c r="K276" s="992"/>
      <c r="L276" s="992"/>
      <c r="M276" s="992"/>
      <c r="N276" s="992"/>
      <c r="O276" s="992"/>
      <c r="P276" s="992"/>
      <c r="Q276" s="992"/>
      <c r="R276" s="992"/>
      <c r="S276" s="992"/>
      <c r="T276" s="992"/>
      <c r="U276" s="992"/>
      <c r="V276" s="992"/>
      <c r="W276" s="992"/>
      <c r="X276" s="992"/>
      <c r="Y276" s="992"/>
      <c r="Z276" s="992"/>
      <c r="AA276" s="992"/>
      <c r="AB276" s="992"/>
      <c r="AC276" s="992"/>
      <c r="AD276" s="992"/>
      <c r="AE276" s="992"/>
    </row>
    <row r="277" spans="3:33" ht="15" customHeight="1">
      <c r="D277" s="1475" t="s">
        <v>344</v>
      </c>
      <c r="E277" s="1476"/>
      <c r="F277" s="1509" t="s">
        <v>602</v>
      </c>
      <c r="G277" s="1510"/>
      <c r="H277" s="1510"/>
      <c r="I277" s="1509" t="s">
        <v>603</v>
      </c>
      <c r="J277" s="1510"/>
      <c r="K277" s="1511"/>
      <c r="L277" s="1470" t="s">
        <v>604</v>
      </c>
      <c r="M277" s="758"/>
      <c r="N277" s="758"/>
      <c r="O277" s="758"/>
      <c r="P277" s="758"/>
      <c r="Q277" s="758"/>
      <c r="R277" s="758"/>
      <c r="S277" s="758"/>
      <c r="T277" s="758"/>
      <c r="U277" s="758"/>
      <c r="V277" s="758"/>
      <c r="W277" s="758"/>
      <c r="X277" s="758"/>
      <c r="Y277" s="758"/>
      <c r="Z277" s="758"/>
      <c r="AA277" s="758"/>
      <c r="AB277" s="758"/>
      <c r="AC277" s="1512" t="s">
        <v>605</v>
      </c>
      <c r="AD277" s="1513"/>
      <c r="AE277" s="1513"/>
    </row>
    <row r="278" spans="3:33" ht="15" customHeight="1">
      <c r="D278" s="1477"/>
      <c r="E278" s="1478"/>
      <c r="F278" s="1479" t="s">
        <v>606</v>
      </c>
      <c r="G278" s="1050"/>
      <c r="H278" s="1050"/>
      <c r="I278" s="1479" t="s">
        <v>607</v>
      </c>
      <c r="J278" s="1050"/>
      <c r="K278" s="1480"/>
      <c r="L278" s="1472"/>
      <c r="M278" s="1473"/>
      <c r="N278" s="1473"/>
      <c r="O278" s="1473"/>
      <c r="P278" s="1473"/>
      <c r="Q278" s="1473"/>
      <c r="R278" s="1473"/>
      <c r="S278" s="1473"/>
      <c r="T278" s="1473"/>
      <c r="U278" s="1473"/>
      <c r="V278" s="1473"/>
      <c r="W278" s="1473"/>
      <c r="X278" s="1473"/>
      <c r="Y278" s="1473"/>
      <c r="Z278" s="1473"/>
      <c r="AA278" s="1473"/>
      <c r="AB278" s="1473"/>
      <c r="AC278" s="1479" t="s">
        <v>608</v>
      </c>
      <c r="AD278" s="1050"/>
      <c r="AE278" s="1050"/>
    </row>
    <row r="279" spans="3:33" ht="15" customHeight="1">
      <c r="D279" s="758">
        <v>1</v>
      </c>
      <c r="E279" s="1471"/>
      <c r="F279" s="1481">
        <v>1</v>
      </c>
      <c r="G279" s="1482"/>
      <c r="H279" s="1482"/>
      <c r="I279" s="1470" t="s">
        <v>713</v>
      </c>
      <c r="J279" s="758"/>
      <c r="K279" s="1471"/>
      <c r="L279" s="1495" t="s">
        <v>715</v>
      </c>
      <c r="M279" s="1496"/>
      <c r="N279" s="1496"/>
      <c r="O279" s="1496"/>
      <c r="P279" s="1496"/>
      <c r="Q279" s="1496"/>
      <c r="R279" s="1496"/>
      <c r="S279" s="1496"/>
      <c r="T279" s="1496"/>
      <c r="U279" s="1496"/>
      <c r="V279" s="1496"/>
      <c r="W279" s="1496"/>
      <c r="X279" s="1496"/>
      <c r="Y279" s="1496"/>
      <c r="Z279" s="1496"/>
      <c r="AA279" s="1496"/>
      <c r="AB279" s="1496"/>
      <c r="AC279" s="1495">
        <v>1</v>
      </c>
      <c r="AD279" s="1496"/>
      <c r="AE279" s="1496"/>
    </row>
    <row r="280" spans="3:33" ht="15" customHeight="1">
      <c r="D280" s="1473"/>
      <c r="E280" s="1474"/>
      <c r="F280" s="1483">
        <v>1</v>
      </c>
      <c r="G280" s="1484"/>
      <c r="H280" s="1484"/>
      <c r="I280" s="1472"/>
      <c r="J280" s="1473"/>
      <c r="K280" s="1474"/>
      <c r="L280" s="1499"/>
      <c r="M280" s="1500"/>
      <c r="N280" s="1500"/>
      <c r="O280" s="1500"/>
      <c r="P280" s="1500"/>
      <c r="Q280" s="1500"/>
      <c r="R280" s="1500"/>
      <c r="S280" s="1500"/>
      <c r="T280" s="1500"/>
      <c r="U280" s="1500"/>
      <c r="V280" s="1500"/>
      <c r="W280" s="1500"/>
      <c r="X280" s="1500"/>
      <c r="Y280" s="1500"/>
      <c r="Z280" s="1500"/>
      <c r="AA280" s="1500"/>
      <c r="AB280" s="1500"/>
      <c r="AC280" s="1497"/>
      <c r="AD280" s="1498"/>
      <c r="AE280" s="1498"/>
    </row>
    <row r="286" spans="3:33" ht="15" customHeight="1">
      <c r="C286" s="220" t="s">
        <v>716</v>
      </c>
    </row>
    <row r="288" spans="3:33" ht="15" customHeight="1">
      <c r="D288" s="220" t="s">
        <v>717</v>
      </c>
    </row>
    <row r="292" spans="3:18" ht="15" customHeight="1">
      <c r="C292" s="220" t="s">
        <v>718</v>
      </c>
    </row>
    <row r="294" spans="3:18" ht="15" customHeight="1">
      <c r="D294" s="572" t="s">
        <v>613</v>
      </c>
      <c r="E294" s="573"/>
      <c r="F294" s="574"/>
      <c r="G294" s="574"/>
      <c r="H294" s="574"/>
      <c r="I294" s="574"/>
      <c r="J294" s="574"/>
      <c r="K294" s="574"/>
      <c r="L294" s="574"/>
      <c r="M294" s="574"/>
      <c r="N294" s="574"/>
      <c r="O294" s="574"/>
      <c r="P294" s="575"/>
      <c r="Q294" s="575"/>
      <c r="R294" s="575"/>
    </row>
    <row r="295" spans="3:18" ht="15" customHeight="1">
      <c r="D295" s="576"/>
      <c r="E295" s="573"/>
      <c r="F295" s="574"/>
      <c r="G295" s="574"/>
      <c r="H295" s="574"/>
      <c r="I295" s="574"/>
      <c r="J295" s="574"/>
      <c r="K295" s="574"/>
      <c r="L295" s="574"/>
      <c r="M295" s="574"/>
      <c r="N295" s="574"/>
      <c r="O295" s="574"/>
      <c r="P295" s="575"/>
      <c r="Q295" s="575"/>
      <c r="R295" s="575"/>
    </row>
    <row r="296" spans="3:18" ht="15" customHeight="1">
      <c r="D296" s="576"/>
      <c r="E296" s="577" t="s">
        <v>614</v>
      </c>
      <c r="F296" s="574" t="s">
        <v>615</v>
      </c>
      <c r="G296" s="574"/>
      <c r="H296" s="574"/>
      <c r="I296" s="574"/>
      <c r="J296" s="574"/>
      <c r="K296" s="574"/>
      <c r="L296" s="574"/>
      <c r="M296" s="574"/>
      <c r="N296" s="574"/>
      <c r="O296" s="574"/>
      <c r="P296" s="575"/>
      <c r="Q296" s="575"/>
      <c r="R296" s="575"/>
    </row>
    <row r="297" spans="3:18" ht="15" customHeight="1">
      <c r="D297" s="576"/>
      <c r="E297" s="577"/>
      <c r="F297" s="573" t="s">
        <v>616</v>
      </c>
      <c r="G297" s="574"/>
      <c r="H297" s="574"/>
      <c r="I297" s="574"/>
      <c r="J297" s="574"/>
      <c r="K297" s="574"/>
      <c r="L297" s="574"/>
      <c r="M297" s="574"/>
      <c r="N297" s="574"/>
      <c r="O297" s="574"/>
      <c r="P297" s="575"/>
      <c r="Q297" s="575"/>
      <c r="R297" s="575"/>
    </row>
    <row r="298" spans="3:18" ht="15" customHeight="1">
      <c r="D298" s="576"/>
      <c r="E298" s="577"/>
      <c r="F298" s="573" t="s">
        <v>617</v>
      </c>
      <c r="G298" s="574"/>
      <c r="H298" s="574"/>
      <c r="I298" s="574"/>
      <c r="J298" s="574"/>
      <c r="K298" s="574"/>
      <c r="L298" s="574"/>
      <c r="M298" s="574"/>
      <c r="N298" s="574"/>
      <c r="O298" s="574"/>
      <c r="P298" s="575"/>
      <c r="Q298" s="575"/>
      <c r="R298" s="575"/>
    </row>
    <row r="299" spans="3:18" ht="15" customHeight="1">
      <c r="D299" s="576"/>
      <c r="E299" s="577"/>
      <c r="F299" s="573"/>
      <c r="G299" s="574"/>
      <c r="H299" s="574"/>
      <c r="I299" s="574"/>
      <c r="J299" s="574"/>
      <c r="K299" s="574"/>
      <c r="L299" s="574"/>
      <c r="M299" s="574"/>
      <c r="N299" s="574"/>
      <c r="O299" s="574"/>
      <c r="P299" s="575"/>
      <c r="Q299" s="575"/>
      <c r="R299" s="575"/>
    </row>
    <row r="300" spans="3:18" ht="15" customHeight="1">
      <c r="D300" s="576"/>
      <c r="E300" s="578" t="s">
        <v>618</v>
      </c>
      <c r="F300" s="579" t="s">
        <v>619</v>
      </c>
      <c r="G300" s="574"/>
      <c r="H300" s="574"/>
      <c r="I300" s="574"/>
      <c r="J300" s="574"/>
      <c r="K300" s="574"/>
      <c r="L300" s="574"/>
      <c r="M300" s="574"/>
      <c r="N300" s="574"/>
      <c r="O300" s="580" t="s">
        <v>620</v>
      </c>
      <c r="P300" s="575"/>
      <c r="Q300" s="575"/>
      <c r="R300" s="575"/>
    </row>
    <row r="301" spans="3:18" ht="15" customHeight="1">
      <c r="D301" s="576"/>
      <c r="E301" s="577"/>
      <c r="F301" s="574" t="s">
        <v>621</v>
      </c>
      <c r="G301" s="574"/>
      <c r="H301" s="574"/>
      <c r="I301" s="574"/>
      <c r="J301" s="574"/>
      <c r="K301" s="574"/>
      <c r="L301" s="574"/>
      <c r="M301" s="574"/>
      <c r="N301" s="574"/>
      <c r="O301" s="574"/>
      <c r="P301" s="575"/>
      <c r="Q301" s="575"/>
      <c r="R301" s="575"/>
    </row>
    <row r="302" spans="3:18" ht="15" customHeight="1">
      <c r="D302" s="575"/>
      <c r="E302" s="575"/>
      <c r="F302" s="575"/>
      <c r="G302" s="575"/>
      <c r="H302" s="575"/>
      <c r="I302" s="575"/>
      <c r="J302" s="575"/>
      <c r="K302" s="575"/>
      <c r="L302" s="575"/>
      <c r="M302" s="575"/>
      <c r="N302" s="575"/>
      <c r="O302" s="575"/>
      <c r="P302" s="575"/>
      <c r="Q302" s="575"/>
      <c r="R302" s="575"/>
    </row>
    <row r="303" spans="3:18" ht="15" customHeight="1">
      <c r="D303" s="581"/>
      <c r="E303" s="582"/>
      <c r="F303" s="582"/>
      <c r="G303" s="582"/>
      <c r="H303" s="1464" t="s">
        <v>622</v>
      </c>
      <c r="I303" s="1464"/>
      <c r="J303" s="1465">
        <v>2</v>
      </c>
      <c r="K303" s="1465"/>
      <c r="L303" s="582"/>
      <c r="M303" s="1466" t="s">
        <v>623</v>
      </c>
      <c r="N303" s="1466"/>
      <c r="O303" s="1466"/>
      <c r="P303" s="1466"/>
      <c r="Q303" s="582"/>
      <c r="R303" s="582"/>
    </row>
    <row r="304" spans="3:18" ht="15" customHeight="1">
      <c r="D304" s="581"/>
      <c r="E304" s="582"/>
      <c r="F304" s="582"/>
      <c r="G304" s="582"/>
      <c r="H304" s="1464"/>
      <c r="I304" s="1464"/>
      <c r="J304" s="1465"/>
      <c r="K304" s="1465"/>
      <c r="L304" s="582"/>
      <c r="M304" s="1467" t="s">
        <v>624</v>
      </c>
      <c r="N304" s="1467"/>
      <c r="O304" s="1467"/>
      <c r="P304" s="1467"/>
      <c r="Q304" s="582"/>
      <c r="R304" s="582"/>
    </row>
    <row r="305" spans="4:39" ht="15" customHeight="1">
      <c r="D305" s="575"/>
      <c r="E305" s="575"/>
      <c r="F305" s="575"/>
      <c r="G305" s="575"/>
      <c r="H305" s="575"/>
      <c r="I305" s="575"/>
      <c r="J305" s="575"/>
      <c r="K305" s="575"/>
      <c r="L305" s="575"/>
      <c r="M305" s="575"/>
      <c r="N305" s="575"/>
      <c r="O305" s="575"/>
      <c r="P305" s="575"/>
      <c r="Q305" s="575"/>
      <c r="R305" s="575"/>
    </row>
    <row r="306" spans="4:39" ht="15" customHeight="1">
      <c r="D306" s="575"/>
      <c r="E306" s="579"/>
      <c r="F306" s="579"/>
      <c r="G306" s="579"/>
      <c r="H306" s="579"/>
      <c r="I306" s="579" t="s">
        <v>625</v>
      </c>
      <c r="J306" s="579"/>
      <c r="K306" s="579"/>
      <c r="L306" s="579"/>
      <c r="M306" s="1464" t="s">
        <v>626</v>
      </c>
      <c r="N306" s="1464"/>
      <c r="O306" s="583" t="s">
        <v>627</v>
      </c>
      <c r="P306" s="579" t="s">
        <v>628</v>
      </c>
      <c r="Q306" s="579"/>
      <c r="R306" s="579"/>
    </row>
    <row r="307" spans="4:39" ht="15" customHeight="1">
      <c r="D307" s="575"/>
      <c r="E307" s="579"/>
      <c r="F307" s="579"/>
      <c r="G307" s="579"/>
      <c r="H307" s="579"/>
      <c r="I307" s="579"/>
      <c r="J307" s="579"/>
      <c r="K307" s="579"/>
      <c r="L307" s="579"/>
      <c r="M307" s="1464" t="s">
        <v>623</v>
      </c>
      <c r="N307" s="1464"/>
      <c r="O307" s="583" t="s">
        <v>627</v>
      </c>
      <c r="P307" s="579" t="s">
        <v>629</v>
      </c>
      <c r="Q307" s="579"/>
      <c r="R307" s="579"/>
    </row>
    <row r="308" spans="4:39" ht="15" customHeight="1">
      <c r="D308" s="575"/>
      <c r="E308" s="579"/>
      <c r="F308" s="579"/>
      <c r="G308" s="579"/>
      <c r="H308" s="579"/>
      <c r="I308" s="579"/>
      <c r="J308" s="579"/>
      <c r="K308" s="579"/>
      <c r="L308" s="579"/>
      <c r="M308" s="1464" t="s">
        <v>624</v>
      </c>
      <c r="N308" s="1464"/>
      <c r="O308" s="583" t="s">
        <v>627</v>
      </c>
      <c r="P308" s="579" t="s">
        <v>630</v>
      </c>
      <c r="Q308" s="579"/>
      <c r="R308" s="579"/>
    </row>
    <row r="309" spans="4:39" ht="15" customHeight="1">
      <c r="D309" s="575"/>
      <c r="E309" s="575"/>
      <c r="F309" s="575"/>
      <c r="G309" s="575"/>
      <c r="H309" s="575"/>
      <c r="I309" s="575"/>
      <c r="J309" s="575"/>
      <c r="K309" s="575"/>
      <c r="L309" s="575"/>
      <c r="M309" s="575"/>
      <c r="N309" s="575"/>
      <c r="O309" s="575"/>
      <c r="P309" s="575"/>
      <c r="Q309" s="575"/>
      <c r="R309" s="575"/>
    </row>
    <row r="310" spans="4:39" ht="15" customHeight="1">
      <c r="D310" s="575"/>
      <c r="E310" s="578" t="s">
        <v>631</v>
      </c>
      <c r="F310" s="579" t="s">
        <v>632</v>
      </c>
      <c r="G310" s="579"/>
      <c r="H310" s="579"/>
      <c r="I310" s="579"/>
      <c r="J310" s="579"/>
      <c r="K310" s="579"/>
      <c r="L310" s="579"/>
      <c r="M310" s="579"/>
      <c r="N310" s="579"/>
      <c r="O310" s="579"/>
      <c r="P310" s="579"/>
      <c r="Q310" s="579"/>
      <c r="R310" s="579"/>
    </row>
    <row r="311" spans="4:39" ht="15" customHeight="1">
      <c r="D311" s="575"/>
      <c r="E311" s="579"/>
      <c r="F311" s="579" t="s">
        <v>633</v>
      </c>
      <c r="G311" s="579"/>
      <c r="H311" s="579"/>
      <c r="I311" s="579"/>
      <c r="J311" s="579"/>
      <c r="K311" s="579"/>
      <c r="L311" s="579"/>
      <c r="M311" s="579"/>
      <c r="N311" s="579"/>
      <c r="O311" s="579"/>
      <c r="P311" s="579"/>
      <c r="Q311" s="579"/>
      <c r="R311" s="579"/>
    </row>
    <row r="312" spans="4:39" ht="15" customHeight="1">
      <c r="D312" s="575"/>
      <c r="E312" s="575"/>
      <c r="F312" s="579" t="s">
        <v>634</v>
      </c>
      <c r="G312" s="575"/>
      <c r="H312" s="575"/>
      <c r="I312" s="575"/>
      <c r="J312" s="575"/>
      <c r="K312" s="575"/>
      <c r="L312" s="575"/>
      <c r="M312" s="575"/>
      <c r="N312" s="575"/>
      <c r="O312" s="575"/>
      <c r="P312" s="575"/>
      <c r="Q312" s="575"/>
      <c r="R312" s="575"/>
    </row>
    <row r="314" spans="4:39" ht="15" customHeight="1">
      <c r="E314" s="578" t="s">
        <v>635</v>
      </c>
      <c r="F314" s="579" t="s">
        <v>632</v>
      </c>
      <c r="G314" s="579"/>
      <c r="H314" s="579"/>
      <c r="I314" s="579"/>
      <c r="J314" s="579"/>
      <c r="K314" s="579"/>
      <c r="L314" s="579"/>
      <c r="M314" s="579"/>
      <c r="N314" s="579"/>
      <c r="O314" s="579"/>
      <c r="P314" s="579"/>
      <c r="Q314" s="579"/>
    </row>
    <row r="315" spans="4:39" ht="15" customHeight="1">
      <c r="F315" s="584" t="s">
        <v>636</v>
      </c>
      <c r="G315" s="584"/>
      <c r="H315" s="584"/>
      <c r="I315" s="584"/>
      <c r="K315" s="223" t="s">
        <v>637</v>
      </c>
      <c r="L315" s="1468" t="s">
        <v>638</v>
      </c>
      <c r="M315" s="1468"/>
      <c r="N315" s="1468"/>
      <c r="O315" s="579"/>
      <c r="P315" s="579"/>
      <c r="Q315" s="579"/>
      <c r="R315" s="579"/>
      <c r="S315" s="579"/>
      <c r="T315" s="579"/>
      <c r="U315" s="579"/>
      <c r="V315" s="579"/>
      <c r="W315" s="579"/>
      <c r="X315" s="579"/>
      <c r="Y315" s="579"/>
      <c r="Z315" s="579"/>
      <c r="AA315" s="579"/>
      <c r="AB315" s="579"/>
      <c r="AC315" s="579"/>
      <c r="AD315" s="579"/>
      <c r="AE315" s="579"/>
      <c r="AF315" s="579"/>
      <c r="AG315" s="579"/>
      <c r="AH315" s="579"/>
      <c r="AI315" s="579"/>
    </row>
    <row r="316" spans="4:39" ht="15" customHeight="1">
      <c r="F316" s="584" t="s">
        <v>639</v>
      </c>
      <c r="G316" s="584"/>
      <c r="H316" s="584"/>
      <c r="I316" s="584"/>
      <c r="K316" s="223" t="s">
        <v>637</v>
      </c>
      <c r="L316" s="1469">
        <v>0.7</v>
      </c>
      <c r="M316" s="1469"/>
      <c r="N316" s="1469"/>
      <c r="O316" s="579"/>
      <c r="P316" s="579"/>
      <c r="Q316" s="579"/>
      <c r="R316" s="579"/>
      <c r="S316" s="579"/>
      <c r="T316" s="579"/>
      <c r="U316" s="579"/>
      <c r="V316" s="579"/>
      <c r="W316" s="579"/>
      <c r="X316" s="579"/>
      <c r="Y316" s="579"/>
      <c r="Z316" s="579"/>
      <c r="AA316" s="579"/>
      <c r="AB316" s="579"/>
      <c r="AC316" s="579"/>
      <c r="AD316" s="579"/>
      <c r="AE316" s="579"/>
      <c r="AF316" s="579"/>
      <c r="AG316" s="579"/>
      <c r="AH316" s="579"/>
      <c r="AI316" s="579"/>
    </row>
    <row r="317" spans="4:39" ht="15" customHeight="1">
      <c r="F317" s="584"/>
      <c r="G317" s="584"/>
      <c r="H317" s="584"/>
      <c r="I317" s="584"/>
      <c r="K317" s="223"/>
      <c r="L317" s="579"/>
      <c r="M317" s="585"/>
      <c r="N317" s="585"/>
      <c r="O317" s="579"/>
      <c r="P317" s="579"/>
      <c r="Q317" s="579"/>
      <c r="R317" s="579"/>
      <c r="S317" s="579"/>
      <c r="T317" s="579"/>
      <c r="U317" s="579"/>
      <c r="V317" s="579"/>
      <c r="W317" s="579"/>
      <c r="X317" s="579"/>
      <c r="Y317" s="579"/>
      <c r="Z317" s="579"/>
      <c r="AA317" s="579"/>
      <c r="AB317" s="579"/>
      <c r="AC317" s="579"/>
      <c r="AD317" s="579"/>
      <c r="AE317" s="579"/>
      <c r="AF317" s="579"/>
      <c r="AG317" s="579"/>
      <c r="AH317" s="579"/>
      <c r="AI317" s="579"/>
    </row>
    <row r="318" spans="4:39" ht="15" customHeight="1" thickBot="1">
      <c r="F318" s="219" t="s">
        <v>640</v>
      </c>
      <c r="L318" s="586"/>
      <c r="M318" s="586"/>
      <c r="N318" s="586"/>
      <c r="O318" s="586"/>
      <c r="P318" s="586"/>
      <c r="Q318" s="586"/>
      <c r="R318" s="586"/>
      <c r="S318" s="586"/>
      <c r="T318" s="586"/>
      <c r="U318" s="586"/>
      <c r="V318" s="586"/>
      <c r="W318" s="586"/>
      <c r="X318" s="586"/>
      <c r="Y318" s="586"/>
      <c r="Z318" s="586"/>
      <c r="AA318" s="586"/>
      <c r="AB318" s="586"/>
      <c r="AC318" s="586"/>
      <c r="AD318" s="586"/>
      <c r="AE318" s="586"/>
      <c r="AF318" s="586"/>
      <c r="AG318" s="586"/>
      <c r="AH318"/>
      <c r="AI318"/>
    </row>
    <row r="319" spans="4:39" ht="15" customHeight="1">
      <c r="F319" s="1428"/>
      <c r="G319" s="1428"/>
      <c r="H319" s="1428"/>
      <c r="I319" s="1429"/>
      <c r="J319" s="1434" t="s">
        <v>641</v>
      </c>
      <c r="K319" s="1435"/>
      <c r="L319" s="1435"/>
      <c r="M319" s="1435"/>
      <c r="N319" s="1435"/>
      <c r="O319" s="1435"/>
      <c r="P319" s="1435"/>
      <c r="Q319" s="1435"/>
      <c r="R319" s="1436"/>
      <c r="S319" s="1440" t="s">
        <v>642</v>
      </c>
      <c r="T319" s="1441"/>
      <c r="U319" s="1441"/>
      <c r="V319" s="1434" t="s">
        <v>643</v>
      </c>
      <c r="W319" s="1441"/>
      <c r="X319" s="1441"/>
      <c r="Y319" s="1440" t="s">
        <v>644</v>
      </c>
      <c r="Z319" s="1441"/>
      <c r="AA319" s="1441"/>
      <c r="AB319" s="1434" t="s">
        <v>645</v>
      </c>
      <c r="AC319" s="1441"/>
      <c r="AD319" s="1441"/>
      <c r="AE319" s="1447" t="s">
        <v>646</v>
      </c>
      <c r="AF319" s="1441"/>
      <c r="AG319" s="1441"/>
      <c r="AH319" s="1434" t="s">
        <v>647</v>
      </c>
      <c r="AI319" s="1441"/>
      <c r="AJ319" s="1441"/>
      <c r="AK319" s="1447" t="s">
        <v>648</v>
      </c>
      <c r="AL319" s="1441"/>
      <c r="AM319" s="1441"/>
    </row>
    <row r="320" spans="4:39" ht="15" customHeight="1">
      <c r="F320" s="1430"/>
      <c r="G320" s="1430"/>
      <c r="H320" s="1430"/>
      <c r="I320" s="1431"/>
      <c r="J320" s="1437"/>
      <c r="K320" s="1438"/>
      <c r="L320" s="1438"/>
      <c r="M320" s="1438"/>
      <c r="N320" s="1438"/>
      <c r="O320" s="1438"/>
      <c r="P320" s="1438"/>
      <c r="Q320" s="1438"/>
      <c r="R320" s="1439"/>
      <c r="S320" s="1442"/>
      <c r="T320" s="1443"/>
      <c r="U320" s="1443"/>
      <c r="V320" s="1446"/>
      <c r="W320" s="1443"/>
      <c r="X320" s="1443"/>
      <c r="Y320" s="1442"/>
      <c r="Z320" s="1443"/>
      <c r="AA320" s="1443"/>
      <c r="AB320" s="1442"/>
      <c r="AC320" s="1443"/>
      <c r="AD320" s="1443"/>
      <c r="AE320" s="1448"/>
      <c r="AF320" s="1443"/>
      <c r="AG320" s="1443"/>
      <c r="AH320" s="1442"/>
      <c r="AI320" s="1443"/>
      <c r="AJ320" s="1443"/>
      <c r="AK320" s="1448"/>
      <c r="AL320" s="1443"/>
      <c r="AM320" s="1443"/>
    </row>
    <row r="321" spans="6:39" ht="15" customHeight="1">
      <c r="F321" s="1430"/>
      <c r="G321" s="1430"/>
      <c r="H321" s="1430"/>
      <c r="I321" s="1431"/>
      <c r="J321" s="1442" t="s">
        <v>649</v>
      </c>
      <c r="K321" s="1443"/>
      <c r="L321" s="1443"/>
      <c r="M321" s="1450" t="s">
        <v>650</v>
      </c>
      <c r="N321" s="1451"/>
      <c r="O321" s="1452"/>
      <c r="P321" s="1455" t="s">
        <v>651</v>
      </c>
      <c r="Q321" s="1456"/>
      <c r="R321" s="1457"/>
      <c r="S321" s="1442"/>
      <c r="T321" s="1443"/>
      <c r="U321" s="1443"/>
      <c r="V321" s="1446"/>
      <c r="W321" s="1443"/>
      <c r="X321" s="1443"/>
      <c r="Y321" s="1442"/>
      <c r="Z321" s="1443"/>
      <c r="AA321" s="1443"/>
      <c r="AB321" s="1442"/>
      <c r="AC321" s="1443"/>
      <c r="AD321" s="1443"/>
      <c r="AE321" s="1448"/>
      <c r="AF321" s="1443"/>
      <c r="AG321" s="1443"/>
      <c r="AH321" s="1442"/>
      <c r="AI321" s="1443"/>
      <c r="AJ321" s="1443"/>
      <c r="AK321" s="1448"/>
      <c r="AL321" s="1443"/>
      <c r="AM321" s="1443"/>
    </row>
    <row r="322" spans="6:39" ht="15" customHeight="1">
      <c r="F322" s="1430"/>
      <c r="G322" s="1430"/>
      <c r="H322" s="1430"/>
      <c r="I322" s="1431"/>
      <c r="J322" s="1442"/>
      <c r="K322" s="1443"/>
      <c r="L322" s="1443"/>
      <c r="M322" s="1442"/>
      <c r="N322" s="1443"/>
      <c r="O322" s="1453"/>
      <c r="P322" s="1456"/>
      <c r="Q322" s="1456"/>
      <c r="R322" s="1457"/>
      <c r="S322" s="1442"/>
      <c r="T322" s="1443"/>
      <c r="U322" s="1443"/>
      <c r="V322" s="1442"/>
      <c r="W322" s="1443"/>
      <c r="X322" s="1443"/>
      <c r="Y322" s="1442"/>
      <c r="Z322" s="1443"/>
      <c r="AA322" s="1443"/>
      <c r="AB322" s="1442"/>
      <c r="AC322" s="1443"/>
      <c r="AD322" s="1443"/>
      <c r="AE322" s="1448"/>
      <c r="AF322" s="1443"/>
      <c r="AG322" s="1443"/>
      <c r="AH322" s="1442"/>
      <c r="AI322" s="1443"/>
      <c r="AJ322" s="1443"/>
      <c r="AK322" s="1448"/>
      <c r="AL322" s="1443"/>
      <c r="AM322" s="1443"/>
    </row>
    <row r="323" spans="6:39" ht="15" customHeight="1">
      <c r="F323" s="1432"/>
      <c r="G323" s="1432"/>
      <c r="H323" s="1432"/>
      <c r="I323" s="1433"/>
      <c r="J323" s="1444"/>
      <c r="K323" s="1445"/>
      <c r="L323" s="1445"/>
      <c r="M323" s="1444"/>
      <c r="N323" s="1445"/>
      <c r="O323" s="1454"/>
      <c r="P323" s="1458"/>
      <c r="Q323" s="1458"/>
      <c r="R323" s="1459"/>
      <c r="S323" s="1444"/>
      <c r="T323" s="1445"/>
      <c r="U323" s="1445"/>
      <c r="V323" s="1444"/>
      <c r="W323" s="1445"/>
      <c r="X323" s="1445"/>
      <c r="Y323" s="1444"/>
      <c r="Z323" s="1445"/>
      <c r="AA323" s="1445"/>
      <c r="AB323" s="1444"/>
      <c r="AC323" s="1445"/>
      <c r="AD323" s="1445"/>
      <c r="AE323" s="1449"/>
      <c r="AF323" s="1445"/>
      <c r="AG323" s="1445"/>
      <c r="AH323" s="1444"/>
      <c r="AI323" s="1445"/>
      <c r="AJ323" s="1445"/>
      <c r="AK323" s="1449"/>
      <c r="AL323" s="1445"/>
      <c r="AM323" s="1445"/>
    </row>
    <row r="324" spans="6:39" ht="39.950000000000003" customHeight="1" thickBot="1">
      <c r="F324" s="1417" t="s">
        <v>719</v>
      </c>
      <c r="G324" s="1417"/>
      <c r="H324" s="1417"/>
      <c r="I324" s="1417"/>
      <c r="J324" s="1393">
        <v>0.39800000000000002</v>
      </c>
      <c r="K324" s="1394"/>
      <c r="L324" s="1460"/>
      <c r="M324" s="1461">
        <v>25.8</v>
      </c>
      <c r="N324" s="1462"/>
      <c r="O324" s="1463"/>
      <c r="P324" s="1424" t="s">
        <v>653</v>
      </c>
      <c r="Q324" s="1425"/>
      <c r="R324" s="1424"/>
      <c r="S324" s="1418">
        <f>ROUND(2*SQRT(M324/1000/J324),3)</f>
        <v>0.50900000000000001</v>
      </c>
      <c r="T324" s="1419"/>
      <c r="U324" s="1419"/>
      <c r="V324" s="1426">
        <v>4.38</v>
      </c>
      <c r="W324" s="1427"/>
      <c r="X324" s="1427"/>
      <c r="Y324" s="1421">
        <f>ROUND(V324*M324,1)</f>
        <v>113</v>
      </c>
      <c r="Z324" s="1422"/>
      <c r="AA324" s="1422"/>
      <c r="AB324" s="1393">
        <v>0.58399999999999996</v>
      </c>
      <c r="AC324" s="1394"/>
      <c r="AD324" s="1394"/>
      <c r="AE324" s="1395">
        <v>113</v>
      </c>
      <c r="AF324" s="1396"/>
      <c r="AG324" s="1396"/>
      <c r="AH324" s="1393">
        <v>0.58399999999999996</v>
      </c>
      <c r="AI324" s="1394"/>
      <c r="AJ324" s="1394"/>
      <c r="AK324" s="1395">
        <v>113</v>
      </c>
      <c r="AL324" s="1396"/>
      <c r="AM324" s="1396"/>
    </row>
    <row r="325" spans="6:39" ht="15" customHeight="1">
      <c r="F325" s="579"/>
      <c r="G325" s="579"/>
      <c r="H325" s="579"/>
      <c r="I325" s="579"/>
      <c r="J325" s="579"/>
      <c r="K325" s="579"/>
      <c r="L325" s="579"/>
      <c r="M325" s="579"/>
      <c r="N325" s="579"/>
      <c r="O325" s="579"/>
      <c r="P325" s="579"/>
      <c r="Q325" s="579"/>
      <c r="R325" s="579"/>
      <c r="S325" s="579"/>
      <c r="T325" s="579"/>
      <c r="U325" s="579"/>
      <c r="V325" s="579"/>
      <c r="W325" s="579"/>
      <c r="X325" s="579"/>
      <c r="Y325" s="579"/>
      <c r="Z325" s="579"/>
      <c r="AA325" s="579"/>
      <c r="AB325" s="579"/>
      <c r="AC325" s="579"/>
      <c r="AD325" s="579"/>
      <c r="AE325" s="579"/>
      <c r="AF325" s="579"/>
      <c r="AG325" s="579"/>
      <c r="AH325" s="579"/>
      <c r="AI325" s="579"/>
      <c r="AJ325" s="579"/>
      <c r="AK325"/>
      <c r="AL325"/>
    </row>
    <row r="327" spans="6:39" ht="15" customHeight="1" thickBot="1">
      <c r="F327" s="219" t="s">
        <v>654</v>
      </c>
      <c r="L327" s="586"/>
      <c r="M327" s="586"/>
      <c r="N327" s="586"/>
      <c r="O327" s="586"/>
      <c r="P327" s="586"/>
      <c r="Q327" s="586"/>
      <c r="R327" s="586"/>
      <c r="S327" s="586"/>
      <c r="T327" s="586"/>
      <c r="U327" s="586"/>
      <c r="V327" s="586"/>
      <c r="W327" s="586"/>
      <c r="X327" s="586"/>
      <c r="Y327" s="586"/>
      <c r="Z327" s="586"/>
      <c r="AA327" s="586"/>
      <c r="AB327" s="586"/>
      <c r="AC327" s="586"/>
      <c r="AD327" s="586"/>
      <c r="AE327" s="586"/>
      <c r="AF327" s="586"/>
      <c r="AG327" s="586"/>
      <c r="AH327"/>
      <c r="AI327"/>
    </row>
    <row r="328" spans="6:39" ht="15" customHeight="1">
      <c r="F328" s="1428"/>
      <c r="G328" s="1428"/>
      <c r="H328" s="1428"/>
      <c r="I328" s="1429"/>
      <c r="J328" s="1434" t="s">
        <v>641</v>
      </c>
      <c r="K328" s="1435"/>
      <c r="L328" s="1435"/>
      <c r="M328" s="1435"/>
      <c r="N328" s="1435"/>
      <c r="O328" s="1435"/>
      <c r="P328" s="1435"/>
      <c r="Q328" s="1435"/>
      <c r="R328" s="1436"/>
      <c r="S328" s="1440" t="s">
        <v>642</v>
      </c>
      <c r="T328" s="1441"/>
      <c r="U328" s="1441"/>
      <c r="V328" s="1434" t="s">
        <v>643</v>
      </c>
      <c r="W328" s="1441"/>
      <c r="X328" s="1441"/>
      <c r="Y328" s="1440" t="s">
        <v>644</v>
      </c>
      <c r="Z328" s="1441"/>
      <c r="AA328" s="1441"/>
      <c r="AB328" s="1434" t="s">
        <v>645</v>
      </c>
      <c r="AC328" s="1441"/>
      <c r="AD328" s="1441"/>
      <c r="AE328" s="1447" t="s">
        <v>646</v>
      </c>
      <c r="AF328" s="1441"/>
      <c r="AG328" s="1441"/>
      <c r="AH328" s="1434" t="s">
        <v>647</v>
      </c>
      <c r="AI328" s="1441"/>
      <c r="AJ328" s="1441"/>
      <c r="AK328" s="1447" t="s">
        <v>648</v>
      </c>
      <c r="AL328" s="1441"/>
      <c r="AM328" s="1441"/>
    </row>
    <row r="329" spans="6:39" ht="15" customHeight="1">
      <c r="F329" s="1430"/>
      <c r="G329" s="1430"/>
      <c r="H329" s="1430"/>
      <c r="I329" s="1431"/>
      <c r="J329" s="1437"/>
      <c r="K329" s="1438"/>
      <c r="L329" s="1438"/>
      <c r="M329" s="1438"/>
      <c r="N329" s="1438"/>
      <c r="O329" s="1438"/>
      <c r="P329" s="1438"/>
      <c r="Q329" s="1438"/>
      <c r="R329" s="1439"/>
      <c r="S329" s="1442"/>
      <c r="T329" s="1443"/>
      <c r="U329" s="1443"/>
      <c r="V329" s="1446"/>
      <c r="W329" s="1443"/>
      <c r="X329" s="1443"/>
      <c r="Y329" s="1442"/>
      <c r="Z329" s="1443"/>
      <c r="AA329" s="1443"/>
      <c r="AB329" s="1442"/>
      <c r="AC329" s="1443"/>
      <c r="AD329" s="1443"/>
      <c r="AE329" s="1448"/>
      <c r="AF329" s="1443"/>
      <c r="AG329" s="1443"/>
      <c r="AH329" s="1442"/>
      <c r="AI329" s="1443"/>
      <c r="AJ329" s="1443"/>
      <c r="AK329" s="1448"/>
      <c r="AL329" s="1443"/>
      <c r="AM329" s="1443"/>
    </row>
    <row r="330" spans="6:39" ht="15" customHeight="1">
      <c r="F330" s="1430"/>
      <c r="G330" s="1430"/>
      <c r="H330" s="1430"/>
      <c r="I330" s="1431"/>
      <c r="J330" s="1442" t="s">
        <v>649</v>
      </c>
      <c r="K330" s="1443"/>
      <c r="L330" s="1443"/>
      <c r="M330" s="1450" t="s">
        <v>650</v>
      </c>
      <c r="N330" s="1451"/>
      <c r="O330" s="1452"/>
      <c r="P330" s="1455" t="s">
        <v>651</v>
      </c>
      <c r="Q330" s="1456"/>
      <c r="R330" s="1457"/>
      <c r="S330" s="1442"/>
      <c r="T330" s="1443"/>
      <c r="U330" s="1443"/>
      <c r="V330" s="1446"/>
      <c r="W330" s="1443"/>
      <c r="X330" s="1443"/>
      <c r="Y330" s="1442"/>
      <c r="Z330" s="1443"/>
      <c r="AA330" s="1443"/>
      <c r="AB330" s="1442"/>
      <c r="AC330" s="1443"/>
      <c r="AD330" s="1443"/>
      <c r="AE330" s="1448"/>
      <c r="AF330" s="1443"/>
      <c r="AG330" s="1443"/>
      <c r="AH330" s="1442"/>
      <c r="AI330" s="1443"/>
      <c r="AJ330" s="1443"/>
      <c r="AK330" s="1448"/>
      <c r="AL330" s="1443"/>
      <c r="AM330" s="1443"/>
    </row>
    <row r="331" spans="6:39" ht="15" customHeight="1">
      <c r="F331" s="1430"/>
      <c r="G331" s="1430"/>
      <c r="H331" s="1430"/>
      <c r="I331" s="1431"/>
      <c r="J331" s="1442"/>
      <c r="K331" s="1443"/>
      <c r="L331" s="1443"/>
      <c r="M331" s="1442"/>
      <c r="N331" s="1443"/>
      <c r="O331" s="1453"/>
      <c r="P331" s="1456"/>
      <c r="Q331" s="1456"/>
      <c r="R331" s="1457"/>
      <c r="S331" s="1442"/>
      <c r="T331" s="1443"/>
      <c r="U331" s="1443"/>
      <c r="V331" s="1442"/>
      <c r="W331" s="1443"/>
      <c r="X331" s="1443"/>
      <c r="Y331" s="1442"/>
      <c r="Z331" s="1443"/>
      <c r="AA331" s="1443"/>
      <c r="AB331" s="1442"/>
      <c r="AC331" s="1443"/>
      <c r="AD331" s="1443"/>
      <c r="AE331" s="1448"/>
      <c r="AF331" s="1443"/>
      <c r="AG331" s="1443"/>
      <c r="AH331" s="1442"/>
      <c r="AI331" s="1443"/>
      <c r="AJ331" s="1443"/>
      <c r="AK331" s="1448"/>
      <c r="AL331" s="1443"/>
      <c r="AM331" s="1443"/>
    </row>
    <row r="332" spans="6:39" ht="15" customHeight="1">
      <c r="F332" s="1432"/>
      <c r="G332" s="1432"/>
      <c r="H332" s="1432"/>
      <c r="I332" s="1433"/>
      <c r="J332" s="1444"/>
      <c r="K332" s="1445"/>
      <c r="L332" s="1445"/>
      <c r="M332" s="1444"/>
      <c r="N332" s="1445"/>
      <c r="O332" s="1454"/>
      <c r="P332" s="1458"/>
      <c r="Q332" s="1458"/>
      <c r="R332" s="1459"/>
      <c r="S332" s="1444"/>
      <c r="T332" s="1445"/>
      <c r="U332" s="1445"/>
      <c r="V332" s="1444"/>
      <c r="W332" s="1445"/>
      <c r="X332" s="1445"/>
      <c r="Y332" s="1444"/>
      <c r="Z332" s="1445"/>
      <c r="AA332" s="1445"/>
      <c r="AB332" s="1444"/>
      <c r="AC332" s="1445"/>
      <c r="AD332" s="1445"/>
      <c r="AE332" s="1449"/>
      <c r="AF332" s="1445"/>
      <c r="AG332" s="1445"/>
      <c r="AH332" s="1444"/>
      <c r="AI332" s="1445"/>
      <c r="AJ332" s="1445"/>
      <c r="AK332" s="1449"/>
      <c r="AL332" s="1445"/>
      <c r="AM332" s="1445"/>
    </row>
    <row r="333" spans="6:39" ht="39.950000000000003" customHeight="1" thickBot="1">
      <c r="F333" s="1417" t="s">
        <v>719</v>
      </c>
      <c r="G333" s="1417"/>
      <c r="H333" s="1417"/>
      <c r="I333" s="1417"/>
      <c r="J333" s="1418">
        <f>J324</f>
        <v>0.39800000000000002</v>
      </c>
      <c r="K333" s="1419"/>
      <c r="L333" s="1420"/>
      <c r="M333" s="1421">
        <f>M324</f>
        <v>25.8</v>
      </c>
      <c r="N333" s="1422"/>
      <c r="O333" s="1423"/>
      <c r="P333" s="1424" t="s">
        <v>653</v>
      </c>
      <c r="Q333" s="1425"/>
      <c r="R333" s="1424"/>
      <c r="S333" s="1418">
        <f>ROUND(2*SQRT(M333/1000/J333),3)</f>
        <v>0.50900000000000001</v>
      </c>
      <c r="T333" s="1419"/>
      <c r="U333" s="1419"/>
      <c r="V333" s="1426">
        <v>7.3</v>
      </c>
      <c r="W333" s="1427"/>
      <c r="X333" s="1427"/>
      <c r="Y333" s="1421">
        <f>ROUND(V333*M333,1)</f>
        <v>188.3</v>
      </c>
      <c r="Z333" s="1422"/>
      <c r="AA333" s="1422"/>
      <c r="AB333" s="1393">
        <v>0.51400000000000001</v>
      </c>
      <c r="AC333" s="1394"/>
      <c r="AD333" s="1394"/>
      <c r="AE333" s="1395">
        <v>189</v>
      </c>
      <c r="AF333" s="1396"/>
      <c r="AG333" s="1396"/>
      <c r="AH333" s="1393">
        <v>0.58499999999999996</v>
      </c>
      <c r="AI333" s="1394"/>
      <c r="AJ333" s="1394"/>
      <c r="AK333" s="1395">
        <v>122</v>
      </c>
      <c r="AL333" s="1396"/>
      <c r="AM333" s="1396"/>
    </row>
    <row r="334" spans="6:39" ht="15" customHeight="1">
      <c r="F334" s="579"/>
      <c r="G334" s="579"/>
      <c r="H334" s="579"/>
      <c r="I334" s="579"/>
      <c r="J334" s="579"/>
      <c r="K334" s="579"/>
      <c r="L334" s="579"/>
      <c r="M334" s="579"/>
      <c r="N334" s="579"/>
      <c r="O334" s="579"/>
      <c r="P334" s="579"/>
      <c r="Q334" s="579"/>
      <c r="R334" s="579"/>
      <c r="S334" s="579"/>
      <c r="T334" s="579"/>
      <c r="U334" s="579"/>
      <c r="V334" s="579"/>
      <c r="W334" s="579"/>
      <c r="X334" s="579"/>
      <c r="Y334" s="579"/>
      <c r="Z334" s="579"/>
      <c r="AA334" s="579"/>
      <c r="AB334" s="579"/>
      <c r="AC334" s="579"/>
      <c r="AD334" s="579"/>
      <c r="AE334" s="579"/>
      <c r="AF334" s="579"/>
      <c r="AG334" s="579"/>
      <c r="AH334" s="579"/>
      <c r="AI334" s="579"/>
      <c r="AJ334" s="579"/>
      <c r="AK334"/>
      <c r="AL334"/>
    </row>
    <row r="344" spans="4:38" ht="15" customHeight="1">
      <c r="D344" s="587" t="s">
        <v>655</v>
      </c>
      <c r="E344" s="588"/>
      <c r="F344" s="216"/>
      <c r="G344" s="216"/>
      <c r="H344" s="216"/>
      <c r="I344" s="216"/>
      <c r="J344" s="216"/>
      <c r="K344" s="216"/>
      <c r="L344" s="216"/>
      <c r="M344" s="216"/>
      <c r="N344" s="216"/>
      <c r="O344" s="216"/>
      <c r="P344" s="216"/>
      <c r="Q344" s="216"/>
      <c r="R344" s="216"/>
      <c r="S344" s="216"/>
      <c r="T344" s="216"/>
      <c r="U344" s="216"/>
      <c r="V344" s="216"/>
      <c r="W344" s="216"/>
      <c r="X344" s="216"/>
      <c r="Y344" s="216"/>
      <c r="Z344" s="216"/>
      <c r="AA344" s="216"/>
      <c r="AB344" s="216"/>
      <c r="AC344" s="216"/>
      <c r="AD344" s="216"/>
      <c r="AE344" s="216"/>
      <c r="AF344" s="216"/>
      <c r="AG344" s="216"/>
      <c r="AH344" s="216"/>
      <c r="AI344" s="216"/>
      <c r="AJ344" s="216"/>
      <c r="AK344" s="216"/>
      <c r="AL344" s="216"/>
    </row>
    <row r="345" spans="4:38" ht="15" customHeight="1">
      <c r="D345" s="589"/>
      <c r="E345" s="588"/>
      <c r="F345" s="216"/>
      <c r="G345" s="216"/>
      <c r="H345" s="216"/>
      <c r="I345" s="216"/>
      <c r="J345" s="216"/>
      <c r="K345" s="216"/>
      <c r="L345" s="216"/>
      <c r="M345" s="216"/>
      <c r="N345" s="216"/>
      <c r="O345" s="216"/>
      <c r="P345" s="216"/>
      <c r="Q345" s="216"/>
      <c r="R345" s="216"/>
      <c r="S345" s="216"/>
      <c r="T345" s="216"/>
      <c r="U345" s="216"/>
      <c r="V345" s="216"/>
      <c r="W345" s="216"/>
      <c r="X345" s="216"/>
      <c r="Y345" s="216"/>
      <c r="Z345" s="216"/>
      <c r="AA345" s="216"/>
      <c r="AB345" s="216"/>
      <c r="AC345" s="216"/>
      <c r="AD345" s="216"/>
      <c r="AE345" s="216"/>
      <c r="AF345" s="216"/>
      <c r="AG345" s="216"/>
      <c r="AH345" s="216"/>
      <c r="AI345" s="216"/>
      <c r="AJ345" s="216"/>
      <c r="AK345" s="216"/>
      <c r="AL345" s="216"/>
    </row>
    <row r="346" spans="4:38" ht="15" customHeight="1">
      <c r="D346" s="589"/>
      <c r="E346" s="590" t="s">
        <v>656</v>
      </c>
      <c r="F346" s="216"/>
      <c r="G346" s="216"/>
      <c r="H346" s="216"/>
      <c r="I346" s="216"/>
      <c r="J346" s="216"/>
      <c r="K346" s="216"/>
      <c r="L346" s="216"/>
      <c r="M346" s="216"/>
      <c r="N346" s="216"/>
      <c r="O346" s="216"/>
      <c r="P346" s="216"/>
      <c r="Q346" s="216"/>
      <c r="R346" s="216"/>
      <c r="S346" s="216"/>
      <c r="T346" s="216"/>
      <c r="U346" s="216"/>
      <c r="V346" s="216"/>
      <c r="W346" s="216"/>
      <c r="X346" s="216"/>
      <c r="Y346" s="216"/>
      <c r="Z346" s="216"/>
      <c r="AA346" s="216"/>
      <c r="AB346" s="216"/>
      <c r="AC346" s="216"/>
      <c r="AD346" s="216"/>
      <c r="AE346" s="216"/>
      <c r="AF346" s="216"/>
      <c r="AG346" s="216"/>
      <c r="AH346" s="216"/>
      <c r="AI346" s="216"/>
      <c r="AJ346" s="216"/>
      <c r="AK346" s="216"/>
      <c r="AL346" s="216"/>
    </row>
    <row r="347" spans="4:38" ht="15" customHeight="1">
      <c r="D347" s="589"/>
      <c r="E347" s="590" t="s">
        <v>657</v>
      </c>
      <c r="F347" s="216"/>
      <c r="G347" s="216"/>
      <c r="H347" s="216"/>
      <c r="I347" s="216"/>
      <c r="J347" s="216"/>
      <c r="K347" s="216"/>
      <c r="L347" s="216"/>
      <c r="M347" s="216"/>
      <c r="N347" s="216"/>
      <c r="O347" s="216"/>
      <c r="P347" s="216"/>
      <c r="Q347" s="216"/>
      <c r="R347" s="216"/>
      <c r="S347" s="216"/>
      <c r="T347" s="216"/>
      <c r="U347" s="216"/>
      <c r="V347" s="216"/>
      <c r="W347" s="216"/>
      <c r="X347" s="216"/>
      <c r="Y347" s="216"/>
      <c r="Z347" s="216"/>
      <c r="AA347" s="216"/>
      <c r="AB347" s="216"/>
      <c r="AC347" s="216"/>
      <c r="AD347" s="216"/>
      <c r="AE347" s="216"/>
      <c r="AF347" s="216"/>
      <c r="AG347" s="216"/>
      <c r="AH347" s="216"/>
      <c r="AI347" s="216"/>
      <c r="AJ347" s="216"/>
      <c r="AK347" s="216"/>
      <c r="AL347" s="216"/>
    </row>
    <row r="348" spans="4:38" ht="15" customHeight="1">
      <c r="D348" s="589"/>
      <c r="E348" s="590"/>
      <c r="F348" s="216"/>
      <c r="G348" s="216"/>
      <c r="H348" s="216"/>
      <c r="I348" s="216"/>
      <c r="J348" s="216"/>
      <c r="K348" s="216"/>
      <c r="L348" s="216"/>
      <c r="M348" s="216"/>
      <c r="N348" s="216"/>
      <c r="O348" s="216"/>
      <c r="P348" s="216"/>
      <c r="Q348" s="216"/>
      <c r="R348" s="216"/>
      <c r="S348" s="216"/>
      <c r="T348" s="216"/>
      <c r="U348" s="216"/>
      <c r="V348" s="216"/>
      <c r="W348" s="216"/>
      <c r="X348" s="216"/>
      <c r="Y348" s="216"/>
      <c r="Z348" s="216"/>
      <c r="AA348" s="216"/>
      <c r="AB348" s="216"/>
      <c r="AC348" s="216"/>
      <c r="AD348" s="216"/>
      <c r="AE348" s="216"/>
      <c r="AF348" s="216"/>
      <c r="AG348" s="216"/>
      <c r="AH348" s="216"/>
      <c r="AI348" s="216"/>
      <c r="AJ348" s="216"/>
      <c r="AK348" s="216"/>
      <c r="AL348" s="216"/>
    </row>
    <row r="349" spans="4:38" ht="15" customHeight="1">
      <c r="D349" s="589"/>
      <c r="E349" s="437" t="s">
        <v>614</v>
      </c>
      <c r="F349" s="216" t="s">
        <v>658</v>
      </c>
      <c r="G349" s="216"/>
      <c r="H349" s="216"/>
      <c r="I349" s="216"/>
      <c r="J349" s="216"/>
      <c r="K349" s="216"/>
      <c r="L349" s="216"/>
      <c r="M349" s="216"/>
      <c r="N349" s="216"/>
      <c r="O349" s="216"/>
      <c r="P349" s="216"/>
      <c r="Q349" s="216"/>
      <c r="R349" s="216"/>
      <c r="S349" s="216"/>
      <c r="T349" s="216"/>
      <c r="U349" s="216"/>
      <c r="V349" s="216"/>
      <c r="W349" s="216"/>
      <c r="X349" s="216"/>
      <c r="Y349" s="216"/>
      <c r="Z349" s="216"/>
      <c r="AA349" s="216"/>
      <c r="AB349" s="216"/>
      <c r="AC349" s="216"/>
      <c r="AD349" s="216"/>
      <c r="AE349" s="216"/>
      <c r="AF349" s="216"/>
      <c r="AG349" s="216"/>
      <c r="AH349" s="216"/>
      <c r="AI349" s="216"/>
      <c r="AJ349" s="216"/>
      <c r="AK349" s="216"/>
      <c r="AL349" s="216"/>
    </row>
    <row r="350" spans="4:38" ht="15" customHeight="1">
      <c r="D350" s="589"/>
      <c r="E350" s="437"/>
      <c r="F350" s="590" t="s">
        <v>659</v>
      </c>
      <c r="G350" s="216"/>
      <c r="H350" s="216"/>
      <c r="I350" s="216"/>
      <c r="J350" s="216"/>
      <c r="K350" s="216"/>
      <c r="L350" s="216"/>
      <c r="M350" s="216"/>
      <c r="N350" s="216"/>
      <c r="O350" s="216"/>
      <c r="P350" s="216"/>
      <c r="Q350" s="216"/>
      <c r="R350" s="216"/>
      <c r="S350" s="216"/>
      <c r="T350" s="216"/>
      <c r="U350" s="216"/>
      <c r="V350" s="216"/>
      <c r="W350" s="216"/>
      <c r="X350" s="216"/>
      <c r="Y350" s="216"/>
      <c r="Z350" s="216"/>
      <c r="AA350" s="216"/>
      <c r="AB350" s="216"/>
      <c r="AC350" s="216"/>
      <c r="AD350" s="216"/>
      <c r="AE350" s="216"/>
      <c r="AF350" s="216"/>
      <c r="AG350" s="216"/>
      <c r="AH350" s="216"/>
      <c r="AI350" s="216"/>
      <c r="AJ350" s="216"/>
      <c r="AK350" s="216"/>
      <c r="AL350" s="216"/>
    </row>
    <row r="351" spans="4:38" ht="15" customHeight="1">
      <c r="D351" s="589"/>
      <c r="E351" s="437"/>
      <c r="F351" s="216"/>
      <c r="G351" s="216"/>
      <c r="H351" s="216"/>
      <c r="I351" s="216"/>
      <c r="J351" s="216"/>
      <c r="K351" s="216"/>
      <c r="L351" s="216"/>
      <c r="M351" s="216"/>
      <c r="N351" s="216"/>
      <c r="O351" s="216"/>
      <c r="P351" s="216"/>
      <c r="Q351" s="216"/>
      <c r="R351" s="216"/>
      <c r="S351" s="216"/>
      <c r="T351" s="216"/>
      <c r="U351" s="216"/>
      <c r="V351" s="216"/>
      <c r="W351" s="216"/>
      <c r="X351" s="216"/>
      <c r="Y351" s="216"/>
      <c r="Z351" s="216"/>
      <c r="AA351" s="216"/>
      <c r="AB351" s="216"/>
      <c r="AC351" s="216"/>
      <c r="AD351" s="216"/>
      <c r="AE351" s="216"/>
      <c r="AF351" s="216"/>
      <c r="AG351" s="216"/>
      <c r="AH351" s="216"/>
      <c r="AI351" s="216"/>
      <c r="AJ351" s="216"/>
      <c r="AK351" s="216"/>
      <c r="AL351" s="216"/>
    </row>
    <row r="352" spans="4:38" ht="15" customHeight="1">
      <c r="D352" s="589"/>
      <c r="E352" s="591" t="s">
        <v>618</v>
      </c>
      <c r="F352" s="579" t="s">
        <v>660</v>
      </c>
      <c r="G352" s="216"/>
      <c r="H352" s="216"/>
      <c r="I352" s="216"/>
      <c r="J352" s="216"/>
      <c r="K352" s="216"/>
      <c r="L352" s="216"/>
      <c r="M352" s="216"/>
      <c r="N352" s="216"/>
      <c r="O352" s="580"/>
      <c r="P352" s="216"/>
      <c r="Q352" s="216"/>
      <c r="R352" s="216"/>
      <c r="S352" s="216"/>
      <c r="T352" s="216"/>
      <c r="U352" s="216"/>
      <c r="V352" s="216"/>
      <c r="W352" s="216"/>
      <c r="X352" s="216"/>
      <c r="Y352" s="216"/>
      <c r="Z352" s="216"/>
      <c r="AA352" s="216"/>
      <c r="AB352" s="216"/>
      <c r="AC352" s="216"/>
      <c r="AD352" s="216"/>
      <c r="AE352" s="216"/>
      <c r="AF352" s="216"/>
      <c r="AG352" s="216"/>
      <c r="AH352" s="216"/>
      <c r="AI352" s="216"/>
      <c r="AJ352" s="216"/>
      <c r="AK352" s="216"/>
      <c r="AL352" s="216"/>
    </row>
    <row r="353" spans="4:38" ht="15" customHeight="1">
      <c r="D353" s="589"/>
      <c r="E353" s="437"/>
      <c r="F353" s="216" t="s">
        <v>661</v>
      </c>
      <c r="G353" s="216"/>
      <c r="H353" s="216"/>
      <c r="I353" s="216"/>
      <c r="J353" s="216"/>
      <c r="K353" s="216"/>
      <c r="L353" s="216"/>
      <c r="M353" s="216"/>
      <c r="N353" s="216"/>
      <c r="O353" s="216"/>
      <c r="P353" s="216"/>
      <c r="Q353" s="216"/>
      <c r="R353" s="216"/>
      <c r="S353" s="216"/>
      <c r="T353" s="216"/>
      <c r="U353" s="216"/>
      <c r="V353" s="216"/>
      <c r="W353" s="216"/>
      <c r="X353" s="216"/>
      <c r="Y353" s="216"/>
      <c r="Z353" s="216"/>
      <c r="AA353" s="216"/>
      <c r="AB353" s="216"/>
      <c r="AC353" s="216"/>
      <c r="AD353" s="216"/>
      <c r="AE353" s="216"/>
      <c r="AF353" s="216"/>
      <c r="AG353" s="216"/>
      <c r="AH353" s="216"/>
      <c r="AI353" s="216"/>
      <c r="AJ353" s="216"/>
      <c r="AK353" s="216"/>
      <c r="AL353" s="216"/>
    </row>
    <row r="354" spans="4:38" ht="15" customHeight="1">
      <c r="D354" s="589"/>
      <c r="E354" s="437"/>
      <c r="F354" s="216"/>
      <c r="G354" s="216"/>
      <c r="H354" s="216"/>
      <c r="I354" s="216"/>
      <c r="J354" s="216"/>
      <c r="K354" s="216"/>
      <c r="L354" s="216"/>
      <c r="M354" s="216"/>
      <c r="N354" s="216"/>
      <c r="O354" s="216"/>
      <c r="P354" s="216"/>
      <c r="Q354" s="216"/>
      <c r="R354" s="216"/>
      <c r="S354" s="216"/>
      <c r="T354" s="216"/>
      <c r="U354" s="216"/>
      <c r="V354" s="216"/>
      <c r="W354" s="216"/>
      <c r="X354" s="216"/>
      <c r="Y354" s="216"/>
      <c r="Z354" s="216"/>
      <c r="AA354" s="216"/>
      <c r="AB354" s="216"/>
      <c r="AC354" s="216"/>
      <c r="AD354" s="216"/>
      <c r="AE354" s="216"/>
      <c r="AF354" s="216"/>
      <c r="AG354" s="216"/>
      <c r="AH354" s="216"/>
      <c r="AI354" s="216"/>
      <c r="AJ354" s="216"/>
      <c r="AK354" s="216"/>
      <c r="AL354" s="216"/>
    </row>
    <row r="355" spans="4:38" ht="15" customHeight="1" thickBot="1">
      <c r="D355" s="582"/>
      <c r="E355" s="582"/>
      <c r="F355" s="1375" t="s">
        <v>662</v>
      </c>
      <c r="G355" s="1375"/>
      <c r="H355" s="1375"/>
      <c r="I355" s="1375"/>
      <c r="J355" s="1375"/>
      <c r="K355" s="1375"/>
      <c r="L355" s="1375"/>
      <c r="M355" s="1375"/>
      <c r="N355" s="1375"/>
      <c r="O355" s="1375"/>
      <c r="P355" s="1375"/>
      <c r="Q355" s="1375"/>
      <c r="R355" s="1375"/>
      <c r="S355" s="1375"/>
      <c r="T355" s="1375"/>
      <c r="U355" s="1375"/>
      <c r="V355" s="1375"/>
      <c r="W355" s="1375"/>
      <c r="X355" s="1375"/>
      <c r="Y355" s="1375"/>
      <c r="Z355" s="1375"/>
      <c r="AA355" s="1375"/>
      <c r="AB355" s="1375"/>
      <c r="AC355" s="1375"/>
      <c r="AD355" s="1375"/>
      <c r="AE355" s="1375"/>
      <c r="AF355" s="582"/>
      <c r="AG355" s="582"/>
      <c r="AH355" s="582"/>
      <c r="AI355" s="582"/>
      <c r="AJ355" s="582"/>
      <c r="AK355" s="582"/>
      <c r="AL355" s="582"/>
    </row>
    <row r="356" spans="4:38" ht="15" customHeight="1" thickBot="1">
      <c r="D356" s="582"/>
      <c r="E356" s="582"/>
      <c r="F356" s="1397" t="s">
        <v>663</v>
      </c>
      <c r="G356" s="1397"/>
      <c r="H356" s="1397"/>
      <c r="I356" s="1398"/>
      <c r="J356" s="1399" t="s">
        <v>664</v>
      </c>
      <c r="K356" s="1397"/>
      <c r="L356" s="1397"/>
      <c r="M356" s="1397"/>
      <c r="N356" s="1397"/>
      <c r="O356" s="1398"/>
      <c r="P356" s="1399" t="s">
        <v>665</v>
      </c>
      <c r="Q356" s="1397"/>
      <c r="R356" s="1397"/>
      <c r="S356" s="1397"/>
      <c r="T356" s="1397"/>
      <c r="U356" s="1397"/>
      <c r="V356" s="1397"/>
      <c r="W356" s="1397"/>
      <c r="X356" s="1398"/>
      <c r="Y356" s="1399" t="s">
        <v>666</v>
      </c>
      <c r="Z356" s="1397"/>
      <c r="AA356" s="1397"/>
      <c r="AB356" s="1397"/>
      <c r="AC356" s="1397"/>
      <c r="AD356" s="1397"/>
      <c r="AE356" s="1397"/>
      <c r="AF356" s="582"/>
      <c r="AG356" s="582"/>
      <c r="AH356" s="582"/>
      <c r="AI356" s="582"/>
      <c r="AJ356" s="582"/>
      <c r="AK356" s="582"/>
      <c r="AL356" s="582"/>
    </row>
    <row r="357" spans="4:38" ht="15" customHeight="1" thickTop="1">
      <c r="D357" s="582"/>
      <c r="E357" s="582"/>
      <c r="F357" s="1400" t="s">
        <v>667</v>
      </c>
      <c r="G357" s="1400"/>
      <c r="H357" s="1400"/>
      <c r="I357" s="1401"/>
      <c r="J357" s="592"/>
      <c r="K357" s="593"/>
      <c r="L357" s="593"/>
      <c r="M357" s="593"/>
      <c r="N357" s="593"/>
      <c r="O357" s="593"/>
      <c r="P357" s="592"/>
      <c r="Q357" s="593"/>
      <c r="R357" s="593"/>
      <c r="S357" s="593"/>
      <c r="T357" s="594" t="s">
        <v>668</v>
      </c>
      <c r="U357" s="593" t="s">
        <v>669</v>
      </c>
      <c r="V357" s="1406">
        <v>0.15</v>
      </c>
      <c r="W357" s="1406"/>
      <c r="X357" s="1407"/>
      <c r="Y357" s="592"/>
      <c r="Z357" s="1400" t="s">
        <v>670</v>
      </c>
      <c r="AA357" s="1400"/>
      <c r="AB357" s="1400"/>
      <c r="AC357" s="1400"/>
      <c r="AD357" s="1400"/>
      <c r="AE357" s="593"/>
      <c r="AF357" s="582"/>
      <c r="AG357" s="582"/>
      <c r="AH357" s="582"/>
      <c r="AI357" s="582"/>
      <c r="AJ357" s="582"/>
      <c r="AK357" s="582"/>
      <c r="AL357" s="582"/>
    </row>
    <row r="358" spans="4:38" ht="15" customHeight="1">
      <c r="D358" s="582"/>
      <c r="E358" s="582"/>
      <c r="F358" s="1402"/>
      <c r="G358" s="1402"/>
      <c r="H358" s="1402"/>
      <c r="I358" s="1403"/>
      <c r="J358" s="1408" t="s">
        <v>671</v>
      </c>
      <c r="K358" s="1409"/>
      <c r="L358" s="1409"/>
      <c r="M358" s="1409"/>
      <c r="N358" s="1409"/>
      <c r="O358" s="1410"/>
      <c r="P358" s="1411">
        <v>0.15</v>
      </c>
      <c r="Q358" s="1412"/>
      <c r="R358" s="1412"/>
      <c r="S358" s="595" t="s">
        <v>672</v>
      </c>
      <c r="T358" s="240" t="s">
        <v>668</v>
      </c>
      <c r="U358" s="595" t="s">
        <v>672</v>
      </c>
      <c r="V358" s="1413">
        <v>1.4</v>
      </c>
      <c r="W358" s="1413"/>
      <c r="X358" s="1414"/>
      <c r="Y358" s="596"/>
      <c r="Z358" s="1409">
        <v>300</v>
      </c>
      <c r="AA358" s="1409"/>
      <c r="AB358" s="1409"/>
      <c r="AC358" s="1409"/>
      <c r="AD358" s="1409"/>
      <c r="AE358" s="595"/>
      <c r="AF358" s="582"/>
      <c r="AG358" s="582"/>
      <c r="AH358" s="582"/>
      <c r="AI358" s="582"/>
      <c r="AJ358" s="582"/>
      <c r="AK358" s="582"/>
      <c r="AL358" s="582"/>
    </row>
    <row r="359" spans="4:38" ht="15" customHeight="1" thickBot="1">
      <c r="D359" s="582"/>
      <c r="E359" s="582"/>
      <c r="F359" s="1404"/>
      <c r="G359" s="1404"/>
      <c r="H359" s="1404"/>
      <c r="I359" s="1405"/>
      <c r="J359" s="597"/>
      <c r="K359" s="598"/>
      <c r="L359" s="598"/>
      <c r="M359" s="598"/>
      <c r="N359" s="598"/>
      <c r="O359" s="598"/>
      <c r="P359" s="597"/>
      <c r="Q359" s="598"/>
      <c r="R359" s="598"/>
      <c r="S359" s="598"/>
      <c r="T359" s="599" t="s">
        <v>668</v>
      </c>
      <c r="U359" s="598" t="s">
        <v>673</v>
      </c>
      <c r="V359" s="1415">
        <v>1.4</v>
      </c>
      <c r="W359" s="1415"/>
      <c r="X359" s="1416"/>
      <c r="Y359" s="597"/>
      <c r="Z359" s="1404" t="s">
        <v>674</v>
      </c>
      <c r="AA359" s="1404"/>
      <c r="AB359" s="1404"/>
      <c r="AC359" s="1404"/>
      <c r="AD359" s="1404"/>
      <c r="AE359" s="598"/>
      <c r="AF359" s="582"/>
      <c r="AG359" s="582"/>
      <c r="AH359" s="582"/>
      <c r="AI359" s="582"/>
      <c r="AJ359" s="582"/>
      <c r="AK359" s="582"/>
      <c r="AL359" s="582"/>
    </row>
    <row r="360" spans="4:38" ht="15" customHeight="1">
      <c r="D360" s="582"/>
      <c r="E360" s="582"/>
      <c r="F360" s="582"/>
      <c r="G360" s="582"/>
      <c r="H360" s="582"/>
      <c r="I360" s="582"/>
      <c r="J360" s="582"/>
      <c r="K360" s="582"/>
      <c r="L360" s="582"/>
      <c r="M360" s="582"/>
      <c r="N360" s="582"/>
      <c r="O360" s="582"/>
      <c r="P360" s="582"/>
      <c r="Q360" s="582"/>
      <c r="R360" s="582"/>
      <c r="S360" s="582"/>
      <c r="T360" s="582"/>
      <c r="U360" s="582"/>
      <c r="V360" s="582"/>
      <c r="W360" s="582"/>
      <c r="X360" s="582"/>
      <c r="Y360" s="582"/>
      <c r="Z360" s="582"/>
      <c r="AA360" s="582"/>
      <c r="AB360" s="582"/>
      <c r="AC360" s="582"/>
      <c r="AD360" s="582"/>
      <c r="AE360" s="582"/>
      <c r="AF360" s="582"/>
      <c r="AG360" s="582"/>
      <c r="AH360" s="582"/>
      <c r="AI360" s="582"/>
      <c r="AJ360" s="582"/>
      <c r="AK360" s="582"/>
      <c r="AL360" s="582"/>
    </row>
    <row r="361" spans="4:38" ht="15" customHeight="1">
      <c r="D361" s="582"/>
      <c r="E361" s="582"/>
      <c r="F361" s="582"/>
      <c r="G361" s="582"/>
      <c r="H361" s="582"/>
      <c r="I361" s="582"/>
      <c r="J361" s="582"/>
      <c r="K361" s="582"/>
      <c r="L361" s="582"/>
      <c r="M361" s="582"/>
      <c r="N361" s="582"/>
      <c r="O361" s="582"/>
      <c r="P361" s="582"/>
      <c r="Q361" s="582"/>
      <c r="R361" s="582"/>
      <c r="S361" s="582"/>
      <c r="T361" s="582"/>
      <c r="U361" s="582"/>
      <c r="V361" s="582"/>
      <c r="W361" s="582"/>
      <c r="X361" s="582"/>
      <c r="Y361" s="582"/>
      <c r="Z361" s="582"/>
      <c r="AA361" s="582"/>
      <c r="AB361" s="582"/>
      <c r="AC361" s="582"/>
      <c r="AD361" s="582"/>
      <c r="AE361" s="582"/>
      <c r="AF361" s="582"/>
      <c r="AG361" s="582"/>
      <c r="AH361" s="582"/>
      <c r="AI361" s="582"/>
      <c r="AJ361" s="582"/>
      <c r="AK361" s="582"/>
      <c r="AL361" s="582"/>
    </row>
    <row r="362" spans="4:38" ht="15" customHeight="1">
      <c r="D362" s="582"/>
      <c r="E362" s="582"/>
      <c r="F362" s="582" t="s">
        <v>639</v>
      </c>
      <c r="G362" s="582"/>
      <c r="H362" s="582"/>
      <c r="I362" s="582"/>
      <c r="J362" s="582" t="s">
        <v>675</v>
      </c>
      <c r="K362" s="1374">
        <v>0.7</v>
      </c>
      <c r="L362" s="1374"/>
      <c r="M362" s="1374"/>
      <c r="N362" s="582"/>
      <c r="O362" s="600"/>
      <c r="P362" s="582"/>
      <c r="Q362" s="582"/>
      <c r="R362" s="582"/>
      <c r="S362" s="582"/>
      <c r="T362" s="582"/>
      <c r="U362" s="582"/>
      <c r="V362" s="582"/>
      <c r="W362" s="582"/>
      <c r="X362" s="582"/>
      <c r="Y362" s="582"/>
      <c r="Z362" s="582"/>
      <c r="AA362" s="582"/>
      <c r="AB362" s="582"/>
      <c r="AC362" s="582"/>
      <c r="AD362" s="582"/>
      <c r="AE362" s="582"/>
      <c r="AF362" s="582"/>
      <c r="AG362" s="582"/>
      <c r="AH362" s="582"/>
      <c r="AI362" s="582"/>
      <c r="AJ362" s="582"/>
      <c r="AK362" s="582"/>
      <c r="AL362" s="582"/>
    </row>
    <row r="363" spans="4:38" ht="15" customHeight="1" thickBot="1">
      <c r="D363" s="582"/>
      <c r="E363" s="582"/>
      <c r="F363" s="1375" t="s">
        <v>676</v>
      </c>
      <c r="G363" s="1375"/>
      <c r="H363" s="1375"/>
      <c r="I363" s="1375"/>
      <c r="J363" s="1375"/>
      <c r="K363" s="1375"/>
      <c r="L363" s="1375"/>
      <c r="M363" s="1375"/>
      <c r="N363" s="1375"/>
      <c r="O363" s="1375"/>
      <c r="P363" s="1375"/>
      <c r="Q363" s="1375"/>
      <c r="R363" s="1375"/>
      <c r="S363" s="1375"/>
      <c r="T363" s="1375"/>
      <c r="U363" s="1375"/>
      <c r="V363" s="1375"/>
      <c r="W363" s="1375"/>
      <c r="X363" s="1375"/>
      <c r="Y363" s="1375"/>
      <c r="Z363" s="1375"/>
      <c r="AA363" s="1375"/>
      <c r="AB363" s="1375"/>
      <c r="AC363" s="1375"/>
      <c r="AD363" s="1375"/>
      <c r="AE363" s="1375"/>
      <c r="AF363" s="1375"/>
      <c r="AG363" s="582"/>
      <c r="AH363" s="582"/>
      <c r="AI363" s="582"/>
      <c r="AJ363" s="582"/>
      <c r="AK363" s="582"/>
      <c r="AL363" s="582"/>
    </row>
    <row r="364" spans="4:38" ht="15" customHeight="1">
      <c r="D364" s="582"/>
      <c r="E364" s="582"/>
      <c r="F364" s="1376" t="s">
        <v>677</v>
      </c>
      <c r="G364" s="1376"/>
      <c r="H364" s="1376"/>
      <c r="I364" s="1376"/>
      <c r="J364" s="1376"/>
      <c r="K364" s="1377"/>
      <c r="L364" s="1380" t="s">
        <v>658</v>
      </c>
      <c r="M364" s="1380"/>
      <c r="N364" s="1380"/>
      <c r="O364" s="1380"/>
      <c r="P364" s="1380"/>
      <c r="Q364" s="1381" t="s">
        <v>678</v>
      </c>
      <c r="R364" s="1382"/>
      <c r="S364" s="1382"/>
      <c r="T364" s="1382"/>
      <c r="U364" s="1383"/>
      <c r="V364" s="1380" t="s">
        <v>679</v>
      </c>
      <c r="W364" s="1380"/>
      <c r="X364" s="1380"/>
      <c r="Y364" s="1380"/>
      <c r="Z364" s="1380"/>
      <c r="AA364" s="1380"/>
      <c r="AB364" s="1380"/>
      <c r="AC364" s="1380"/>
      <c r="AD364" s="1384" t="s">
        <v>680</v>
      </c>
      <c r="AE364" s="1384"/>
      <c r="AF364" s="1384"/>
      <c r="AG364" s="1386" t="s">
        <v>681</v>
      </c>
      <c r="AH364" s="1384"/>
      <c r="AI364" s="1387"/>
      <c r="AJ364" s="582"/>
      <c r="AK364" s="582"/>
      <c r="AL364" s="582"/>
    </row>
    <row r="365" spans="4:38" ht="15" customHeight="1">
      <c r="D365" s="582"/>
      <c r="E365" s="582"/>
      <c r="F365" s="1378"/>
      <c r="G365" s="1378"/>
      <c r="H365" s="1378"/>
      <c r="I365" s="1378"/>
      <c r="J365" s="1378"/>
      <c r="K365" s="1379"/>
      <c r="L365" s="1389" t="s">
        <v>682</v>
      </c>
      <c r="M365" s="1389"/>
      <c r="N365" s="1389"/>
      <c r="O365" s="1389"/>
      <c r="P365" s="1389"/>
      <c r="Q365" s="1390" t="s">
        <v>683</v>
      </c>
      <c r="R365" s="1391"/>
      <c r="S365" s="1391"/>
      <c r="T365" s="1391"/>
      <c r="U365" s="1392"/>
      <c r="V365" s="1389" t="s">
        <v>684</v>
      </c>
      <c r="W365" s="1389"/>
      <c r="X365" s="1389"/>
      <c r="Y365" s="1389"/>
      <c r="Z365" s="1389"/>
      <c r="AA365" s="1389"/>
      <c r="AB365" s="1389"/>
      <c r="AC365" s="1389"/>
      <c r="AD365" s="1385"/>
      <c r="AE365" s="1385"/>
      <c r="AF365" s="1385"/>
      <c r="AG365" s="1385"/>
      <c r="AH365" s="1385"/>
      <c r="AI365" s="1388"/>
      <c r="AJ365" s="582"/>
      <c r="AK365" s="582"/>
      <c r="AL365" s="582"/>
    </row>
    <row r="366" spans="4:38" ht="15" customHeight="1">
      <c r="D366" s="582"/>
      <c r="E366" s="582"/>
      <c r="F366" s="1351" t="s">
        <v>719</v>
      </c>
      <c r="G366" s="1352"/>
      <c r="H366" s="1352"/>
      <c r="I366" s="1352"/>
      <c r="J366" s="1352"/>
      <c r="K366" s="1352"/>
      <c r="L366" s="1354">
        <f>S327</f>
        <v>0</v>
      </c>
      <c r="M366" s="1355"/>
      <c r="N366" s="1355"/>
      <c r="O366" s="1355"/>
      <c r="P366" s="1356"/>
      <c r="Q366" s="1360">
        <v>0.39800000000000002</v>
      </c>
      <c r="R366" s="1360"/>
      <c r="S366" s="1360"/>
      <c r="T366" s="1360"/>
      <c r="U366" s="1360"/>
      <c r="V366" s="1362" t="s">
        <v>685</v>
      </c>
      <c r="W366" s="1363"/>
      <c r="X366" s="1363"/>
      <c r="Y366" s="1363"/>
      <c r="Z366" s="1363"/>
      <c r="AA366" s="1363"/>
      <c r="AB366" s="1363"/>
      <c r="AC366" s="1364"/>
      <c r="AD366" s="1365">
        <f>ROUND(0.214/Q366,3)</f>
        <v>0.53800000000000003</v>
      </c>
      <c r="AE366" s="1365"/>
      <c r="AF366" s="1365"/>
      <c r="AG366" s="1367" t="str">
        <f>IF(AD366&lt;1,"OK","NG")</f>
        <v>OK</v>
      </c>
      <c r="AH366" s="1368"/>
      <c r="AI366" s="1368"/>
      <c r="AJ366" s="582"/>
      <c r="AK366" s="582"/>
      <c r="AL366" s="582"/>
    </row>
    <row r="367" spans="4:38" ht="15" customHeight="1" thickBot="1">
      <c r="D367" s="582"/>
      <c r="E367" s="582"/>
      <c r="F367" s="1353"/>
      <c r="G367" s="1353"/>
      <c r="H367" s="1353"/>
      <c r="I367" s="1353"/>
      <c r="J367" s="1353"/>
      <c r="K367" s="1353"/>
      <c r="L367" s="1357"/>
      <c r="M367" s="1358"/>
      <c r="N367" s="1358"/>
      <c r="O367" s="1358"/>
      <c r="P367" s="1359"/>
      <c r="Q367" s="1361"/>
      <c r="R367" s="1361"/>
      <c r="S367" s="1361"/>
      <c r="T367" s="1361"/>
      <c r="U367" s="1361"/>
      <c r="V367" s="1538">
        <v>8</v>
      </c>
      <c r="W367" s="1539"/>
      <c r="X367" s="1539"/>
      <c r="Y367" s="1539"/>
      <c r="Z367" s="1539"/>
      <c r="AA367" s="1539"/>
      <c r="AB367" s="1539"/>
      <c r="AC367" s="1540"/>
      <c r="AD367" s="1366"/>
      <c r="AE367" s="1366"/>
      <c r="AF367" s="1366"/>
      <c r="AG367" s="1369"/>
      <c r="AH367" s="1370"/>
      <c r="AI367" s="1370"/>
      <c r="AJ367" s="582"/>
      <c r="AK367" s="582"/>
      <c r="AL367" s="582"/>
    </row>
    <row r="368" spans="4:38" ht="15" customHeight="1">
      <c r="D368" s="582"/>
      <c r="E368" s="582"/>
      <c r="F368" s="582"/>
      <c r="G368" s="601" t="s">
        <v>686</v>
      </c>
      <c r="H368" s="602" t="s">
        <v>687</v>
      </c>
      <c r="I368" s="582"/>
      <c r="J368" s="582"/>
      <c r="K368" s="582"/>
      <c r="L368" s="582"/>
      <c r="M368" s="582"/>
      <c r="N368" s="582"/>
      <c r="O368" s="582"/>
      <c r="P368" s="582"/>
      <c r="Q368" s="582"/>
      <c r="R368" s="582"/>
      <c r="S368" s="582"/>
      <c r="T368" s="582"/>
      <c r="U368" s="582"/>
      <c r="V368" s="582"/>
      <c r="W368" s="582"/>
      <c r="X368" s="582"/>
      <c r="Y368" s="582"/>
      <c r="Z368" s="582"/>
      <c r="AA368" s="582"/>
      <c r="AB368" s="582"/>
      <c r="AC368" s="582"/>
      <c r="AD368" s="582"/>
      <c r="AE368" s="582"/>
      <c r="AF368" s="582"/>
      <c r="AG368" s="582"/>
      <c r="AH368" s="582"/>
      <c r="AI368" s="582"/>
      <c r="AJ368" s="582"/>
      <c r="AK368" s="582"/>
      <c r="AL368" s="582"/>
    </row>
    <row r="369" spans="3:38" ht="15" customHeight="1">
      <c r="D369" s="582"/>
      <c r="E369" s="582"/>
      <c r="F369" s="582"/>
      <c r="G369" s="601"/>
      <c r="H369" s="582"/>
      <c r="I369" s="582"/>
      <c r="J369" s="582"/>
      <c r="K369" s="582"/>
      <c r="L369" s="582"/>
      <c r="M369" s="582"/>
      <c r="N369" s="582"/>
      <c r="O369" s="582"/>
      <c r="P369" s="582"/>
      <c r="Q369" s="582"/>
      <c r="R369" s="582"/>
      <c r="S369" s="582"/>
      <c r="T369" s="582"/>
      <c r="U369" s="582"/>
      <c r="V369" s="582"/>
      <c r="W369" s="582"/>
      <c r="X369" s="582"/>
      <c r="Y369" s="582"/>
      <c r="Z369" s="582"/>
      <c r="AA369" s="582"/>
      <c r="AB369" s="582"/>
      <c r="AC369" s="582"/>
      <c r="AD369" s="582"/>
      <c r="AE369" s="582"/>
      <c r="AF369" s="582"/>
      <c r="AG369" s="582"/>
      <c r="AH369" s="582"/>
      <c r="AI369" s="582"/>
      <c r="AJ369" s="582"/>
      <c r="AK369" s="582"/>
      <c r="AL369" s="582"/>
    </row>
    <row r="370" spans="3:38" ht="15" customHeight="1">
      <c r="D370" s="216"/>
      <c r="E370" s="216"/>
      <c r="F370" s="519" t="s">
        <v>688</v>
      </c>
    </row>
    <row r="371" spans="3:38" ht="15" customHeight="1">
      <c r="D371" s="216"/>
      <c r="E371" s="216"/>
      <c r="F371" s="519" t="s">
        <v>689</v>
      </c>
    </row>
    <row r="377" spans="3:38" ht="15" customHeight="1">
      <c r="C377" s="587" t="s">
        <v>720</v>
      </c>
    </row>
    <row r="390" spans="3:3" ht="15" customHeight="1">
      <c r="C390" s="587" t="s">
        <v>721</v>
      </c>
    </row>
  </sheetData>
  <sheetProtection formatCells="0" insertHyperlinks="0" autoFilter="0"/>
  <mergeCells count="373">
    <mergeCell ref="AB20:AE20"/>
    <mergeCell ref="AD136:AH136"/>
    <mergeCell ref="J33:K33"/>
    <mergeCell ref="M33:P33"/>
    <mergeCell ref="R33:U33"/>
    <mergeCell ref="Y33:AC33"/>
    <mergeCell ref="V23:Z23"/>
    <mergeCell ref="W26:Z26"/>
    <mergeCell ref="L24:O24"/>
    <mergeCell ref="Q24:S24"/>
    <mergeCell ref="V24:Z24"/>
    <mergeCell ref="L25:O25"/>
    <mergeCell ref="Q25:S25"/>
    <mergeCell ref="V25:Z25"/>
    <mergeCell ref="L23:O23"/>
    <mergeCell ref="Q23:S23"/>
    <mergeCell ref="Z47:AC47"/>
    <mergeCell ref="AE47:AI47"/>
    <mergeCell ref="N48:R48"/>
    <mergeCell ref="T48:X48"/>
    <mergeCell ref="Z48:AC48"/>
    <mergeCell ref="AE48:AI48"/>
    <mergeCell ref="N50:R50"/>
    <mergeCell ref="AE50:AI50"/>
    <mergeCell ref="L10:O10"/>
    <mergeCell ref="Q10:S10"/>
    <mergeCell ref="V10:Z10"/>
    <mergeCell ref="L11:O11"/>
    <mergeCell ref="Q11:S11"/>
    <mergeCell ref="V11:Z11"/>
    <mergeCell ref="L12:O12"/>
    <mergeCell ref="Q12:S12"/>
    <mergeCell ref="V12:Z12"/>
    <mergeCell ref="L13:O13"/>
    <mergeCell ref="Q13:S13"/>
    <mergeCell ref="V13:Z13"/>
    <mergeCell ref="L21:O21"/>
    <mergeCell ref="Q21:S21"/>
    <mergeCell ref="V21:Z21"/>
    <mergeCell ref="L22:O22"/>
    <mergeCell ref="Q22:S22"/>
    <mergeCell ref="V22:Z22"/>
    <mergeCell ref="L14:O14"/>
    <mergeCell ref="Q14:S14"/>
    <mergeCell ref="V14:Z14"/>
    <mergeCell ref="L15:O15"/>
    <mergeCell ref="Q15:S15"/>
    <mergeCell ref="V15:Z15"/>
    <mergeCell ref="L20:O20"/>
    <mergeCell ref="Q20:S20"/>
    <mergeCell ref="V20:Z20"/>
    <mergeCell ref="W16:Z16"/>
    <mergeCell ref="T43:X43"/>
    <mergeCell ref="J62:K62"/>
    <mergeCell ref="R62:T62"/>
    <mergeCell ref="AG62:AK62"/>
    <mergeCell ref="L67:M67"/>
    <mergeCell ref="O67:Q67"/>
    <mergeCell ref="J57:K57"/>
    <mergeCell ref="M57:P57"/>
    <mergeCell ref="R57:U57"/>
    <mergeCell ref="Y57:AC57"/>
    <mergeCell ref="AA62:AC62"/>
    <mergeCell ref="M62:P62"/>
    <mergeCell ref="V62:Y62"/>
    <mergeCell ref="AB50:AC50"/>
    <mergeCell ref="N47:R47"/>
    <mergeCell ref="T47:X47"/>
    <mergeCell ref="N44:R44"/>
    <mergeCell ref="T44:X44"/>
    <mergeCell ref="Z44:AC44"/>
    <mergeCell ref="AE44:AI44"/>
    <mergeCell ref="N45:R45"/>
    <mergeCell ref="T45:X45"/>
    <mergeCell ref="Z45:AC45"/>
    <mergeCell ref="AE45:AI45"/>
    <mergeCell ref="G173:H173"/>
    <mergeCell ref="O175:R175"/>
    <mergeCell ref="I184:L184"/>
    <mergeCell ref="W184:Z184"/>
    <mergeCell ref="G142:H142"/>
    <mergeCell ref="AD119:AH119"/>
    <mergeCell ref="AD120:AH120"/>
    <mergeCell ref="AD121:AH121"/>
    <mergeCell ref="Q120:R121"/>
    <mergeCell ref="Q137:R137"/>
    <mergeCell ref="Q138:R139"/>
    <mergeCell ref="Q152:R152"/>
    <mergeCell ref="Q153:R154"/>
    <mergeCell ref="Q169:R169"/>
    <mergeCell ref="Q170:R171"/>
    <mergeCell ref="AE150:AI150"/>
    <mergeCell ref="AE151:AI151"/>
    <mergeCell ref="G223:H223"/>
    <mergeCell ref="I203:L203"/>
    <mergeCell ref="W203:Z203"/>
    <mergeCell ref="G207:H207"/>
    <mergeCell ref="I185:L185"/>
    <mergeCell ref="W185:Z185"/>
    <mergeCell ref="I186:L186"/>
    <mergeCell ref="W186:Z186"/>
    <mergeCell ref="G190:H190"/>
    <mergeCell ref="O192:R192"/>
    <mergeCell ref="I201:L201"/>
    <mergeCell ref="W201:Z201"/>
    <mergeCell ref="I202:L202"/>
    <mergeCell ref="W202:Z202"/>
    <mergeCell ref="G240:H240"/>
    <mergeCell ref="D263:G263"/>
    <mergeCell ref="H263:K263"/>
    <mergeCell ref="L263:O263"/>
    <mergeCell ref="P263:S263"/>
    <mergeCell ref="T263:AG263"/>
    <mergeCell ref="R255:S255"/>
    <mergeCell ref="R256:S257"/>
    <mergeCell ref="U250:U252"/>
    <mergeCell ref="AF245:AI245"/>
    <mergeCell ref="AF246:AI246"/>
    <mergeCell ref="AF249:AI249"/>
    <mergeCell ref="D264:G264"/>
    <mergeCell ref="H264:K264"/>
    <mergeCell ref="L264:O264"/>
    <mergeCell ref="P264:S264"/>
    <mergeCell ref="T264:AG264"/>
    <mergeCell ref="D265:G265"/>
    <mergeCell ref="H265:K265"/>
    <mergeCell ref="L265:O265"/>
    <mergeCell ref="P265:S265"/>
    <mergeCell ref="T265:AG265"/>
    <mergeCell ref="D268:G268"/>
    <mergeCell ref="H268:K268"/>
    <mergeCell ref="L268:O268"/>
    <mergeCell ref="P268:S268"/>
    <mergeCell ref="T268:AG268"/>
    <mergeCell ref="D266:G266"/>
    <mergeCell ref="H266:K266"/>
    <mergeCell ref="L266:O266"/>
    <mergeCell ref="P266:S266"/>
    <mergeCell ref="T266:AG266"/>
    <mergeCell ref="D267:G267"/>
    <mergeCell ref="H267:K267"/>
    <mergeCell ref="L267:O267"/>
    <mergeCell ref="P267:S267"/>
    <mergeCell ref="T267:AG267"/>
    <mergeCell ref="H273:K273"/>
    <mergeCell ref="L273:O273"/>
    <mergeCell ref="D279:E280"/>
    <mergeCell ref="L279:AB280"/>
    <mergeCell ref="P273:S273"/>
    <mergeCell ref="T273:AG273"/>
    <mergeCell ref="D276:AE276"/>
    <mergeCell ref="D271:G271"/>
    <mergeCell ref="H271:K271"/>
    <mergeCell ref="L271:O271"/>
    <mergeCell ref="P271:S271"/>
    <mergeCell ref="D277:E278"/>
    <mergeCell ref="L277:AB278"/>
    <mergeCell ref="I279:K280"/>
    <mergeCell ref="AC279:AE280"/>
    <mergeCell ref="F278:H278"/>
    <mergeCell ref="T271:AG271"/>
    <mergeCell ref="D272:G272"/>
    <mergeCell ref="H272:K272"/>
    <mergeCell ref="L272:O272"/>
    <mergeCell ref="P272:S272"/>
    <mergeCell ref="T272:AG272"/>
    <mergeCell ref="D273:G273"/>
    <mergeCell ref="D269:G269"/>
    <mergeCell ref="H269:K269"/>
    <mergeCell ref="L269:O269"/>
    <mergeCell ref="P269:S269"/>
    <mergeCell ref="T269:AG269"/>
    <mergeCell ref="D270:G270"/>
    <mergeCell ref="H270:K270"/>
    <mergeCell ref="L270:O270"/>
    <mergeCell ref="P270:S270"/>
    <mergeCell ref="T270:AG270"/>
    <mergeCell ref="H303:I304"/>
    <mergeCell ref="J303:K304"/>
    <mergeCell ref="M303:P303"/>
    <mergeCell ref="M304:P304"/>
    <mergeCell ref="I278:K278"/>
    <mergeCell ref="AC278:AE278"/>
    <mergeCell ref="F279:H279"/>
    <mergeCell ref="F280:H280"/>
    <mergeCell ref="F277:H277"/>
    <mergeCell ref="I277:K277"/>
    <mergeCell ref="AC277:AE277"/>
    <mergeCell ref="M306:N306"/>
    <mergeCell ref="M307:N307"/>
    <mergeCell ref="M308:N308"/>
    <mergeCell ref="L315:N315"/>
    <mergeCell ref="L316:N316"/>
    <mergeCell ref="F319:I323"/>
    <mergeCell ref="J319:R320"/>
    <mergeCell ref="S319:U323"/>
    <mergeCell ref="V319:X323"/>
    <mergeCell ref="Y319:AA323"/>
    <mergeCell ref="AB319:AD323"/>
    <mergeCell ref="AE319:AG323"/>
    <mergeCell ref="AH319:AJ323"/>
    <mergeCell ref="AK319:AM323"/>
    <mergeCell ref="J321:L323"/>
    <mergeCell ref="M321:O323"/>
    <mergeCell ref="P321:R323"/>
    <mergeCell ref="AH324:AJ324"/>
    <mergeCell ref="AK324:AM324"/>
    <mergeCell ref="F328:I332"/>
    <mergeCell ref="J328:R329"/>
    <mergeCell ref="S328:U332"/>
    <mergeCell ref="V328:X332"/>
    <mergeCell ref="Y328:AA332"/>
    <mergeCell ref="AB328:AD332"/>
    <mergeCell ref="AE328:AG332"/>
    <mergeCell ref="AH328:AJ332"/>
    <mergeCell ref="AK328:AM332"/>
    <mergeCell ref="J330:L332"/>
    <mergeCell ref="M330:O332"/>
    <mergeCell ref="P330:R332"/>
    <mergeCell ref="F324:I324"/>
    <mergeCell ref="J324:L324"/>
    <mergeCell ref="M324:O324"/>
    <mergeCell ref="P324:R324"/>
    <mergeCell ref="S324:U324"/>
    <mergeCell ref="V324:X324"/>
    <mergeCell ref="Y324:AA324"/>
    <mergeCell ref="AB324:AD324"/>
    <mergeCell ref="AE324:AG324"/>
    <mergeCell ref="AK333:AM333"/>
    <mergeCell ref="F355:AE355"/>
    <mergeCell ref="F356:I356"/>
    <mergeCell ref="J356:O356"/>
    <mergeCell ref="P356:X356"/>
    <mergeCell ref="Y356:AE356"/>
    <mergeCell ref="F357:I359"/>
    <mergeCell ref="V357:X357"/>
    <mergeCell ref="Z357:AD357"/>
    <mergeCell ref="J358:O358"/>
    <mergeCell ref="P358:R358"/>
    <mergeCell ref="V358:X358"/>
    <mergeCell ref="Z358:AD358"/>
    <mergeCell ref="V359:X359"/>
    <mergeCell ref="Z359:AD359"/>
    <mergeCell ref="F333:I333"/>
    <mergeCell ref="J333:L333"/>
    <mergeCell ref="M333:O333"/>
    <mergeCell ref="P333:R333"/>
    <mergeCell ref="S333:U333"/>
    <mergeCell ref="V333:X333"/>
    <mergeCell ref="Y333:AA333"/>
    <mergeCell ref="AB333:AD333"/>
    <mergeCell ref="AE333:AG333"/>
    <mergeCell ref="P71:R71"/>
    <mergeCell ref="T71:V71"/>
    <mergeCell ref="X71:Z71"/>
    <mergeCell ref="AB71:AD71"/>
    <mergeCell ref="AH71:AK71"/>
    <mergeCell ref="F366:K367"/>
    <mergeCell ref="L366:P367"/>
    <mergeCell ref="Q366:U367"/>
    <mergeCell ref="V366:AC366"/>
    <mergeCell ref="AD366:AF367"/>
    <mergeCell ref="AG366:AI367"/>
    <mergeCell ref="V367:AC367"/>
    <mergeCell ref="K362:M362"/>
    <mergeCell ref="F363:AF363"/>
    <mergeCell ref="F364:K365"/>
    <mergeCell ref="L364:P364"/>
    <mergeCell ref="Q364:U364"/>
    <mergeCell ref="V364:AC364"/>
    <mergeCell ref="AD364:AF365"/>
    <mergeCell ref="AG364:AI365"/>
    <mergeCell ref="L365:P365"/>
    <mergeCell ref="Q365:U365"/>
    <mergeCell ref="V365:AC365"/>
    <mergeCell ref="AH333:AJ333"/>
    <mergeCell ref="P73:R73"/>
    <mergeCell ref="T73:V73"/>
    <mergeCell ref="X73:Z73"/>
    <mergeCell ref="AB73:AD73"/>
    <mergeCell ref="AH73:AK73"/>
    <mergeCell ref="K78:M78"/>
    <mergeCell ref="O78:Q78"/>
    <mergeCell ref="S78:U78"/>
    <mergeCell ref="W78:Y78"/>
    <mergeCell ref="P79:R79"/>
    <mergeCell ref="U79:W79"/>
    <mergeCell ref="Y79:AA79"/>
    <mergeCell ref="AD79:AF79"/>
    <mergeCell ref="AH79:AK79"/>
    <mergeCell ref="AE97:AH97"/>
    <mergeCell ref="AE98:AH98"/>
    <mergeCell ref="AE100:AH100"/>
    <mergeCell ref="AE102:AH102"/>
    <mergeCell ref="AB10:AE10"/>
    <mergeCell ref="AG10:AK10"/>
    <mergeCell ref="AB11:AE11"/>
    <mergeCell ref="AG11:AK11"/>
    <mergeCell ref="AB12:AE12"/>
    <mergeCell ref="AG12:AK12"/>
    <mergeCell ref="AB13:AE13"/>
    <mergeCell ref="AG13:AK13"/>
    <mergeCell ref="AG16:AK16"/>
    <mergeCell ref="AG20:AK20"/>
    <mergeCell ref="AF164:AI164"/>
    <mergeCell ref="AF165:AI165"/>
    <mergeCell ref="AE167:AF167"/>
    <mergeCell ref="AF169:AI169"/>
    <mergeCell ref="AF170:AI170"/>
    <mergeCell ref="AB14:AE14"/>
    <mergeCell ref="AG14:AK14"/>
    <mergeCell ref="AB15:AE15"/>
    <mergeCell ref="AG15:AK15"/>
    <mergeCell ref="AD118:AH118"/>
    <mergeCell ref="AG21:AK21"/>
    <mergeCell ref="AB22:AE22"/>
    <mergeCell ref="AG22:AK22"/>
    <mergeCell ref="AB23:AE23"/>
    <mergeCell ref="AG23:AK23"/>
    <mergeCell ref="AB24:AE24"/>
    <mergeCell ref="AG24:AK24"/>
    <mergeCell ref="AB25:AE25"/>
    <mergeCell ref="AG25:AK25"/>
    <mergeCell ref="AG26:AK26"/>
    <mergeCell ref="AB21:AE21"/>
    <mergeCell ref="Z43:AC43"/>
    <mergeCell ref="AE43:AI43"/>
    <mergeCell ref="AC211:AD211"/>
    <mergeCell ref="AC212:AD212"/>
    <mergeCell ref="AF211:AJ211"/>
    <mergeCell ref="AF212:AJ212"/>
    <mergeCell ref="AC227:AD227"/>
    <mergeCell ref="AF227:AJ227"/>
    <mergeCell ref="AC228:AD228"/>
    <mergeCell ref="AF228:AJ228"/>
    <mergeCell ref="N39:R39"/>
    <mergeCell ref="T39:X39"/>
    <mergeCell ref="Z39:AC39"/>
    <mergeCell ref="AE39:AI39"/>
    <mergeCell ref="N41:R41"/>
    <mergeCell ref="T41:X41"/>
    <mergeCell ref="Z41:AC41"/>
    <mergeCell ref="AE41:AI41"/>
    <mergeCell ref="N42:R42"/>
    <mergeCell ref="T42:X42"/>
    <mergeCell ref="Z42:AC42"/>
    <mergeCell ref="AE42:AI42"/>
    <mergeCell ref="N43:R43"/>
    <mergeCell ref="Q98:R98"/>
    <mergeCell ref="Q99:R100"/>
    <mergeCell ref="Q119:R119"/>
    <mergeCell ref="Q234:R234"/>
    <mergeCell ref="Q235:R236"/>
    <mergeCell ref="Q218:R218"/>
    <mergeCell ref="Q219:R220"/>
    <mergeCell ref="U244:U246"/>
    <mergeCell ref="U247:U248"/>
    <mergeCell ref="Q89:R89"/>
    <mergeCell ref="Q85:R86"/>
    <mergeCell ref="Q107:R108"/>
    <mergeCell ref="Q111:R111"/>
    <mergeCell ref="Q133:R133"/>
    <mergeCell ref="Q131:R132"/>
    <mergeCell ref="Q145:R145"/>
    <mergeCell ref="Q142:R143"/>
    <mergeCell ref="Q162:R162"/>
    <mergeCell ref="Q158:R159"/>
    <mergeCell ref="Q211:R211"/>
    <mergeCell ref="Q208:R209"/>
    <mergeCell ref="Q228:R228"/>
    <mergeCell ref="Q224:R225"/>
    <mergeCell ref="R241:S242"/>
    <mergeCell ref="R244:S245"/>
  </mergeCells>
  <phoneticPr fontId="90"/>
  <pageMargins left="0.7" right="0.7" top="0.75" bottom="0.75" header="0.3" footer="0.3"/>
  <pageSetup paperSize="9" orientation="portrait" blackAndWhite="1" r:id="rId1"/>
  <rowBreaks count="9" manualBreakCount="9">
    <brk id="51" max="39" man="1"/>
    <brk id="80" max="16383" man="1"/>
    <brk id="128" max="16383" man="1"/>
    <brk id="205" max="16383" man="1"/>
    <brk id="258" max="39" man="1"/>
    <brk id="283" max="39" man="1"/>
    <brk id="290" max="39" man="1"/>
    <brk id="374" max="39" man="1"/>
    <brk id="387" max="39" man="1"/>
  </rowBreaks>
  <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2F889E-3AAD-43D7-A392-E75E3886092B}">
  <sheetPr codeName="梁Sheet"/>
  <dimension ref="A1:BY622"/>
  <sheetViews>
    <sheetView tabSelected="1" view="pageBreakPreview" topLeftCell="A21" zoomScale="85" zoomScaleNormal="100" zoomScaleSheetLayoutView="85" workbookViewId="0">
      <selection activeCell="AB467" sqref="AB467"/>
    </sheetView>
  </sheetViews>
  <sheetFormatPr defaultColWidth="2.625" defaultRowHeight="15.75" customHeight="1"/>
  <cols>
    <col min="1" max="23" width="2.625" style="651"/>
    <col min="24" max="24" width="2.625" style="651" customWidth="1"/>
    <col min="25" max="38" width="2.625" style="651"/>
    <col min="39" max="40" width="2.625" style="651" customWidth="1"/>
    <col min="41" max="16384" width="2.625" style="651"/>
  </cols>
  <sheetData>
    <row r="1" spans="2:29" s="219" customFormat="1" ht="15.75" customHeight="1"/>
    <row r="2" spans="2:29" s="220" customFormat="1" ht="15.75" customHeight="1">
      <c r="B2" s="916"/>
      <c r="C2" s="917"/>
      <c r="D2" s="917"/>
      <c r="E2" s="916"/>
      <c r="F2" s="893" t="s">
        <v>0</v>
      </c>
      <c r="G2" s="894"/>
      <c r="H2" s="895"/>
      <c r="I2" s="895"/>
      <c r="J2" s="895"/>
      <c r="K2" s="895"/>
      <c r="L2" s="895"/>
      <c r="M2" s="895"/>
      <c r="N2" s="895"/>
      <c r="O2" s="895"/>
      <c r="P2" s="895"/>
      <c r="Q2" s="901"/>
    </row>
    <row r="3" spans="2:29" s="220" customFormat="1" ht="15.75" customHeight="1">
      <c r="B3" s="916"/>
      <c r="C3" s="917"/>
      <c r="D3" s="917"/>
      <c r="E3" s="916"/>
      <c r="F3" s="902" t="s">
        <v>1</v>
      </c>
      <c r="G3" s="903"/>
      <c r="H3" s="904"/>
      <c r="I3" s="904"/>
      <c r="J3" s="904" t="s">
        <v>2</v>
      </c>
      <c r="K3" s="904"/>
      <c r="L3" s="904"/>
      <c r="M3" s="904"/>
      <c r="N3" s="904" t="s">
        <v>3</v>
      </c>
      <c r="O3" s="904"/>
      <c r="P3" s="904"/>
      <c r="Q3" s="905"/>
    </row>
    <row r="4" spans="2:29" s="220" customFormat="1" ht="15.75" customHeight="1">
      <c r="B4" s="906" t="s">
        <v>4</v>
      </c>
      <c r="C4" s="907"/>
      <c r="D4" s="907"/>
      <c r="E4" s="906"/>
      <c r="F4" s="908">
        <f>反力!F4</f>
        <v>0.57499999999999996</v>
      </c>
      <c r="G4" s="909"/>
      <c r="H4" s="910"/>
      <c r="I4" s="910"/>
      <c r="J4" s="910">
        <f>反力!J4</f>
        <v>18.850000000000001</v>
      </c>
      <c r="K4" s="910"/>
      <c r="L4" s="910"/>
      <c r="M4" s="910"/>
      <c r="N4" s="910">
        <f>反力!N4</f>
        <v>0.57499999999999996</v>
      </c>
      <c r="O4" s="910"/>
      <c r="P4" s="910"/>
      <c r="Q4" s="911"/>
    </row>
    <row r="5" spans="2:29" s="220" customFormat="1" ht="15.75" customHeight="1">
      <c r="B5" s="912" t="s">
        <v>5</v>
      </c>
      <c r="C5" s="913"/>
      <c r="D5" s="913"/>
      <c r="E5" s="912"/>
      <c r="F5" s="914">
        <f>反力!F5</f>
        <v>0.375</v>
      </c>
      <c r="G5" s="915"/>
      <c r="H5" s="884"/>
      <c r="I5" s="884"/>
      <c r="J5" s="884">
        <f>反力!J5</f>
        <v>9.25</v>
      </c>
      <c r="K5" s="884"/>
      <c r="L5" s="884"/>
      <c r="M5" s="884"/>
      <c r="N5" s="884">
        <f>反力!N5</f>
        <v>0.375</v>
      </c>
      <c r="O5" s="884"/>
      <c r="P5" s="884"/>
      <c r="Q5" s="885"/>
    </row>
    <row r="6" spans="2:29" s="220" customFormat="1" ht="15.75" customHeight="1">
      <c r="E6" s="489"/>
      <c r="F6" s="489"/>
      <c r="G6" s="489"/>
      <c r="H6" s="490"/>
      <c r="I6" s="490"/>
      <c r="J6" s="490"/>
      <c r="K6" s="490"/>
      <c r="L6" s="490"/>
      <c r="M6" s="490"/>
      <c r="N6" s="490"/>
      <c r="O6" s="490"/>
      <c r="P6" s="490"/>
      <c r="Q6" s="490"/>
      <c r="R6" s="490"/>
      <c r="S6" s="493"/>
      <c r="T6" s="494"/>
      <c r="U6" s="494"/>
      <c r="V6" s="494"/>
      <c r="W6" s="494"/>
      <c r="X6" s="494"/>
      <c r="Y6" s="494"/>
      <c r="Z6" s="494"/>
      <c r="AA6" s="494"/>
      <c r="AB6" s="497"/>
      <c r="AC6" s="497"/>
    </row>
    <row r="7" spans="2:29" s="219" customFormat="1" ht="15.75" customHeight="1">
      <c r="B7" s="893" t="s">
        <v>6</v>
      </c>
      <c r="C7" s="894"/>
      <c r="D7" s="894"/>
      <c r="E7" s="895"/>
      <c r="F7" s="895"/>
      <c r="G7" s="895"/>
      <c r="H7" s="895"/>
      <c r="I7" s="895"/>
      <c r="J7" s="895"/>
      <c r="K7" s="895" t="s">
        <v>7</v>
      </c>
      <c r="L7" s="895"/>
      <c r="M7" s="895"/>
      <c r="N7" s="896">
        <f>反力!N7</f>
        <v>20</v>
      </c>
      <c r="O7" s="896"/>
      <c r="P7" s="896"/>
      <c r="Q7" s="896"/>
      <c r="R7" s="896"/>
      <c r="S7" s="897"/>
      <c r="T7" s="495"/>
    </row>
    <row r="8" spans="2:29" s="219" customFormat="1" ht="15.75" customHeight="1">
      <c r="B8" s="890" t="s">
        <v>8</v>
      </c>
      <c r="C8" s="891"/>
      <c r="D8" s="891"/>
      <c r="E8" s="892"/>
      <c r="F8" s="898" t="s">
        <v>9</v>
      </c>
      <c r="G8" s="898"/>
      <c r="H8" s="898"/>
      <c r="I8" s="898"/>
      <c r="J8" s="898"/>
      <c r="K8" s="878" t="s">
        <v>7</v>
      </c>
      <c r="L8" s="878"/>
      <c r="M8" s="878"/>
      <c r="N8" s="899">
        <f>反力!N8</f>
        <v>2.8</v>
      </c>
      <c r="O8" s="899"/>
      <c r="P8" s="899"/>
      <c r="Q8" s="899"/>
      <c r="R8" s="899"/>
      <c r="S8" s="900"/>
      <c r="T8" s="495"/>
    </row>
    <row r="9" spans="2:29" s="219" customFormat="1" ht="15.75" customHeight="1">
      <c r="B9" s="890"/>
      <c r="C9" s="891"/>
      <c r="D9" s="891"/>
      <c r="E9" s="892"/>
      <c r="F9" s="898" t="s">
        <v>10</v>
      </c>
      <c r="G9" s="898"/>
      <c r="H9" s="898"/>
      <c r="I9" s="898"/>
      <c r="J9" s="898"/>
      <c r="K9" s="878" t="s">
        <v>7</v>
      </c>
      <c r="L9" s="878"/>
      <c r="M9" s="878"/>
      <c r="N9" s="899">
        <f>反力!N9</f>
        <v>2.2000000000000002</v>
      </c>
      <c r="O9" s="899"/>
      <c r="P9" s="899"/>
      <c r="Q9" s="899"/>
      <c r="R9" s="899"/>
      <c r="S9" s="900"/>
      <c r="T9" s="495"/>
    </row>
    <row r="10" spans="2:29" s="219" customFormat="1" ht="15.75" customHeight="1">
      <c r="B10" s="890" t="s">
        <v>11</v>
      </c>
      <c r="C10" s="891"/>
      <c r="D10" s="891"/>
      <c r="E10" s="892"/>
      <c r="F10" s="877" t="s">
        <v>12</v>
      </c>
      <c r="G10" s="877"/>
      <c r="H10" s="877"/>
      <c r="I10" s="877"/>
      <c r="J10" s="877"/>
      <c r="K10" s="878" t="s">
        <v>13</v>
      </c>
      <c r="L10" s="878"/>
      <c r="M10" s="878"/>
      <c r="N10" s="886">
        <f>反力!N10</f>
        <v>160</v>
      </c>
      <c r="O10" s="886"/>
      <c r="P10" s="886"/>
      <c r="Q10" s="886"/>
      <c r="R10" s="886"/>
      <c r="S10" s="887"/>
      <c r="T10" s="496"/>
    </row>
    <row r="11" spans="2:29" s="219" customFormat="1" ht="15.75" customHeight="1">
      <c r="B11" s="890"/>
      <c r="C11" s="891"/>
      <c r="D11" s="891"/>
      <c r="E11" s="892"/>
      <c r="F11" s="877" t="s">
        <v>14</v>
      </c>
      <c r="G11" s="877"/>
      <c r="H11" s="877"/>
      <c r="I11" s="877"/>
      <c r="J11" s="877"/>
      <c r="K11" s="878" t="s">
        <v>15</v>
      </c>
      <c r="L11" s="878"/>
      <c r="M11" s="878"/>
      <c r="N11" s="886">
        <f>反力!N11</f>
        <v>32</v>
      </c>
      <c r="O11" s="886"/>
      <c r="P11" s="886"/>
      <c r="Q11" s="886"/>
      <c r="R11" s="886"/>
      <c r="S11" s="887"/>
      <c r="T11" s="496"/>
    </row>
    <row r="12" spans="2:29" s="219" customFormat="1" ht="15.75" customHeight="1">
      <c r="B12" s="888" t="s">
        <v>16</v>
      </c>
      <c r="C12" s="889"/>
      <c r="D12" s="889"/>
      <c r="E12" s="878"/>
      <c r="F12" s="878"/>
      <c r="G12" s="878"/>
      <c r="H12" s="878"/>
      <c r="I12" s="878"/>
      <c r="J12" s="878"/>
      <c r="K12" s="878"/>
      <c r="L12" s="878"/>
      <c r="M12" s="878"/>
      <c r="N12" s="886">
        <f>反力!N12</f>
        <v>10</v>
      </c>
      <c r="O12" s="886"/>
      <c r="P12" s="886"/>
      <c r="Q12" s="886"/>
      <c r="R12" s="886"/>
      <c r="S12" s="887"/>
      <c r="T12" s="496"/>
    </row>
    <row r="13" spans="2:29" s="219" customFormat="1" ht="15.75" customHeight="1">
      <c r="B13" s="749"/>
      <c r="C13" s="750"/>
      <c r="D13" s="750"/>
      <c r="E13" s="751"/>
      <c r="F13" s="877"/>
      <c r="G13" s="877"/>
      <c r="H13" s="877"/>
      <c r="I13" s="877"/>
      <c r="J13" s="877"/>
      <c r="K13" s="878"/>
      <c r="L13" s="878"/>
      <c r="M13" s="878"/>
      <c r="N13" s="879"/>
      <c r="O13" s="879"/>
      <c r="P13" s="879"/>
      <c r="Q13" s="879"/>
      <c r="R13" s="879"/>
      <c r="S13" s="880"/>
      <c r="T13" s="497"/>
    </row>
    <row r="14" spans="2:29" s="219" customFormat="1" ht="15.75" customHeight="1">
      <c r="B14" s="749"/>
      <c r="C14" s="750"/>
      <c r="D14" s="750"/>
      <c r="E14" s="751"/>
      <c r="F14" s="881"/>
      <c r="G14" s="881"/>
      <c r="H14" s="881"/>
      <c r="I14" s="881"/>
      <c r="J14" s="881"/>
      <c r="K14" s="878"/>
      <c r="L14" s="878"/>
      <c r="M14" s="878"/>
      <c r="N14" s="879"/>
      <c r="O14" s="879"/>
      <c r="P14" s="879"/>
      <c r="Q14" s="879"/>
      <c r="R14" s="879"/>
      <c r="S14" s="880"/>
      <c r="T14" s="497"/>
    </row>
    <row r="15" spans="2:29" s="219" customFormat="1" ht="12">
      <c r="B15" s="752"/>
      <c r="C15" s="753"/>
      <c r="D15" s="753"/>
      <c r="E15" s="754"/>
      <c r="F15" s="882"/>
      <c r="G15" s="882"/>
      <c r="H15" s="882"/>
      <c r="I15" s="882"/>
      <c r="J15" s="882"/>
      <c r="K15" s="883"/>
      <c r="L15" s="883"/>
      <c r="M15" s="883"/>
      <c r="N15" s="884"/>
      <c r="O15" s="884"/>
      <c r="P15" s="884"/>
      <c r="Q15" s="884"/>
      <c r="R15" s="884"/>
      <c r="S15" s="885"/>
      <c r="T15" s="497"/>
    </row>
    <row r="16" spans="2:29" s="219" customFormat="1" ht="12"/>
    <row r="18" spans="1:31" s="648" customFormat="1" ht="15.75" customHeight="1">
      <c r="A18" s="648" t="s">
        <v>722</v>
      </c>
    </row>
    <row r="19" spans="1:31" s="648" customFormat="1" ht="7.5" customHeight="1"/>
    <row r="20" spans="1:31" s="648" customFormat="1" ht="15.75" customHeight="1">
      <c r="B20" s="648" t="s">
        <v>723</v>
      </c>
    </row>
    <row r="21" spans="1:31" s="648" customFormat="1" ht="7.5" customHeight="1"/>
    <row r="22" spans="1:31" s="648" customFormat="1" ht="15.75" customHeight="1">
      <c r="C22" s="649" t="s">
        <v>724</v>
      </c>
      <c r="D22" s="648" t="s">
        <v>725</v>
      </c>
    </row>
    <row r="23" spans="1:31" s="648" customFormat="1" ht="7.5" customHeight="1"/>
    <row r="24" spans="1:31" s="648" customFormat="1" ht="15.75" customHeight="1">
      <c r="D24" s="650" t="s">
        <v>726</v>
      </c>
      <c r="E24" s="648" t="s">
        <v>727</v>
      </c>
    </row>
    <row r="25" spans="1:31" ht="7.5" customHeight="1"/>
    <row r="26" spans="1:31" ht="15.75" customHeight="1">
      <c r="E26" s="685" t="s">
        <v>728</v>
      </c>
      <c r="F26" s="685"/>
      <c r="G26" s="685"/>
      <c r="H26" s="685"/>
      <c r="I26" s="685"/>
      <c r="J26" s="685"/>
      <c r="K26" s="685"/>
      <c r="L26" s="685"/>
      <c r="M26" s="685"/>
      <c r="N26" s="685"/>
      <c r="O26" s="685"/>
      <c r="P26" s="685"/>
      <c r="Q26" s="685"/>
      <c r="R26" s="685"/>
      <c r="S26" s="685"/>
      <c r="T26" s="685"/>
      <c r="U26" s="685"/>
      <c r="V26" s="685"/>
      <c r="W26" s="685"/>
      <c r="X26" s="685"/>
      <c r="Y26" s="685"/>
      <c r="Z26" s="685"/>
      <c r="AA26" s="685"/>
      <c r="AB26" s="685"/>
      <c r="AC26" s="685"/>
      <c r="AD26" s="685"/>
      <c r="AE26" s="685"/>
    </row>
    <row r="27" spans="1:31" ht="15.75" customHeight="1">
      <c r="E27" s="1587" t="s">
        <v>729</v>
      </c>
      <c r="F27" s="1588"/>
      <c r="G27" s="1588"/>
      <c r="H27" s="1588"/>
      <c r="I27" s="1588"/>
      <c r="J27" s="1588"/>
      <c r="K27" s="1588"/>
      <c r="L27" s="1588"/>
      <c r="M27" s="1588"/>
      <c r="N27" s="1588"/>
      <c r="O27" s="1588"/>
      <c r="P27" s="1589"/>
      <c r="Q27" s="1565" t="s">
        <v>74</v>
      </c>
      <c r="R27" s="756"/>
      <c r="S27" s="1566"/>
      <c r="T27" s="1592" t="s">
        <v>75</v>
      </c>
      <c r="U27" s="756"/>
      <c r="V27" s="1566"/>
      <c r="W27" s="1592" t="s">
        <v>76</v>
      </c>
      <c r="X27" s="756"/>
      <c r="Y27" s="1566"/>
      <c r="Z27" s="1592" t="s">
        <v>77</v>
      </c>
      <c r="AA27" s="756"/>
      <c r="AB27" s="756"/>
      <c r="AC27" s="1590" t="s">
        <v>730</v>
      </c>
      <c r="AD27" s="1590"/>
      <c r="AE27" s="1591"/>
    </row>
    <row r="28" spans="1:31" ht="15.75" customHeight="1">
      <c r="E28" s="1568" t="s">
        <v>731</v>
      </c>
      <c r="F28" s="1569"/>
      <c r="G28" s="1569"/>
      <c r="H28" s="1569"/>
      <c r="I28" s="1569"/>
      <c r="J28" s="1569" t="s">
        <v>732</v>
      </c>
      <c r="K28" s="1569"/>
      <c r="L28" s="1569"/>
      <c r="M28" s="1569"/>
      <c r="N28" s="1569"/>
      <c r="O28" s="1569"/>
      <c r="P28" s="1576"/>
      <c r="Q28" s="1577">
        <f>反力!X99</f>
        <v>1530</v>
      </c>
      <c r="R28" s="1578"/>
      <c r="S28" s="1578"/>
      <c r="T28" s="1578">
        <f>反力!AA99</f>
        <v>1340</v>
      </c>
      <c r="U28" s="1578"/>
      <c r="V28" s="1578"/>
      <c r="W28" s="1578">
        <f>反力!AD99</f>
        <v>1340</v>
      </c>
      <c r="X28" s="1578"/>
      <c r="Y28" s="1578"/>
      <c r="Z28" s="1578">
        <f>反力!AG99</f>
        <v>1530</v>
      </c>
      <c r="AA28" s="1578"/>
      <c r="AB28" s="1578"/>
      <c r="AC28" s="1580">
        <f>SUM(Q28:AB28)</f>
        <v>5740</v>
      </c>
      <c r="AD28" s="1580"/>
      <c r="AE28" s="1581"/>
    </row>
    <row r="29" spans="1:31" ht="15.75" customHeight="1">
      <c r="E29" s="1570"/>
      <c r="F29" s="1571"/>
      <c r="G29" s="1571"/>
      <c r="H29" s="1571"/>
      <c r="I29" s="1571"/>
      <c r="J29" s="1573" t="s">
        <v>733</v>
      </c>
      <c r="K29" s="1573"/>
      <c r="L29" s="1573"/>
      <c r="M29" s="1573"/>
      <c r="N29" s="1573"/>
      <c r="O29" s="1573"/>
      <c r="P29" s="1582"/>
      <c r="Q29" s="1583">
        <f>反力!X102</f>
        <v>160</v>
      </c>
      <c r="R29" s="1584"/>
      <c r="S29" s="1584"/>
      <c r="T29" s="1584">
        <f>反力!AA102</f>
        <v>100</v>
      </c>
      <c r="U29" s="1584"/>
      <c r="V29" s="1584"/>
      <c r="W29" s="1584">
        <f>反力!AD102</f>
        <v>100</v>
      </c>
      <c r="X29" s="1584"/>
      <c r="Y29" s="1584"/>
      <c r="Z29" s="1584">
        <f>反力!AG102</f>
        <v>160</v>
      </c>
      <c r="AA29" s="1584"/>
      <c r="AB29" s="1584"/>
      <c r="AC29" s="1585">
        <f>SUM(Q29:AB29)</f>
        <v>520</v>
      </c>
      <c r="AD29" s="1585"/>
      <c r="AE29" s="1586"/>
    </row>
    <row r="30" spans="1:31" ht="15.75" customHeight="1">
      <c r="E30" s="1572"/>
      <c r="F30" s="1573"/>
      <c r="G30" s="1573"/>
      <c r="H30" s="1573"/>
      <c r="I30" s="1573"/>
      <c r="J30" s="747" t="s">
        <v>84</v>
      </c>
      <c r="K30" s="747"/>
      <c r="L30" s="747"/>
      <c r="M30" s="813" t="s">
        <v>85</v>
      </c>
      <c r="N30" s="813"/>
      <c r="O30" s="813"/>
      <c r="P30" s="814"/>
      <c r="Q30" s="1563">
        <f>反力!X103</f>
        <v>200</v>
      </c>
      <c r="R30" s="1560"/>
      <c r="S30" s="1560"/>
      <c r="T30" s="1560">
        <f>反力!AA103</f>
        <v>30</v>
      </c>
      <c r="U30" s="1560"/>
      <c r="V30" s="1560"/>
      <c r="W30" s="1560">
        <f>反力!AD103</f>
        <v>30</v>
      </c>
      <c r="X30" s="1560"/>
      <c r="Y30" s="1560"/>
      <c r="Z30" s="1560">
        <f>反力!AG103</f>
        <v>200</v>
      </c>
      <c r="AA30" s="1560"/>
      <c r="AB30" s="1560"/>
      <c r="AC30" s="1561">
        <f>SUM(Q30:AB30)</f>
        <v>460</v>
      </c>
      <c r="AD30" s="1561"/>
      <c r="AE30" s="1562"/>
    </row>
    <row r="31" spans="1:31" ht="15.75" customHeight="1">
      <c r="E31" s="1572"/>
      <c r="F31" s="1573"/>
      <c r="G31" s="1573"/>
      <c r="H31" s="1573"/>
      <c r="I31" s="1573"/>
      <c r="J31" s="747"/>
      <c r="K31" s="747"/>
      <c r="L31" s="747"/>
      <c r="M31" s="813" t="s">
        <v>86</v>
      </c>
      <c r="N31" s="813"/>
      <c r="O31" s="813"/>
      <c r="P31" s="814"/>
      <c r="Q31" s="1563">
        <f>反力!X104</f>
        <v>320</v>
      </c>
      <c r="R31" s="1560"/>
      <c r="S31" s="1560"/>
      <c r="T31" s="1560">
        <f>反力!AA104</f>
        <v>50</v>
      </c>
      <c r="U31" s="1560"/>
      <c r="V31" s="1560"/>
      <c r="W31" s="1560">
        <f>反力!AD104</f>
        <v>50</v>
      </c>
      <c r="X31" s="1560"/>
      <c r="Y31" s="1560"/>
      <c r="Z31" s="1560">
        <f>反力!AG104</f>
        <v>320</v>
      </c>
      <c r="AA31" s="1560"/>
      <c r="AB31" s="1560"/>
      <c r="AC31" s="1561">
        <f t="shared" ref="AC31:AC32" si="0">SUM(Q31:AB31)</f>
        <v>740</v>
      </c>
      <c r="AD31" s="1561"/>
      <c r="AE31" s="1562"/>
    </row>
    <row r="32" spans="1:31" ht="15.75" customHeight="1">
      <c r="E32" s="1574"/>
      <c r="F32" s="1575"/>
      <c r="G32" s="1575"/>
      <c r="H32" s="1575"/>
      <c r="I32" s="1575"/>
      <c r="J32" s="748"/>
      <c r="K32" s="748"/>
      <c r="L32" s="748"/>
      <c r="M32" s="803" t="s">
        <v>87</v>
      </c>
      <c r="N32" s="803"/>
      <c r="O32" s="803"/>
      <c r="P32" s="804"/>
      <c r="Q32" s="1564">
        <f>反力!X105</f>
        <v>360</v>
      </c>
      <c r="R32" s="1557"/>
      <c r="S32" s="1557"/>
      <c r="T32" s="1557">
        <f>反力!AA105</f>
        <v>50</v>
      </c>
      <c r="U32" s="1557"/>
      <c r="V32" s="1557"/>
      <c r="W32" s="1557">
        <f>反力!AD105</f>
        <v>50</v>
      </c>
      <c r="X32" s="1557"/>
      <c r="Y32" s="1557"/>
      <c r="Z32" s="1557">
        <f>反力!AG105</f>
        <v>360</v>
      </c>
      <c r="AA32" s="1557"/>
      <c r="AB32" s="1557"/>
      <c r="AC32" s="1558">
        <f t="shared" si="0"/>
        <v>820</v>
      </c>
      <c r="AD32" s="1558"/>
      <c r="AE32" s="1559"/>
    </row>
    <row r="33" spans="3:31" ht="15.75" customHeight="1">
      <c r="E33" s="1568" t="s">
        <v>734</v>
      </c>
      <c r="F33" s="1569"/>
      <c r="G33" s="1569"/>
      <c r="H33" s="1569"/>
      <c r="I33" s="1569"/>
      <c r="J33" s="1569" t="s">
        <v>732</v>
      </c>
      <c r="K33" s="1569"/>
      <c r="L33" s="1569"/>
      <c r="M33" s="1569"/>
      <c r="N33" s="1569"/>
      <c r="O33" s="1569"/>
      <c r="P33" s="1576"/>
      <c r="Q33" s="1577">
        <f>反力!L117</f>
        <v>930</v>
      </c>
      <c r="R33" s="1578"/>
      <c r="S33" s="1578"/>
      <c r="T33" s="1578">
        <f>反力!Q117</f>
        <v>930</v>
      </c>
      <c r="U33" s="1578"/>
      <c r="V33" s="1578"/>
      <c r="W33" s="1578"/>
      <c r="X33" s="1578"/>
      <c r="Y33" s="1578"/>
      <c r="Z33" s="1578"/>
      <c r="AA33" s="1578"/>
      <c r="AB33" s="1578"/>
      <c r="AC33" s="1580">
        <f>SUM(Q33:AB33)</f>
        <v>1860</v>
      </c>
      <c r="AD33" s="1580"/>
      <c r="AE33" s="1581"/>
    </row>
    <row r="34" spans="3:31" ht="15.75" customHeight="1">
      <c r="E34" s="1570"/>
      <c r="F34" s="1571"/>
      <c r="G34" s="1571"/>
      <c r="H34" s="1571"/>
      <c r="I34" s="1571"/>
      <c r="J34" s="1571" t="s">
        <v>733</v>
      </c>
      <c r="K34" s="1571"/>
      <c r="L34" s="1571"/>
      <c r="M34" s="1571"/>
      <c r="N34" s="1571"/>
      <c r="O34" s="1571"/>
      <c r="P34" s="1579"/>
      <c r="Q34" s="1563">
        <f>反力!L120</f>
        <v>130</v>
      </c>
      <c r="R34" s="1560"/>
      <c r="S34" s="1560"/>
      <c r="T34" s="1560">
        <f>反力!Q120</f>
        <v>130</v>
      </c>
      <c r="U34" s="1560"/>
      <c r="V34" s="1560"/>
      <c r="W34" s="1560"/>
      <c r="X34" s="1560"/>
      <c r="Y34" s="1560"/>
      <c r="Z34" s="1560"/>
      <c r="AA34" s="1560"/>
      <c r="AB34" s="1560"/>
      <c r="AC34" s="1561">
        <f>SUM(Q34:AB34)</f>
        <v>260</v>
      </c>
      <c r="AD34" s="1561"/>
      <c r="AE34" s="1562"/>
    </row>
    <row r="35" spans="3:31" ht="15.75" customHeight="1">
      <c r="E35" s="1572"/>
      <c r="F35" s="1573"/>
      <c r="G35" s="1573"/>
      <c r="H35" s="1573"/>
      <c r="I35" s="1573"/>
      <c r="J35" s="747" t="s">
        <v>84</v>
      </c>
      <c r="K35" s="747"/>
      <c r="L35" s="747"/>
      <c r="M35" s="813" t="s">
        <v>85</v>
      </c>
      <c r="N35" s="813"/>
      <c r="O35" s="813"/>
      <c r="P35" s="814"/>
      <c r="Q35" s="1563">
        <f>反力!L121</f>
        <v>125</v>
      </c>
      <c r="R35" s="1560"/>
      <c r="S35" s="1560"/>
      <c r="T35" s="1560">
        <f>反力!Q121</f>
        <v>125</v>
      </c>
      <c r="U35" s="1560"/>
      <c r="V35" s="1560"/>
      <c r="W35" s="1560"/>
      <c r="X35" s="1560"/>
      <c r="Y35" s="1560"/>
      <c r="Z35" s="1560"/>
      <c r="AA35" s="1560"/>
      <c r="AB35" s="1560"/>
      <c r="AC35" s="1561">
        <f t="shared" ref="AC35:AC37" si="1">SUM(Q35:AB35)</f>
        <v>250</v>
      </c>
      <c r="AD35" s="1561"/>
      <c r="AE35" s="1562"/>
    </row>
    <row r="36" spans="3:31" ht="15.75" customHeight="1">
      <c r="E36" s="1572"/>
      <c r="F36" s="1573"/>
      <c r="G36" s="1573"/>
      <c r="H36" s="1573"/>
      <c r="I36" s="1573"/>
      <c r="J36" s="747"/>
      <c r="K36" s="747"/>
      <c r="L36" s="747"/>
      <c r="M36" s="813" t="s">
        <v>86</v>
      </c>
      <c r="N36" s="813"/>
      <c r="O36" s="813"/>
      <c r="P36" s="814"/>
      <c r="Q36" s="1563">
        <f>反力!L122</f>
        <v>200</v>
      </c>
      <c r="R36" s="1560"/>
      <c r="S36" s="1560"/>
      <c r="T36" s="1560">
        <f>反力!Q122</f>
        <v>200</v>
      </c>
      <c r="U36" s="1560"/>
      <c r="V36" s="1560"/>
      <c r="W36" s="1560"/>
      <c r="X36" s="1560"/>
      <c r="Y36" s="1560"/>
      <c r="Z36" s="1560"/>
      <c r="AA36" s="1560"/>
      <c r="AB36" s="1560"/>
      <c r="AC36" s="1561">
        <f t="shared" si="1"/>
        <v>400</v>
      </c>
      <c r="AD36" s="1561"/>
      <c r="AE36" s="1562"/>
    </row>
    <row r="37" spans="3:31" ht="15.75" customHeight="1">
      <c r="E37" s="1574"/>
      <c r="F37" s="1575"/>
      <c r="G37" s="1575"/>
      <c r="H37" s="1575"/>
      <c r="I37" s="1575"/>
      <c r="J37" s="748"/>
      <c r="K37" s="748"/>
      <c r="L37" s="748"/>
      <c r="M37" s="803" t="s">
        <v>87</v>
      </c>
      <c r="N37" s="803"/>
      <c r="O37" s="803"/>
      <c r="P37" s="804"/>
      <c r="Q37" s="1564">
        <f>反力!L123</f>
        <v>225</v>
      </c>
      <c r="R37" s="1557"/>
      <c r="S37" s="1557"/>
      <c r="T37" s="1557">
        <f>反力!Q123</f>
        <v>225</v>
      </c>
      <c r="U37" s="1557"/>
      <c r="V37" s="1557"/>
      <c r="W37" s="1557"/>
      <c r="X37" s="1557"/>
      <c r="Y37" s="1557"/>
      <c r="Z37" s="1557"/>
      <c r="AA37" s="1557"/>
      <c r="AB37" s="1557"/>
      <c r="AC37" s="1558">
        <f t="shared" si="1"/>
        <v>450</v>
      </c>
      <c r="AD37" s="1558"/>
      <c r="AE37" s="1559"/>
    </row>
    <row r="40" spans="3:31" ht="15.75" customHeight="1">
      <c r="D40" s="650" t="s">
        <v>735</v>
      </c>
      <c r="E40" s="648" t="s">
        <v>736</v>
      </c>
    </row>
    <row r="41" spans="3:31" ht="15.75" customHeight="1">
      <c r="D41" s="650"/>
      <c r="E41" s="648"/>
    </row>
    <row r="42" spans="3:31" s="219" customFormat="1" ht="15" customHeight="1">
      <c r="D42" s="220"/>
      <c r="E42" s="224" t="s">
        <v>737</v>
      </c>
    </row>
    <row r="43" spans="3:31" s="219" customFormat="1" ht="15" customHeight="1">
      <c r="D43" s="220"/>
      <c r="E43" s="224"/>
    </row>
    <row r="44" spans="3:31" s="219" customFormat="1" ht="15" customHeight="1">
      <c r="D44" s="220"/>
      <c r="F44" s="224" t="s">
        <v>738</v>
      </c>
    </row>
    <row r="45" spans="3:31" s="219" customFormat="1" ht="15" customHeight="1">
      <c r="D45" s="220"/>
      <c r="E45" s="220"/>
    </row>
    <row r="46" spans="3:31" s="219" customFormat="1" ht="15.75" customHeight="1">
      <c r="D46" s="223"/>
      <c r="F46" s="763"/>
      <c r="G46" s="763"/>
      <c r="H46" s="763"/>
      <c r="I46" s="763"/>
      <c r="J46" s="763"/>
      <c r="K46" s="763"/>
      <c r="L46" s="763"/>
      <c r="M46" s="763"/>
      <c r="N46" s="763"/>
      <c r="O46" s="763"/>
      <c r="P46" s="763"/>
      <c r="Q46" s="763"/>
      <c r="R46" s="763"/>
      <c r="S46" s="763"/>
      <c r="T46" s="763"/>
      <c r="U46" s="763"/>
      <c r="V46" s="763"/>
      <c r="W46" s="763"/>
      <c r="X46" s="763"/>
      <c r="Y46" s="763"/>
      <c r="Z46" s="763"/>
      <c r="AA46" s="763"/>
      <c r="AB46" s="763"/>
      <c r="AC46" s="763"/>
      <c r="AD46" s="763"/>
      <c r="AE46" s="763"/>
    </row>
    <row r="47" spans="3:31" s="219" customFormat="1" ht="15.75" customHeight="1">
      <c r="C47" s="223"/>
      <c r="D47" s="223"/>
      <c r="F47" s="763"/>
      <c r="G47" s="763"/>
      <c r="H47" s="763"/>
      <c r="I47" s="763"/>
      <c r="J47" s="763"/>
      <c r="K47" s="763"/>
      <c r="L47" s="763"/>
      <c r="M47" s="763"/>
      <c r="N47" s="763"/>
      <c r="O47" s="763"/>
      <c r="P47" s="763"/>
      <c r="Q47" s="763"/>
      <c r="R47" s="763"/>
      <c r="S47" s="763"/>
      <c r="T47" s="763"/>
      <c r="U47" s="763"/>
      <c r="V47" s="763"/>
      <c r="W47" s="763"/>
      <c r="X47" s="763"/>
      <c r="Y47" s="763"/>
      <c r="Z47" s="763"/>
      <c r="AA47" s="763"/>
      <c r="AB47" s="763"/>
      <c r="AC47" s="763"/>
      <c r="AD47" s="763"/>
      <c r="AE47" s="763"/>
    </row>
    <row r="48" spans="3:31" s="219" customFormat="1" ht="15.75" customHeight="1">
      <c r="C48" s="223"/>
      <c r="D48" s="223"/>
      <c r="F48" s="763"/>
      <c r="G48" s="763"/>
      <c r="H48" s="763"/>
      <c r="I48" s="763"/>
      <c r="J48" s="763"/>
      <c r="K48" s="763"/>
      <c r="L48" s="763"/>
      <c r="M48" s="763"/>
      <c r="N48" s="763"/>
      <c r="O48" s="763"/>
      <c r="P48" s="763"/>
      <c r="Q48" s="763"/>
      <c r="R48" s="763"/>
      <c r="S48" s="763"/>
      <c r="T48" s="763"/>
      <c r="U48" s="763"/>
      <c r="V48" s="763"/>
      <c r="W48" s="763"/>
      <c r="X48" s="763"/>
      <c r="Y48" s="763"/>
      <c r="Z48" s="763"/>
      <c r="AA48" s="763"/>
      <c r="AB48" s="763"/>
      <c r="AC48" s="763"/>
      <c r="AD48" s="763"/>
      <c r="AE48" s="763"/>
    </row>
    <row r="49" spans="1:36" s="219" customFormat="1" ht="15.75" customHeight="1">
      <c r="C49" s="223"/>
      <c r="D49" s="223"/>
      <c r="F49" s="763"/>
      <c r="G49" s="763"/>
      <c r="H49" s="763"/>
      <c r="I49" s="763"/>
      <c r="J49" s="763"/>
      <c r="K49" s="763"/>
      <c r="L49" s="763"/>
      <c r="M49" s="763"/>
      <c r="N49" s="763"/>
      <c r="O49" s="763"/>
      <c r="P49" s="763"/>
      <c r="Q49" s="763"/>
      <c r="R49" s="763"/>
      <c r="S49" s="763"/>
      <c r="T49" s="763"/>
      <c r="U49" s="763"/>
      <c r="V49" s="763"/>
      <c r="W49" s="763"/>
      <c r="X49" s="763"/>
      <c r="Y49" s="763"/>
      <c r="Z49" s="763"/>
      <c r="AA49" s="763"/>
      <c r="AB49" s="763"/>
      <c r="AC49" s="763"/>
      <c r="AD49" s="763"/>
      <c r="AE49" s="763"/>
    </row>
    <row r="50" spans="1:36" s="219" customFormat="1" ht="15.75" customHeight="1">
      <c r="C50" s="223"/>
      <c r="D50" s="223"/>
      <c r="F50" s="763"/>
      <c r="G50" s="763"/>
      <c r="H50" s="763"/>
      <c r="I50" s="763"/>
      <c r="J50" s="763"/>
      <c r="K50" s="763"/>
      <c r="L50" s="763"/>
      <c r="M50" s="763"/>
      <c r="N50" s="763"/>
      <c r="O50" s="763"/>
      <c r="P50" s="763"/>
      <c r="Q50" s="763"/>
      <c r="R50" s="763"/>
      <c r="S50" s="763"/>
      <c r="T50" s="763"/>
      <c r="U50" s="763"/>
      <c r="V50" s="763"/>
      <c r="W50" s="763"/>
      <c r="X50" s="763"/>
      <c r="Y50" s="763"/>
      <c r="Z50" s="763"/>
      <c r="AA50" s="763"/>
      <c r="AB50" s="763"/>
      <c r="AC50" s="763"/>
      <c r="AD50" s="763"/>
      <c r="AE50" s="763"/>
    </row>
    <row r="51" spans="1:36" s="219" customFormat="1" ht="15.75" customHeight="1">
      <c r="C51" s="223"/>
      <c r="D51" s="223"/>
      <c r="F51" s="763"/>
      <c r="G51" s="763"/>
      <c r="H51" s="763"/>
      <c r="I51" s="763"/>
      <c r="J51" s="763"/>
      <c r="K51" s="763"/>
      <c r="L51" s="763"/>
      <c r="M51" s="763"/>
      <c r="N51" s="763"/>
      <c r="O51" s="763"/>
      <c r="P51" s="763"/>
      <c r="Q51" s="763"/>
      <c r="R51" s="763"/>
      <c r="S51" s="763"/>
      <c r="T51" s="763"/>
      <c r="U51" s="763"/>
      <c r="V51" s="763"/>
      <c r="W51" s="763"/>
      <c r="X51" s="763"/>
      <c r="Y51" s="763"/>
      <c r="Z51" s="763"/>
      <c r="AA51" s="763"/>
      <c r="AB51" s="763"/>
      <c r="AC51" s="763"/>
      <c r="AD51" s="763"/>
      <c r="AE51" s="763"/>
    </row>
    <row r="52" spans="1:36" s="219" customFormat="1" ht="15.75" customHeight="1">
      <c r="C52" s="223"/>
      <c r="D52" s="223"/>
      <c r="F52" s="763"/>
      <c r="G52" s="763"/>
      <c r="H52" s="763"/>
      <c r="I52" s="763"/>
      <c r="J52" s="763"/>
      <c r="K52" s="763"/>
      <c r="L52" s="763"/>
      <c r="M52" s="763"/>
      <c r="N52" s="763"/>
      <c r="O52" s="763"/>
      <c r="P52" s="763"/>
      <c r="Q52" s="763"/>
      <c r="R52" s="763"/>
      <c r="S52" s="763"/>
      <c r="T52" s="763"/>
      <c r="U52" s="763"/>
      <c r="V52" s="763"/>
      <c r="W52" s="763"/>
      <c r="X52" s="763"/>
      <c r="Y52" s="763"/>
      <c r="Z52" s="763"/>
      <c r="AA52" s="763"/>
      <c r="AB52" s="763"/>
      <c r="AC52" s="763"/>
      <c r="AD52" s="763"/>
      <c r="AE52" s="763"/>
    </row>
    <row r="53" spans="1:36" s="219" customFormat="1" ht="15.75" customHeight="1">
      <c r="C53" s="223"/>
      <c r="D53" s="223"/>
      <c r="F53" s="763"/>
      <c r="G53" s="763"/>
      <c r="H53" s="763"/>
      <c r="I53" s="763"/>
      <c r="J53" s="763"/>
      <c r="K53" s="763"/>
      <c r="L53" s="763"/>
      <c r="M53" s="763"/>
      <c r="N53" s="763"/>
      <c r="O53" s="763"/>
      <c r="P53" s="763"/>
      <c r="Q53" s="763"/>
      <c r="R53" s="763"/>
      <c r="S53" s="763"/>
      <c r="T53" s="763"/>
      <c r="U53" s="763"/>
      <c r="V53" s="763"/>
      <c r="W53" s="763"/>
      <c r="X53" s="763"/>
      <c r="Y53" s="763"/>
      <c r="Z53" s="763"/>
      <c r="AA53" s="763"/>
      <c r="AB53" s="763"/>
      <c r="AC53" s="763"/>
      <c r="AD53" s="763"/>
      <c r="AE53" s="763"/>
    </row>
    <row r="54" spans="1:36" s="219" customFormat="1" ht="15.75" customHeight="1">
      <c r="C54" s="223"/>
      <c r="D54" s="223"/>
      <c r="F54" s="763"/>
      <c r="G54" s="763"/>
      <c r="H54" s="763"/>
      <c r="I54" s="763"/>
      <c r="J54" s="763"/>
      <c r="K54" s="763"/>
      <c r="L54" s="763"/>
      <c r="M54" s="763"/>
      <c r="N54" s="763"/>
      <c r="O54" s="763"/>
      <c r="P54" s="763"/>
      <c r="Q54" s="763"/>
      <c r="R54" s="763"/>
      <c r="S54" s="763"/>
      <c r="T54" s="763"/>
      <c r="U54" s="763"/>
      <c r="V54" s="763"/>
      <c r="W54" s="763"/>
      <c r="X54" s="763"/>
      <c r="Y54" s="763"/>
      <c r="Z54" s="763"/>
      <c r="AA54" s="763"/>
      <c r="AB54" s="763"/>
      <c r="AC54" s="763"/>
      <c r="AD54" s="763"/>
      <c r="AE54" s="763"/>
    </row>
    <row r="55" spans="1:36" s="219" customFormat="1" ht="15.75" customHeight="1">
      <c r="D55" s="220"/>
    </row>
    <row r="56" spans="1:36" s="488" customFormat="1" ht="15.75" customHeight="1">
      <c r="G56" s="766" t="s">
        <v>39</v>
      </c>
      <c r="H56" s="766"/>
      <c r="I56" s="501" t="s">
        <v>40</v>
      </c>
      <c r="J56" s="755" t="s">
        <v>739</v>
      </c>
      <c r="K56" s="755"/>
      <c r="L56" s="755"/>
      <c r="M56" s="755"/>
      <c r="N56" s="755"/>
      <c r="O56" s="755"/>
      <c r="P56" s="755"/>
      <c r="Q56" s="755"/>
      <c r="R56" s="755"/>
      <c r="S56" s="755"/>
      <c r="T56" s="755"/>
      <c r="U56" s="755"/>
      <c r="V56" s="755"/>
      <c r="W56" s="755"/>
      <c r="X56" s="755"/>
      <c r="Y56" s="755"/>
      <c r="Z56" s="507" t="s">
        <v>40</v>
      </c>
      <c r="AA56" s="767">
        <v>122.2281494140625</v>
      </c>
      <c r="AB56" s="767"/>
      <c r="AC56" s="767"/>
      <c r="AD56" s="767"/>
      <c r="AE56" s="510" t="s">
        <v>13</v>
      </c>
    </row>
    <row r="57" spans="1:36" s="488" customFormat="1" ht="15.75" customHeight="1">
      <c r="G57" s="501"/>
      <c r="H57" s="501"/>
      <c r="I57" s="501"/>
      <c r="J57" s="755"/>
      <c r="K57" s="755"/>
      <c r="L57" s="755"/>
      <c r="M57" s="755"/>
      <c r="N57" s="755"/>
      <c r="O57" s="755"/>
      <c r="P57" s="755"/>
      <c r="Q57" s="755"/>
      <c r="R57" s="755"/>
      <c r="S57" s="755"/>
      <c r="T57" s="755"/>
      <c r="U57" s="755"/>
      <c r="V57" s="755"/>
      <c r="W57" s="755"/>
      <c r="X57" s="755"/>
      <c r="Y57" s="755"/>
      <c r="AH57" s="219"/>
      <c r="AI57" s="241"/>
      <c r="AJ57" s="241"/>
    </row>
    <row r="58" spans="1:36" s="488" customFormat="1" ht="20.25" customHeight="1">
      <c r="G58" s="766" t="s">
        <v>42</v>
      </c>
      <c r="H58" s="766"/>
      <c r="I58" s="501" t="s">
        <v>40</v>
      </c>
      <c r="J58" s="755" t="s">
        <v>740</v>
      </c>
      <c r="K58" s="755"/>
      <c r="L58" s="755"/>
      <c r="M58" s="755"/>
      <c r="N58" s="755"/>
      <c r="O58" s="755"/>
      <c r="P58" s="755"/>
      <c r="Q58" s="755"/>
      <c r="R58" s="755"/>
      <c r="S58" s="755"/>
      <c r="T58" s="755"/>
      <c r="U58" s="755"/>
      <c r="V58" s="755"/>
      <c r="W58" s="755"/>
      <c r="X58" s="755"/>
      <c r="Y58" s="755"/>
      <c r="Z58" s="507" t="s">
        <v>40</v>
      </c>
      <c r="AA58" s="767">
        <v>517.7718505859375</v>
      </c>
      <c r="AB58" s="767"/>
      <c r="AC58" s="767"/>
      <c r="AD58" s="767"/>
      <c r="AE58" s="510" t="s">
        <v>13</v>
      </c>
    </row>
    <row r="59" spans="1:36" s="488" customFormat="1" ht="20.25" customHeight="1">
      <c r="A59" s="502"/>
      <c r="B59" s="502"/>
      <c r="J59" s="755"/>
      <c r="K59" s="755"/>
      <c r="L59" s="755"/>
      <c r="M59" s="755"/>
      <c r="N59" s="755"/>
      <c r="O59" s="755"/>
      <c r="P59" s="755"/>
      <c r="Q59" s="755"/>
      <c r="R59" s="755"/>
      <c r="S59" s="755"/>
      <c r="T59" s="755"/>
      <c r="U59" s="755"/>
      <c r="V59" s="755"/>
      <c r="W59" s="755"/>
      <c r="X59" s="755"/>
      <c r="Y59" s="755"/>
      <c r="AA59" s="508"/>
      <c r="AB59" s="508"/>
      <c r="AC59" s="508"/>
      <c r="AD59" s="508"/>
      <c r="AE59" s="511"/>
      <c r="AH59" s="219"/>
      <c r="AI59" s="241"/>
      <c r="AJ59" s="241"/>
    </row>
    <row r="60" spans="1:36" s="488" customFormat="1" ht="20.25" customHeight="1">
      <c r="G60" s="766" t="s">
        <v>44</v>
      </c>
      <c r="H60" s="766"/>
      <c r="I60" s="501" t="s">
        <v>40</v>
      </c>
      <c r="J60" s="755"/>
      <c r="K60" s="755"/>
      <c r="L60" s="755"/>
      <c r="M60" s="755"/>
      <c r="N60" s="755"/>
      <c r="O60" s="755"/>
      <c r="P60" s="755"/>
      <c r="Q60" s="755"/>
      <c r="R60" s="755"/>
      <c r="S60" s="755"/>
      <c r="T60" s="755"/>
      <c r="U60" s="755"/>
      <c r="V60" s="755"/>
      <c r="W60" s="755"/>
      <c r="X60" s="755"/>
      <c r="Y60" s="755"/>
      <c r="Z60" s="507" t="s">
        <v>40</v>
      </c>
      <c r="AA60" s="767">
        <v>0</v>
      </c>
      <c r="AB60" s="767"/>
      <c r="AC60" s="767"/>
      <c r="AD60" s="767"/>
      <c r="AE60" s="510" t="s">
        <v>13</v>
      </c>
      <c r="AH60" s="219"/>
      <c r="AI60" s="219"/>
      <c r="AJ60" s="219"/>
    </row>
    <row r="61" spans="1:36" s="488" customFormat="1" ht="20.25" customHeight="1">
      <c r="A61" s="502"/>
      <c r="B61" s="502"/>
      <c r="J61" s="755"/>
      <c r="K61" s="755"/>
      <c r="L61" s="755"/>
      <c r="M61" s="755"/>
      <c r="N61" s="755"/>
      <c r="O61" s="755"/>
      <c r="P61" s="755"/>
      <c r="Q61" s="755"/>
      <c r="R61" s="755"/>
      <c r="S61" s="755"/>
      <c r="T61" s="755"/>
      <c r="U61" s="755"/>
      <c r="V61" s="755"/>
      <c r="W61" s="755"/>
      <c r="X61" s="755"/>
      <c r="Y61" s="755"/>
      <c r="AA61" s="508"/>
      <c r="AB61" s="508"/>
      <c r="AC61" s="508"/>
      <c r="AD61" s="508"/>
      <c r="AE61" s="511"/>
    </row>
    <row r="62" spans="1:36" s="488" customFormat="1" ht="15.75" customHeight="1">
      <c r="G62" s="766" t="s">
        <v>46</v>
      </c>
      <c r="H62" s="766"/>
      <c r="I62" s="501" t="s">
        <v>40</v>
      </c>
      <c r="J62" s="755"/>
      <c r="K62" s="755"/>
      <c r="L62" s="755"/>
      <c r="M62" s="755"/>
      <c r="N62" s="755"/>
      <c r="O62" s="755"/>
      <c r="P62" s="755"/>
      <c r="Q62" s="755"/>
      <c r="R62" s="755"/>
      <c r="S62" s="755"/>
      <c r="T62" s="755"/>
      <c r="U62" s="755"/>
      <c r="V62" s="755"/>
      <c r="W62" s="755"/>
      <c r="X62" s="755"/>
      <c r="Y62" s="755"/>
      <c r="Z62" s="507" t="s">
        <v>40</v>
      </c>
      <c r="AA62" s="767">
        <v>0</v>
      </c>
      <c r="AB62" s="767"/>
      <c r="AC62" s="767"/>
      <c r="AD62" s="767"/>
      <c r="AE62" s="510" t="s">
        <v>13</v>
      </c>
      <c r="AH62" s="219"/>
      <c r="AI62" s="241"/>
      <c r="AJ62" s="241"/>
    </row>
    <row r="63" spans="1:36" s="488" customFormat="1" ht="15.75" customHeight="1">
      <c r="G63" s="501"/>
      <c r="H63" s="501"/>
      <c r="I63" s="501"/>
      <c r="J63" s="755"/>
      <c r="K63" s="755"/>
      <c r="L63" s="755"/>
      <c r="M63" s="755"/>
      <c r="N63" s="755"/>
      <c r="O63" s="755"/>
      <c r="P63" s="755"/>
      <c r="Q63" s="755"/>
      <c r="R63" s="755"/>
      <c r="S63" s="755"/>
      <c r="T63" s="755"/>
      <c r="U63" s="755"/>
      <c r="V63" s="755"/>
      <c r="W63" s="755"/>
      <c r="X63" s="755"/>
      <c r="Y63" s="755"/>
      <c r="Z63" s="507"/>
      <c r="AA63" s="509"/>
      <c r="AB63" s="509"/>
      <c r="AC63" s="509"/>
      <c r="AD63" s="510"/>
    </row>
    <row r="64" spans="1:36" s="488" customFormat="1" ht="15.75" customHeight="1">
      <c r="G64" s="501"/>
      <c r="H64" s="501"/>
      <c r="I64" s="501"/>
      <c r="J64" s="504"/>
      <c r="K64" s="504"/>
      <c r="L64" s="504"/>
      <c r="M64" s="504"/>
      <c r="N64" s="504"/>
      <c r="O64" s="504"/>
      <c r="P64" s="504"/>
      <c r="Q64" s="504"/>
      <c r="R64" s="504"/>
      <c r="S64" s="504"/>
      <c r="T64" s="504"/>
      <c r="U64" s="504"/>
      <c r="V64" s="504"/>
      <c r="W64" s="504"/>
      <c r="X64" s="504"/>
      <c r="Y64" s="504"/>
      <c r="Z64" s="507"/>
      <c r="AA64" s="509"/>
      <c r="AB64" s="509"/>
      <c r="AC64" s="509"/>
      <c r="AD64" s="510"/>
    </row>
    <row r="65" spans="3:36" s="219" customFormat="1" ht="15" customHeight="1">
      <c r="D65" s="220"/>
      <c r="E65" s="224"/>
    </row>
    <row r="66" spans="3:36" s="219" customFormat="1" ht="15" customHeight="1">
      <c r="D66" s="220"/>
      <c r="F66" s="224" t="s">
        <v>741</v>
      </c>
    </row>
    <row r="67" spans="3:36" s="219" customFormat="1" ht="15" customHeight="1">
      <c r="D67" s="220"/>
      <c r="E67" s="220"/>
    </row>
    <row r="68" spans="3:36" s="219" customFormat="1" ht="15.75" customHeight="1">
      <c r="D68" s="223"/>
      <c r="F68" s="763"/>
      <c r="G68" s="763"/>
      <c r="H68" s="763"/>
      <c r="I68" s="763"/>
      <c r="J68" s="763"/>
      <c r="K68" s="763"/>
      <c r="L68" s="763"/>
      <c r="M68" s="763"/>
      <c r="N68" s="763"/>
      <c r="O68" s="763"/>
      <c r="P68" s="763"/>
      <c r="Q68" s="763"/>
      <c r="R68" s="763"/>
      <c r="S68" s="763"/>
      <c r="T68" s="763"/>
      <c r="U68" s="763"/>
      <c r="V68" s="763"/>
      <c r="W68" s="763"/>
      <c r="X68" s="763"/>
      <c r="Y68" s="763"/>
      <c r="Z68" s="763"/>
      <c r="AA68" s="763"/>
      <c r="AB68" s="763"/>
      <c r="AC68" s="763"/>
      <c r="AD68" s="763"/>
      <c r="AE68" s="763"/>
    </row>
    <row r="69" spans="3:36" s="219" customFormat="1" ht="15.75" customHeight="1">
      <c r="C69" s="223"/>
      <c r="D69" s="223"/>
      <c r="F69" s="763"/>
      <c r="G69" s="763"/>
      <c r="H69" s="763"/>
      <c r="I69" s="763"/>
      <c r="J69" s="763"/>
      <c r="K69" s="763"/>
      <c r="L69" s="763"/>
      <c r="M69" s="763"/>
      <c r="N69" s="763"/>
      <c r="O69" s="763"/>
      <c r="P69" s="763"/>
      <c r="Q69" s="763"/>
      <c r="R69" s="763"/>
      <c r="S69" s="763"/>
      <c r="T69" s="763"/>
      <c r="U69" s="763"/>
      <c r="V69" s="763"/>
      <c r="W69" s="763"/>
      <c r="X69" s="763"/>
      <c r="Y69" s="763"/>
      <c r="Z69" s="763"/>
      <c r="AA69" s="763"/>
      <c r="AB69" s="763"/>
      <c r="AC69" s="763"/>
      <c r="AD69" s="763"/>
      <c r="AE69" s="763"/>
    </row>
    <row r="70" spans="3:36" s="219" customFormat="1" ht="15.75" customHeight="1">
      <c r="C70" s="223"/>
      <c r="D70" s="223"/>
      <c r="F70" s="763"/>
      <c r="G70" s="763"/>
      <c r="H70" s="763"/>
      <c r="I70" s="763"/>
      <c r="J70" s="763"/>
      <c r="K70" s="763"/>
      <c r="L70" s="763"/>
      <c r="M70" s="763"/>
      <c r="N70" s="763"/>
      <c r="O70" s="763"/>
      <c r="P70" s="763"/>
      <c r="Q70" s="763"/>
      <c r="R70" s="763"/>
      <c r="S70" s="763"/>
      <c r="T70" s="763"/>
      <c r="U70" s="763"/>
      <c r="V70" s="763"/>
      <c r="W70" s="763"/>
      <c r="X70" s="763"/>
      <c r="Y70" s="763"/>
      <c r="Z70" s="763"/>
      <c r="AA70" s="763"/>
      <c r="AB70" s="763"/>
      <c r="AC70" s="763"/>
      <c r="AD70" s="763"/>
      <c r="AE70" s="763"/>
    </row>
    <row r="71" spans="3:36" s="219" customFormat="1" ht="15.75" customHeight="1">
      <c r="C71" s="223"/>
      <c r="D71" s="223"/>
      <c r="F71" s="763"/>
      <c r="G71" s="763"/>
      <c r="H71" s="763"/>
      <c r="I71" s="763"/>
      <c r="J71" s="763"/>
      <c r="K71" s="763"/>
      <c r="L71" s="763"/>
      <c r="M71" s="763"/>
      <c r="N71" s="763"/>
      <c r="O71" s="763"/>
      <c r="P71" s="763"/>
      <c r="Q71" s="763"/>
      <c r="R71" s="763"/>
      <c r="S71" s="763"/>
      <c r="T71" s="763"/>
      <c r="U71" s="763"/>
      <c r="V71" s="763"/>
      <c r="W71" s="763"/>
      <c r="X71" s="763"/>
      <c r="Y71" s="763"/>
      <c r="Z71" s="763"/>
      <c r="AA71" s="763"/>
      <c r="AB71" s="763"/>
      <c r="AC71" s="763"/>
      <c r="AD71" s="763"/>
      <c r="AE71" s="763"/>
    </row>
    <row r="72" spans="3:36" s="219" customFormat="1" ht="15.75" customHeight="1">
      <c r="C72" s="223"/>
      <c r="D72" s="223"/>
      <c r="F72" s="763"/>
      <c r="G72" s="763"/>
      <c r="H72" s="763"/>
      <c r="I72" s="763"/>
      <c r="J72" s="763"/>
      <c r="K72" s="763"/>
      <c r="L72" s="763"/>
      <c r="M72" s="763"/>
      <c r="N72" s="763"/>
      <c r="O72" s="763"/>
      <c r="P72" s="763"/>
      <c r="Q72" s="763"/>
      <c r="R72" s="763"/>
      <c r="S72" s="763"/>
      <c r="T72" s="763"/>
      <c r="U72" s="763"/>
      <c r="V72" s="763"/>
      <c r="W72" s="763"/>
      <c r="X72" s="763"/>
      <c r="Y72" s="763"/>
      <c r="Z72" s="763"/>
      <c r="AA72" s="763"/>
      <c r="AB72" s="763"/>
      <c r="AC72" s="763"/>
      <c r="AD72" s="763"/>
      <c r="AE72" s="763"/>
    </row>
    <row r="73" spans="3:36" s="219" customFormat="1" ht="15.75" customHeight="1">
      <c r="C73" s="223"/>
      <c r="D73" s="223"/>
      <c r="F73" s="763"/>
      <c r="G73" s="763"/>
      <c r="H73" s="763"/>
      <c r="I73" s="763"/>
      <c r="J73" s="763"/>
      <c r="K73" s="763"/>
      <c r="L73" s="763"/>
      <c r="M73" s="763"/>
      <c r="N73" s="763"/>
      <c r="O73" s="763"/>
      <c r="P73" s="763"/>
      <c r="Q73" s="763"/>
      <c r="R73" s="763"/>
      <c r="S73" s="763"/>
      <c r="T73" s="763"/>
      <c r="U73" s="763"/>
      <c r="V73" s="763"/>
      <c r="W73" s="763"/>
      <c r="X73" s="763"/>
      <c r="Y73" s="763"/>
      <c r="Z73" s="763"/>
      <c r="AA73" s="763"/>
      <c r="AB73" s="763"/>
      <c r="AC73" s="763"/>
      <c r="AD73" s="763"/>
      <c r="AE73" s="763"/>
    </row>
    <row r="74" spans="3:36" s="219" customFormat="1" ht="15.75" customHeight="1">
      <c r="C74" s="223"/>
      <c r="D74" s="223"/>
      <c r="F74" s="763"/>
      <c r="G74" s="763"/>
      <c r="H74" s="763"/>
      <c r="I74" s="763"/>
      <c r="J74" s="763"/>
      <c r="K74" s="763"/>
      <c r="L74" s="763"/>
      <c r="M74" s="763"/>
      <c r="N74" s="763"/>
      <c r="O74" s="763"/>
      <c r="P74" s="763"/>
      <c r="Q74" s="763"/>
      <c r="R74" s="763"/>
      <c r="S74" s="763"/>
      <c r="T74" s="763"/>
      <c r="U74" s="763"/>
      <c r="V74" s="763"/>
      <c r="W74" s="763"/>
      <c r="X74" s="763"/>
      <c r="Y74" s="763"/>
      <c r="Z74" s="763"/>
      <c r="AA74" s="763"/>
      <c r="AB74" s="763"/>
      <c r="AC74" s="763"/>
      <c r="AD74" s="763"/>
      <c r="AE74" s="763"/>
    </row>
    <row r="75" spans="3:36" s="219" customFormat="1" ht="15.75" customHeight="1">
      <c r="C75" s="223"/>
      <c r="D75" s="223"/>
      <c r="F75" s="763"/>
      <c r="G75" s="763"/>
      <c r="H75" s="763"/>
      <c r="I75" s="763"/>
      <c r="J75" s="763"/>
      <c r="K75" s="763"/>
      <c r="L75" s="763"/>
      <c r="M75" s="763"/>
      <c r="N75" s="763"/>
      <c r="O75" s="763"/>
      <c r="P75" s="763"/>
      <c r="Q75" s="763"/>
      <c r="R75" s="763"/>
      <c r="S75" s="763"/>
      <c r="T75" s="763"/>
      <c r="U75" s="763"/>
      <c r="V75" s="763"/>
      <c r="W75" s="763"/>
      <c r="X75" s="763"/>
      <c r="Y75" s="763"/>
      <c r="Z75" s="763"/>
      <c r="AA75" s="763"/>
      <c r="AB75" s="763"/>
      <c r="AC75" s="763"/>
      <c r="AD75" s="763"/>
      <c r="AE75" s="763"/>
    </row>
    <row r="76" spans="3:36" s="219" customFormat="1" ht="15.75" customHeight="1">
      <c r="C76" s="223"/>
      <c r="D76" s="223"/>
      <c r="F76" s="763"/>
      <c r="G76" s="763"/>
      <c r="H76" s="763"/>
      <c r="I76" s="763"/>
      <c r="J76" s="763"/>
      <c r="K76" s="763"/>
      <c r="L76" s="763"/>
      <c r="M76" s="763"/>
      <c r="N76" s="763"/>
      <c r="O76" s="763"/>
      <c r="P76" s="763"/>
      <c r="Q76" s="763"/>
      <c r="R76" s="763"/>
      <c r="S76" s="763"/>
      <c r="T76" s="763"/>
      <c r="U76" s="763"/>
      <c r="V76" s="763"/>
      <c r="W76" s="763"/>
      <c r="X76" s="763"/>
      <c r="Y76" s="763"/>
      <c r="Z76" s="763"/>
      <c r="AA76" s="763"/>
      <c r="AB76" s="763"/>
      <c r="AC76" s="763"/>
      <c r="AD76" s="763"/>
      <c r="AE76" s="763"/>
    </row>
    <row r="77" spans="3:36" s="219" customFormat="1" ht="15.75" customHeight="1">
      <c r="D77" s="220"/>
    </row>
    <row r="78" spans="3:36" s="488" customFormat="1" ht="15.75" customHeight="1">
      <c r="G78" s="766" t="s">
        <v>39</v>
      </c>
      <c r="H78" s="766"/>
      <c r="I78" s="501" t="s">
        <v>40</v>
      </c>
      <c r="J78" s="755" t="s">
        <v>742</v>
      </c>
      <c r="K78" s="755"/>
      <c r="L78" s="755"/>
      <c r="M78" s="755"/>
      <c r="N78" s="755"/>
      <c r="O78" s="755"/>
      <c r="P78" s="755"/>
      <c r="Q78" s="755"/>
      <c r="R78" s="755"/>
      <c r="S78" s="755"/>
      <c r="T78" s="755"/>
      <c r="U78" s="755"/>
      <c r="V78" s="755"/>
      <c r="W78" s="755"/>
      <c r="X78" s="755"/>
      <c r="Y78" s="755"/>
      <c r="Z78" s="507" t="s">
        <v>40</v>
      </c>
      <c r="AA78" s="767">
        <v>537.29443359375</v>
      </c>
      <c r="AB78" s="767"/>
      <c r="AC78" s="767"/>
      <c r="AD78" s="767"/>
      <c r="AE78" s="510" t="s">
        <v>13</v>
      </c>
    </row>
    <row r="79" spans="3:36" s="488" customFormat="1" ht="15.75" customHeight="1">
      <c r="G79" s="501"/>
      <c r="H79" s="501"/>
      <c r="I79" s="501"/>
      <c r="J79" s="755"/>
      <c r="K79" s="755"/>
      <c r="L79" s="755"/>
      <c r="M79" s="755"/>
      <c r="N79" s="755"/>
      <c r="O79" s="755"/>
      <c r="P79" s="755"/>
      <c r="Q79" s="755"/>
      <c r="R79" s="755"/>
      <c r="S79" s="755"/>
      <c r="T79" s="755"/>
      <c r="U79" s="755"/>
      <c r="V79" s="755"/>
      <c r="W79" s="755"/>
      <c r="X79" s="755"/>
      <c r="Y79" s="755"/>
      <c r="AH79" s="219"/>
      <c r="AI79" s="241"/>
      <c r="AJ79" s="241"/>
    </row>
    <row r="80" spans="3:36" s="488" customFormat="1" ht="20.25" customHeight="1">
      <c r="G80" s="766" t="s">
        <v>42</v>
      </c>
      <c r="H80" s="766"/>
      <c r="I80" s="501" t="s">
        <v>40</v>
      </c>
      <c r="J80" s="755" t="s">
        <v>743</v>
      </c>
      <c r="K80" s="755"/>
      <c r="L80" s="755"/>
      <c r="M80" s="755"/>
      <c r="N80" s="755"/>
      <c r="O80" s="755"/>
      <c r="P80" s="755"/>
      <c r="Q80" s="755"/>
      <c r="R80" s="755"/>
      <c r="S80" s="755"/>
      <c r="T80" s="755"/>
      <c r="U80" s="755"/>
      <c r="V80" s="755"/>
      <c r="W80" s="755"/>
      <c r="X80" s="755"/>
      <c r="Y80" s="755"/>
      <c r="Z80" s="507" t="s">
        <v>40</v>
      </c>
      <c r="AA80" s="767">
        <v>102.70557403564453</v>
      </c>
      <c r="AB80" s="767"/>
      <c r="AC80" s="767"/>
      <c r="AD80" s="767"/>
      <c r="AE80" s="510" t="s">
        <v>13</v>
      </c>
    </row>
    <row r="81" spans="1:36" s="488" customFormat="1" ht="20.25" customHeight="1">
      <c r="A81" s="502"/>
      <c r="B81" s="502"/>
      <c r="J81" s="755"/>
      <c r="K81" s="755"/>
      <c r="L81" s="755"/>
      <c r="M81" s="755"/>
      <c r="N81" s="755"/>
      <c r="O81" s="755"/>
      <c r="P81" s="755"/>
      <c r="Q81" s="755"/>
      <c r="R81" s="755"/>
      <c r="S81" s="755"/>
      <c r="T81" s="755"/>
      <c r="U81" s="755"/>
      <c r="V81" s="755"/>
      <c r="W81" s="755"/>
      <c r="X81" s="755"/>
      <c r="Y81" s="755"/>
      <c r="AA81" s="508"/>
      <c r="AB81" s="508"/>
      <c r="AC81" s="508"/>
      <c r="AD81" s="508"/>
      <c r="AE81" s="511"/>
      <c r="AH81" s="219"/>
      <c r="AI81" s="241"/>
      <c r="AJ81" s="241"/>
    </row>
    <row r="82" spans="1:36" s="488" customFormat="1" ht="20.25" customHeight="1">
      <c r="G82" s="766" t="s">
        <v>44</v>
      </c>
      <c r="H82" s="766"/>
      <c r="I82" s="501" t="s">
        <v>40</v>
      </c>
      <c r="J82" s="755" t="s">
        <v>744</v>
      </c>
      <c r="K82" s="755"/>
      <c r="L82" s="755"/>
      <c r="M82" s="755"/>
      <c r="N82" s="755"/>
      <c r="O82" s="755"/>
      <c r="P82" s="755"/>
      <c r="Q82" s="755"/>
      <c r="R82" s="755"/>
      <c r="S82" s="755"/>
      <c r="T82" s="755"/>
      <c r="U82" s="755"/>
      <c r="V82" s="755"/>
      <c r="W82" s="755"/>
      <c r="X82" s="755"/>
      <c r="Y82" s="755"/>
      <c r="Z82" s="507" t="s">
        <v>40</v>
      </c>
      <c r="AA82" s="767">
        <v>416.86483764648438</v>
      </c>
      <c r="AB82" s="767"/>
      <c r="AC82" s="767"/>
      <c r="AD82" s="767"/>
      <c r="AE82" s="510" t="s">
        <v>13</v>
      </c>
      <c r="AH82" s="219"/>
      <c r="AI82" s="219"/>
      <c r="AJ82" s="219"/>
    </row>
    <row r="83" spans="1:36" s="488" customFormat="1" ht="20.25" customHeight="1">
      <c r="A83" s="502"/>
      <c r="B83" s="502"/>
      <c r="J83" s="755"/>
      <c r="K83" s="755"/>
      <c r="L83" s="755"/>
      <c r="M83" s="755"/>
      <c r="N83" s="755"/>
      <c r="O83" s="755"/>
      <c r="P83" s="755"/>
      <c r="Q83" s="755"/>
      <c r="R83" s="755"/>
      <c r="S83" s="755"/>
      <c r="T83" s="755"/>
      <c r="U83" s="755"/>
      <c r="V83" s="755"/>
      <c r="W83" s="755"/>
      <c r="X83" s="755"/>
      <c r="Y83" s="755"/>
      <c r="AA83" s="508"/>
      <c r="AB83" s="508"/>
      <c r="AC83" s="508"/>
      <c r="AD83" s="508"/>
      <c r="AE83" s="511"/>
    </row>
    <row r="84" spans="1:36" s="488" customFormat="1" ht="15.75" customHeight="1">
      <c r="G84" s="766" t="s">
        <v>46</v>
      </c>
      <c r="H84" s="766"/>
      <c r="I84" s="501" t="s">
        <v>40</v>
      </c>
      <c r="J84" s="755" t="s">
        <v>745</v>
      </c>
      <c r="K84" s="755"/>
      <c r="L84" s="755"/>
      <c r="M84" s="755"/>
      <c r="N84" s="755"/>
      <c r="O84" s="755"/>
      <c r="P84" s="755"/>
      <c r="Q84" s="755"/>
      <c r="R84" s="755"/>
      <c r="S84" s="755"/>
      <c r="T84" s="755"/>
      <c r="U84" s="755"/>
      <c r="V84" s="755"/>
      <c r="W84" s="755"/>
      <c r="X84" s="755"/>
      <c r="Y84" s="755"/>
      <c r="Z84" s="507" t="s">
        <v>40</v>
      </c>
      <c r="AA84" s="767">
        <v>223.13516235351563</v>
      </c>
      <c r="AB84" s="767"/>
      <c r="AC84" s="767"/>
      <c r="AD84" s="767"/>
      <c r="AE84" s="510" t="s">
        <v>13</v>
      </c>
      <c r="AH84" s="219"/>
      <c r="AI84" s="241"/>
      <c r="AJ84" s="241"/>
    </row>
    <row r="85" spans="1:36" s="488" customFormat="1" ht="15.75" customHeight="1">
      <c r="G85" s="501"/>
      <c r="H85" s="501"/>
      <c r="I85" s="501"/>
      <c r="J85" s="755"/>
      <c r="K85" s="755"/>
      <c r="L85" s="755"/>
      <c r="M85" s="755"/>
      <c r="N85" s="755"/>
      <c r="O85" s="755"/>
      <c r="P85" s="755"/>
      <c r="Q85" s="755"/>
      <c r="R85" s="755"/>
      <c r="S85" s="755"/>
      <c r="T85" s="755"/>
      <c r="U85" s="755"/>
      <c r="V85" s="755"/>
      <c r="W85" s="755"/>
      <c r="X85" s="755"/>
      <c r="Y85" s="755"/>
      <c r="Z85" s="507"/>
      <c r="AA85" s="509"/>
      <c r="AB85" s="509"/>
      <c r="AC85" s="509"/>
      <c r="AD85" s="510"/>
    </row>
    <row r="86" spans="1:36" s="488" customFormat="1" ht="15.75" customHeight="1">
      <c r="G86" s="501"/>
      <c r="H86" s="501"/>
      <c r="I86" s="501"/>
      <c r="J86" s="504"/>
      <c r="K86" s="504"/>
      <c r="L86" s="504"/>
      <c r="M86" s="504"/>
      <c r="N86" s="504"/>
      <c r="O86" s="504"/>
      <c r="P86" s="504"/>
      <c r="Q86" s="504"/>
      <c r="R86" s="504"/>
      <c r="S86" s="504"/>
      <c r="T86" s="504"/>
      <c r="U86" s="504"/>
      <c r="V86" s="504"/>
      <c r="W86" s="504"/>
      <c r="X86" s="504"/>
      <c r="Y86" s="504"/>
      <c r="Z86" s="507"/>
      <c r="AA86" s="509"/>
      <c r="AB86" s="509"/>
      <c r="AC86" s="509"/>
      <c r="AD86" s="510"/>
    </row>
    <row r="87" spans="1:36" s="219" customFormat="1" ht="15" customHeight="1">
      <c r="D87" s="220"/>
      <c r="F87" s="224" t="s">
        <v>746</v>
      </c>
    </row>
    <row r="88" spans="1:36" s="219" customFormat="1" ht="15" customHeight="1">
      <c r="D88" s="220"/>
      <c r="E88" s="220"/>
    </row>
    <row r="89" spans="1:36" s="219" customFormat="1" ht="15.75" customHeight="1">
      <c r="D89" s="223"/>
      <c r="F89" s="763"/>
      <c r="G89" s="763"/>
      <c r="H89" s="763"/>
      <c r="I89" s="763"/>
      <c r="J89" s="763"/>
      <c r="K89" s="763"/>
      <c r="L89" s="763"/>
      <c r="M89" s="763"/>
      <c r="N89" s="763"/>
      <c r="O89" s="763"/>
      <c r="P89" s="763"/>
      <c r="Q89" s="763"/>
      <c r="R89" s="763"/>
      <c r="S89" s="763"/>
      <c r="T89" s="763"/>
      <c r="U89" s="763"/>
      <c r="V89" s="763"/>
      <c r="W89" s="763"/>
      <c r="X89" s="763"/>
      <c r="Y89" s="763"/>
      <c r="Z89" s="763"/>
      <c r="AA89" s="763"/>
      <c r="AB89" s="763"/>
      <c r="AC89" s="763"/>
      <c r="AD89" s="763"/>
      <c r="AE89" s="763"/>
    </row>
    <row r="90" spans="1:36" s="219" customFormat="1" ht="15.75" customHeight="1">
      <c r="C90" s="223"/>
      <c r="D90" s="223"/>
      <c r="F90" s="763"/>
      <c r="G90" s="763"/>
      <c r="H90" s="763"/>
      <c r="I90" s="763"/>
      <c r="J90" s="763"/>
      <c r="K90" s="763"/>
      <c r="L90" s="763"/>
      <c r="M90" s="763"/>
      <c r="N90" s="763"/>
      <c r="O90" s="763"/>
      <c r="P90" s="763"/>
      <c r="Q90" s="763"/>
      <c r="R90" s="763"/>
      <c r="S90" s="763"/>
      <c r="T90" s="763"/>
      <c r="U90" s="763"/>
      <c r="V90" s="763"/>
      <c r="W90" s="763"/>
      <c r="X90" s="763"/>
      <c r="Y90" s="763"/>
      <c r="Z90" s="763"/>
      <c r="AA90" s="763"/>
      <c r="AB90" s="763"/>
      <c r="AC90" s="763"/>
      <c r="AD90" s="763"/>
      <c r="AE90" s="763"/>
    </row>
    <row r="91" spans="1:36" s="219" customFormat="1" ht="15.75" customHeight="1">
      <c r="C91" s="223"/>
      <c r="D91" s="223"/>
      <c r="F91" s="763"/>
      <c r="G91" s="763"/>
      <c r="H91" s="763"/>
      <c r="I91" s="763"/>
      <c r="J91" s="763"/>
      <c r="K91" s="763"/>
      <c r="L91" s="763"/>
      <c r="M91" s="763"/>
      <c r="N91" s="763"/>
      <c r="O91" s="763"/>
      <c r="P91" s="763"/>
      <c r="Q91" s="763"/>
      <c r="R91" s="763"/>
      <c r="S91" s="763"/>
      <c r="T91" s="763"/>
      <c r="U91" s="763"/>
      <c r="V91" s="763"/>
      <c r="W91" s="763"/>
      <c r="X91" s="763"/>
      <c r="Y91" s="763"/>
      <c r="Z91" s="763"/>
      <c r="AA91" s="763"/>
      <c r="AB91" s="763"/>
      <c r="AC91" s="763"/>
      <c r="AD91" s="763"/>
      <c r="AE91" s="763"/>
    </row>
    <row r="92" spans="1:36" s="219" customFormat="1" ht="15.75" customHeight="1">
      <c r="C92" s="223"/>
      <c r="D92" s="223"/>
      <c r="F92" s="763"/>
      <c r="G92" s="763"/>
      <c r="H92" s="763"/>
      <c r="I92" s="763"/>
      <c r="J92" s="763"/>
      <c r="K92" s="763"/>
      <c r="L92" s="763"/>
      <c r="M92" s="763"/>
      <c r="N92" s="763"/>
      <c r="O92" s="763"/>
      <c r="P92" s="763"/>
      <c r="Q92" s="763"/>
      <c r="R92" s="763"/>
      <c r="S92" s="763"/>
      <c r="T92" s="763"/>
      <c r="U92" s="763"/>
      <c r="V92" s="763"/>
      <c r="W92" s="763"/>
      <c r="X92" s="763"/>
      <c r="Y92" s="763"/>
      <c r="Z92" s="763"/>
      <c r="AA92" s="763"/>
      <c r="AB92" s="763"/>
      <c r="AC92" s="763"/>
      <c r="AD92" s="763"/>
      <c r="AE92" s="763"/>
    </row>
    <row r="93" spans="1:36" s="219" customFormat="1" ht="15.75" customHeight="1">
      <c r="C93" s="223"/>
      <c r="D93" s="223"/>
      <c r="F93" s="763"/>
      <c r="G93" s="763"/>
      <c r="H93" s="763"/>
      <c r="I93" s="763"/>
      <c r="J93" s="763"/>
      <c r="K93" s="763"/>
      <c r="L93" s="763"/>
      <c r="M93" s="763"/>
      <c r="N93" s="763"/>
      <c r="O93" s="763"/>
      <c r="P93" s="763"/>
      <c r="Q93" s="763"/>
      <c r="R93" s="763"/>
      <c r="S93" s="763"/>
      <c r="T93" s="763"/>
      <c r="U93" s="763"/>
      <c r="V93" s="763"/>
      <c r="W93" s="763"/>
      <c r="X93" s="763"/>
      <c r="Y93" s="763"/>
      <c r="Z93" s="763"/>
      <c r="AA93" s="763"/>
      <c r="AB93" s="763"/>
      <c r="AC93" s="763"/>
      <c r="AD93" s="763"/>
      <c r="AE93" s="763"/>
    </row>
    <row r="94" spans="1:36" s="219" customFormat="1" ht="15.75" customHeight="1">
      <c r="C94" s="223"/>
      <c r="D94" s="223"/>
      <c r="F94" s="763"/>
      <c r="G94" s="763"/>
      <c r="H94" s="763"/>
      <c r="I94" s="763"/>
      <c r="J94" s="763"/>
      <c r="K94" s="763"/>
      <c r="L94" s="763"/>
      <c r="M94" s="763"/>
      <c r="N94" s="763"/>
      <c r="O94" s="763"/>
      <c r="P94" s="763"/>
      <c r="Q94" s="763"/>
      <c r="R94" s="763"/>
      <c r="S94" s="763"/>
      <c r="T94" s="763"/>
      <c r="U94" s="763"/>
      <c r="V94" s="763"/>
      <c r="W94" s="763"/>
      <c r="X94" s="763"/>
      <c r="Y94" s="763"/>
      <c r="Z94" s="763"/>
      <c r="AA94" s="763"/>
      <c r="AB94" s="763"/>
      <c r="AC94" s="763"/>
      <c r="AD94" s="763"/>
      <c r="AE94" s="763"/>
    </row>
    <row r="95" spans="1:36" s="219" customFormat="1" ht="15.75" customHeight="1">
      <c r="C95" s="223"/>
      <c r="D95" s="223"/>
      <c r="F95" s="763"/>
      <c r="G95" s="763"/>
      <c r="H95" s="763"/>
      <c r="I95" s="763"/>
      <c r="J95" s="763"/>
      <c r="K95" s="763"/>
      <c r="L95" s="763"/>
      <c r="M95" s="763"/>
      <c r="N95" s="763"/>
      <c r="O95" s="763"/>
      <c r="P95" s="763"/>
      <c r="Q95" s="763"/>
      <c r="R95" s="763"/>
      <c r="S95" s="763"/>
      <c r="T95" s="763"/>
      <c r="U95" s="763"/>
      <c r="V95" s="763"/>
      <c r="W95" s="763"/>
      <c r="X95" s="763"/>
      <c r="Y95" s="763"/>
      <c r="Z95" s="763"/>
      <c r="AA95" s="763"/>
      <c r="AB95" s="763"/>
      <c r="AC95" s="763"/>
      <c r="AD95" s="763"/>
      <c r="AE95" s="763"/>
    </row>
    <row r="96" spans="1:36" s="219" customFormat="1" ht="15.75" customHeight="1">
      <c r="C96" s="223"/>
      <c r="D96" s="223"/>
      <c r="F96" s="763"/>
      <c r="G96" s="763"/>
      <c r="H96" s="763"/>
      <c r="I96" s="763"/>
      <c r="J96" s="763"/>
      <c r="K96" s="763"/>
      <c r="L96" s="763"/>
      <c r="M96" s="763"/>
      <c r="N96" s="763"/>
      <c r="O96" s="763"/>
      <c r="P96" s="763"/>
      <c r="Q96" s="763"/>
      <c r="R96" s="763"/>
      <c r="S96" s="763"/>
      <c r="T96" s="763"/>
      <c r="U96" s="763"/>
      <c r="V96" s="763"/>
      <c r="W96" s="763"/>
      <c r="X96" s="763"/>
      <c r="Y96" s="763"/>
      <c r="Z96" s="763"/>
      <c r="AA96" s="763"/>
      <c r="AB96" s="763"/>
      <c r="AC96" s="763"/>
      <c r="AD96" s="763"/>
      <c r="AE96" s="763"/>
    </row>
    <row r="97" spans="1:36" s="219" customFormat="1" ht="15.75" customHeight="1">
      <c r="C97" s="223"/>
      <c r="D97" s="223"/>
      <c r="F97" s="763"/>
      <c r="G97" s="763"/>
      <c r="H97" s="763"/>
      <c r="I97" s="763"/>
      <c r="J97" s="763"/>
      <c r="K97" s="763"/>
      <c r="L97" s="763"/>
      <c r="M97" s="763"/>
      <c r="N97" s="763"/>
      <c r="O97" s="763"/>
      <c r="P97" s="763"/>
      <c r="Q97" s="763"/>
      <c r="R97" s="763"/>
      <c r="S97" s="763"/>
      <c r="T97" s="763"/>
      <c r="U97" s="763"/>
      <c r="V97" s="763"/>
      <c r="W97" s="763"/>
      <c r="X97" s="763"/>
      <c r="Y97" s="763"/>
      <c r="Z97" s="763"/>
      <c r="AA97" s="763"/>
      <c r="AB97" s="763"/>
      <c r="AC97" s="763"/>
      <c r="AD97" s="763"/>
      <c r="AE97" s="763"/>
    </row>
    <row r="98" spans="1:36" s="219" customFormat="1" ht="15.75" customHeight="1">
      <c r="D98" s="220"/>
    </row>
    <row r="99" spans="1:36" s="488" customFormat="1" ht="15.75" customHeight="1">
      <c r="G99" s="766" t="s">
        <v>39</v>
      </c>
      <c r="H99" s="766"/>
      <c r="I99" s="501" t="s">
        <v>40</v>
      </c>
      <c r="J99" s="755" t="s">
        <v>747</v>
      </c>
      <c r="K99" s="755"/>
      <c r="L99" s="755"/>
      <c r="M99" s="755"/>
      <c r="N99" s="755"/>
      <c r="O99" s="755"/>
      <c r="P99" s="755"/>
      <c r="Q99" s="755"/>
      <c r="R99" s="755"/>
      <c r="S99" s="755"/>
      <c r="T99" s="755"/>
      <c r="U99" s="755"/>
      <c r="V99" s="755"/>
      <c r="W99" s="755"/>
      <c r="X99" s="755"/>
      <c r="Y99" s="755"/>
      <c r="Z99" s="507" t="s">
        <v>40</v>
      </c>
      <c r="AA99" s="767">
        <v>367.53317260742188</v>
      </c>
      <c r="AB99" s="767"/>
      <c r="AC99" s="767"/>
      <c r="AD99" s="767"/>
      <c r="AE99" s="510" t="s">
        <v>13</v>
      </c>
    </row>
    <row r="100" spans="1:36" s="488" customFormat="1" ht="15.75" customHeight="1">
      <c r="G100" s="501"/>
      <c r="H100" s="501"/>
      <c r="I100" s="501"/>
      <c r="J100" s="755"/>
      <c r="K100" s="755"/>
      <c r="L100" s="755"/>
      <c r="M100" s="755"/>
      <c r="N100" s="755"/>
      <c r="O100" s="755"/>
      <c r="P100" s="755"/>
      <c r="Q100" s="755"/>
      <c r="R100" s="755"/>
      <c r="S100" s="755"/>
      <c r="T100" s="755"/>
      <c r="U100" s="755"/>
      <c r="V100" s="755"/>
      <c r="W100" s="755"/>
      <c r="X100" s="755"/>
      <c r="Y100" s="755"/>
      <c r="AH100" s="219"/>
      <c r="AI100" s="241"/>
      <c r="AJ100" s="241"/>
    </row>
    <row r="101" spans="1:36" s="488" customFormat="1" ht="20.25" customHeight="1">
      <c r="G101" s="766" t="s">
        <v>42</v>
      </c>
      <c r="H101" s="766"/>
      <c r="I101" s="501" t="s">
        <v>40</v>
      </c>
      <c r="J101" s="755" t="s">
        <v>748</v>
      </c>
      <c r="K101" s="755"/>
      <c r="L101" s="755"/>
      <c r="M101" s="755"/>
      <c r="N101" s="755"/>
      <c r="O101" s="755"/>
      <c r="P101" s="755"/>
      <c r="Q101" s="755"/>
      <c r="R101" s="755"/>
      <c r="S101" s="755"/>
      <c r="T101" s="755"/>
      <c r="U101" s="755"/>
      <c r="V101" s="755"/>
      <c r="W101" s="755"/>
      <c r="X101" s="755"/>
      <c r="Y101" s="755"/>
      <c r="Z101" s="507" t="s">
        <v>40</v>
      </c>
      <c r="AA101" s="767">
        <v>272.46682739257813</v>
      </c>
      <c r="AB101" s="767"/>
      <c r="AC101" s="767"/>
      <c r="AD101" s="767"/>
      <c r="AE101" s="510" t="s">
        <v>13</v>
      </c>
    </row>
    <row r="102" spans="1:36" s="488" customFormat="1" ht="20.25" customHeight="1">
      <c r="A102" s="502"/>
      <c r="B102" s="502"/>
      <c r="J102" s="755"/>
      <c r="K102" s="755"/>
      <c r="L102" s="755"/>
      <c r="M102" s="755"/>
      <c r="N102" s="755"/>
      <c r="O102" s="755"/>
      <c r="P102" s="755"/>
      <c r="Q102" s="755"/>
      <c r="R102" s="755"/>
      <c r="S102" s="755"/>
      <c r="T102" s="755"/>
      <c r="U102" s="755"/>
      <c r="V102" s="755"/>
      <c r="W102" s="755"/>
      <c r="X102" s="755"/>
      <c r="Y102" s="755"/>
      <c r="AA102" s="508"/>
      <c r="AB102" s="508"/>
      <c r="AC102" s="508"/>
      <c r="AD102" s="508"/>
      <c r="AE102" s="511"/>
      <c r="AH102" s="219"/>
      <c r="AI102" s="241"/>
      <c r="AJ102" s="241"/>
    </row>
    <row r="103" spans="1:36" s="488" customFormat="1" ht="20.25" customHeight="1">
      <c r="G103" s="766" t="s">
        <v>44</v>
      </c>
      <c r="H103" s="766"/>
      <c r="I103" s="501" t="s">
        <v>40</v>
      </c>
      <c r="J103" s="755" t="s">
        <v>749</v>
      </c>
      <c r="K103" s="755"/>
      <c r="L103" s="755"/>
      <c r="M103" s="755"/>
      <c r="N103" s="755"/>
      <c r="O103" s="755"/>
      <c r="P103" s="755"/>
      <c r="Q103" s="755"/>
      <c r="R103" s="755"/>
      <c r="S103" s="755"/>
      <c r="T103" s="755"/>
      <c r="U103" s="755"/>
      <c r="V103" s="755"/>
      <c r="W103" s="755"/>
      <c r="X103" s="755"/>
      <c r="Y103" s="755"/>
      <c r="Z103" s="507" t="s">
        <v>40</v>
      </c>
      <c r="AA103" s="767">
        <v>294.91888427734375</v>
      </c>
      <c r="AB103" s="767"/>
      <c r="AC103" s="767"/>
      <c r="AD103" s="767"/>
      <c r="AE103" s="510" t="s">
        <v>13</v>
      </c>
      <c r="AH103" s="219"/>
      <c r="AI103" s="219"/>
      <c r="AJ103" s="219"/>
    </row>
    <row r="104" spans="1:36" s="488" customFormat="1" ht="20.25" customHeight="1">
      <c r="A104" s="502"/>
      <c r="B104" s="502"/>
      <c r="J104" s="755"/>
      <c r="K104" s="755"/>
      <c r="L104" s="755"/>
      <c r="M104" s="755"/>
      <c r="N104" s="755"/>
      <c r="O104" s="755"/>
      <c r="P104" s="755"/>
      <c r="Q104" s="755"/>
      <c r="R104" s="755"/>
      <c r="S104" s="755"/>
      <c r="T104" s="755"/>
      <c r="U104" s="755"/>
      <c r="V104" s="755"/>
      <c r="W104" s="755"/>
      <c r="X104" s="755"/>
      <c r="Y104" s="755"/>
      <c r="AA104" s="508"/>
      <c r="AB104" s="508"/>
      <c r="AC104" s="508"/>
      <c r="AD104" s="508"/>
      <c r="AE104" s="511"/>
    </row>
    <row r="105" spans="1:36" s="488" customFormat="1" ht="15.75" customHeight="1">
      <c r="G105" s="766" t="s">
        <v>46</v>
      </c>
      <c r="H105" s="766"/>
      <c r="I105" s="501" t="s">
        <v>40</v>
      </c>
      <c r="J105" s="755" t="s">
        <v>750</v>
      </c>
      <c r="K105" s="755"/>
      <c r="L105" s="755"/>
      <c r="M105" s="755"/>
      <c r="N105" s="755"/>
      <c r="O105" s="755"/>
      <c r="P105" s="755"/>
      <c r="Q105" s="755"/>
      <c r="R105" s="755"/>
      <c r="S105" s="755"/>
      <c r="T105" s="755"/>
      <c r="U105" s="755"/>
      <c r="V105" s="755"/>
      <c r="W105" s="755"/>
      <c r="X105" s="755"/>
      <c r="Y105" s="755"/>
      <c r="Z105" s="507" t="s">
        <v>40</v>
      </c>
      <c r="AA105" s="767">
        <v>25.08111572265625</v>
      </c>
      <c r="AB105" s="767"/>
      <c r="AC105" s="767"/>
      <c r="AD105" s="767"/>
      <c r="AE105" s="510" t="s">
        <v>13</v>
      </c>
      <c r="AH105" s="219"/>
      <c r="AI105" s="241"/>
      <c r="AJ105" s="241"/>
    </row>
    <row r="106" spans="1:36" s="488" customFormat="1" ht="15.75" customHeight="1">
      <c r="G106" s="501"/>
      <c r="H106" s="501"/>
      <c r="I106" s="501"/>
      <c r="J106" s="755"/>
      <c r="K106" s="755"/>
      <c r="L106" s="755"/>
      <c r="M106" s="755"/>
      <c r="N106" s="755"/>
      <c r="O106" s="755"/>
      <c r="P106" s="755"/>
      <c r="Q106" s="755"/>
      <c r="R106" s="755"/>
      <c r="S106" s="755"/>
      <c r="T106" s="755"/>
      <c r="U106" s="755"/>
      <c r="V106" s="755"/>
      <c r="W106" s="755"/>
      <c r="X106" s="755"/>
      <c r="Y106" s="755"/>
      <c r="Z106" s="507"/>
      <c r="AA106" s="509"/>
      <c r="AB106" s="509"/>
      <c r="AC106" s="509"/>
      <c r="AD106" s="510"/>
    </row>
    <row r="107" spans="1:36" s="488" customFormat="1" ht="15.75" customHeight="1">
      <c r="G107" s="501"/>
      <c r="H107" s="501"/>
      <c r="I107" s="501"/>
      <c r="J107" s="504"/>
      <c r="K107" s="504"/>
      <c r="L107" s="504"/>
      <c r="M107" s="504"/>
      <c r="N107" s="504"/>
      <c r="O107" s="504"/>
      <c r="P107" s="504"/>
      <c r="Q107" s="504"/>
      <c r="R107" s="504"/>
      <c r="S107" s="504"/>
      <c r="T107" s="504"/>
      <c r="U107" s="504"/>
      <c r="V107" s="504"/>
      <c r="W107" s="504"/>
      <c r="X107" s="504"/>
      <c r="Y107" s="504"/>
      <c r="Z107" s="507"/>
      <c r="AA107" s="509"/>
      <c r="AB107" s="509"/>
      <c r="AC107" s="509"/>
      <c r="AD107" s="510"/>
    </row>
    <row r="108" spans="1:36" ht="15.75" customHeight="1">
      <c r="E108" s="648"/>
      <c r="F108" s="648"/>
      <c r="H108" s="297"/>
      <c r="I108" s="297"/>
      <c r="J108" s="297"/>
      <c r="K108" s="652"/>
      <c r="L108" s="652"/>
      <c r="N108" s="653"/>
      <c r="O108" s="653"/>
      <c r="P108" s="653"/>
      <c r="T108" s="652"/>
      <c r="U108" s="652"/>
      <c r="V108" s="652"/>
      <c r="W108" s="652"/>
      <c r="X108" s="652"/>
      <c r="Y108" s="652"/>
      <c r="Z108" s="652"/>
      <c r="AA108" s="297"/>
      <c r="AB108" s="297"/>
    </row>
    <row r="109" spans="1:36" ht="15.75" customHeight="1">
      <c r="E109" s="648"/>
      <c r="F109" s="648"/>
      <c r="H109" s="297"/>
      <c r="I109" s="297"/>
      <c r="J109" s="297"/>
      <c r="K109" s="652"/>
      <c r="L109" s="652"/>
      <c r="N109" s="653"/>
      <c r="O109" s="653"/>
      <c r="P109" s="653"/>
      <c r="T109" s="652"/>
      <c r="U109" s="652"/>
      <c r="V109" s="652"/>
      <c r="W109" s="652"/>
      <c r="X109" s="652"/>
      <c r="Y109" s="652"/>
      <c r="Z109" s="652"/>
      <c r="AA109" s="297"/>
      <c r="AB109" s="297"/>
    </row>
    <row r="110" spans="1:36" ht="15.75" customHeight="1">
      <c r="E110" s="648"/>
      <c r="F110" s="648"/>
      <c r="H110" s="297"/>
      <c r="I110" s="297"/>
      <c r="J110" s="297"/>
      <c r="K110" s="652"/>
      <c r="L110" s="652"/>
      <c r="N110" s="653"/>
      <c r="O110" s="653"/>
      <c r="P110" s="653"/>
      <c r="T110" s="652"/>
      <c r="U110" s="652"/>
      <c r="V110" s="652"/>
      <c r="W110" s="652"/>
      <c r="X110" s="652"/>
      <c r="Y110" s="652"/>
      <c r="Z110" s="652"/>
      <c r="AA110" s="297"/>
      <c r="AB110" s="297"/>
    </row>
    <row r="111" spans="1:36" ht="15.75" customHeight="1">
      <c r="G111" s="657"/>
      <c r="H111" s="657"/>
      <c r="I111" s="657"/>
      <c r="K111" s="658"/>
      <c r="L111" s="658"/>
      <c r="N111" s="659"/>
      <c r="O111" s="659"/>
      <c r="P111" s="659"/>
      <c r="AB111" s="659"/>
      <c r="AC111" s="659"/>
      <c r="AD111" s="659"/>
    </row>
    <row r="112" spans="1:36" ht="15.75" customHeight="1">
      <c r="D112" s="650" t="s">
        <v>751</v>
      </c>
      <c r="E112" s="648" t="s">
        <v>752</v>
      </c>
      <c r="F112" s="648"/>
      <c r="G112" s="648"/>
    </row>
    <row r="113" spans="2:34" ht="15" customHeight="1">
      <c r="D113" s="650"/>
      <c r="E113" s="648"/>
      <c r="F113" s="648"/>
      <c r="G113" s="648"/>
    </row>
    <row r="114" spans="2:34" s="662" customFormat="1" ht="15" customHeight="1">
      <c r="B114" s="661"/>
      <c r="E114" s="662" t="s">
        <v>753</v>
      </c>
    </row>
    <row r="115" spans="2:34" s="662" customFormat="1" ht="15" customHeight="1">
      <c r="B115" s="661"/>
    </row>
    <row r="116" spans="2:34" s="219" customFormat="1" ht="15" customHeight="1">
      <c r="D116" s="220"/>
      <c r="F116" s="224" t="s">
        <v>738</v>
      </c>
    </row>
    <row r="117" spans="2:34" s="219" customFormat="1" ht="15" customHeight="1">
      <c r="D117" s="220"/>
      <c r="G117" s="224"/>
    </row>
    <row r="118" spans="2:34" ht="15" customHeight="1">
      <c r="D118" s="650"/>
      <c r="E118" s="648"/>
      <c r="F118" s="648"/>
      <c r="G118" s="224" t="s">
        <v>754</v>
      </c>
      <c r="P118" s="658"/>
    </row>
    <row r="119" spans="2:34" ht="15" customHeight="1">
      <c r="D119" s="650"/>
      <c r="E119" s="648"/>
      <c r="F119" s="648"/>
      <c r="G119" s="648"/>
      <c r="H119" s="648"/>
      <c r="P119" s="658"/>
      <c r="Z119" s="658"/>
    </row>
    <row r="120" spans="2:34" ht="15" customHeight="1">
      <c r="D120" s="650"/>
      <c r="E120" s="648"/>
      <c r="F120" s="648"/>
      <c r="G120" s="648"/>
      <c r="H120" s="651" t="s">
        <v>755</v>
      </c>
      <c r="K120" s="1548">
        <f>AA58</f>
        <v>517.7718505859375</v>
      </c>
      <c r="L120" s="1548"/>
      <c r="M120" s="1548"/>
      <c r="N120" s="651" t="s">
        <v>58</v>
      </c>
      <c r="O120" s="1549">
        <f>MAX(反力!X106:X107)</f>
        <v>0.47099999999999997</v>
      </c>
      <c r="P120" s="1549"/>
      <c r="Q120" s="1549"/>
      <c r="R120" s="651" t="s">
        <v>756</v>
      </c>
      <c r="S120" s="1548">
        <f>K120*O120</f>
        <v>243.87054162597656</v>
      </c>
      <c r="T120" s="1548"/>
      <c r="U120" s="1548"/>
      <c r="V120" s="651" t="s">
        <v>757</v>
      </c>
    </row>
    <row r="121" spans="2:34" ht="15" customHeight="1">
      <c r="D121" s="650"/>
      <c r="E121" s="648"/>
      <c r="F121" s="648"/>
      <c r="G121" s="648"/>
      <c r="H121" s="651" t="s">
        <v>758</v>
      </c>
      <c r="K121" s="1548">
        <f>K120</f>
        <v>517.7718505859375</v>
      </c>
      <c r="L121" s="1548"/>
      <c r="M121" s="1548"/>
      <c r="N121" s="651" t="s">
        <v>58</v>
      </c>
      <c r="O121" s="1549">
        <f>MAX(反力!AA106:AA107)</f>
        <v>0.373</v>
      </c>
      <c r="P121" s="1549"/>
      <c r="Q121" s="1549"/>
      <c r="R121" s="651" t="s">
        <v>756</v>
      </c>
      <c r="S121" s="1548">
        <f t="shared" ref="S121:S122" si="2">K121*O121</f>
        <v>193.12890026855467</v>
      </c>
      <c r="T121" s="1548"/>
      <c r="U121" s="1548"/>
      <c r="V121" s="651" t="s">
        <v>757</v>
      </c>
    </row>
    <row r="122" spans="2:34" ht="15" customHeight="1">
      <c r="D122" s="650"/>
      <c r="E122" s="648"/>
      <c r="F122" s="648"/>
      <c r="G122" s="648"/>
      <c r="H122" s="651" t="s">
        <v>759</v>
      </c>
      <c r="K122" s="1548">
        <f t="shared" ref="K122:K123" si="3">K121</f>
        <v>517.7718505859375</v>
      </c>
      <c r="L122" s="1548"/>
      <c r="M122" s="1548"/>
      <c r="N122" s="651" t="s">
        <v>58</v>
      </c>
      <c r="O122" s="1549">
        <f>MAX(反力!AD106:AD107)</f>
        <v>0.373</v>
      </c>
      <c r="P122" s="1549"/>
      <c r="Q122" s="1549"/>
      <c r="R122" s="651" t="s">
        <v>756</v>
      </c>
      <c r="S122" s="1548">
        <f t="shared" si="2"/>
        <v>193.12890026855467</v>
      </c>
      <c r="T122" s="1548"/>
      <c r="U122" s="1548"/>
      <c r="V122" s="651" t="s">
        <v>757</v>
      </c>
    </row>
    <row r="123" spans="2:34" ht="15" customHeight="1">
      <c r="D123" s="650"/>
      <c r="E123" s="648"/>
      <c r="F123" s="648"/>
      <c r="G123" s="648"/>
      <c r="H123" s="651" t="s">
        <v>760</v>
      </c>
      <c r="K123" s="1548">
        <f t="shared" si="3"/>
        <v>517.7718505859375</v>
      </c>
      <c r="L123" s="1548"/>
      <c r="M123" s="1548"/>
      <c r="N123" s="651" t="s">
        <v>58</v>
      </c>
      <c r="O123" s="1549">
        <f>MAX(反力!AG106:AG107)</f>
        <v>0.47099999999999997</v>
      </c>
      <c r="P123" s="1549"/>
      <c r="Q123" s="1549"/>
      <c r="R123" s="651" t="s">
        <v>756</v>
      </c>
      <c r="S123" s="1548">
        <f>K123*O123</f>
        <v>243.87054162597656</v>
      </c>
      <c r="T123" s="1548"/>
      <c r="U123" s="1548"/>
      <c r="V123" s="651" t="s">
        <v>757</v>
      </c>
    </row>
    <row r="124" spans="2:34" ht="15" customHeight="1">
      <c r="D124" s="650"/>
      <c r="E124" s="648"/>
      <c r="F124" s="648"/>
      <c r="G124" s="648"/>
      <c r="O124" s="663"/>
      <c r="P124" s="663"/>
      <c r="Q124" s="663"/>
    </row>
    <row r="125" spans="2:34" ht="15" customHeight="1">
      <c r="D125" s="650"/>
      <c r="E125" s="648"/>
      <c r="F125" s="648"/>
      <c r="G125" s="648"/>
      <c r="H125" s="651" t="s">
        <v>755</v>
      </c>
      <c r="K125" s="1548">
        <f>AA60</f>
        <v>0</v>
      </c>
      <c r="L125" s="1548"/>
      <c r="M125" s="1548"/>
      <c r="N125" s="651" t="s">
        <v>58</v>
      </c>
      <c r="O125" s="1549">
        <f>MAX(反力!L124:P125)</f>
        <v>0.85699999999999998</v>
      </c>
      <c r="P125" s="1549"/>
      <c r="Q125" s="1549"/>
      <c r="R125" s="651" t="s">
        <v>756</v>
      </c>
      <c r="S125" s="1548">
        <f>K125*O125</f>
        <v>0</v>
      </c>
      <c r="T125" s="1548"/>
      <c r="U125" s="1548"/>
      <c r="V125" s="651" t="s">
        <v>757</v>
      </c>
    </row>
    <row r="126" spans="2:34" ht="15" customHeight="1">
      <c r="D126" s="650"/>
      <c r="E126" s="648"/>
      <c r="F126" s="648"/>
      <c r="G126" s="648"/>
      <c r="H126" s="651" t="s">
        <v>758</v>
      </c>
      <c r="K126" s="1548">
        <f>K125</f>
        <v>0</v>
      </c>
      <c r="L126" s="1548"/>
      <c r="M126" s="1548"/>
      <c r="N126" s="651" t="s">
        <v>58</v>
      </c>
      <c r="O126" s="1549">
        <f>MAX(反力!Q124:U125)</f>
        <v>0.85699999999999998</v>
      </c>
      <c r="P126" s="1549"/>
      <c r="Q126" s="1549"/>
      <c r="R126" s="651" t="s">
        <v>756</v>
      </c>
      <c r="S126" s="1548">
        <f>K126*O126</f>
        <v>0</v>
      </c>
      <c r="T126" s="1548"/>
      <c r="U126" s="1548"/>
      <c r="V126" s="651" t="s">
        <v>757</v>
      </c>
    </row>
    <row r="127" spans="2:34" ht="15" customHeight="1">
      <c r="D127" s="650"/>
      <c r="E127" s="648"/>
      <c r="F127" s="648"/>
      <c r="G127" s="648"/>
      <c r="K127" s="659"/>
      <c r="L127" s="659"/>
      <c r="M127" s="659"/>
      <c r="O127" s="660"/>
      <c r="P127" s="660"/>
      <c r="Q127" s="660"/>
      <c r="S127" s="659"/>
      <c r="T127" s="659"/>
      <c r="U127" s="659"/>
      <c r="Y127" s="660"/>
      <c r="Z127" s="660"/>
      <c r="AA127" s="660"/>
      <c r="AC127" s="659"/>
      <c r="AD127" s="659"/>
      <c r="AE127" s="659"/>
    </row>
    <row r="128" spans="2:34" ht="15" customHeight="1">
      <c r="D128" s="650"/>
      <c r="E128" s="648"/>
      <c r="F128" s="648"/>
      <c r="G128" s="224" t="s">
        <v>761</v>
      </c>
      <c r="K128" s="662"/>
      <c r="L128" s="662"/>
      <c r="M128" s="662"/>
      <c r="P128" s="658"/>
      <c r="X128" s="659"/>
      <c r="Y128" s="659"/>
      <c r="Z128" s="659"/>
      <c r="AB128" s="660"/>
      <c r="AC128" s="660"/>
      <c r="AD128" s="660"/>
      <c r="AF128" s="659"/>
      <c r="AG128" s="659"/>
      <c r="AH128" s="659"/>
    </row>
    <row r="129" spans="4:51" ht="15" customHeight="1">
      <c r="D129" s="650"/>
      <c r="E129" s="648"/>
      <c r="F129" s="648"/>
      <c r="G129" s="224"/>
      <c r="K129" s="662"/>
      <c r="L129" s="662"/>
      <c r="M129" s="662"/>
      <c r="P129" s="658"/>
      <c r="X129" s="659"/>
      <c r="Y129" s="659"/>
      <c r="Z129" s="659"/>
      <c r="AB129" s="660"/>
      <c r="AC129" s="660"/>
      <c r="AD129" s="660"/>
      <c r="AF129" s="659"/>
      <c r="AG129" s="659"/>
      <c r="AH129" s="659"/>
    </row>
    <row r="130" spans="4:51" ht="15" customHeight="1">
      <c r="D130" s="650"/>
      <c r="E130" s="648"/>
      <c r="F130" s="648"/>
      <c r="H130" s="651" t="s">
        <v>755</v>
      </c>
      <c r="K130" s="1548">
        <f>K120</f>
        <v>517.7718505859375</v>
      </c>
      <c r="L130" s="1548"/>
      <c r="M130" s="1548"/>
      <c r="N130" s="651" t="s">
        <v>58</v>
      </c>
      <c r="O130" s="1549">
        <f>反力!X108</f>
        <v>0.45099999999999996</v>
      </c>
      <c r="P130" s="1549"/>
      <c r="Q130" s="1549"/>
      <c r="R130" s="651" t="s">
        <v>756</v>
      </c>
      <c r="S130" s="1548">
        <f>K130*O130</f>
        <v>233.51510461425778</v>
      </c>
      <c r="T130" s="1548"/>
      <c r="U130" s="1548"/>
      <c r="V130" s="651" t="s">
        <v>757</v>
      </c>
      <c r="X130" s="660"/>
      <c r="Y130" s="660"/>
      <c r="Z130" s="660"/>
      <c r="AB130" s="659"/>
      <c r="AC130" s="659"/>
      <c r="AD130" s="659"/>
    </row>
    <row r="131" spans="4:51" ht="15" customHeight="1">
      <c r="D131" s="650"/>
      <c r="E131" s="648"/>
      <c r="F131" s="648"/>
      <c r="H131" s="651" t="s">
        <v>758</v>
      </c>
      <c r="K131" s="1548">
        <f t="shared" ref="K131:K136" si="4">K121</f>
        <v>517.7718505859375</v>
      </c>
      <c r="L131" s="1548"/>
      <c r="M131" s="1548"/>
      <c r="N131" s="651" t="s">
        <v>58</v>
      </c>
      <c r="O131" s="1549">
        <f>反力!AA108</f>
        <v>0.54899999999999993</v>
      </c>
      <c r="P131" s="1549"/>
      <c r="Q131" s="1549"/>
      <c r="R131" s="651" t="s">
        <v>756</v>
      </c>
      <c r="S131" s="1548">
        <f t="shared" ref="S131:S132" si="5">K131*O131</f>
        <v>284.25674597167966</v>
      </c>
      <c r="T131" s="1548"/>
      <c r="U131" s="1548"/>
      <c r="V131" s="651" t="s">
        <v>757</v>
      </c>
      <c r="X131" s="660"/>
      <c r="Y131" s="660"/>
      <c r="Z131" s="660"/>
      <c r="AB131" s="659"/>
      <c r="AC131" s="659"/>
      <c r="AD131" s="659"/>
    </row>
    <row r="132" spans="4:51" ht="15" customHeight="1">
      <c r="D132" s="650"/>
      <c r="E132" s="648"/>
      <c r="F132" s="648"/>
      <c r="H132" s="651" t="s">
        <v>759</v>
      </c>
      <c r="K132" s="1548">
        <f t="shared" si="4"/>
        <v>517.7718505859375</v>
      </c>
      <c r="L132" s="1548"/>
      <c r="M132" s="1548"/>
      <c r="N132" s="651" t="s">
        <v>58</v>
      </c>
      <c r="O132" s="1549">
        <f>反力!AD108</f>
        <v>0.54899999999999993</v>
      </c>
      <c r="P132" s="1549"/>
      <c r="Q132" s="1549"/>
      <c r="R132" s="651" t="s">
        <v>756</v>
      </c>
      <c r="S132" s="1548">
        <f t="shared" si="5"/>
        <v>284.25674597167966</v>
      </c>
      <c r="T132" s="1548"/>
      <c r="U132" s="1548"/>
      <c r="V132" s="651" t="s">
        <v>757</v>
      </c>
      <c r="X132" s="660"/>
      <c r="Y132" s="660"/>
      <c r="Z132" s="660"/>
      <c r="AB132" s="659"/>
      <c r="AC132" s="659"/>
      <c r="AD132" s="659"/>
    </row>
    <row r="133" spans="4:51" ht="15" customHeight="1">
      <c r="D133" s="650"/>
      <c r="E133" s="648"/>
      <c r="F133" s="648"/>
      <c r="H133" s="651" t="s">
        <v>760</v>
      </c>
      <c r="K133" s="1548">
        <f t="shared" si="4"/>
        <v>517.7718505859375</v>
      </c>
      <c r="L133" s="1548"/>
      <c r="M133" s="1548"/>
      <c r="N133" s="651" t="s">
        <v>58</v>
      </c>
      <c r="O133" s="1549">
        <f>反力!AG108</f>
        <v>0.45099999999999996</v>
      </c>
      <c r="P133" s="1549"/>
      <c r="Q133" s="1549"/>
      <c r="R133" s="651" t="s">
        <v>756</v>
      </c>
      <c r="S133" s="1548">
        <f>K133*O133</f>
        <v>233.51510461425778</v>
      </c>
      <c r="T133" s="1548"/>
      <c r="U133" s="1548"/>
      <c r="V133" s="651" t="s">
        <v>757</v>
      </c>
      <c r="X133" s="660"/>
      <c r="Y133" s="660"/>
      <c r="Z133" s="660"/>
      <c r="AB133" s="659"/>
      <c r="AC133" s="659"/>
      <c r="AD133" s="659"/>
    </row>
    <row r="134" spans="4:51" ht="15" customHeight="1">
      <c r="D134" s="650"/>
      <c r="E134" s="648"/>
      <c r="F134" s="648"/>
      <c r="X134" s="660"/>
      <c r="Y134" s="660"/>
      <c r="Z134" s="660"/>
      <c r="AB134" s="659"/>
      <c r="AC134" s="659"/>
      <c r="AD134" s="659"/>
    </row>
    <row r="135" spans="4:51" ht="15" customHeight="1">
      <c r="D135" s="650"/>
      <c r="E135" s="648"/>
      <c r="F135" s="648"/>
      <c r="H135" s="651" t="s">
        <v>755</v>
      </c>
      <c r="K135" s="1548">
        <f t="shared" si="4"/>
        <v>0</v>
      </c>
      <c r="L135" s="1548"/>
      <c r="M135" s="1548"/>
      <c r="N135" s="651" t="s">
        <v>58</v>
      </c>
      <c r="O135" s="1549">
        <f>反力!L126</f>
        <v>1</v>
      </c>
      <c r="P135" s="1549"/>
      <c r="Q135" s="1549"/>
      <c r="R135" s="651" t="s">
        <v>756</v>
      </c>
      <c r="S135" s="1548">
        <f>K135*O135</f>
        <v>0</v>
      </c>
      <c r="T135" s="1548"/>
      <c r="U135" s="1548"/>
      <c r="V135" s="651" t="s">
        <v>757</v>
      </c>
      <c r="X135" s="660"/>
      <c r="Y135" s="660"/>
      <c r="Z135" s="660"/>
      <c r="AB135" s="659"/>
      <c r="AC135" s="659"/>
      <c r="AD135" s="659"/>
    </row>
    <row r="136" spans="4:51" ht="15" customHeight="1">
      <c r="D136" s="650"/>
      <c r="E136" s="648"/>
      <c r="F136" s="648"/>
      <c r="H136" s="651" t="s">
        <v>758</v>
      </c>
      <c r="K136" s="1548">
        <f t="shared" si="4"/>
        <v>0</v>
      </c>
      <c r="L136" s="1548"/>
      <c r="M136" s="1548"/>
      <c r="N136" s="651" t="s">
        <v>58</v>
      </c>
      <c r="O136" s="1549">
        <f>反力!Q126</f>
        <v>1</v>
      </c>
      <c r="P136" s="1549"/>
      <c r="Q136" s="1549"/>
      <c r="R136" s="651" t="s">
        <v>756</v>
      </c>
      <c r="S136" s="1548">
        <f>K136*O136</f>
        <v>0</v>
      </c>
      <c r="T136" s="1548"/>
      <c r="U136" s="1548"/>
      <c r="V136" s="651" t="s">
        <v>757</v>
      </c>
    </row>
    <row r="137" spans="4:51" ht="15" customHeight="1">
      <c r="D137" s="650"/>
      <c r="E137" s="648"/>
      <c r="F137" s="648"/>
      <c r="K137" s="659"/>
      <c r="L137" s="659"/>
      <c r="M137" s="659"/>
      <c r="O137" s="660"/>
      <c r="P137" s="660"/>
      <c r="Q137" s="660"/>
      <c r="S137" s="659"/>
      <c r="T137" s="659"/>
      <c r="U137" s="659"/>
    </row>
    <row r="138" spans="4:51" ht="15" customHeight="1">
      <c r="D138" s="650"/>
      <c r="E138" s="648"/>
      <c r="F138" s="648"/>
      <c r="K138" s="659"/>
      <c r="L138" s="659"/>
      <c r="M138" s="659"/>
      <c r="O138" s="660"/>
      <c r="P138" s="660"/>
      <c r="Q138" s="660"/>
      <c r="S138" s="659"/>
      <c r="T138" s="659"/>
      <c r="U138" s="659"/>
    </row>
    <row r="139" spans="4:51" s="219" customFormat="1" ht="15" customHeight="1">
      <c r="D139" s="220"/>
      <c r="F139" s="224" t="s">
        <v>741</v>
      </c>
    </row>
    <row r="140" spans="4:51" s="219" customFormat="1" ht="15" customHeight="1">
      <c r="D140" s="220"/>
      <c r="G140" s="224"/>
    </row>
    <row r="141" spans="4:51" ht="15" customHeight="1">
      <c r="D141" s="650"/>
      <c r="E141" s="648"/>
      <c r="F141" s="648"/>
      <c r="G141" s="224" t="s">
        <v>754</v>
      </c>
      <c r="P141" s="658"/>
    </row>
    <row r="142" spans="4:51" ht="15" customHeight="1">
      <c r="D142" s="650"/>
      <c r="E142" s="648"/>
      <c r="F142" s="648"/>
      <c r="G142" s="648"/>
      <c r="K142" s="659"/>
      <c r="L142" s="659"/>
      <c r="M142" s="659"/>
      <c r="O142" s="660"/>
      <c r="P142" s="658"/>
      <c r="Q142" s="660"/>
      <c r="S142" s="659"/>
      <c r="T142" s="659"/>
      <c r="U142" s="659"/>
      <c r="Z142" s="658"/>
      <c r="AK142" s="659"/>
      <c r="AL142" s="659"/>
      <c r="AM142" s="659"/>
      <c r="AQ142" s="659"/>
      <c r="AR142" s="659"/>
      <c r="AS142" s="659"/>
      <c r="AW142" s="659"/>
      <c r="AX142" s="659"/>
      <c r="AY142" s="659"/>
    </row>
    <row r="143" spans="4:51" ht="15" customHeight="1">
      <c r="D143" s="650"/>
      <c r="E143" s="648"/>
      <c r="F143" s="648"/>
      <c r="G143" s="648"/>
      <c r="H143" s="651" t="s">
        <v>755</v>
      </c>
      <c r="K143" s="1548">
        <f>AA80</f>
        <v>102.70557403564453</v>
      </c>
      <c r="L143" s="1548"/>
      <c r="M143" s="1548"/>
      <c r="N143" s="651" t="s">
        <v>58</v>
      </c>
      <c r="O143" s="1549">
        <f>O120</f>
        <v>0.47099999999999997</v>
      </c>
      <c r="P143" s="1549"/>
      <c r="Q143" s="1549"/>
      <c r="R143" s="651" t="s">
        <v>756</v>
      </c>
      <c r="S143" s="1548">
        <f>K143*O143</f>
        <v>48.374325370788569</v>
      </c>
      <c r="T143" s="1548"/>
      <c r="U143" s="1548"/>
      <c r="V143" s="651" t="s">
        <v>757</v>
      </c>
      <c r="AK143" s="659"/>
      <c r="AL143" s="659"/>
      <c r="AM143" s="659"/>
      <c r="AQ143" s="659"/>
      <c r="AR143" s="659"/>
      <c r="AS143" s="659"/>
      <c r="AW143" s="659"/>
      <c r="AX143" s="659"/>
      <c r="AY143" s="659"/>
    </row>
    <row r="144" spans="4:51" ht="15" customHeight="1">
      <c r="D144" s="650"/>
      <c r="E144" s="648"/>
      <c r="F144" s="648"/>
      <c r="G144" s="648"/>
      <c r="H144" s="651" t="s">
        <v>758</v>
      </c>
      <c r="K144" s="1548">
        <f>K143</f>
        <v>102.70557403564453</v>
      </c>
      <c r="L144" s="1548"/>
      <c r="M144" s="1548"/>
      <c r="N144" s="651" t="s">
        <v>58</v>
      </c>
      <c r="O144" s="1549">
        <f>O121</f>
        <v>0.373</v>
      </c>
      <c r="P144" s="1549"/>
      <c r="Q144" s="1549"/>
      <c r="R144" s="651" t="s">
        <v>756</v>
      </c>
      <c r="S144" s="1548">
        <f t="shared" ref="S144:S145" si="6">K144*O144</f>
        <v>38.309179115295407</v>
      </c>
      <c r="T144" s="1548"/>
      <c r="U144" s="1548"/>
      <c r="V144" s="651" t="s">
        <v>757</v>
      </c>
      <c r="AK144" s="659"/>
      <c r="AL144" s="659"/>
      <c r="AM144" s="659"/>
      <c r="AQ144" s="659"/>
      <c r="AR144" s="659"/>
      <c r="AS144" s="659"/>
      <c r="AW144" s="659"/>
      <c r="AX144" s="659"/>
      <c r="AY144" s="659"/>
    </row>
    <row r="145" spans="4:51" ht="15" customHeight="1">
      <c r="D145" s="650"/>
      <c r="E145" s="648"/>
      <c r="F145" s="648"/>
      <c r="G145" s="648"/>
      <c r="H145" s="651" t="s">
        <v>759</v>
      </c>
      <c r="K145" s="1548">
        <f>K144</f>
        <v>102.70557403564453</v>
      </c>
      <c r="L145" s="1548"/>
      <c r="M145" s="1548"/>
      <c r="N145" s="651" t="s">
        <v>58</v>
      </c>
      <c r="O145" s="1549">
        <f>O122</f>
        <v>0.373</v>
      </c>
      <c r="P145" s="1549"/>
      <c r="Q145" s="1549"/>
      <c r="R145" s="651" t="s">
        <v>756</v>
      </c>
      <c r="S145" s="1548">
        <f t="shared" si="6"/>
        <v>38.309179115295407</v>
      </c>
      <c r="T145" s="1548"/>
      <c r="U145" s="1548"/>
      <c r="V145" s="651" t="s">
        <v>757</v>
      </c>
      <c r="AK145" s="659"/>
      <c r="AL145" s="659"/>
      <c r="AM145" s="659"/>
      <c r="AQ145" s="659"/>
      <c r="AR145" s="659"/>
      <c r="AS145" s="659"/>
      <c r="AW145" s="659"/>
      <c r="AX145" s="659"/>
      <c r="AY145" s="659"/>
    </row>
    <row r="146" spans="4:51" ht="15" customHeight="1">
      <c r="D146" s="650"/>
      <c r="E146" s="648"/>
      <c r="F146" s="648"/>
      <c r="G146" s="648"/>
      <c r="H146" s="651" t="s">
        <v>760</v>
      </c>
      <c r="K146" s="1548">
        <f>K143</f>
        <v>102.70557403564453</v>
      </c>
      <c r="L146" s="1548"/>
      <c r="M146" s="1548"/>
      <c r="N146" s="651" t="s">
        <v>58</v>
      </c>
      <c r="O146" s="1549">
        <f>O123</f>
        <v>0.47099999999999997</v>
      </c>
      <c r="P146" s="1549"/>
      <c r="Q146" s="1549"/>
      <c r="R146" s="651" t="s">
        <v>756</v>
      </c>
      <c r="S146" s="1548">
        <f>K146*O146</f>
        <v>48.374325370788569</v>
      </c>
      <c r="T146" s="1548"/>
      <c r="U146" s="1548"/>
      <c r="V146" s="651" t="s">
        <v>757</v>
      </c>
      <c r="AK146" s="659"/>
      <c r="AL146" s="659"/>
      <c r="AM146" s="659"/>
      <c r="AQ146" s="659"/>
      <c r="AR146" s="659"/>
      <c r="AS146" s="659"/>
      <c r="AW146" s="659"/>
      <c r="AX146" s="659"/>
      <c r="AY146" s="659"/>
    </row>
    <row r="147" spans="4:51" ht="15" customHeight="1">
      <c r="D147" s="650"/>
      <c r="E147" s="648"/>
      <c r="F147" s="648"/>
      <c r="G147" s="648"/>
      <c r="O147" s="663"/>
      <c r="P147" s="663"/>
      <c r="Q147" s="663"/>
      <c r="AK147" s="659"/>
      <c r="AL147" s="659"/>
      <c r="AM147" s="659"/>
      <c r="AQ147" s="659"/>
      <c r="AR147" s="659"/>
      <c r="AS147" s="659"/>
      <c r="AW147" s="659"/>
      <c r="AX147" s="659"/>
      <c r="AY147" s="659"/>
    </row>
    <row r="148" spans="4:51" ht="15" customHeight="1">
      <c r="D148" s="650"/>
      <c r="E148" s="648"/>
      <c r="F148" s="648"/>
      <c r="G148" s="648"/>
      <c r="H148" s="651" t="s">
        <v>755</v>
      </c>
      <c r="K148" s="1548">
        <f>AA82</f>
        <v>416.86483764648438</v>
      </c>
      <c r="L148" s="1548"/>
      <c r="M148" s="1548"/>
      <c r="N148" s="651" t="s">
        <v>58</v>
      </c>
      <c r="O148" s="1549">
        <f>O125</f>
        <v>0.85699999999999998</v>
      </c>
      <c r="P148" s="1549"/>
      <c r="Q148" s="1549"/>
      <c r="R148" s="651" t="s">
        <v>756</v>
      </c>
      <c r="S148" s="1548">
        <f>K148*O148</f>
        <v>357.25316586303711</v>
      </c>
      <c r="T148" s="1548"/>
      <c r="U148" s="1548"/>
      <c r="V148" s="651" t="s">
        <v>757</v>
      </c>
      <c r="AK148" s="659"/>
      <c r="AL148" s="659"/>
      <c r="AM148" s="659"/>
      <c r="AQ148" s="659"/>
      <c r="AR148" s="659"/>
      <c r="AS148" s="659"/>
      <c r="AW148" s="659"/>
      <c r="AX148" s="659"/>
      <c r="AY148" s="659"/>
    </row>
    <row r="149" spans="4:51" ht="15" customHeight="1">
      <c r="D149" s="650"/>
      <c r="E149" s="648"/>
      <c r="F149" s="648"/>
      <c r="G149" s="648"/>
      <c r="H149" s="651" t="s">
        <v>758</v>
      </c>
      <c r="K149" s="1548">
        <f>K148</f>
        <v>416.86483764648438</v>
      </c>
      <c r="L149" s="1548"/>
      <c r="M149" s="1548"/>
      <c r="N149" s="651" t="s">
        <v>58</v>
      </c>
      <c r="O149" s="1549">
        <f>O126</f>
        <v>0.85699999999999998</v>
      </c>
      <c r="P149" s="1549"/>
      <c r="Q149" s="1549"/>
      <c r="R149" s="651" t="s">
        <v>756</v>
      </c>
      <c r="S149" s="1548">
        <f>K149*O149</f>
        <v>357.25316586303711</v>
      </c>
      <c r="T149" s="1548"/>
      <c r="U149" s="1548"/>
      <c r="V149" s="651" t="s">
        <v>757</v>
      </c>
      <c r="AK149" s="659"/>
      <c r="AL149" s="659"/>
      <c r="AM149" s="659"/>
      <c r="AQ149" s="659"/>
      <c r="AR149" s="659"/>
      <c r="AS149" s="659"/>
      <c r="AW149" s="659"/>
      <c r="AX149" s="659"/>
      <c r="AY149" s="659"/>
    </row>
    <row r="150" spans="4:51" ht="15" customHeight="1">
      <c r="D150" s="650"/>
      <c r="E150" s="648"/>
      <c r="F150" s="648"/>
      <c r="J150" s="659"/>
      <c r="K150" s="659"/>
      <c r="L150" s="659"/>
      <c r="N150" s="660"/>
      <c r="O150" s="660"/>
      <c r="P150" s="660"/>
      <c r="R150" s="659"/>
      <c r="S150" s="659"/>
      <c r="T150" s="659"/>
      <c r="X150" s="660"/>
      <c r="Y150" s="660"/>
      <c r="Z150" s="660"/>
      <c r="AB150" s="659"/>
      <c r="AC150" s="659"/>
      <c r="AD150" s="659"/>
      <c r="AJ150" s="659"/>
      <c r="AK150" s="659"/>
      <c r="AL150" s="659"/>
      <c r="AP150" s="659"/>
      <c r="AQ150" s="659"/>
      <c r="AR150" s="659"/>
      <c r="AV150" s="659"/>
      <c r="AW150" s="659"/>
      <c r="AX150" s="659"/>
    </row>
    <row r="151" spans="4:51" ht="15" customHeight="1">
      <c r="D151" s="650"/>
      <c r="E151" s="648"/>
      <c r="F151" s="648"/>
      <c r="G151" s="224" t="s">
        <v>761</v>
      </c>
      <c r="K151" s="662"/>
      <c r="L151" s="662"/>
      <c r="M151" s="662"/>
      <c r="P151" s="658"/>
      <c r="X151" s="659"/>
      <c r="Y151" s="659"/>
      <c r="Z151" s="659"/>
      <c r="AB151" s="660"/>
      <c r="AC151" s="660"/>
      <c r="AD151" s="660"/>
      <c r="AF151" s="659"/>
      <c r="AG151" s="659"/>
      <c r="AH151" s="659"/>
    </row>
    <row r="152" spans="4:51" ht="15" customHeight="1">
      <c r="D152" s="650"/>
      <c r="E152" s="648"/>
      <c r="F152" s="648"/>
      <c r="J152" s="659"/>
      <c r="K152" s="659"/>
      <c r="L152" s="659"/>
      <c r="N152" s="660"/>
      <c r="O152" s="660"/>
      <c r="P152" s="660"/>
      <c r="R152" s="659"/>
      <c r="S152" s="659"/>
      <c r="T152" s="659"/>
      <c r="X152" s="660"/>
      <c r="Y152" s="660"/>
      <c r="Z152" s="660"/>
      <c r="AB152" s="659"/>
      <c r="AC152" s="659"/>
      <c r="AD152" s="659"/>
      <c r="AJ152" s="659"/>
      <c r="AK152" s="659"/>
      <c r="AL152" s="659"/>
      <c r="AP152" s="659"/>
      <c r="AQ152" s="659"/>
      <c r="AR152" s="659"/>
      <c r="AV152" s="659"/>
      <c r="AW152" s="659"/>
      <c r="AX152" s="659"/>
    </row>
    <row r="153" spans="4:51" ht="15" customHeight="1">
      <c r="D153" s="650"/>
      <c r="E153" s="648"/>
      <c r="F153" s="648"/>
      <c r="H153" s="651" t="s">
        <v>755</v>
      </c>
      <c r="K153" s="1548">
        <f>K143</f>
        <v>102.70557403564453</v>
      </c>
      <c r="L153" s="1548"/>
      <c r="M153" s="1548"/>
      <c r="N153" s="651" t="s">
        <v>58</v>
      </c>
      <c r="O153" s="1549">
        <f>O130</f>
        <v>0.45099999999999996</v>
      </c>
      <c r="P153" s="1549"/>
      <c r="Q153" s="1549"/>
      <c r="R153" s="651" t="s">
        <v>756</v>
      </c>
      <c r="S153" s="1548">
        <f>K153*O153</f>
        <v>46.320213890075678</v>
      </c>
      <c r="T153" s="1548"/>
      <c r="U153" s="1548"/>
      <c r="V153" s="651" t="s">
        <v>757</v>
      </c>
      <c r="X153" s="660"/>
      <c r="Y153" s="660"/>
      <c r="Z153" s="660"/>
      <c r="AB153" s="659"/>
      <c r="AC153" s="659"/>
      <c r="AD153" s="659"/>
      <c r="AJ153" s="659"/>
      <c r="AK153" s="659"/>
      <c r="AL153" s="659"/>
      <c r="AP153" s="659"/>
      <c r="AQ153" s="659"/>
      <c r="AR153" s="659"/>
      <c r="AV153" s="659"/>
      <c r="AW153" s="659"/>
      <c r="AX153" s="659"/>
    </row>
    <row r="154" spans="4:51" ht="15" customHeight="1">
      <c r="D154" s="650"/>
      <c r="E154" s="648"/>
      <c r="F154" s="648"/>
      <c r="H154" s="651" t="s">
        <v>758</v>
      </c>
      <c r="K154" s="1548">
        <f t="shared" ref="K154:K159" si="7">K144</f>
        <v>102.70557403564453</v>
      </c>
      <c r="L154" s="1548"/>
      <c r="M154" s="1548"/>
      <c r="N154" s="651" t="s">
        <v>58</v>
      </c>
      <c r="O154" s="1549">
        <f>O131</f>
        <v>0.54899999999999993</v>
      </c>
      <c r="P154" s="1549"/>
      <c r="Q154" s="1549"/>
      <c r="R154" s="651" t="s">
        <v>756</v>
      </c>
      <c r="S154" s="1548">
        <f t="shared" ref="S154:S155" si="8">K154*O154</f>
        <v>56.385360145568839</v>
      </c>
      <c r="T154" s="1548"/>
      <c r="U154" s="1548"/>
      <c r="V154" s="651" t="s">
        <v>757</v>
      </c>
      <c r="X154" s="660"/>
      <c r="Y154" s="660"/>
      <c r="Z154" s="660"/>
      <c r="AB154" s="659"/>
      <c r="AC154" s="659"/>
      <c r="AD154" s="659"/>
      <c r="AJ154" s="659"/>
      <c r="AK154" s="659"/>
      <c r="AL154" s="659"/>
      <c r="AP154" s="659"/>
      <c r="AQ154" s="659"/>
      <c r="AR154" s="659"/>
      <c r="AV154" s="659"/>
      <c r="AW154" s="659"/>
      <c r="AX154" s="659"/>
    </row>
    <row r="155" spans="4:51" ht="15" customHeight="1">
      <c r="D155" s="650"/>
      <c r="E155" s="648"/>
      <c r="F155" s="648"/>
      <c r="H155" s="651" t="s">
        <v>759</v>
      </c>
      <c r="K155" s="1548">
        <f t="shared" si="7"/>
        <v>102.70557403564453</v>
      </c>
      <c r="L155" s="1548"/>
      <c r="M155" s="1548"/>
      <c r="N155" s="651" t="s">
        <v>58</v>
      </c>
      <c r="O155" s="1549">
        <f>O132</f>
        <v>0.54899999999999993</v>
      </c>
      <c r="P155" s="1549"/>
      <c r="Q155" s="1549"/>
      <c r="R155" s="651" t="s">
        <v>756</v>
      </c>
      <c r="S155" s="1548">
        <f t="shared" si="8"/>
        <v>56.385360145568839</v>
      </c>
      <c r="T155" s="1548"/>
      <c r="U155" s="1548"/>
      <c r="V155" s="651" t="s">
        <v>757</v>
      </c>
      <c r="X155" s="660"/>
      <c r="Y155" s="660"/>
      <c r="Z155" s="660"/>
      <c r="AB155" s="659"/>
      <c r="AC155" s="659"/>
      <c r="AD155" s="659"/>
      <c r="AJ155" s="659"/>
      <c r="AK155" s="659"/>
      <c r="AL155" s="659"/>
      <c r="AP155" s="659"/>
      <c r="AQ155" s="659"/>
      <c r="AR155" s="659"/>
      <c r="AV155" s="659"/>
      <c r="AW155" s="659"/>
      <c r="AX155" s="659"/>
    </row>
    <row r="156" spans="4:51" ht="15" customHeight="1">
      <c r="D156" s="650"/>
      <c r="E156" s="648"/>
      <c r="F156" s="648"/>
      <c r="H156" s="651" t="s">
        <v>760</v>
      </c>
      <c r="K156" s="1548">
        <f t="shared" si="7"/>
        <v>102.70557403564453</v>
      </c>
      <c r="L156" s="1548"/>
      <c r="M156" s="1548"/>
      <c r="N156" s="651" t="s">
        <v>58</v>
      </c>
      <c r="O156" s="1549">
        <f>O133</f>
        <v>0.45099999999999996</v>
      </c>
      <c r="P156" s="1549"/>
      <c r="Q156" s="1549"/>
      <c r="R156" s="651" t="s">
        <v>756</v>
      </c>
      <c r="S156" s="1548">
        <f>K156*O156</f>
        <v>46.320213890075678</v>
      </c>
      <c r="T156" s="1548"/>
      <c r="U156" s="1548"/>
      <c r="V156" s="651" t="s">
        <v>757</v>
      </c>
      <c r="X156" s="660"/>
      <c r="Y156" s="660"/>
      <c r="Z156" s="660"/>
      <c r="AB156" s="659"/>
      <c r="AC156" s="659"/>
      <c r="AD156" s="659"/>
      <c r="AJ156" s="659"/>
      <c r="AK156" s="659"/>
      <c r="AL156" s="659"/>
      <c r="AP156" s="659"/>
      <c r="AQ156" s="659"/>
      <c r="AR156" s="659"/>
      <c r="AV156" s="659"/>
      <c r="AW156" s="659"/>
      <c r="AX156" s="659"/>
    </row>
    <row r="157" spans="4:51" ht="15" customHeight="1">
      <c r="D157" s="650"/>
      <c r="E157" s="648"/>
      <c r="F157" s="648"/>
      <c r="X157" s="660"/>
      <c r="Y157" s="660"/>
      <c r="Z157" s="660"/>
      <c r="AB157" s="659"/>
      <c r="AC157" s="659"/>
      <c r="AD157" s="659"/>
      <c r="AJ157" s="659"/>
      <c r="AK157" s="659"/>
      <c r="AL157" s="659"/>
      <c r="AP157" s="659"/>
      <c r="AQ157" s="659"/>
      <c r="AR157" s="659"/>
      <c r="AV157" s="659"/>
      <c r="AW157" s="659"/>
      <c r="AX157" s="659"/>
    </row>
    <row r="158" spans="4:51" ht="15" customHeight="1">
      <c r="D158" s="650"/>
      <c r="E158" s="648"/>
      <c r="F158" s="648"/>
      <c r="H158" s="651" t="s">
        <v>755</v>
      </c>
      <c r="K158" s="1548">
        <f t="shared" si="7"/>
        <v>416.86483764648438</v>
      </c>
      <c r="L158" s="1548"/>
      <c r="M158" s="1548"/>
      <c r="N158" s="651" t="s">
        <v>58</v>
      </c>
      <c r="O158" s="1549">
        <f>O135</f>
        <v>1</v>
      </c>
      <c r="P158" s="1549"/>
      <c r="Q158" s="1549"/>
      <c r="R158" s="651" t="s">
        <v>756</v>
      </c>
      <c r="S158" s="1548">
        <f>K158*O158</f>
        <v>416.86483764648438</v>
      </c>
      <c r="T158" s="1548"/>
      <c r="U158" s="1548"/>
      <c r="V158" s="651" t="s">
        <v>757</v>
      </c>
      <c r="X158" s="660"/>
      <c r="Y158" s="660"/>
      <c r="Z158" s="660"/>
      <c r="AB158" s="659"/>
      <c r="AC158" s="659"/>
      <c r="AD158" s="659"/>
      <c r="AJ158" s="659"/>
      <c r="AK158" s="659"/>
      <c r="AL158" s="659"/>
      <c r="AP158" s="659"/>
      <c r="AQ158" s="659"/>
      <c r="AR158" s="659"/>
      <c r="AV158" s="659"/>
      <c r="AW158" s="659"/>
      <c r="AX158" s="659"/>
    </row>
    <row r="159" spans="4:51" ht="15" customHeight="1">
      <c r="D159" s="650"/>
      <c r="E159" s="648"/>
      <c r="F159" s="648"/>
      <c r="H159" s="651" t="s">
        <v>758</v>
      </c>
      <c r="K159" s="1548">
        <f t="shared" si="7"/>
        <v>416.86483764648438</v>
      </c>
      <c r="L159" s="1548"/>
      <c r="M159" s="1548"/>
      <c r="N159" s="651" t="s">
        <v>58</v>
      </c>
      <c r="O159" s="1549">
        <f>O136</f>
        <v>1</v>
      </c>
      <c r="P159" s="1549"/>
      <c r="Q159" s="1549"/>
      <c r="R159" s="651" t="s">
        <v>756</v>
      </c>
      <c r="S159" s="1548">
        <f>K159*O159</f>
        <v>416.86483764648438</v>
      </c>
      <c r="T159" s="1548"/>
      <c r="U159" s="1548"/>
      <c r="V159" s="651" t="s">
        <v>757</v>
      </c>
      <c r="X159" s="660"/>
      <c r="Y159" s="660"/>
      <c r="Z159" s="660"/>
      <c r="AB159" s="659"/>
      <c r="AC159" s="659"/>
      <c r="AD159" s="659"/>
      <c r="AJ159" s="659"/>
      <c r="AK159" s="659"/>
      <c r="AL159" s="659"/>
      <c r="AP159" s="659"/>
      <c r="AQ159" s="659"/>
      <c r="AR159" s="659"/>
      <c r="AV159" s="659"/>
      <c r="AW159" s="659"/>
      <c r="AX159" s="659"/>
    </row>
    <row r="160" spans="4:51" ht="15" customHeight="1">
      <c r="D160" s="650"/>
      <c r="E160" s="648"/>
      <c r="F160" s="648"/>
      <c r="J160" s="659"/>
      <c r="K160" s="659"/>
      <c r="L160" s="659"/>
      <c r="N160" s="660"/>
      <c r="O160" s="660"/>
      <c r="P160" s="660"/>
      <c r="R160" s="659"/>
      <c r="S160" s="659"/>
      <c r="T160" s="659"/>
      <c r="X160" s="660"/>
      <c r="Y160" s="660"/>
      <c r="Z160" s="660"/>
      <c r="AB160" s="659"/>
      <c r="AC160" s="659"/>
      <c r="AD160" s="659"/>
      <c r="AJ160" s="659"/>
      <c r="AK160" s="659"/>
      <c r="AL160" s="659"/>
      <c r="AP160" s="659"/>
      <c r="AQ160" s="659"/>
      <c r="AR160" s="659"/>
      <c r="AV160" s="659"/>
      <c r="AW160" s="659"/>
      <c r="AX160" s="659"/>
    </row>
    <row r="161" spans="4:51" ht="15" customHeight="1">
      <c r="D161" s="650"/>
      <c r="E161" s="648"/>
      <c r="F161" s="648"/>
      <c r="J161" s="659"/>
      <c r="K161" s="659"/>
      <c r="L161" s="659"/>
      <c r="N161" s="660"/>
      <c r="O161" s="660"/>
      <c r="P161" s="660"/>
      <c r="R161" s="659"/>
      <c r="S161" s="659"/>
      <c r="T161" s="659"/>
      <c r="X161" s="660"/>
      <c r="Y161" s="660"/>
      <c r="Z161" s="660"/>
      <c r="AB161" s="659"/>
      <c r="AC161" s="659"/>
      <c r="AD161" s="659"/>
      <c r="AJ161" s="659"/>
      <c r="AK161" s="659"/>
      <c r="AL161" s="659"/>
      <c r="AP161" s="659"/>
      <c r="AQ161" s="659"/>
      <c r="AR161" s="659"/>
      <c r="AV161" s="659"/>
      <c r="AW161" s="659"/>
      <c r="AX161" s="659"/>
    </row>
    <row r="162" spans="4:51" ht="15" customHeight="1">
      <c r="D162" s="650"/>
      <c r="E162" s="648"/>
      <c r="F162" s="648"/>
      <c r="J162" s="659"/>
      <c r="K162" s="659"/>
      <c r="L162" s="659"/>
      <c r="N162" s="660"/>
      <c r="O162" s="660"/>
      <c r="P162" s="660"/>
      <c r="R162" s="659"/>
      <c r="S162" s="659"/>
      <c r="T162" s="659"/>
      <c r="X162" s="660"/>
      <c r="Y162" s="660"/>
      <c r="Z162" s="660"/>
      <c r="AB162" s="659"/>
      <c r="AC162" s="659"/>
      <c r="AD162" s="659"/>
      <c r="AJ162" s="659"/>
      <c r="AK162" s="659"/>
      <c r="AL162" s="659"/>
      <c r="AP162" s="659"/>
      <c r="AQ162" s="659"/>
      <c r="AR162" s="659"/>
      <c r="AV162" s="659"/>
      <c r="AW162" s="659"/>
      <c r="AX162" s="659"/>
    </row>
    <row r="163" spans="4:51" ht="15" customHeight="1">
      <c r="D163" s="650"/>
      <c r="E163" s="648"/>
      <c r="F163" s="648"/>
      <c r="J163" s="659"/>
      <c r="K163" s="659"/>
      <c r="L163" s="659"/>
      <c r="N163" s="660"/>
      <c r="O163" s="660"/>
      <c r="P163" s="660"/>
      <c r="R163" s="659"/>
      <c r="S163" s="659"/>
      <c r="T163" s="659"/>
      <c r="X163" s="660"/>
      <c r="Y163" s="660"/>
      <c r="Z163" s="660"/>
      <c r="AB163" s="659"/>
      <c r="AC163" s="659"/>
      <c r="AD163" s="659"/>
      <c r="AJ163" s="659"/>
      <c r="AK163" s="659"/>
      <c r="AL163" s="659"/>
      <c r="AP163" s="659"/>
      <c r="AQ163" s="659"/>
      <c r="AR163" s="659"/>
      <c r="AV163" s="659"/>
      <c r="AW163" s="659"/>
      <c r="AX163" s="659"/>
    </row>
    <row r="164" spans="4:51" s="219" customFormat="1" ht="15" customHeight="1">
      <c r="D164" s="220"/>
      <c r="F164" s="224" t="s">
        <v>746</v>
      </c>
    </row>
    <row r="165" spans="4:51" s="219" customFormat="1" ht="15" customHeight="1">
      <c r="D165" s="220"/>
      <c r="G165" s="224"/>
    </row>
    <row r="166" spans="4:51" ht="15" customHeight="1">
      <c r="D166" s="650"/>
      <c r="E166" s="648"/>
      <c r="F166" s="648"/>
      <c r="G166" s="224" t="s">
        <v>754</v>
      </c>
      <c r="P166" s="658"/>
    </row>
    <row r="167" spans="4:51" ht="15" customHeight="1">
      <c r="D167" s="650"/>
      <c r="E167" s="648"/>
      <c r="F167" s="648"/>
      <c r="G167" s="648"/>
      <c r="K167" s="659"/>
      <c r="L167" s="659"/>
      <c r="M167" s="659"/>
      <c r="O167" s="660"/>
      <c r="P167" s="658"/>
      <c r="Q167" s="660"/>
      <c r="S167" s="659"/>
      <c r="T167" s="659"/>
      <c r="U167" s="659"/>
      <c r="Z167" s="658"/>
      <c r="AK167" s="659"/>
      <c r="AL167" s="659"/>
      <c r="AM167" s="659"/>
      <c r="AQ167" s="659"/>
      <c r="AR167" s="659"/>
      <c r="AS167" s="659"/>
      <c r="AW167" s="659"/>
      <c r="AX167" s="659"/>
      <c r="AY167" s="659"/>
    </row>
    <row r="168" spans="4:51" ht="15" customHeight="1">
      <c r="D168" s="650"/>
      <c r="E168" s="648"/>
      <c r="F168" s="648"/>
      <c r="G168" s="648"/>
      <c r="H168" s="651" t="s">
        <v>755</v>
      </c>
      <c r="K168" s="1548">
        <f>AA101</f>
        <v>272.46682739257813</v>
      </c>
      <c r="L168" s="1548"/>
      <c r="M168" s="1548"/>
      <c r="N168" s="651" t="s">
        <v>58</v>
      </c>
      <c r="O168" s="1549">
        <f>O143</f>
        <v>0.47099999999999997</v>
      </c>
      <c r="P168" s="1549"/>
      <c r="Q168" s="1549"/>
      <c r="R168" s="651" t="s">
        <v>756</v>
      </c>
      <c r="S168" s="1548">
        <f>K168*O168</f>
        <v>128.33187570190429</v>
      </c>
      <c r="T168" s="1548"/>
      <c r="U168" s="1548"/>
      <c r="V168" s="651" t="s">
        <v>757</v>
      </c>
      <c r="AK168" s="659"/>
      <c r="AL168" s="659"/>
      <c r="AM168" s="659"/>
      <c r="AQ168" s="659"/>
      <c r="AR168" s="659"/>
      <c r="AS168" s="659"/>
      <c r="AW168" s="659"/>
      <c r="AX168" s="659"/>
      <c r="AY168" s="659"/>
    </row>
    <row r="169" spans="4:51" ht="15" customHeight="1">
      <c r="D169" s="650"/>
      <c r="E169" s="648"/>
      <c r="F169" s="648"/>
      <c r="G169" s="648"/>
      <c r="H169" s="651" t="s">
        <v>758</v>
      </c>
      <c r="K169" s="1548">
        <f>K168</f>
        <v>272.46682739257813</v>
      </c>
      <c r="L169" s="1548"/>
      <c r="M169" s="1548"/>
      <c r="N169" s="651" t="s">
        <v>58</v>
      </c>
      <c r="O169" s="1549">
        <f>O144</f>
        <v>0.373</v>
      </c>
      <c r="P169" s="1549"/>
      <c r="Q169" s="1549"/>
      <c r="R169" s="651" t="s">
        <v>756</v>
      </c>
      <c r="S169" s="1548">
        <f t="shared" ref="S169:S170" si="9">K169*O169</f>
        <v>101.63012661743164</v>
      </c>
      <c r="T169" s="1548"/>
      <c r="U169" s="1548"/>
      <c r="V169" s="651" t="s">
        <v>757</v>
      </c>
      <c r="AK169" s="659"/>
      <c r="AL169" s="659"/>
      <c r="AM169" s="659"/>
      <c r="AQ169" s="659"/>
      <c r="AR169" s="659"/>
      <c r="AS169" s="659"/>
      <c r="AW169" s="659"/>
      <c r="AX169" s="659"/>
      <c r="AY169" s="659"/>
    </row>
    <row r="170" spans="4:51" ht="15" customHeight="1">
      <c r="D170" s="650"/>
      <c r="E170" s="648"/>
      <c r="F170" s="648"/>
      <c r="G170" s="648"/>
      <c r="H170" s="651" t="s">
        <v>759</v>
      </c>
      <c r="K170" s="1548">
        <f>K169</f>
        <v>272.46682739257813</v>
      </c>
      <c r="L170" s="1548"/>
      <c r="M170" s="1548"/>
      <c r="N170" s="651" t="s">
        <v>58</v>
      </c>
      <c r="O170" s="1549">
        <f>O145</f>
        <v>0.373</v>
      </c>
      <c r="P170" s="1549"/>
      <c r="Q170" s="1549"/>
      <c r="R170" s="651" t="s">
        <v>756</v>
      </c>
      <c r="S170" s="1548">
        <f t="shared" si="9"/>
        <v>101.63012661743164</v>
      </c>
      <c r="T170" s="1548"/>
      <c r="U170" s="1548"/>
      <c r="V170" s="651" t="s">
        <v>757</v>
      </c>
      <c r="AK170" s="659"/>
      <c r="AL170" s="659"/>
      <c r="AM170" s="659"/>
      <c r="AQ170" s="659"/>
      <c r="AR170" s="659"/>
      <c r="AS170" s="659"/>
      <c r="AW170" s="659"/>
      <c r="AX170" s="659"/>
      <c r="AY170" s="659"/>
    </row>
    <row r="171" spans="4:51" ht="15" customHeight="1">
      <c r="D171" s="650"/>
      <c r="E171" s="648"/>
      <c r="F171" s="648"/>
      <c r="G171" s="648"/>
      <c r="H171" s="651" t="s">
        <v>760</v>
      </c>
      <c r="K171" s="1548">
        <f>K168</f>
        <v>272.46682739257813</v>
      </c>
      <c r="L171" s="1548"/>
      <c r="M171" s="1548"/>
      <c r="N171" s="651" t="s">
        <v>58</v>
      </c>
      <c r="O171" s="1549">
        <f>O146</f>
        <v>0.47099999999999997</v>
      </c>
      <c r="P171" s="1549"/>
      <c r="Q171" s="1549"/>
      <c r="R171" s="651" t="s">
        <v>756</v>
      </c>
      <c r="S171" s="1548">
        <f>K171*O171</f>
        <v>128.33187570190429</v>
      </c>
      <c r="T171" s="1548"/>
      <c r="U171" s="1548"/>
      <c r="V171" s="651" t="s">
        <v>757</v>
      </c>
      <c r="AK171" s="659"/>
      <c r="AL171" s="659"/>
      <c r="AM171" s="659"/>
      <c r="AQ171" s="659"/>
      <c r="AR171" s="659"/>
      <c r="AS171" s="659"/>
      <c r="AW171" s="659"/>
      <c r="AX171" s="659"/>
      <c r="AY171" s="659"/>
    </row>
    <row r="172" spans="4:51" ht="15" customHeight="1">
      <c r="D172" s="650"/>
      <c r="E172" s="648"/>
      <c r="F172" s="648"/>
      <c r="G172" s="648"/>
      <c r="O172" s="663"/>
      <c r="P172" s="663"/>
      <c r="Q172" s="663"/>
      <c r="AK172" s="659"/>
      <c r="AL172" s="659"/>
      <c r="AM172" s="659"/>
      <c r="AQ172" s="659"/>
      <c r="AR172" s="659"/>
      <c r="AS172" s="659"/>
      <c r="AW172" s="659"/>
      <c r="AX172" s="659"/>
      <c r="AY172" s="659"/>
    </row>
    <row r="173" spans="4:51" ht="15" customHeight="1">
      <c r="D173" s="650"/>
      <c r="E173" s="648"/>
      <c r="F173" s="648"/>
      <c r="G173" s="648"/>
      <c r="H173" s="651" t="s">
        <v>755</v>
      </c>
      <c r="K173" s="1548">
        <f>AA103</f>
        <v>294.91888427734375</v>
      </c>
      <c r="L173" s="1548"/>
      <c r="M173" s="1548"/>
      <c r="N173" s="651" t="s">
        <v>58</v>
      </c>
      <c r="O173" s="1549">
        <f>O148</f>
        <v>0.85699999999999998</v>
      </c>
      <c r="P173" s="1549"/>
      <c r="Q173" s="1549"/>
      <c r="R173" s="651" t="s">
        <v>756</v>
      </c>
      <c r="S173" s="1548">
        <f>K173*O173</f>
        <v>252.74548382568358</v>
      </c>
      <c r="T173" s="1548"/>
      <c r="U173" s="1548"/>
      <c r="V173" s="651" t="s">
        <v>757</v>
      </c>
      <c r="AK173" s="659"/>
      <c r="AL173" s="659"/>
      <c r="AM173" s="659"/>
      <c r="AQ173" s="659"/>
      <c r="AR173" s="659"/>
      <c r="AS173" s="659"/>
      <c r="AW173" s="659"/>
      <c r="AX173" s="659"/>
      <c r="AY173" s="659"/>
    </row>
    <row r="174" spans="4:51" ht="15" customHeight="1">
      <c r="D174" s="650"/>
      <c r="E174" s="648"/>
      <c r="F174" s="648"/>
      <c r="G174" s="648"/>
      <c r="H174" s="651" t="s">
        <v>758</v>
      </c>
      <c r="K174" s="1548">
        <f>K173</f>
        <v>294.91888427734375</v>
      </c>
      <c r="L174" s="1548"/>
      <c r="M174" s="1548"/>
      <c r="N174" s="651" t="s">
        <v>58</v>
      </c>
      <c r="O174" s="1549">
        <f>O149</f>
        <v>0.85699999999999998</v>
      </c>
      <c r="P174" s="1549"/>
      <c r="Q174" s="1549"/>
      <c r="R174" s="651" t="s">
        <v>756</v>
      </c>
      <c r="S174" s="1548">
        <f>K174*O174</f>
        <v>252.74548382568358</v>
      </c>
      <c r="T174" s="1548"/>
      <c r="U174" s="1548"/>
      <c r="V174" s="651" t="s">
        <v>757</v>
      </c>
      <c r="AK174" s="659"/>
      <c r="AL174" s="659"/>
      <c r="AM174" s="659"/>
      <c r="AQ174" s="659"/>
      <c r="AR174" s="659"/>
      <c r="AS174" s="659"/>
      <c r="AW174" s="659"/>
      <c r="AX174" s="659"/>
      <c r="AY174" s="659"/>
    </row>
    <row r="175" spans="4:51" ht="15" customHeight="1">
      <c r="D175" s="650"/>
      <c r="E175" s="648"/>
      <c r="F175" s="648"/>
      <c r="J175" s="659"/>
      <c r="K175" s="659"/>
      <c r="L175" s="659"/>
      <c r="N175" s="660"/>
      <c r="O175" s="660"/>
      <c r="P175" s="660"/>
      <c r="R175" s="659"/>
      <c r="S175" s="659"/>
      <c r="T175" s="659"/>
      <c r="X175" s="660"/>
      <c r="Y175" s="660"/>
      <c r="Z175" s="660"/>
      <c r="AB175" s="659"/>
      <c r="AC175" s="659"/>
      <c r="AD175" s="659"/>
      <c r="AJ175" s="659"/>
      <c r="AK175" s="659"/>
      <c r="AL175" s="659"/>
      <c r="AP175" s="659"/>
      <c r="AQ175" s="659"/>
      <c r="AR175" s="659"/>
      <c r="AV175" s="659"/>
      <c r="AW175" s="659"/>
      <c r="AX175" s="659"/>
    </row>
    <row r="176" spans="4:51" ht="15" customHeight="1">
      <c r="D176" s="650"/>
      <c r="E176" s="648"/>
      <c r="F176" s="648"/>
      <c r="G176" s="224" t="s">
        <v>761</v>
      </c>
      <c r="K176" s="662"/>
      <c r="L176" s="662"/>
      <c r="M176" s="662"/>
      <c r="P176" s="658"/>
      <c r="X176" s="659"/>
      <c r="Y176" s="659"/>
      <c r="Z176" s="659"/>
      <c r="AB176" s="660"/>
      <c r="AC176" s="660"/>
      <c r="AD176" s="660"/>
      <c r="AF176" s="659"/>
      <c r="AG176" s="659"/>
      <c r="AH176" s="659"/>
    </row>
    <row r="177" spans="2:50" ht="15" customHeight="1">
      <c r="D177" s="650"/>
      <c r="E177" s="648"/>
      <c r="F177" s="648"/>
      <c r="G177" s="224"/>
      <c r="K177" s="662"/>
      <c r="L177" s="662"/>
      <c r="M177" s="662"/>
      <c r="P177" s="658"/>
      <c r="X177" s="659"/>
      <c r="Y177" s="659"/>
      <c r="Z177" s="659"/>
      <c r="AB177" s="660"/>
      <c r="AC177" s="660"/>
      <c r="AD177" s="660"/>
      <c r="AF177" s="659"/>
      <c r="AG177" s="659"/>
      <c r="AH177" s="659"/>
    </row>
    <row r="178" spans="2:50" ht="15" customHeight="1">
      <c r="D178" s="650"/>
      <c r="E178" s="648"/>
      <c r="F178" s="648"/>
      <c r="G178" s="224"/>
      <c r="H178" s="651" t="s">
        <v>755</v>
      </c>
      <c r="K178" s="1548">
        <f>K168</f>
        <v>272.46682739257813</v>
      </c>
      <c r="L178" s="1548"/>
      <c r="M178" s="1548"/>
      <c r="N178" s="651" t="s">
        <v>58</v>
      </c>
      <c r="O178" s="1549">
        <f>O153</f>
        <v>0.45099999999999996</v>
      </c>
      <c r="P178" s="1549"/>
      <c r="Q178" s="1549"/>
      <c r="R178" s="651" t="s">
        <v>756</v>
      </c>
      <c r="S178" s="1548">
        <f>K178*O178</f>
        <v>122.88253915405272</v>
      </c>
      <c r="T178" s="1548"/>
      <c r="U178" s="1548"/>
      <c r="V178" s="651" t="s">
        <v>757</v>
      </c>
      <c r="X178" s="659"/>
      <c r="Y178" s="659"/>
      <c r="Z178" s="659"/>
      <c r="AB178" s="660"/>
      <c r="AC178" s="660"/>
      <c r="AD178" s="660"/>
      <c r="AF178" s="659"/>
      <c r="AG178" s="659"/>
      <c r="AH178" s="659"/>
    </row>
    <row r="179" spans="2:50" ht="15" customHeight="1">
      <c r="D179" s="650"/>
      <c r="E179" s="648"/>
      <c r="F179" s="648"/>
      <c r="G179" s="224"/>
      <c r="H179" s="651" t="s">
        <v>758</v>
      </c>
      <c r="K179" s="1548">
        <f t="shared" ref="K179:K184" si="10">K169</f>
        <v>272.46682739257813</v>
      </c>
      <c r="L179" s="1548"/>
      <c r="M179" s="1548"/>
      <c r="N179" s="651" t="s">
        <v>58</v>
      </c>
      <c r="O179" s="1549">
        <f>O154</f>
        <v>0.54899999999999993</v>
      </c>
      <c r="P179" s="1549"/>
      <c r="Q179" s="1549"/>
      <c r="R179" s="651" t="s">
        <v>756</v>
      </c>
      <c r="S179" s="1548">
        <f t="shared" ref="S179:S180" si="11">K179*O179</f>
        <v>149.58428823852537</v>
      </c>
      <c r="T179" s="1548"/>
      <c r="U179" s="1548"/>
      <c r="V179" s="651" t="s">
        <v>757</v>
      </c>
      <c r="X179" s="659"/>
      <c r="Y179" s="659"/>
      <c r="Z179" s="659"/>
      <c r="AB179" s="660"/>
      <c r="AC179" s="660"/>
      <c r="AD179" s="660"/>
      <c r="AF179" s="659"/>
      <c r="AG179" s="659"/>
      <c r="AH179" s="659"/>
    </row>
    <row r="180" spans="2:50" ht="15" customHeight="1">
      <c r="D180" s="650"/>
      <c r="E180" s="648"/>
      <c r="F180" s="648"/>
      <c r="G180" s="224"/>
      <c r="H180" s="651" t="s">
        <v>759</v>
      </c>
      <c r="K180" s="1548">
        <f t="shared" si="10"/>
        <v>272.46682739257813</v>
      </c>
      <c r="L180" s="1548"/>
      <c r="M180" s="1548"/>
      <c r="N180" s="651" t="s">
        <v>58</v>
      </c>
      <c r="O180" s="1549">
        <f>O155</f>
        <v>0.54899999999999993</v>
      </c>
      <c r="P180" s="1549"/>
      <c r="Q180" s="1549"/>
      <c r="R180" s="651" t="s">
        <v>756</v>
      </c>
      <c r="S180" s="1548">
        <f t="shared" si="11"/>
        <v>149.58428823852537</v>
      </c>
      <c r="T180" s="1548"/>
      <c r="U180" s="1548"/>
      <c r="V180" s="651" t="s">
        <v>757</v>
      </c>
      <c r="X180" s="659"/>
      <c r="Y180" s="659"/>
      <c r="Z180" s="659"/>
      <c r="AB180" s="660"/>
      <c r="AC180" s="660"/>
      <c r="AD180" s="660"/>
      <c r="AF180" s="659"/>
      <c r="AG180" s="659"/>
      <c r="AH180" s="659"/>
    </row>
    <row r="181" spans="2:50" ht="15" customHeight="1">
      <c r="D181" s="650"/>
      <c r="E181" s="648"/>
      <c r="F181" s="648"/>
      <c r="G181" s="224"/>
      <c r="H181" s="651" t="s">
        <v>760</v>
      </c>
      <c r="K181" s="1548">
        <f t="shared" si="10"/>
        <v>272.46682739257813</v>
      </c>
      <c r="L181" s="1548"/>
      <c r="M181" s="1548"/>
      <c r="N181" s="651" t="s">
        <v>58</v>
      </c>
      <c r="O181" s="1549">
        <f>O156</f>
        <v>0.45099999999999996</v>
      </c>
      <c r="P181" s="1549"/>
      <c r="Q181" s="1549"/>
      <c r="R181" s="651" t="s">
        <v>756</v>
      </c>
      <c r="S181" s="1548">
        <f>K181*O181</f>
        <v>122.88253915405272</v>
      </c>
      <c r="T181" s="1548"/>
      <c r="U181" s="1548"/>
      <c r="V181" s="651" t="s">
        <v>757</v>
      </c>
      <c r="X181" s="659"/>
      <c r="Y181" s="659"/>
      <c r="Z181" s="659"/>
      <c r="AB181" s="660"/>
      <c r="AC181" s="660"/>
      <c r="AD181" s="660"/>
      <c r="AF181" s="659"/>
      <c r="AG181" s="659"/>
      <c r="AH181" s="659"/>
    </row>
    <row r="182" spans="2:50" ht="15" customHeight="1">
      <c r="D182" s="650"/>
      <c r="E182" s="648"/>
      <c r="F182" s="648"/>
      <c r="G182" s="224"/>
      <c r="X182" s="659"/>
      <c r="Y182" s="659"/>
      <c r="Z182" s="659"/>
      <c r="AB182" s="660"/>
      <c r="AC182" s="660"/>
      <c r="AD182" s="660"/>
      <c r="AF182" s="659"/>
      <c r="AG182" s="659"/>
      <c r="AH182" s="659"/>
    </row>
    <row r="183" spans="2:50" ht="15" customHeight="1">
      <c r="D183" s="650"/>
      <c r="E183" s="648"/>
      <c r="F183" s="648"/>
      <c r="G183" s="224"/>
      <c r="H183" s="651" t="s">
        <v>755</v>
      </c>
      <c r="K183" s="1548">
        <f t="shared" si="10"/>
        <v>294.91888427734375</v>
      </c>
      <c r="L183" s="1548"/>
      <c r="M183" s="1548"/>
      <c r="N183" s="651" t="s">
        <v>58</v>
      </c>
      <c r="O183" s="1549">
        <f>O158</f>
        <v>1</v>
      </c>
      <c r="P183" s="1549"/>
      <c r="Q183" s="1549"/>
      <c r="R183" s="651" t="s">
        <v>756</v>
      </c>
      <c r="S183" s="1548">
        <f>K183*O183</f>
        <v>294.91888427734375</v>
      </c>
      <c r="T183" s="1548"/>
      <c r="U183" s="1548"/>
      <c r="V183" s="651" t="s">
        <v>757</v>
      </c>
      <c r="X183" s="659"/>
      <c r="Y183" s="659"/>
      <c r="Z183" s="659"/>
      <c r="AB183" s="660"/>
      <c r="AC183" s="660"/>
      <c r="AD183" s="660"/>
      <c r="AF183" s="659"/>
      <c r="AG183" s="659"/>
      <c r="AH183" s="659"/>
    </row>
    <row r="184" spans="2:50" ht="15" customHeight="1">
      <c r="D184" s="650"/>
      <c r="E184" s="648"/>
      <c r="F184" s="648"/>
      <c r="H184" s="651" t="s">
        <v>758</v>
      </c>
      <c r="K184" s="1548">
        <f t="shared" si="10"/>
        <v>294.91888427734375</v>
      </c>
      <c r="L184" s="1548"/>
      <c r="M184" s="1548"/>
      <c r="N184" s="651" t="s">
        <v>58</v>
      </c>
      <c r="O184" s="1549">
        <f>O159</f>
        <v>1</v>
      </c>
      <c r="P184" s="1549"/>
      <c r="Q184" s="1549"/>
      <c r="R184" s="651" t="s">
        <v>756</v>
      </c>
      <c r="S184" s="1548">
        <f>K184*O184</f>
        <v>294.91888427734375</v>
      </c>
      <c r="T184" s="1548"/>
      <c r="U184" s="1548"/>
      <c r="V184" s="651" t="s">
        <v>757</v>
      </c>
      <c r="X184" s="660"/>
      <c r="Y184" s="660"/>
      <c r="Z184" s="660"/>
      <c r="AB184" s="659"/>
      <c r="AC184" s="659"/>
      <c r="AD184" s="659"/>
      <c r="AJ184" s="659"/>
      <c r="AK184" s="659"/>
      <c r="AL184" s="659"/>
      <c r="AP184" s="659"/>
      <c r="AQ184" s="659"/>
      <c r="AR184" s="659"/>
      <c r="AV184" s="659"/>
      <c r="AW184" s="659"/>
      <c r="AX184" s="659"/>
    </row>
    <row r="185" spans="2:50" ht="15" customHeight="1">
      <c r="D185" s="650"/>
      <c r="E185" s="648"/>
      <c r="F185" s="648"/>
      <c r="G185" s="648"/>
    </row>
    <row r="186" spans="2:50" ht="15" customHeight="1">
      <c r="D186" s="650"/>
      <c r="E186" s="648"/>
      <c r="F186" s="648"/>
      <c r="G186" s="648"/>
    </row>
    <row r="187" spans="2:50" s="662" customFormat="1" ht="15" customHeight="1">
      <c r="E187" s="664" t="s">
        <v>762</v>
      </c>
    </row>
    <row r="188" spans="2:50" ht="15" customHeight="1">
      <c r="D188" s="650"/>
      <c r="E188" s="648"/>
      <c r="F188" s="648"/>
      <c r="G188" s="648"/>
    </row>
    <row r="189" spans="2:50" ht="15" customHeight="1">
      <c r="D189" s="650"/>
      <c r="E189" s="650"/>
      <c r="F189" s="648" t="s">
        <v>763</v>
      </c>
      <c r="G189" s="648"/>
      <c r="H189" s="648"/>
    </row>
    <row r="190" spans="2:50" s="662" customFormat="1" ht="15" customHeight="1">
      <c r="B190" s="661"/>
    </row>
    <row r="191" spans="2:50" s="219" customFormat="1" ht="15" customHeight="1">
      <c r="D191" s="220"/>
      <c r="G191" s="224" t="s">
        <v>764</v>
      </c>
    </row>
    <row r="192" spans="2:50" s="219" customFormat="1" ht="15" customHeight="1">
      <c r="D192" s="220"/>
      <c r="G192" s="224"/>
    </row>
    <row r="193" spans="4:35" ht="15" customHeight="1">
      <c r="D193" s="650"/>
      <c r="E193" s="648"/>
      <c r="F193" s="648"/>
      <c r="G193" s="648"/>
      <c r="H193" s="224" t="s">
        <v>754</v>
      </c>
      <c r="P193" s="658"/>
    </row>
    <row r="194" spans="4:35" ht="15" customHeight="1">
      <c r="D194" s="650"/>
      <c r="E194" s="648"/>
      <c r="F194" s="648"/>
      <c r="G194" s="648"/>
      <c r="H194" s="224"/>
      <c r="P194" s="658"/>
    </row>
    <row r="195" spans="4:35" ht="15" customHeight="1">
      <c r="D195" s="650"/>
      <c r="E195" s="648"/>
      <c r="F195" s="648"/>
      <c r="G195" s="648"/>
      <c r="H195" s="648"/>
      <c r="I195" s="651" t="s">
        <v>755</v>
      </c>
      <c r="L195" s="1548">
        <f>S120</f>
        <v>243.87054162597656</v>
      </c>
      <c r="M195" s="1548"/>
      <c r="N195" s="1548"/>
      <c r="O195" s="651" t="s">
        <v>58</v>
      </c>
      <c r="P195" s="1549">
        <f>反力!Q78</f>
        <v>0.245</v>
      </c>
      <c r="Q195" s="1549"/>
      <c r="R195" s="1549"/>
      <c r="S195" s="651" t="s">
        <v>756</v>
      </c>
      <c r="T195" s="1548">
        <f>L195*P195</f>
        <v>59.748282698364257</v>
      </c>
      <c r="U195" s="1548"/>
      <c r="V195" s="1548"/>
      <c r="W195" s="651" t="s">
        <v>757</v>
      </c>
    </row>
    <row r="196" spans="4:35" ht="15" customHeight="1">
      <c r="D196" s="650"/>
      <c r="E196" s="648"/>
      <c r="F196" s="648"/>
      <c r="G196" s="648"/>
      <c r="H196" s="648"/>
      <c r="I196" s="651" t="s">
        <v>758</v>
      </c>
      <c r="L196" s="1548">
        <f>S121</f>
        <v>193.12890026855467</v>
      </c>
      <c r="M196" s="1548"/>
      <c r="N196" s="1548"/>
      <c r="O196" s="651" t="s">
        <v>58</v>
      </c>
      <c r="P196" s="1549">
        <f>P195</f>
        <v>0.245</v>
      </c>
      <c r="Q196" s="1549"/>
      <c r="R196" s="1549"/>
      <c r="S196" s="651" t="s">
        <v>756</v>
      </c>
      <c r="T196" s="1548">
        <f t="shared" ref="T196:T197" si="12">L196*P196</f>
        <v>47.316580565795896</v>
      </c>
      <c r="U196" s="1548"/>
      <c r="V196" s="1548"/>
      <c r="W196" s="651" t="s">
        <v>757</v>
      </c>
    </row>
    <row r="197" spans="4:35" ht="15" customHeight="1">
      <c r="D197" s="650"/>
      <c r="E197" s="648"/>
      <c r="F197" s="648"/>
      <c r="G197" s="648"/>
      <c r="H197" s="648"/>
      <c r="I197" s="651" t="s">
        <v>759</v>
      </c>
      <c r="L197" s="1548">
        <f>S122</f>
        <v>193.12890026855467</v>
      </c>
      <c r="M197" s="1548"/>
      <c r="N197" s="1548"/>
      <c r="O197" s="651" t="s">
        <v>58</v>
      </c>
      <c r="P197" s="1549">
        <f t="shared" ref="P197:P198" si="13">P196</f>
        <v>0.245</v>
      </c>
      <c r="Q197" s="1549"/>
      <c r="R197" s="1549"/>
      <c r="S197" s="651" t="s">
        <v>756</v>
      </c>
      <c r="T197" s="1548">
        <f t="shared" si="12"/>
        <v>47.316580565795896</v>
      </c>
      <c r="U197" s="1548"/>
      <c r="V197" s="1548"/>
      <c r="W197" s="651" t="s">
        <v>757</v>
      </c>
    </row>
    <row r="198" spans="4:35" ht="15" customHeight="1">
      <c r="D198" s="650"/>
      <c r="E198" s="648"/>
      <c r="F198" s="648"/>
      <c r="G198" s="648"/>
      <c r="H198" s="648"/>
      <c r="I198" s="651" t="s">
        <v>760</v>
      </c>
      <c r="L198" s="1548">
        <f>S123</f>
        <v>243.87054162597656</v>
      </c>
      <c r="M198" s="1548"/>
      <c r="N198" s="1548"/>
      <c r="O198" s="651" t="s">
        <v>58</v>
      </c>
      <c r="P198" s="1549">
        <f t="shared" si="13"/>
        <v>0.245</v>
      </c>
      <c r="Q198" s="1549"/>
      <c r="R198" s="1549"/>
      <c r="S198" s="651" t="s">
        <v>756</v>
      </c>
      <c r="T198" s="1548">
        <f>L198*P198</f>
        <v>59.748282698364257</v>
      </c>
      <c r="U198" s="1548"/>
      <c r="V198" s="1548"/>
      <c r="W198" s="651" t="s">
        <v>757</v>
      </c>
    </row>
    <row r="199" spans="4:35" ht="15" customHeight="1">
      <c r="D199" s="650"/>
      <c r="E199" s="648"/>
      <c r="F199" s="648"/>
      <c r="G199" s="648"/>
      <c r="H199" s="648"/>
      <c r="P199" s="663"/>
      <c r="Q199" s="663"/>
      <c r="R199" s="663"/>
    </row>
    <row r="200" spans="4:35" ht="15" customHeight="1">
      <c r="D200" s="650"/>
      <c r="E200" s="648"/>
      <c r="F200" s="648"/>
      <c r="G200" s="648"/>
      <c r="H200" s="648"/>
      <c r="I200" s="651" t="s">
        <v>755</v>
      </c>
      <c r="L200" s="1548">
        <f>S125</f>
        <v>0</v>
      </c>
      <c r="M200" s="1548"/>
      <c r="N200" s="1548"/>
      <c r="O200" s="651" t="s">
        <v>58</v>
      </c>
      <c r="P200" s="1549">
        <f>反力!AB78</f>
        <v>0.54600000000000004</v>
      </c>
      <c r="Q200" s="1549"/>
      <c r="R200" s="1549"/>
      <c r="S200" s="651" t="s">
        <v>756</v>
      </c>
      <c r="T200" s="1548">
        <f t="shared" ref="T200:T201" si="14">L200*P200</f>
        <v>0</v>
      </c>
      <c r="U200" s="1548"/>
      <c r="V200" s="1548"/>
      <c r="W200" s="651" t="s">
        <v>757</v>
      </c>
    </row>
    <row r="201" spans="4:35" ht="15" customHeight="1">
      <c r="D201" s="650"/>
      <c r="E201" s="648"/>
      <c r="F201" s="648"/>
      <c r="G201" s="648"/>
      <c r="H201" s="648"/>
      <c r="I201" s="651" t="s">
        <v>758</v>
      </c>
      <c r="L201" s="1548">
        <f>S126</f>
        <v>0</v>
      </c>
      <c r="M201" s="1548"/>
      <c r="N201" s="1548"/>
      <c r="O201" s="651" t="s">
        <v>58</v>
      </c>
      <c r="P201" s="1549">
        <f>P200</f>
        <v>0.54600000000000004</v>
      </c>
      <c r="Q201" s="1549"/>
      <c r="R201" s="1549"/>
      <c r="S201" s="651" t="s">
        <v>756</v>
      </c>
      <c r="T201" s="1548">
        <f t="shared" si="14"/>
        <v>0</v>
      </c>
      <c r="U201" s="1548"/>
      <c r="V201" s="1548"/>
      <c r="W201" s="651" t="s">
        <v>757</v>
      </c>
    </row>
    <row r="202" spans="4:35" ht="15" customHeight="1">
      <c r="D202" s="650"/>
      <c r="E202" s="648"/>
      <c r="F202" s="648"/>
      <c r="G202" s="648"/>
      <c r="K202" s="659"/>
      <c r="L202" s="659"/>
      <c r="M202" s="659"/>
      <c r="O202" s="660"/>
      <c r="P202" s="660"/>
      <c r="Q202" s="660"/>
      <c r="S202" s="659"/>
      <c r="T202" s="659"/>
      <c r="U202" s="659"/>
      <c r="X202" s="659"/>
      <c r="Y202" s="659"/>
      <c r="Z202" s="659"/>
      <c r="AB202" s="660"/>
      <c r="AC202" s="660"/>
      <c r="AD202" s="660"/>
      <c r="AF202" s="659"/>
      <c r="AG202" s="659"/>
      <c r="AH202" s="659"/>
    </row>
    <row r="203" spans="4:35" ht="15" customHeight="1">
      <c r="D203" s="650"/>
      <c r="E203" s="648"/>
      <c r="F203" s="648"/>
      <c r="G203" s="648"/>
      <c r="H203" s="224" t="s">
        <v>761</v>
      </c>
      <c r="K203" s="662"/>
      <c r="L203" s="662"/>
      <c r="M203" s="662"/>
      <c r="P203" s="658"/>
      <c r="X203" s="659"/>
      <c r="Y203" s="659"/>
      <c r="Z203" s="659"/>
      <c r="AB203" s="660"/>
      <c r="AC203" s="660"/>
      <c r="AD203" s="660"/>
      <c r="AF203" s="659"/>
      <c r="AG203" s="659"/>
      <c r="AH203" s="659"/>
    </row>
    <row r="204" spans="4:35" ht="15" customHeight="1">
      <c r="D204" s="650"/>
      <c r="E204" s="648"/>
      <c r="F204" s="648"/>
      <c r="G204" s="648"/>
      <c r="H204" s="648"/>
      <c r="I204" s="224"/>
      <c r="L204" s="662"/>
      <c r="M204" s="662"/>
      <c r="N204" s="662"/>
      <c r="Q204" s="658"/>
      <c r="Y204" s="659"/>
      <c r="Z204" s="659"/>
      <c r="AA204" s="659"/>
      <c r="AC204" s="660"/>
      <c r="AD204" s="660"/>
      <c r="AE204" s="660"/>
      <c r="AG204" s="659"/>
      <c r="AH204" s="659"/>
      <c r="AI204" s="659"/>
    </row>
    <row r="205" spans="4:35" ht="15" customHeight="1">
      <c r="D205" s="650"/>
      <c r="E205" s="648"/>
      <c r="F205" s="648"/>
      <c r="G205" s="648"/>
      <c r="H205" s="648"/>
      <c r="I205" s="651" t="s">
        <v>755</v>
      </c>
      <c r="L205" s="1548">
        <f>S130</f>
        <v>233.51510461425778</v>
      </c>
      <c r="M205" s="1548"/>
      <c r="N205" s="1548"/>
      <c r="O205" s="651" t="s">
        <v>58</v>
      </c>
      <c r="P205" s="1549">
        <f>反力!Q81</f>
        <v>0.222</v>
      </c>
      <c r="Q205" s="1549"/>
      <c r="R205" s="1549"/>
      <c r="S205" s="651" t="s">
        <v>756</v>
      </c>
      <c r="T205" s="1548">
        <f>L205*P205</f>
        <v>51.840353224365231</v>
      </c>
      <c r="U205" s="1548"/>
      <c r="V205" s="1548"/>
      <c r="W205" s="651" t="s">
        <v>757</v>
      </c>
      <c r="Y205" s="659"/>
      <c r="Z205" s="659"/>
      <c r="AA205" s="659"/>
      <c r="AC205" s="660"/>
      <c r="AD205" s="660"/>
      <c r="AE205" s="660"/>
      <c r="AG205" s="659"/>
      <c r="AH205" s="659"/>
      <c r="AI205" s="659"/>
    </row>
    <row r="206" spans="4:35" ht="15" customHeight="1">
      <c r="D206" s="650"/>
      <c r="E206" s="648"/>
      <c r="F206" s="648"/>
      <c r="G206" s="648"/>
      <c r="H206" s="648"/>
      <c r="I206" s="651" t="s">
        <v>758</v>
      </c>
      <c r="L206" s="1548">
        <f>S131</f>
        <v>284.25674597167966</v>
      </c>
      <c r="M206" s="1548"/>
      <c r="N206" s="1548"/>
      <c r="O206" s="651" t="s">
        <v>58</v>
      </c>
      <c r="P206" s="1549">
        <f>P205</f>
        <v>0.222</v>
      </c>
      <c r="Q206" s="1549"/>
      <c r="R206" s="1549"/>
      <c r="S206" s="651" t="s">
        <v>756</v>
      </c>
      <c r="T206" s="1548">
        <f t="shared" ref="T206:T208" si="15">L206*P206</f>
        <v>63.104997605712889</v>
      </c>
      <c r="U206" s="1548"/>
      <c r="V206" s="1548"/>
      <c r="W206" s="651" t="s">
        <v>757</v>
      </c>
      <c r="Y206" s="659"/>
      <c r="Z206" s="659"/>
      <c r="AA206" s="659"/>
      <c r="AC206" s="660"/>
      <c r="AD206" s="660"/>
      <c r="AE206" s="660"/>
      <c r="AG206" s="659"/>
      <c r="AH206" s="659"/>
      <c r="AI206" s="659"/>
    </row>
    <row r="207" spans="4:35" ht="15" customHeight="1">
      <c r="D207" s="650"/>
      <c r="E207" s="648"/>
      <c r="F207" s="648"/>
      <c r="G207" s="648"/>
      <c r="H207" s="648"/>
      <c r="I207" s="651" t="s">
        <v>759</v>
      </c>
      <c r="L207" s="1548">
        <f>S132</f>
        <v>284.25674597167966</v>
      </c>
      <c r="M207" s="1548"/>
      <c r="N207" s="1548"/>
      <c r="O207" s="651" t="s">
        <v>58</v>
      </c>
      <c r="P207" s="1549">
        <f t="shared" ref="P207:P208" si="16">P206</f>
        <v>0.222</v>
      </c>
      <c r="Q207" s="1549"/>
      <c r="R207" s="1549"/>
      <c r="S207" s="651" t="s">
        <v>756</v>
      </c>
      <c r="T207" s="1548">
        <f t="shared" si="15"/>
        <v>63.104997605712889</v>
      </c>
      <c r="U207" s="1548"/>
      <c r="V207" s="1548"/>
      <c r="W207" s="651" t="s">
        <v>757</v>
      </c>
      <c r="Y207" s="659"/>
      <c r="Z207" s="659"/>
      <c r="AA207" s="659"/>
      <c r="AC207" s="660"/>
      <c r="AD207" s="660"/>
      <c r="AE207" s="660"/>
      <c r="AG207" s="659"/>
      <c r="AH207" s="659"/>
      <c r="AI207" s="659"/>
    </row>
    <row r="208" spans="4:35" ht="15" customHeight="1">
      <c r="D208" s="650"/>
      <c r="E208" s="648"/>
      <c r="F208" s="648"/>
      <c r="G208" s="648"/>
      <c r="H208" s="648"/>
      <c r="I208" s="651" t="s">
        <v>760</v>
      </c>
      <c r="L208" s="1548">
        <f>S133</f>
        <v>233.51510461425778</v>
      </c>
      <c r="M208" s="1548"/>
      <c r="N208" s="1548"/>
      <c r="O208" s="651" t="s">
        <v>58</v>
      </c>
      <c r="P208" s="1549">
        <f t="shared" si="16"/>
        <v>0.222</v>
      </c>
      <c r="Q208" s="1549"/>
      <c r="R208" s="1549"/>
      <c r="S208" s="651" t="s">
        <v>756</v>
      </c>
      <c r="T208" s="1548">
        <f t="shared" si="15"/>
        <v>51.840353224365231</v>
      </c>
      <c r="U208" s="1548"/>
      <c r="V208" s="1548"/>
      <c r="W208" s="651" t="s">
        <v>757</v>
      </c>
      <c r="Y208" s="659"/>
      <c r="Z208" s="659"/>
      <c r="AA208" s="659"/>
      <c r="AC208" s="660"/>
      <c r="AD208" s="660"/>
      <c r="AE208" s="660"/>
      <c r="AG208" s="659"/>
      <c r="AH208" s="659"/>
      <c r="AI208" s="659"/>
    </row>
    <row r="209" spans="4:52" ht="15" customHeight="1">
      <c r="D209" s="650"/>
      <c r="E209" s="648"/>
      <c r="F209" s="648"/>
      <c r="G209" s="648"/>
      <c r="H209" s="648"/>
      <c r="Y209" s="659"/>
      <c r="Z209" s="659"/>
      <c r="AA209" s="659"/>
      <c r="AC209" s="660"/>
      <c r="AD209" s="660"/>
      <c r="AE209" s="660"/>
      <c r="AG209" s="659"/>
      <c r="AH209" s="659"/>
      <c r="AI209" s="659"/>
    </row>
    <row r="210" spans="4:52" ht="15" customHeight="1">
      <c r="D210" s="650"/>
      <c r="E210" s="648"/>
      <c r="F210" s="648"/>
      <c r="G210" s="648"/>
      <c r="H210" s="648"/>
      <c r="I210" s="651" t="s">
        <v>755</v>
      </c>
      <c r="L210" s="1548">
        <f>S135</f>
        <v>0</v>
      </c>
      <c r="M210" s="1548"/>
      <c r="N210" s="1548"/>
      <c r="O210" s="651" t="s">
        <v>58</v>
      </c>
      <c r="P210" s="1549">
        <f>反力!AB81</f>
        <v>0.52100000000000002</v>
      </c>
      <c r="Q210" s="1549"/>
      <c r="R210" s="1549"/>
      <c r="S210" s="651" t="s">
        <v>756</v>
      </c>
      <c r="T210" s="1548">
        <f t="shared" ref="T210:T211" si="17">L210*P210</f>
        <v>0</v>
      </c>
      <c r="U210" s="1548"/>
      <c r="V210" s="1548"/>
      <c r="W210" s="651" t="s">
        <v>757</v>
      </c>
      <c r="Y210" s="659"/>
      <c r="Z210" s="659"/>
      <c r="AA210" s="659"/>
      <c r="AC210" s="660"/>
      <c r="AD210" s="660"/>
      <c r="AE210" s="660"/>
      <c r="AG210" s="659"/>
      <c r="AH210" s="659"/>
      <c r="AI210" s="659"/>
    </row>
    <row r="211" spans="4:52" ht="15" customHeight="1">
      <c r="D211" s="650"/>
      <c r="E211" s="648"/>
      <c r="F211" s="648"/>
      <c r="G211" s="648"/>
      <c r="H211" s="648"/>
      <c r="I211" s="651" t="s">
        <v>758</v>
      </c>
      <c r="L211" s="1548">
        <f>S136</f>
        <v>0</v>
      </c>
      <c r="M211" s="1548"/>
      <c r="N211" s="1548"/>
      <c r="O211" s="651" t="s">
        <v>58</v>
      </c>
      <c r="P211" s="1549">
        <f>P210</f>
        <v>0.52100000000000002</v>
      </c>
      <c r="Q211" s="1549"/>
      <c r="R211" s="1549"/>
      <c r="S211" s="651" t="s">
        <v>756</v>
      </c>
      <c r="T211" s="1548">
        <f t="shared" si="17"/>
        <v>0</v>
      </c>
      <c r="U211" s="1548"/>
      <c r="V211" s="1548"/>
      <c r="W211" s="651" t="s">
        <v>757</v>
      </c>
      <c r="Y211" s="659"/>
      <c r="Z211" s="659"/>
      <c r="AA211" s="659"/>
      <c r="AC211" s="660"/>
      <c r="AD211" s="660"/>
      <c r="AE211" s="660"/>
      <c r="AG211" s="659"/>
      <c r="AH211" s="659"/>
      <c r="AI211" s="659"/>
    </row>
    <row r="212" spans="4:52" ht="15" customHeight="1">
      <c r="D212" s="650"/>
      <c r="E212" s="648"/>
      <c r="F212" s="648"/>
      <c r="G212" s="648"/>
      <c r="K212" s="659"/>
      <c r="L212" s="659"/>
      <c r="M212" s="659"/>
      <c r="O212" s="660"/>
      <c r="P212" s="660"/>
      <c r="Q212" s="660"/>
      <c r="S212" s="659"/>
      <c r="T212" s="659"/>
      <c r="U212" s="659"/>
      <c r="X212" s="659"/>
      <c r="Y212" s="659"/>
      <c r="Z212" s="659"/>
      <c r="AB212" s="660"/>
      <c r="AC212" s="660"/>
      <c r="AD212" s="660"/>
      <c r="AF212" s="659"/>
      <c r="AG212" s="659"/>
      <c r="AH212" s="659"/>
    </row>
    <row r="213" spans="4:52" ht="15" customHeight="1">
      <c r="D213" s="650"/>
      <c r="E213" s="648"/>
      <c r="F213" s="648"/>
      <c r="G213" s="648"/>
      <c r="K213" s="659"/>
      <c r="L213" s="659"/>
      <c r="M213" s="659"/>
      <c r="O213" s="660"/>
      <c r="P213" s="660"/>
      <c r="Q213" s="660"/>
      <c r="S213" s="659"/>
      <c r="T213" s="659"/>
      <c r="U213" s="659"/>
    </row>
    <row r="214" spans="4:52" s="219" customFormat="1" ht="15" customHeight="1">
      <c r="D214" s="220"/>
      <c r="G214" s="224" t="s">
        <v>765</v>
      </c>
    </row>
    <row r="215" spans="4:52" s="219" customFormat="1" ht="15" customHeight="1">
      <c r="D215" s="220"/>
      <c r="G215" s="224"/>
    </row>
    <row r="216" spans="4:52" ht="15" customHeight="1">
      <c r="D216" s="650"/>
      <c r="E216" s="648"/>
      <c r="F216" s="648"/>
      <c r="G216" s="648"/>
      <c r="H216" s="224" t="s">
        <v>754</v>
      </c>
      <c r="P216" s="658"/>
    </row>
    <row r="217" spans="4:52" ht="15" customHeight="1">
      <c r="D217" s="650"/>
      <c r="E217" s="648"/>
      <c r="F217" s="648"/>
      <c r="G217" s="648"/>
      <c r="H217" s="648"/>
      <c r="L217" s="659"/>
      <c r="M217" s="659"/>
      <c r="N217" s="659"/>
      <c r="P217" s="660"/>
      <c r="Q217" s="660"/>
      <c r="R217" s="660"/>
      <c r="T217" s="659"/>
      <c r="U217" s="659"/>
      <c r="V217" s="659"/>
      <c r="AL217" s="659"/>
      <c r="AM217" s="659"/>
      <c r="AN217" s="659"/>
      <c r="AR217" s="659"/>
      <c r="AS217" s="659"/>
      <c r="AT217" s="659"/>
      <c r="AX217" s="659"/>
      <c r="AY217" s="659"/>
      <c r="AZ217" s="659"/>
    </row>
    <row r="218" spans="4:52" ht="15" customHeight="1">
      <c r="D218" s="650"/>
      <c r="E218" s="648"/>
      <c r="F218" s="648"/>
      <c r="G218" s="648"/>
      <c r="H218" s="648"/>
      <c r="I218" s="651" t="s">
        <v>755</v>
      </c>
      <c r="L218" s="1548">
        <f>S143</f>
        <v>48.374325370788569</v>
      </c>
      <c r="M218" s="1548"/>
      <c r="N218" s="1548"/>
      <c r="O218" s="651" t="s">
        <v>58</v>
      </c>
      <c r="P218" s="1549">
        <f>P195</f>
        <v>0.245</v>
      </c>
      <c r="Q218" s="1549"/>
      <c r="R218" s="1549"/>
      <c r="S218" s="651" t="s">
        <v>756</v>
      </c>
      <c r="T218" s="1548">
        <f>L218*P218</f>
        <v>11.851709715843199</v>
      </c>
      <c r="U218" s="1548"/>
      <c r="V218" s="1548"/>
      <c r="W218" s="651" t="s">
        <v>757</v>
      </c>
      <c r="AL218" s="659"/>
      <c r="AM218" s="659"/>
      <c r="AN218" s="659"/>
      <c r="AR218" s="659"/>
      <c r="AS218" s="659"/>
      <c r="AT218" s="659"/>
      <c r="AX218" s="659"/>
      <c r="AY218" s="659"/>
      <c r="AZ218" s="659"/>
    </row>
    <row r="219" spans="4:52" ht="15" customHeight="1">
      <c r="D219" s="650"/>
      <c r="E219" s="648"/>
      <c r="F219" s="648"/>
      <c r="G219" s="648"/>
      <c r="H219" s="648"/>
      <c r="I219" s="651" t="s">
        <v>758</v>
      </c>
      <c r="L219" s="1548">
        <f>S144</f>
        <v>38.309179115295407</v>
      </c>
      <c r="M219" s="1548"/>
      <c r="N219" s="1548"/>
      <c r="O219" s="651" t="s">
        <v>58</v>
      </c>
      <c r="P219" s="1549">
        <f>P196</f>
        <v>0.245</v>
      </c>
      <c r="Q219" s="1549"/>
      <c r="R219" s="1549"/>
      <c r="S219" s="651" t="s">
        <v>756</v>
      </c>
      <c r="T219" s="1548">
        <f t="shared" ref="T219:T220" si="18">L219*P219</f>
        <v>9.3857488832473752</v>
      </c>
      <c r="U219" s="1548"/>
      <c r="V219" s="1548"/>
      <c r="W219" s="651" t="s">
        <v>757</v>
      </c>
      <c r="AL219" s="659"/>
      <c r="AM219" s="659"/>
      <c r="AN219" s="659"/>
      <c r="AR219" s="659"/>
      <c r="AS219" s="659"/>
      <c r="AT219" s="659"/>
      <c r="AX219" s="659"/>
      <c r="AY219" s="659"/>
      <c r="AZ219" s="659"/>
    </row>
    <row r="220" spans="4:52" ht="15" customHeight="1">
      <c r="D220" s="650"/>
      <c r="E220" s="648"/>
      <c r="F220" s="648"/>
      <c r="G220" s="648"/>
      <c r="H220" s="648"/>
      <c r="I220" s="651" t="s">
        <v>759</v>
      </c>
      <c r="L220" s="1548">
        <f>S145</f>
        <v>38.309179115295407</v>
      </c>
      <c r="M220" s="1548"/>
      <c r="N220" s="1548"/>
      <c r="O220" s="651" t="s">
        <v>58</v>
      </c>
      <c r="P220" s="1549">
        <f>P197</f>
        <v>0.245</v>
      </c>
      <c r="Q220" s="1549"/>
      <c r="R220" s="1549"/>
      <c r="S220" s="651" t="s">
        <v>756</v>
      </c>
      <c r="T220" s="1548">
        <f t="shared" si="18"/>
        <v>9.3857488832473752</v>
      </c>
      <c r="U220" s="1548"/>
      <c r="V220" s="1548"/>
      <c r="W220" s="651" t="s">
        <v>757</v>
      </c>
      <c r="AL220" s="659"/>
      <c r="AM220" s="659"/>
      <c r="AN220" s="659"/>
      <c r="AR220" s="659"/>
      <c r="AS220" s="659"/>
      <c r="AT220" s="659"/>
      <c r="AX220" s="659"/>
      <c r="AY220" s="659"/>
      <c r="AZ220" s="659"/>
    </row>
    <row r="221" spans="4:52" ht="15" customHeight="1">
      <c r="D221" s="650"/>
      <c r="E221" s="648"/>
      <c r="F221" s="648"/>
      <c r="G221" s="648"/>
      <c r="H221" s="648"/>
      <c r="I221" s="651" t="s">
        <v>760</v>
      </c>
      <c r="L221" s="1548">
        <f>S146</f>
        <v>48.374325370788569</v>
      </c>
      <c r="M221" s="1548"/>
      <c r="N221" s="1548"/>
      <c r="O221" s="651" t="s">
        <v>58</v>
      </c>
      <c r="P221" s="1549">
        <f>P198</f>
        <v>0.245</v>
      </c>
      <c r="Q221" s="1549"/>
      <c r="R221" s="1549"/>
      <c r="S221" s="651" t="s">
        <v>756</v>
      </c>
      <c r="T221" s="1548">
        <f>L221*P221</f>
        <v>11.851709715843199</v>
      </c>
      <c r="U221" s="1548"/>
      <c r="V221" s="1548"/>
      <c r="W221" s="651" t="s">
        <v>757</v>
      </c>
      <c r="AL221" s="659"/>
      <c r="AM221" s="659"/>
      <c r="AN221" s="659"/>
      <c r="AR221" s="659"/>
      <c r="AS221" s="659"/>
      <c r="AT221" s="659"/>
      <c r="AX221" s="659"/>
      <c r="AY221" s="659"/>
      <c r="AZ221" s="659"/>
    </row>
    <row r="222" spans="4:52" ht="15" customHeight="1">
      <c r="D222" s="650"/>
      <c r="E222" s="648"/>
      <c r="F222" s="648"/>
      <c r="G222" s="648"/>
      <c r="H222" s="648"/>
      <c r="P222" s="663"/>
      <c r="Q222" s="663"/>
      <c r="R222" s="663"/>
      <c r="AL222" s="659"/>
      <c r="AM222" s="659"/>
      <c r="AN222" s="659"/>
      <c r="AR222" s="659"/>
      <c r="AS222" s="659"/>
      <c r="AT222" s="659"/>
      <c r="AX222" s="659"/>
      <c r="AY222" s="659"/>
      <c r="AZ222" s="659"/>
    </row>
    <row r="223" spans="4:52" ht="15" customHeight="1">
      <c r="D223" s="650"/>
      <c r="E223" s="648"/>
      <c r="F223" s="648"/>
      <c r="G223" s="648"/>
      <c r="H223" s="648"/>
      <c r="I223" s="651" t="s">
        <v>755</v>
      </c>
      <c r="L223" s="1548">
        <f>S148</f>
        <v>357.25316586303711</v>
      </c>
      <c r="M223" s="1548"/>
      <c r="N223" s="1548"/>
      <c r="O223" s="651" t="s">
        <v>58</v>
      </c>
      <c r="P223" s="1549">
        <f>P200</f>
        <v>0.54600000000000004</v>
      </c>
      <c r="Q223" s="1549"/>
      <c r="R223" s="1549"/>
      <c r="S223" s="651" t="s">
        <v>756</v>
      </c>
      <c r="T223" s="1548">
        <f t="shared" ref="T223:T224" si="19">L223*P223</f>
        <v>195.06022856121828</v>
      </c>
      <c r="U223" s="1548"/>
      <c r="V223" s="1548"/>
      <c r="W223" s="651" t="s">
        <v>757</v>
      </c>
      <c r="AL223" s="659"/>
      <c r="AM223" s="659"/>
      <c r="AN223" s="659"/>
      <c r="AR223" s="659"/>
      <c r="AS223" s="659"/>
      <c r="AT223" s="659"/>
      <c r="AX223" s="659"/>
      <c r="AY223" s="659"/>
      <c r="AZ223" s="659"/>
    </row>
    <row r="224" spans="4:52" ht="15" customHeight="1">
      <c r="D224" s="650"/>
      <c r="E224" s="648"/>
      <c r="F224" s="648"/>
      <c r="G224" s="648"/>
      <c r="H224" s="648"/>
      <c r="I224" s="651" t="s">
        <v>758</v>
      </c>
      <c r="L224" s="1548">
        <f>S149</f>
        <v>357.25316586303711</v>
      </c>
      <c r="M224" s="1548"/>
      <c r="N224" s="1548"/>
      <c r="O224" s="651" t="s">
        <v>58</v>
      </c>
      <c r="P224" s="1549">
        <f>P201</f>
        <v>0.54600000000000004</v>
      </c>
      <c r="Q224" s="1549"/>
      <c r="R224" s="1549"/>
      <c r="S224" s="651" t="s">
        <v>756</v>
      </c>
      <c r="T224" s="1548">
        <f t="shared" si="19"/>
        <v>195.06022856121828</v>
      </c>
      <c r="U224" s="1548"/>
      <c r="V224" s="1548"/>
      <c r="W224" s="651" t="s">
        <v>757</v>
      </c>
      <c r="AL224" s="659"/>
      <c r="AM224" s="659"/>
      <c r="AN224" s="659"/>
      <c r="AR224" s="659"/>
      <c r="AS224" s="659"/>
      <c r="AT224" s="659"/>
      <c r="AX224" s="659"/>
      <c r="AY224" s="659"/>
      <c r="AZ224" s="659"/>
    </row>
    <row r="225" spans="4:35" ht="15" customHeight="1">
      <c r="D225" s="650"/>
      <c r="E225" s="648"/>
      <c r="F225" s="648"/>
      <c r="G225" s="648"/>
      <c r="K225" s="659"/>
      <c r="L225" s="659"/>
      <c r="M225" s="659"/>
      <c r="O225" s="660"/>
      <c r="P225" s="660"/>
      <c r="Q225" s="660"/>
      <c r="S225" s="659"/>
      <c r="T225" s="659"/>
      <c r="U225" s="659"/>
      <c r="X225" s="659"/>
      <c r="Y225" s="659"/>
      <c r="Z225" s="659"/>
      <c r="AB225" s="660"/>
      <c r="AC225" s="660"/>
      <c r="AD225" s="660"/>
      <c r="AF225" s="659"/>
      <c r="AG225" s="659"/>
      <c r="AH225" s="659"/>
    </row>
    <row r="226" spans="4:35" ht="15" customHeight="1">
      <c r="D226" s="650"/>
      <c r="E226" s="648"/>
      <c r="F226" s="648"/>
      <c r="G226" s="648"/>
      <c r="H226" s="224" t="s">
        <v>761</v>
      </c>
      <c r="K226" s="662"/>
      <c r="L226" s="662"/>
      <c r="M226" s="662"/>
      <c r="P226" s="658"/>
      <c r="X226" s="659"/>
      <c r="Y226" s="659"/>
      <c r="Z226" s="659"/>
      <c r="AB226" s="660"/>
      <c r="AC226" s="660"/>
      <c r="AD226" s="660"/>
      <c r="AF226" s="659"/>
      <c r="AG226" s="659"/>
      <c r="AH226" s="659"/>
    </row>
    <row r="227" spans="4:35" ht="15" customHeight="1">
      <c r="D227" s="650"/>
      <c r="E227" s="648"/>
      <c r="F227" s="648"/>
      <c r="G227" s="648"/>
      <c r="H227" s="648"/>
      <c r="I227" s="224"/>
      <c r="L227" s="662"/>
      <c r="M227" s="662"/>
      <c r="N227" s="662"/>
      <c r="Q227" s="658"/>
      <c r="Y227" s="659"/>
      <c r="Z227" s="659"/>
      <c r="AA227" s="659"/>
      <c r="AC227" s="660"/>
      <c r="AD227" s="660"/>
      <c r="AE227" s="660"/>
      <c r="AG227" s="659"/>
      <c r="AH227" s="659"/>
      <c r="AI227" s="659"/>
    </row>
    <row r="228" spans="4:35" ht="15" customHeight="1">
      <c r="D228" s="650"/>
      <c r="E228" s="648"/>
      <c r="F228" s="648"/>
      <c r="G228" s="648"/>
      <c r="H228" s="648"/>
      <c r="I228" s="651" t="s">
        <v>755</v>
      </c>
      <c r="L228" s="1548">
        <f>S153</f>
        <v>46.320213890075678</v>
      </c>
      <c r="M228" s="1548"/>
      <c r="N228" s="1548"/>
      <c r="O228" s="651" t="s">
        <v>58</v>
      </c>
      <c r="P228" s="1549">
        <f>P205</f>
        <v>0.222</v>
      </c>
      <c r="Q228" s="1549"/>
      <c r="R228" s="1549"/>
      <c r="S228" s="651" t="s">
        <v>756</v>
      </c>
      <c r="T228" s="1548">
        <f>L228*P228</f>
        <v>10.2830874835968</v>
      </c>
      <c r="U228" s="1548"/>
      <c r="V228" s="1548"/>
      <c r="W228" s="651" t="s">
        <v>757</v>
      </c>
      <c r="Y228" s="659"/>
      <c r="Z228" s="659"/>
      <c r="AA228" s="659"/>
      <c r="AC228" s="660"/>
      <c r="AD228" s="660"/>
      <c r="AE228" s="660"/>
      <c r="AG228" s="659"/>
      <c r="AH228" s="659"/>
      <c r="AI228" s="659"/>
    </row>
    <row r="229" spans="4:35" ht="15" customHeight="1">
      <c r="D229" s="650"/>
      <c r="E229" s="648"/>
      <c r="F229" s="648"/>
      <c r="G229" s="648"/>
      <c r="H229" s="648"/>
      <c r="I229" s="651" t="s">
        <v>758</v>
      </c>
      <c r="L229" s="1548">
        <f>S154</f>
        <v>56.385360145568839</v>
      </c>
      <c r="M229" s="1548"/>
      <c r="N229" s="1548"/>
      <c r="O229" s="651" t="s">
        <v>58</v>
      </c>
      <c r="P229" s="1549">
        <f t="shared" ref="P229:P234" si="20">P206</f>
        <v>0.222</v>
      </c>
      <c r="Q229" s="1549"/>
      <c r="R229" s="1549"/>
      <c r="S229" s="651" t="s">
        <v>756</v>
      </c>
      <c r="T229" s="1548">
        <f t="shared" ref="T229:T231" si="21">L229*P229</f>
        <v>12.517549952316282</v>
      </c>
      <c r="U229" s="1548"/>
      <c r="V229" s="1548"/>
      <c r="W229" s="651" t="s">
        <v>757</v>
      </c>
      <c r="Y229" s="659"/>
      <c r="Z229" s="659"/>
      <c r="AA229" s="659"/>
      <c r="AC229" s="660"/>
      <c r="AD229" s="660"/>
      <c r="AE229" s="660"/>
      <c r="AG229" s="659"/>
      <c r="AH229" s="659"/>
      <c r="AI229" s="659"/>
    </row>
    <row r="230" spans="4:35" ht="15" customHeight="1">
      <c r="D230" s="650"/>
      <c r="E230" s="648"/>
      <c r="F230" s="648"/>
      <c r="G230" s="648"/>
      <c r="H230" s="648"/>
      <c r="I230" s="651" t="s">
        <v>759</v>
      </c>
      <c r="L230" s="1548">
        <f>S155</f>
        <v>56.385360145568839</v>
      </c>
      <c r="M230" s="1548"/>
      <c r="N230" s="1548"/>
      <c r="O230" s="651" t="s">
        <v>58</v>
      </c>
      <c r="P230" s="1549">
        <f t="shared" si="20"/>
        <v>0.222</v>
      </c>
      <c r="Q230" s="1549"/>
      <c r="R230" s="1549"/>
      <c r="S230" s="651" t="s">
        <v>756</v>
      </c>
      <c r="T230" s="1548">
        <f t="shared" si="21"/>
        <v>12.517549952316282</v>
      </c>
      <c r="U230" s="1548"/>
      <c r="V230" s="1548"/>
      <c r="W230" s="651" t="s">
        <v>757</v>
      </c>
      <c r="Y230" s="659"/>
      <c r="Z230" s="659"/>
      <c r="AA230" s="659"/>
      <c r="AC230" s="660"/>
      <c r="AD230" s="660"/>
      <c r="AE230" s="660"/>
      <c r="AG230" s="659"/>
      <c r="AH230" s="659"/>
      <c r="AI230" s="659"/>
    </row>
    <row r="231" spans="4:35" ht="15" customHeight="1">
      <c r="D231" s="650"/>
      <c r="E231" s="648"/>
      <c r="F231" s="648"/>
      <c r="G231" s="648"/>
      <c r="H231" s="648"/>
      <c r="I231" s="651" t="s">
        <v>760</v>
      </c>
      <c r="L231" s="1548">
        <f>S156</f>
        <v>46.320213890075678</v>
      </c>
      <c r="M231" s="1548"/>
      <c r="N231" s="1548"/>
      <c r="O231" s="651" t="s">
        <v>58</v>
      </c>
      <c r="P231" s="1549">
        <f t="shared" si="20"/>
        <v>0.222</v>
      </c>
      <c r="Q231" s="1549"/>
      <c r="R231" s="1549"/>
      <c r="S231" s="651" t="s">
        <v>756</v>
      </c>
      <c r="T231" s="1548">
        <f t="shared" si="21"/>
        <v>10.2830874835968</v>
      </c>
      <c r="U231" s="1548"/>
      <c r="V231" s="1548"/>
      <c r="W231" s="651" t="s">
        <v>757</v>
      </c>
      <c r="Y231" s="659"/>
      <c r="Z231" s="659"/>
      <c r="AA231" s="659"/>
      <c r="AC231" s="660"/>
      <c r="AD231" s="660"/>
      <c r="AE231" s="660"/>
      <c r="AG231" s="659"/>
      <c r="AH231" s="659"/>
      <c r="AI231" s="659"/>
    </row>
    <row r="232" spans="4:35" ht="15" customHeight="1">
      <c r="D232" s="650"/>
      <c r="E232" s="648"/>
      <c r="F232" s="648"/>
      <c r="G232" s="648"/>
      <c r="H232" s="648"/>
      <c r="Y232" s="659"/>
      <c r="Z232" s="659"/>
      <c r="AA232" s="659"/>
      <c r="AC232" s="660"/>
      <c r="AD232" s="660"/>
      <c r="AE232" s="660"/>
      <c r="AG232" s="659"/>
      <c r="AH232" s="659"/>
      <c r="AI232" s="659"/>
    </row>
    <row r="233" spans="4:35" ht="15" customHeight="1">
      <c r="D233" s="650"/>
      <c r="E233" s="648"/>
      <c r="F233" s="648"/>
      <c r="G233" s="648"/>
      <c r="H233" s="648"/>
      <c r="I233" s="651" t="s">
        <v>755</v>
      </c>
      <c r="L233" s="1548">
        <f>S158</f>
        <v>416.86483764648438</v>
      </c>
      <c r="M233" s="1548"/>
      <c r="N233" s="1548"/>
      <c r="O233" s="651" t="s">
        <v>58</v>
      </c>
      <c r="P233" s="1549">
        <f t="shared" si="20"/>
        <v>0.52100000000000002</v>
      </c>
      <c r="Q233" s="1549"/>
      <c r="R233" s="1549"/>
      <c r="S233" s="651" t="s">
        <v>756</v>
      </c>
      <c r="T233" s="1548">
        <f t="shared" ref="T233:T234" si="22">L233*P233</f>
        <v>217.18658041381838</v>
      </c>
      <c r="U233" s="1548"/>
      <c r="V233" s="1548"/>
      <c r="W233" s="651" t="s">
        <v>757</v>
      </c>
      <c r="Y233" s="659"/>
      <c r="Z233" s="659"/>
      <c r="AA233" s="659"/>
      <c r="AC233" s="660"/>
      <c r="AD233" s="660"/>
      <c r="AE233" s="660"/>
      <c r="AG233" s="659"/>
      <c r="AH233" s="659"/>
      <c r="AI233" s="659"/>
    </row>
    <row r="234" spans="4:35" ht="15" customHeight="1">
      <c r="D234" s="650"/>
      <c r="E234" s="648"/>
      <c r="F234" s="648"/>
      <c r="G234" s="648"/>
      <c r="H234" s="648"/>
      <c r="I234" s="651" t="s">
        <v>758</v>
      </c>
      <c r="L234" s="1548">
        <f>S159</f>
        <v>416.86483764648438</v>
      </c>
      <c r="M234" s="1548"/>
      <c r="N234" s="1548"/>
      <c r="O234" s="651" t="s">
        <v>58</v>
      </c>
      <c r="P234" s="1549">
        <f t="shared" si="20"/>
        <v>0.52100000000000002</v>
      </c>
      <c r="Q234" s="1549"/>
      <c r="R234" s="1549"/>
      <c r="S234" s="651" t="s">
        <v>756</v>
      </c>
      <c r="T234" s="1548">
        <f t="shared" si="22"/>
        <v>217.18658041381838</v>
      </c>
      <c r="U234" s="1548"/>
      <c r="V234" s="1548"/>
      <c r="W234" s="651" t="s">
        <v>757</v>
      </c>
      <c r="Y234" s="659"/>
      <c r="Z234" s="659"/>
      <c r="AA234" s="659"/>
      <c r="AC234" s="660"/>
      <c r="AD234" s="660"/>
      <c r="AE234" s="660"/>
      <c r="AG234" s="659"/>
      <c r="AH234" s="659"/>
      <c r="AI234" s="659"/>
    </row>
    <row r="235" spans="4:35" ht="15" customHeight="1">
      <c r="D235" s="650"/>
      <c r="E235" s="648"/>
      <c r="F235" s="648"/>
      <c r="G235" s="648"/>
      <c r="K235" s="659"/>
      <c r="L235" s="659"/>
      <c r="M235" s="659"/>
      <c r="O235" s="660"/>
      <c r="P235" s="660"/>
      <c r="Q235" s="660"/>
      <c r="S235" s="659"/>
      <c r="T235" s="659"/>
      <c r="U235" s="659"/>
      <c r="X235" s="659"/>
      <c r="Y235" s="659"/>
      <c r="Z235" s="659"/>
      <c r="AB235" s="660"/>
      <c r="AC235" s="660"/>
      <c r="AD235" s="660"/>
      <c r="AF235" s="659"/>
      <c r="AG235" s="659"/>
      <c r="AH235" s="659"/>
    </row>
    <row r="236" spans="4:35" ht="15" customHeight="1">
      <c r="D236" s="650"/>
      <c r="E236" s="648"/>
      <c r="F236" s="648"/>
      <c r="G236" s="648"/>
      <c r="K236" s="659"/>
      <c r="L236" s="659"/>
      <c r="M236" s="659"/>
      <c r="O236" s="660"/>
      <c r="P236" s="660"/>
      <c r="Q236" s="660"/>
      <c r="S236" s="659"/>
      <c r="T236" s="659"/>
      <c r="U236" s="659"/>
    </row>
    <row r="237" spans="4:35" ht="15" customHeight="1">
      <c r="D237" s="650"/>
      <c r="E237" s="648"/>
      <c r="F237" s="648"/>
      <c r="G237" s="648"/>
      <c r="H237" s="648"/>
      <c r="L237" s="659"/>
      <c r="M237" s="659"/>
      <c r="N237" s="659"/>
      <c r="P237" s="660"/>
      <c r="Q237" s="660"/>
      <c r="R237" s="660"/>
      <c r="T237" s="659"/>
      <c r="U237" s="659"/>
      <c r="V237" s="659"/>
    </row>
    <row r="238" spans="4:35" s="219" customFormat="1" ht="15" customHeight="1">
      <c r="D238" s="220"/>
      <c r="G238" s="224" t="s">
        <v>766</v>
      </c>
    </row>
    <row r="239" spans="4:35" s="219" customFormat="1" ht="15" customHeight="1">
      <c r="D239" s="220"/>
      <c r="G239" s="224"/>
    </row>
    <row r="240" spans="4:35" ht="15" customHeight="1">
      <c r="D240" s="650"/>
      <c r="E240" s="648"/>
      <c r="F240" s="648"/>
      <c r="G240" s="648"/>
      <c r="H240" s="224" t="s">
        <v>754</v>
      </c>
      <c r="P240" s="658"/>
    </row>
    <row r="241" spans="4:52" ht="15" customHeight="1">
      <c r="D241" s="650"/>
      <c r="E241" s="648"/>
      <c r="F241" s="648"/>
      <c r="G241" s="648"/>
      <c r="K241" s="659"/>
      <c r="L241" s="659"/>
      <c r="M241" s="659"/>
      <c r="O241" s="660"/>
      <c r="P241" s="660"/>
      <c r="Q241" s="660"/>
      <c r="S241" s="659"/>
      <c r="T241" s="659"/>
      <c r="U241" s="659"/>
      <c r="AK241" s="659"/>
      <c r="AL241" s="659"/>
      <c r="AM241" s="659"/>
      <c r="AQ241" s="659"/>
      <c r="AR241" s="659"/>
      <c r="AS241" s="659"/>
      <c r="AW241" s="659"/>
      <c r="AX241" s="659"/>
      <c r="AY241" s="659"/>
    </row>
    <row r="242" spans="4:52" ht="15" customHeight="1">
      <c r="D242" s="650"/>
      <c r="E242" s="648"/>
      <c r="F242" s="648"/>
      <c r="G242" s="648"/>
      <c r="H242" s="648"/>
      <c r="I242" s="651" t="s">
        <v>755</v>
      </c>
      <c r="L242" s="1548">
        <f>S168</f>
        <v>128.33187570190429</v>
      </c>
      <c r="M242" s="1548"/>
      <c r="N242" s="1548"/>
      <c r="O242" s="651" t="s">
        <v>58</v>
      </c>
      <c r="P242" s="1549">
        <f>P218</f>
        <v>0.245</v>
      </c>
      <c r="Q242" s="1549"/>
      <c r="R242" s="1549"/>
      <c r="S242" s="651" t="s">
        <v>756</v>
      </c>
      <c r="T242" s="1548">
        <f>L242*P242</f>
        <v>31.441309546966551</v>
      </c>
      <c r="U242" s="1548"/>
      <c r="V242" s="1548"/>
      <c r="W242" s="651" t="s">
        <v>757</v>
      </c>
      <c r="AL242" s="659"/>
      <c r="AM242" s="659"/>
      <c r="AN242" s="659"/>
      <c r="AR242" s="659"/>
      <c r="AS242" s="659"/>
      <c r="AT242" s="659"/>
      <c r="AX242" s="659"/>
      <c r="AY242" s="659"/>
      <c r="AZ242" s="659"/>
    </row>
    <row r="243" spans="4:52" ht="15" customHeight="1">
      <c r="D243" s="650"/>
      <c r="E243" s="648"/>
      <c r="F243" s="648"/>
      <c r="G243" s="648"/>
      <c r="H243" s="648"/>
      <c r="I243" s="651" t="s">
        <v>758</v>
      </c>
      <c r="L243" s="1548">
        <f>S169</f>
        <v>101.63012661743164</v>
      </c>
      <c r="M243" s="1548"/>
      <c r="N243" s="1548"/>
      <c r="O243" s="651" t="s">
        <v>58</v>
      </c>
      <c r="P243" s="1549">
        <f t="shared" ref="P243:P244" si="23">P219</f>
        <v>0.245</v>
      </c>
      <c r="Q243" s="1549"/>
      <c r="R243" s="1549"/>
      <c r="S243" s="651" t="s">
        <v>756</v>
      </c>
      <c r="T243" s="1548">
        <f t="shared" ref="T243:T244" si="24">L243*P243</f>
        <v>24.899381021270752</v>
      </c>
      <c r="U243" s="1548"/>
      <c r="V243" s="1548"/>
      <c r="W243" s="651" t="s">
        <v>757</v>
      </c>
      <c r="AL243" s="659"/>
      <c r="AM243" s="659"/>
      <c r="AN243" s="659"/>
      <c r="AR243" s="659"/>
      <c r="AS243" s="659"/>
      <c r="AT243" s="659"/>
      <c r="AX243" s="659"/>
      <c r="AY243" s="659"/>
      <c r="AZ243" s="659"/>
    </row>
    <row r="244" spans="4:52" ht="15" customHeight="1">
      <c r="D244" s="650"/>
      <c r="E244" s="648"/>
      <c r="F244" s="648"/>
      <c r="G244" s="648"/>
      <c r="H244" s="648"/>
      <c r="I244" s="651" t="s">
        <v>759</v>
      </c>
      <c r="L244" s="1548">
        <f>S170</f>
        <v>101.63012661743164</v>
      </c>
      <c r="M244" s="1548"/>
      <c r="N244" s="1548"/>
      <c r="O244" s="651" t="s">
        <v>58</v>
      </c>
      <c r="P244" s="1549">
        <f t="shared" si="23"/>
        <v>0.245</v>
      </c>
      <c r="Q244" s="1549"/>
      <c r="R244" s="1549"/>
      <c r="S244" s="651" t="s">
        <v>756</v>
      </c>
      <c r="T244" s="1548">
        <f t="shared" si="24"/>
        <v>24.899381021270752</v>
      </c>
      <c r="U244" s="1548"/>
      <c r="V244" s="1548"/>
      <c r="W244" s="651" t="s">
        <v>757</v>
      </c>
      <c r="AL244" s="659"/>
      <c r="AM244" s="659"/>
      <c r="AN244" s="659"/>
      <c r="AR244" s="659"/>
      <c r="AS244" s="659"/>
      <c r="AT244" s="659"/>
      <c r="AX244" s="659"/>
      <c r="AY244" s="659"/>
      <c r="AZ244" s="659"/>
    </row>
    <row r="245" spans="4:52" ht="15" customHeight="1">
      <c r="D245" s="650"/>
      <c r="E245" s="648"/>
      <c r="F245" s="648"/>
      <c r="G245" s="648"/>
      <c r="H245" s="648"/>
      <c r="I245" s="651" t="s">
        <v>760</v>
      </c>
      <c r="L245" s="1548">
        <f>S171</f>
        <v>128.33187570190429</v>
      </c>
      <c r="M245" s="1548"/>
      <c r="N245" s="1548"/>
      <c r="O245" s="651" t="s">
        <v>58</v>
      </c>
      <c r="P245" s="1549">
        <f>P221</f>
        <v>0.245</v>
      </c>
      <c r="Q245" s="1549"/>
      <c r="R245" s="1549"/>
      <c r="S245" s="651" t="s">
        <v>756</v>
      </c>
      <c r="T245" s="1548">
        <f>L245*P245</f>
        <v>31.441309546966551</v>
      </c>
      <c r="U245" s="1548"/>
      <c r="V245" s="1548"/>
      <c r="W245" s="651" t="s">
        <v>757</v>
      </c>
      <c r="AL245" s="659"/>
      <c r="AM245" s="659"/>
      <c r="AN245" s="659"/>
      <c r="AR245" s="659"/>
      <c r="AS245" s="659"/>
      <c r="AT245" s="659"/>
      <c r="AX245" s="659"/>
      <c r="AY245" s="659"/>
      <c r="AZ245" s="659"/>
    </row>
    <row r="246" spans="4:52" ht="15" customHeight="1">
      <c r="D246" s="650"/>
      <c r="E246" s="648"/>
      <c r="F246" s="648"/>
      <c r="G246" s="648"/>
      <c r="H246" s="648"/>
      <c r="P246" s="663"/>
      <c r="Q246" s="663"/>
      <c r="R246" s="663"/>
      <c r="AL246" s="659"/>
      <c r="AM246" s="659"/>
      <c r="AN246" s="659"/>
      <c r="AR246" s="659"/>
      <c r="AS246" s="659"/>
      <c r="AT246" s="659"/>
      <c r="AX246" s="659"/>
      <c r="AY246" s="659"/>
      <c r="AZ246" s="659"/>
    </row>
    <row r="247" spans="4:52" ht="15" customHeight="1">
      <c r="D247" s="650"/>
      <c r="E247" s="648"/>
      <c r="F247" s="648"/>
      <c r="G247" s="648"/>
      <c r="H247" s="648"/>
      <c r="I247" s="651" t="s">
        <v>755</v>
      </c>
      <c r="L247" s="1548">
        <f>S173</f>
        <v>252.74548382568358</v>
      </c>
      <c r="M247" s="1548"/>
      <c r="N247" s="1548"/>
      <c r="O247" s="651" t="s">
        <v>58</v>
      </c>
      <c r="P247" s="1549">
        <f>P223</f>
        <v>0.54600000000000004</v>
      </c>
      <c r="Q247" s="1549"/>
      <c r="R247" s="1549"/>
      <c r="S247" s="651" t="s">
        <v>756</v>
      </c>
      <c r="T247" s="1548">
        <f>L247*P247</f>
        <v>137.99903416882324</v>
      </c>
      <c r="U247" s="1548"/>
      <c r="V247" s="1548"/>
      <c r="W247" s="651" t="s">
        <v>757</v>
      </c>
      <c r="AL247" s="659"/>
      <c r="AM247" s="659"/>
      <c r="AN247" s="659"/>
      <c r="AR247" s="659"/>
      <c r="AS247" s="659"/>
      <c r="AT247" s="659"/>
      <c r="AX247" s="659"/>
      <c r="AY247" s="659"/>
      <c r="AZ247" s="659"/>
    </row>
    <row r="248" spans="4:52" ht="15" customHeight="1">
      <c r="D248" s="650"/>
      <c r="E248" s="648"/>
      <c r="F248" s="648"/>
      <c r="G248" s="648"/>
      <c r="H248" s="648"/>
      <c r="I248" s="651" t="s">
        <v>758</v>
      </c>
      <c r="L248" s="1548">
        <f>S174</f>
        <v>252.74548382568358</v>
      </c>
      <c r="M248" s="1548"/>
      <c r="N248" s="1548"/>
      <c r="O248" s="651" t="s">
        <v>58</v>
      </c>
      <c r="P248" s="1549">
        <f>P224</f>
        <v>0.54600000000000004</v>
      </c>
      <c r="Q248" s="1549"/>
      <c r="R248" s="1549"/>
      <c r="S248" s="651" t="s">
        <v>756</v>
      </c>
      <c r="T248" s="1548">
        <f>L248*P248</f>
        <v>137.99903416882324</v>
      </c>
      <c r="U248" s="1548"/>
      <c r="V248" s="1548"/>
      <c r="W248" s="651" t="s">
        <v>757</v>
      </c>
      <c r="AL248" s="659"/>
      <c r="AM248" s="659"/>
      <c r="AN248" s="659"/>
      <c r="AR248" s="659"/>
      <c r="AS248" s="659"/>
      <c r="AT248" s="659"/>
      <c r="AX248" s="659"/>
      <c r="AY248" s="659"/>
      <c r="AZ248" s="659"/>
    </row>
    <row r="249" spans="4:52" ht="15" customHeight="1">
      <c r="D249" s="650"/>
      <c r="E249" s="648"/>
      <c r="F249" s="648"/>
      <c r="G249" s="648"/>
      <c r="K249" s="659"/>
      <c r="L249" s="659"/>
      <c r="M249" s="659"/>
      <c r="O249" s="660"/>
      <c r="P249" s="660"/>
      <c r="Q249" s="660"/>
      <c r="S249" s="659"/>
      <c r="T249" s="659"/>
      <c r="U249" s="659"/>
      <c r="X249" s="659"/>
      <c r="Y249" s="659"/>
      <c r="Z249" s="659"/>
      <c r="AB249" s="660"/>
      <c r="AC249" s="660"/>
      <c r="AD249" s="660"/>
      <c r="AF249" s="659"/>
      <c r="AG249" s="659"/>
      <c r="AH249" s="659"/>
    </row>
    <row r="250" spans="4:52" ht="15" customHeight="1">
      <c r="D250" s="650"/>
      <c r="E250" s="648"/>
      <c r="F250" s="648"/>
      <c r="G250" s="648"/>
      <c r="H250" s="224" t="s">
        <v>761</v>
      </c>
      <c r="K250" s="662"/>
      <c r="L250" s="662"/>
      <c r="M250" s="662"/>
      <c r="P250" s="658"/>
      <c r="X250" s="659"/>
      <c r="Y250" s="659"/>
      <c r="Z250" s="659"/>
      <c r="AB250" s="660"/>
      <c r="AC250" s="660"/>
      <c r="AD250" s="660"/>
      <c r="AF250" s="659"/>
      <c r="AG250" s="659"/>
      <c r="AH250" s="659"/>
    </row>
    <row r="251" spans="4:52" ht="15" customHeight="1">
      <c r="D251" s="650"/>
      <c r="E251" s="648"/>
      <c r="F251" s="648"/>
      <c r="G251" s="648"/>
      <c r="H251" s="648"/>
      <c r="I251" s="224"/>
      <c r="L251" s="662"/>
      <c r="M251" s="662"/>
      <c r="N251" s="662"/>
      <c r="Q251" s="658"/>
      <c r="Y251" s="659"/>
      <c r="Z251" s="659"/>
      <c r="AA251" s="659"/>
      <c r="AC251" s="660"/>
      <c r="AD251" s="660"/>
      <c r="AE251" s="660"/>
      <c r="AG251" s="659"/>
      <c r="AH251" s="659"/>
      <c r="AI251" s="659"/>
    </row>
    <row r="252" spans="4:52" ht="15" customHeight="1">
      <c r="D252" s="650"/>
      <c r="E252" s="648"/>
      <c r="F252" s="648"/>
      <c r="G252" s="648"/>
      <c r="H252" s="648"/>
      <c r="I252" s="651" t="s">
        <v>755</v>
      </c>
      <c r="L252" s="1548">
        <f>S178</f>
        <v>122.88253915405272</v>
      </c>
      <c r="M252" s="1548"/>
      <c r="N252" s="1548"/>
      <c r="O252" s="651" t="s">
        <v>58</v>
      </c>
      <c r="P252" s="1549">
        <f>P228</f>
        <v>0.222</v>
      </c>
      <c r="Q252" s="1549"/>
      <c r="R252" s="1549"/>
      <c r="S252" s="651" t="s">
        <v>756</v>
      </c>
      <c r="T252" s="1548">
        <f>L252*P252</f>
        <v>27.279923692199706</v>
      </c>
      <c r="U252" s="1548"/>
      <c r="V252" s="1548"/>
      <c r="W252" s="651" t="s">
        <v>757</v>
      </c>
      <c r="Y252" s="659"/>
      <c r="Z252" s="659"/>
      <c r="AA252" s="659"/>
      <c r="AC252" s="660"/>
      <c r="AD252" s="660"/>
      <c r="AE252" s="660"/>
      <c r="AG252" s="659"/>
      <c r="AH252" s="659"/>
      <c r="AI252" s="659"/>
    </row>
    <row r="253" spans="4:52" ht="15" customHeight="1">
      <c r="D253" s="650"/>
      <c r="E253" s="648"/>
      <c r="F253" s="648"/>
      <c r="G253" s="648"/>
      <c r="H253" s="648"/>
      <c r="I253" s="651" t="s">
        <v>758</v>
      </c>
      <c r="L253" s="1548">
        <f>S179</f>
        <v>149.58428823852537</v>
      </c>
      <c r="M253" s="1548"/>
      <c r="N253" s="1548"/>
      <c r="O253" s="651" t="s">
        <v>58</v>
      </c>
      <c r="P253" s="1549">
        <f t="shared" ref="P253:P258" si="25">P229</f>
        <v>0.222</v>
      </c>
      <c r="Q253" s="1549"/>
      <c r="R253" s="1549"/>
      <c r="S253" s="651" t="s">
        <v>756</v>
      </c>
      <c r="T253" s="1548">
        <f>L253*P253</f>
        <v>33.207711988952632</v>
      </c>
      <c r="U253" s="1548"/>
      <c r="V253" s="1548"/>
      <c r="W253" s="651" t="s">
        <v>757</v>
      </c>
      <c r="Y253" s="659"/>
      <c r="Z253" s="659"/>
      <c r="AA253" s="659"/>
      <c r="AC253" s="660"/>
      <c r="AD253" s="660"/>
      <c r="AE253" s="660"/>
      <c r="AG253" s="659"/>
      <c r="AH253" s="659"/>
      <c r="AI253" s="659"/>
    </row>
    <row r="254" spans="4:52" ht="15" customHeight="1">
      <c r="D254" s="650"/>
      <c r="E254" s="648"/>
      <c r="F254" s="648"/>
      <c r="G254" s="648"/>
      <c r="H254" s="648"/>
      <c r="I254" s="651" t="s">
        <v>759</v>
      </c>
      <c r="L254" s="1548">
        <f>S180</f>
        <v>149.58428823852537</v>
      </c>
      <c r="M254" s="1548"/>
      <c r="N254" s="1548"/>
      <c r="O254" s="651" t="s">
        <v>58</v>
      </c>
      <c r="P254" s="1549">
        <f t="shared" si="25"/>
        <v>0.222</v>
      </c>
      <c r="Q254" s="1549"/>
      <c r="R254" s="1549"/>
      <c r="S254" s="651" t="s">
        <v>756</v>
      </c>
      <c r="T254" s="1548">
        <f>L254*P254</f>
        <v>33.207711988952632</v>
      </c>
      <c r="U254" s="1548"/>
      <c r="V254" s="1548"/>
      <c r="W254" s="651" t="s">
        <v>757</v>
      </c>
      <c r="Y254" s="659"/>
      <c r="Z254" s="659"/>
      <c r="AA254" s="659"/>
      <c r="AC254" s="660"/>
      <c r="AD254" s="660"/>
      <c r="AE254" s="660"/>
      <c r="AG254" s="659"/>
      <c r="AH254" s="659"/>
      <c r="AI254" s="659"/>
    </row>
    <row r="255" spans="4:52" ht="15" customHeight="1">
      <c r="D255" s="650"/>
      <c r="E255" s="648"/>
      <c r="F255" s="648"/>
      <c r="G255" s="648"/>
      <c r="H255" s="648"/>
      <c r="I255" s="651" t="s">
        <v>760</v>
      </c>
      <c r="L255" s="1548">
        <f>S181</f>
        <v>122.88253915405272</v>
      </c>
      <c r="M255" s="1548"/>
      <c r="N255" s="1548"/>
      <c r="O255" s="651" t="s">
        <v>58</v>
      </c>
      <c r="P255" s="1549">
        <f t="shared" si="25"/>
        <v>0.222</v>
      </c>
      <c r="Q255" s="1549"/>
      <c r="R255" s="1549"/>
      <c r="S255" s="651" t="s">
        <v>756</v>
      </c>
      <c r="T255" s="1548">
        <f>L255*P255</f>
        <v>27.279923692199706</v>
      </c>
      <c r="U255" s="1548"/>
      <c r="V255" s="1548"/>
      <c r="W255" s="651" t="s">
        <v>757</v>
      </c>
      <c r="Y255" s="659"/>
      <c r="Z255" s="659"/>
      <c r="AA255" s="659"/>
      <c r="AC255" s="660"/>
      <c r="AD255" s="660"/>
      <c r="AE255" s="660"/>
      <c r="AG255" s="659"/>
      <c r="AH255" s="659"/>
      <c r="AI255" s="659"/>
    </row>
    <row r="256" spans="4:52" ht="15" customHeight="1">
      <c r="D256" s="650"/>
      <c r="E256" s="648"/>
      <c r="F256" s="648"/>
      <c r="G256" s="648"/>
      <c r="H256" s="648"/>
      <c r="Y256" s="659"/>
      <c r="Z256" s="659"/>
      <c r="AA256" s="659"/>
      <c r="AC256" s="660"/>
      <c r="AD256" s="660"/>
      <c r="AE256" s="660"/>
      <c r="AG256" s="659"/>
      <c r="AH256" s="659"/>
      <c r="AI256" s="659"/>
    </row>
    <row r="257" spans="2:35" ht="15" customHeight="1">
      <c r="D257" s="650"/>
      <c r="E257" s="648"/>
      <c r="F257" s="648"/>
      <c r="G257" s="648"/>
      <c r="H257" s="648"/>
      <c r="I257" s="651" t="s">
        <v>755</v>
      </c>
      <c r="L257" s="1548">
        <f>S183</f>
        <v>294.91888427734375</v>
      </c>
      <c r="M257" s="1548"/>
      <c r="N257" s="1548"/>
      <c r="O257" s="651" t="s">
        <v>58</v>
      </c>
      <c r="P257" s="1549">
        <f t="shared" si="25"/>
        <v>0.52100000000000002</v>
      </c>
      <c r="Q257" s="1549"/>
      <c r="R257" s="1549"/>
      <c r="S257" s="651" t="s">
        <v>756</v>
      </c>
      <c r="T257" s="1548">
        <f>L257*P257</f>
        <v>153.65273870849609</v>
      </c>
      <c r="U257" s="1548"/>
      <c r="V257" s="1548"/>
      <c r="W257" s="651" t="s">
        <v>757</v>
      </c>
      <c r="Y257" s="659"/>
      <c r="Z257" s="659"/>
      <c r="AA257" s="659"/>
      <c r="AC257" s="660"/>
      <c r="AD257" s="660"/>
      <c r="AE257" s="660"/>
      <c r="AG257" s="659"/>
      <c r="AH257" s="659"/>
      <c r="AI257" s="659"/>
    </row>
    <row r="258" spans="2:35" ht="15" customHeight="1">
      <c r="D258" s="650"/>
      <c r="E258" s="648"/>
      <c r="F258" s="648"/>
      <c r="G258" s="648"/>
      <c r="H258" s="648"/>
      <c r="I258" s="651" t="s">
        <v>758</v>
      </c>
      <c r="L258" s="1548">
        <f>S184</f>
        <v>294.91888427734375</v>
      </c>
      <c r="M258" s="1548"/>
      <c r="N258" s="1548"/>
      <c r="O258" s="651" t="s">
        <v>58</v>
      </c>
      <c r="P258" s="1549">
        <f t="shared" si="25"/>
        <v>0.52100000000000002</v>
      </c>
      <c r="Q258" s="1549"/>
      <c r="R258" s="1549"/>
      <c r="S258" s="651" t="s">
        <v>756</v>
      </c>
      <c r="T258" s="1548">
        <f>L258*P258</f>
        <v>153.65273870849609</v>
      </c>
      <c r="U258" s="1548"/>
      <c r="V258" s="1548"/>
      <c r="W258" s="651" t="s">
        <v>757</v>
      </c>
      <c r="Y258" s="659"/>
      <c r="Z258" s="659"/>
      <c r="AA258" s="659"/>
      <c r="AC258" s="660"/>
      <c r="AD258" s="660"/>
      <c r="AE258" s="660"/>
      <c r="AG258" s="659"/>
      <c r="AH258" s="659"/>
      <c r="AI258" s="659"/>
    </row>
    <row r="259" spans="2:35" ht="15" customHeight="1">
      <c r="D259" s="650"/>
      <c r="E259" s="648"/>
      <c r="F259" s="648"/>
      <c r="G259" s="648"/>
      <c r="H259" s="648"/>
      <c r="L259" s="659"/>
      <c r="M259" s="659"/>
      <c r="N259" s="659"/>
      <c r="P259" s="660"/>
      <c r="Q259" s="660"/>
      <c r="R259" s="660"/>
      <c r="T259" s="659"/>
      <c r="U259" s="659"/>
      <c r="V259" s="659"/>
      <c r="Y259" s="659"/>
      <c r="Z259" s="659"/>
      <c r="AA259" s="659"/>
      <c r="AC259" s="660"/>
      <c r="AD259" s="660"/>
      <c r="AE259" s="660"/>
      <c r="AG259" s="659"/>
      <c r="AH259" s="659"/>
      <c r="AI259" s="659"/>
    </row>
    <row r="260" spans="2:35" ht="15" customHeight="1">
      <c r="D260" s="650"/>
      <c r="E260" s="648"/>
      <c r="F260" s="648"/>
      <c r="G260" s="648"/>
    </row>
    <row r="261" spans="2:35" ht="15" customHeight="1">
      <c r="D261" s="650"/>
      <c r="E261" s="650"/>
      <c r="F261" s="668" t="s">
        <v>767</v>
      </c>
      <c r="G261" s="648"/>
      <c r="H261" s="648"/>
    </row>
    <row r="262" spans="2:35" s="662" customFormat="1" ht="15" customHeight="1">
      <c r="B262" s="661"/>
    </row>
    <row r="263" spans="2:35" s="219" customFormat="1" ht="15" customHeight="1">
      <c r="D263" s="220"/>
      <c r="G263" s="224" t="s">
        <v>764</v>
      </c>
    </row>
    <row r="264" spans="2:35" s="219" customFormat="1" ht="15" customHeight="1">
      <c r="D264" s="220"/>
      <c r="G264" s="224"/>
    </row>
    <row r="265" spans="2:35" ht="15" customHeight="1">
      <c r="D265" s="650"/>
      <c r="E265" s="648"/>
      <c r="F265" s="648"/>
      <c r="G265" s="648"/>
      <c r="H265" s="224" t="s">
        <v>754</v>
      </c>
      <c r="P265" s="658"/>
    </row>
    <row r="266" spans="2:35" ht="15" customHeight="1">
      <c r="D266" s="650"/>
      <c r="E266" s="648"/>
      <c r="F266" s="648"/>
      <c r="G266" s="648"/>
      <c r="H266" s="224"/>
      <c r="P266" s="658"/>
    </row>
    <row r="267" spans="2:35" ht="15" customHeight="1">
      <c r="D267" s="650"/>
      <c r="E267" s="648"/>
      <c r="F267" s="648"/>
      <c r="G267" s="648"/>
      <c r="H267" s="648"/>
      <c r="I267" s="651" t="s">
        <v>755</v>
      </c>
      <c r="L267" s="1548">
        <f>S120</f>
        <v>243.87054162597656</v>
      </c>
      <c r="M267" s="1548"/>
      <c r="N267" s="1548"/>
      <c r="O267" s="651" t="s">
        <v>58</v>
      </c>
      <c r="P267" s="1549">
        <f>反力!Q86</f>
        <v>0.184</v>
      </c>
      <c r="Q267" s="1549"/>
      <c r="R267" s="1549"/>
      <c r="S267" s="651" t="s">
        <v>756</v>
      </c>
      <c r="T267" s="1548">
        <f>L267*P267</f>
        <v>44.872179659179686</v>
      </c>
      <c r="U267" s="1548"/>
      <c r="V267" s="1548"/>
      <c r="W267" s="651" t="s">
        <v>757</v>
      </c>
    </row>
    <row r="268" spans="2:35" ht="15" customHeight="1">
      <c r="D268" s="650"/>
      <c r="E268" s="648"/>
      <c r="F268" s="648"/>
      <c r="G268" s="648"/>
      <c r="H268" s="648"/>
      <c r="I268" s="651" t="s">
        <v>758</v>
      </c>
      <c r="L268" s="1548">
        <f>S121</f>
        <v>193.12890026855467</v>
      </c>
      <c r="M268" s="1548"/>
      <c r="N268" s="1548"/>
      <c r="O268" s="651" t="s">
        <v>58</v>
      </c>
      <c r="P268" s="1549">
        <f>P267</f>
        <v>0.184</v>
      </c>
      <c r="Q268" s="1549"/>
      <c r="R268" s="1549"/>
      <c r="S268" s="651" t="s">
        <v>756</v>
      </c>
      <c r="T268" s="1548">
        <f>L268*P268</f>
        <v>35.53571764941406</v>
      </c>
      <c r="U268" s="1548"/>
      <c r="V268" s="1548"/>
      <c r="W268" s="651" t="s">
        <v>757</v>
      </c>
    </row>
    <row r="269" spans="2:35" ht="15" customHeight="1">
      <c r="D269" s="650"/>
      <c r="E269" s="648"/>
      <c r="F269" s="648"/>
      <c r="G269" s="648"/>
      <c r="H269" s="648"/>
      <c r="I269" s="651" t="s">
        <v>759</v>
      </c>
      <c r="L269" s="1548">
        <f>S122</f>
        <v>193.12890026855467</v>
      </c>
      <c r="M269" s="1548"/>
      <c r="N269" s="1548"/>
      <c r="O269" s="651" t="s">
        <v>58</v>
      </c>
      <c r="P269" s="1549">
        <f>P268</f>
        <v>0.184</v>
      </c>
      <c r="Q269" s="1549"/>
      <c r="R269" s="1549"/>
      <c r="S269" s="651" t="s">
        <v>756</v>
      </c>
      <c r="T269" s="1548">
        <f>L269*P269</f>
        <v>35.53571764941406</v>
      </c>
      <c r="U269" s="1548"/>
      <c r="V269" s="1548"/>
      <c r="W269" s="651" t="s">
        <v>757</v>
      </c>
    </row>
    <row r="270" spans="2:35" ht="15" customHeight="1">
      <c r="D270" s="650"/>
      <c r="E270" s="648"/>
      <c r="F270" s="648"/>
      <c r="G270" s="648"/>
      <c r="H270" s="648"/>
      <c r="I270" s="651" t="s">
        <v>760</v>
      </c>
      <c r="L270" s="1548">
        <f>S123</f>
        <v>243.87054162597656</v>
      </c>
      <c r="M270" s="1548"/>
      <c r="N270" s="1548"/>
      <c r="O270" s="651" t="s">
        <v>58</v>
      </c>
      <c r="P270" s="1549">
        <f>P269</f>
        <v>0.184</v>
      </c>
      <c r="Q270" s="1549"/>
      <c r="R270" s="1549"/>
      <c r="S270" s="651" t="s">
        <v>756</v>
      </c>
      <c r="T270" s="1548">
        <f>L270*P270</f>
        <v>44.872179659179686</v>
      </c>
      <c r="U270" s="1548"/>
      <c r="V270" s="1548"/>
      <c r="W270" s="651" t="s">
        <v>757</v>
      </c>
    </row>
    <row r="271" spans="2:35" ht="15" customHeight="1">
      <c r="D271" s="650"/>
      <c r="E271" s="648"/>
      <c r="F271" s="648"/>
      <c r="G271" s="648"/>
      <c r="H271" s="648"/>
      <c r="P271" s="663"/>
      <c r="Q271" s="663"/>
      <c r="R271" s="663"/>
    </row>
    <row r="272" spans="2:35" ht="15" customHeight="1">
      <c r="D272" s="650"/>
      <c r="E272" s="648"/>
      <c r="F272" s="648"/>
      <c r="G272" s="648"/>
      <c r="H272" s="648"/>
      <c r="I272" s="651" t="s">
        <v>755</v>
      </c>
      <c r="L272" s="1548">
        <f>S125</f>
        <v>0</v>
      </c>
      <c r="M272" s="1548"/>
      <c r="N272" s="1548"/>
      <c r="O272" s="651" t="s">
        <v>58</v>
      </c>
      <c r="P272" s="1549">
        <f>反力!AB86</f>
        <v>0.41</v>
      </c>
      <c r="Q272" s="1549"/>
      <c r="R272" s="1549"/>
      <c r="S272" s="651" t="s">
        <v>756</v>
      </c>
      <c r="T272" s="1548">
        <f>L272*P272</f>
        <v>0</v>
      </c>
      <c r="U272" s="1548"/>
      <c r="V272" s="1548"/>
      <c r="W272" s="651" t="s">
        <v>757</v>
      </c>
    </row>
    <row r="273" spans="4:35" ht="15" customHeight="1">
      <c r="D273" s="650"/>
      <c r="E273" s="648"/>
      <c r="F273" s="648"/>
      <c r="G273" s="648"/>
      <c r="H273" s="648"/>
      <c r="I273" s="651" t="s">
        <v>758</v>
      </c>
      <c r="L273" s="1548">
        <f>S126</f>
        <v>0</v>
      </c>
      <c r="M273" s="1548"/>
      <c r="N273" s="1548"/>
      <c r="O273" s="651" t="s">
        <v>58</v>
      </c>
      <c r="P273" s="1549">
        <f>P272</f>
        <v>0.41</v>
      </c>
      <c r="Q273" s="1549"/>
      <c r="R273" s="1549"/>
      <c r="S273" s="651" t="s">
        <v>756</v>
      </c>
      <c r="T273" s="1548">
        <f>L273*P273</f>
        <v>0</v>
      </c>
      <c r="U273" s="1548"/>
      <c r="V273" s="1548"/>
      <c r="W273" s="651" t="s">
        <v>757</v>
      </c>
    </row>
    <row r="274" spans="4:35" ht="15" customHeight="1">
      <c r="D274" s="650"/>
      <c r="E274" s="648"/>
      <c r="F274" s="648"/>
      <c r="G274" s="648"/>
      <c r="K274" s="659"/>
      <c r="L274" s="659"/>
      <c r="M274" s="659"/>
      <c r="O274" s="660"/>
      <c r="P274" s="660"/>
      <c r="Q274" s="660"/>
      <c r="S274" s="659"/>
      <c r="T274" s="659"/>
      <c r="U274" s="659"/>
      <c r="X274" s="659"/>
      <c r="Y274" s="659"/>
      <c r="Z274" s="659"/>
      <c r="AB274" s="660"/>
      <c r="AC274" s="660"/>
      <c r="AD274" s="660"/>
      <c r="AF274" s="659"/>
      <c r="AG274" s="659"/>
      <c r="AH274" s="659"/>
    </row>
    <row r="275" spans="4:35" ht="15" customHeight="1">
      <c r="D275" s="650"/>
      <c r="E275" s="648"/>
      <c r="F275" s="648"/>
      <c r="G275" s="648"/>
      <c r="H275" s="224" t="s">
        <v>761</v>
      </c>
      <c r="K275" s="662"/>
      <c r="L275" s="662"/>
      <c r="M275" s="662"/>
      <c r="P275" s="658"/>
      <c r="X275" s="659"/>
      <c r="Y275" s="659"/>
      <c r="Z275" s="659"/>
      <c r="AB275" s="660"/>
      <c r="AC275" s="660"/>
      <c r="AD275" s="660"/>
      <c r="AF275" s="659"/>
      <c r="AG275" s="659"/>
      <c r="AH275" s="659"/>
    </row>
    <row r="276" spans="4:35" ht="15" customHeight="1">
      <c r="D276" s="650"/>
      <c r="E276" s="648"/>
      <c r="F276" s="648"/>
      <c r="G276" s="648"/>
      <c r="H276" s="648"/>
      <c r="I276" s="224"/>
      <c r="L276" s="662"/>
      <c r="M276" s="662"/>
      <c r="N276" s="662"/>
      <c r="Q276" s="658"/>
      <c r="Y276" s="659"/>
      <c r="Z276" s="659"/>
      <c r="AA276" s="659"/>
      <c r="AC276" s="660"/>
      <c r="AD276" s="660"/>
      <c r="AE276" s="660"/>
      <c r="AG276" s="659"/>
      <c r="AH276" s="659"/>
      <c r="AI276" s="659"/>
    </row>
    <row r="277" spans="4:35" ht="15" customHeight="1">
      <c r="D277" s="650"/>
      <c r="E277" s="648"/>
      <c r="F277" s="648"/>
      <c r="G277" s="648"/>
      <c r="H277" s="648"/>
      <c r="I277" s="651" t="s">
        <v>755</v>
      </c>
      <c r="L277" s="1548">
        <f>S130</f>
        <v>233.51510461425778</v>
      </c>
      <c r="M277" s="1548"/>
      <c r="N277" s="1548"/>
      <c r="O277" s="651" t="s">
        <v>58</v>
      </c>
      <c r="P277" s="1549">
        <f>反力!Q89</f>
        <v>0.16700000000000001</v>
      </c>
      <c r="Q277" s="1549"/>
      <c r="R277" s="1549"/>
      <c r="S277" s="651" t="s">
        <v>756</v>
      </c>
      <c r="T277" s="1548">
        <f>L277*P277</f>
        <v>38.997022470581051</v>
      </c>
      <c r="U277" s="1548"/>
      <c r="V277" s="1548"/>
      <c r="W277" s="651" t="s">
        <v>757</v>
      </c>
      <c r="Y277" s="659"/>
      <c r="Z277" s="659"/>
      <c r="AA277" s="659"/>
      <c r="AC277" s="660"/>
      <c r="AD277" s="660"/>
      <c r="AE277" s="660"/>
      <c r="AG277" s="659"/>
      <c r="AH277" s="659"/>
      <c r="AI277" s="659"/>
    </row>
    <row r="278" spans="4:35" ht="15" customHeight="1">
      <c r="D278" s="650"/>
      <c r="E278" s="648"/>
      <c r="F278" s="648"/>
      <c r="G278" s="648"/>
      <c r="H278" s="648"/>
      <c r="I278" s="651" t="s">
        <v>758</v>
      </c>
      <c r="L278" s="1548">
        <f>S131</f>
        <v>284.25674597167966</v>
      </c>
      <c r="M278" s="1548"/>
      <c r="N278" s="1548"/>
      <c r="O278" s="651" t="s">
        <v>58</v>
      </c>
      <c r="P278" s="1549">
        <f>P277</f>
        <v>0.16700000000000001</v>
      </c>
      <c r="Q278" s="1549"/>
      <c r="R278" s="1549"/>
      <c r="S278" s="651" t="s">
        <v>756</v>
      </c>
      <c r="T278" s="1548">
        <f>L278*P278</f>
        <v>47.470876577270509</v>
      </c>
      <c r="U278" s="1548"/>
      <c r="V278" s="1548"/>
      <c r="W278" s="651" t="s">
        <v>757</v>
      </c>
      <c r="Y278" s="659"/>
      <c r="Z278" s="659"/>
      <c r="AA278" s="659"/>
      <c r="AC278" s="660"/>
      <c r="AD278" s="660"/>
      <c r="AE278" s="660"/>
      <c r="AG278" s="659"/>
      <c r="AH278" s="659"/>
      <c r="AI278" s="659"/>
    </row>
    <row r="279" spans="4:35" ht="15" customHeight="1">
      <c r="D279" s="650"/>
      <c r="E279" s="648"/>
      <c r="F279" s="648"/>
      <c r="G279" s="648"/>
      <c r="H279" s="648"/>
      <c r="I279" s="651" t="s">
        <v>759</v>
      </c>
      <c r="L279" s="1548">
        <f>S132</f>
        <v>284.25674597167966</v>
      </c>
      <c r="M279" s="1548"/>
      <c r="N279" s="1548"/>
      <c r="O279" s="651" t="s">
        <v>58</v>
      </c>
      <c r="P279" s="1549">
        <f>P278</f>
        <v>0.16700000000000001</v>
      </c>
      <c r="Q279" s="1549"/>
      <c r="R279" s="1549"/>
      <c r="S279" s="651" t="s">
        <v>756</v>
      </c>
      <c r="T279" s="1548">
        <f>L279*P279</f>
        <v>47.470876577270509</v>
      </c>
      <c r="U279" s="1548"/>
      <c r="V279" s="1548"/>
      <c r="W279" s="651" t="s">
        <v>757</v>
      </c>
      <c r="Y279" s="659"/>
      <c r="Z279" s="659"/>
      <c r="AA279" s="659"/>
      <c r="AC279" s="660"/>
      <c r="AD279" s="660"/>
      <c r="AE279" s="660"/>
      <c r="AG279" s="659"/>
      <c r="AH279" s="659"/>
      <c r="AI279" s="659"/>
    </row>
    <row r="280" spans="4:35" ht="15" customHeight="1">
      <c r="D280" s="650"/>
      <c r="E280" s="648"/>
      <c r="F280" s="648"/>
      <c r="G280" s="648"/>
      <c r="H280" s="648"/>
      <c r="I280" s="651" t="s">
        <v>760</v>
      </c>
      <c r="L280" s="1548">
        <f>S133</f>
        <v>233.51510461425778</v>
      </c>
      <c r="M280" s="1548"/>
      <c r="N280" s="1548"/>
      <c r="O280" s="651" t="s">
        <v>58</v>
      </c>
      <c r="P280" s="1549">
        <f>P279</f>
        <v>0.16700000000000001</v>
      </c>
      <c r="Q280" s="1549"/>
      <c r="R280" s="1549"/>
      <c r="S280" s="651" t="s">
        <v>756</v>
      </c>
      <c r="T280" s="1548">
        <f>L280*P280</f>
        <v>38.997022470581051</v>
      </c>
      <c r="U280" s="1548"/>
      <c r="V280" s="1548"/>
      <c r="W280" s="651" t="s">
        <v>757</v>
      </c>
      <c r="Y280" s="659"/>
      <c r="Z280" s="659"/>
      <c r="AA280" s="659"/>
      <c r="AC280" s="660"/>
      <c r="AD280" s="660"/>
      <c r="AE280" s="660"/>
      <c r="AG280" s="659"/>
      <c r="AH280" s="659"/>
      <c r="AI280" s="659"/>
    </row>
    <row r="281" spans="4:35" ht="15" customHeight="1">
      <c r="D281" s="650"/>
      <c r="E281" s="648"/>
      <c r="F281" s="648"/>
      <c r="G281" s="648"/>
      <c r="H281" s="648"/>
      <c r="Y281" s="659"/>
      <c r="Z281" s="659"/>
      <c r="AA281" s="659"/>
      <c r="AC281" s="660"/>
      <c r="AD281" s="660"/>
      <c r="AE281" s="660"/>
      <c r="AG281" s="659"/>
      <c r="AH281" s="659"/>
      <c r="AI281" s="659"/>
    </row>
    <row r="282" spans="4:35" ht="15" customHeight="1">
      <c r="D282" s="650"/>
      <c r="E282" s="648"/>
      <c r="F282" s="648"/>
      <c r="G282" s="648"/>
      <c r="H282" s="648"/>
      <c r="I282" s="651" t="s">
        <v>755</v>
      </c>
      <c r="L282" s="1548">
        <f>S135</f>
        <v>0</v>
      </c>
      <c r="M282" s="1548"/>
      <c r="N282" s="1548"/>
      <c r="O282" s="651" t="s">
        <v>58</v>
      </c>
      <c r="P282" s="1549">
        <f>反力!AB89</f>
        <v>0.39100000000000001</v>
      </c>
      <c r="Q282" s="1549"/>
      <c r="R282" s="1549"/>
      <c r="S282" s="651" t="s">
        <v>756</v>
      </c>
      <c r="T282" s="1548">
        <f>L282*P282</f>
        <v>0</v>
      </c>
      <c r="U282" s="1548"/>
      <c r="V282" s="1548"/>
      <c r="W282" s="651" t="s">
        <v>757</v>
      </c>
      <c r="Y282" s="659"/>
      <c r="Z282" s="659"/>
      <c r="AA282" s="659"/>
      <c r="AC282" s="660"/>
      <c r="AD282" s="660"/>
      <c r="AE282" s="660"/>
      <c r="AG282" s="659"/>
      <c r="AH282" s="659"/>
      <c r="AI282" s="659"/>
    </row>
    <row r="283" spans="4:35" ht="15" customHeight="1">
      <c r="D283" s="650"/>
      <c r="E283" s="648"/>
      <c r="F283" s="648"/>
      <c r="G283" s="648"/>
      <c r="H283" s="648"/>
      <c r="I283" s="651" t="s">
        <v>758</v>
      </c>
      <c r="L283" s="1548">
        <f>S136</f>
        <v>0</v>
      </c>
      <c r="M283" s="1548"/>
      <c r="N283" s="1548"/>
      <c r="O283" s="651" t="s">
        <v>58</v>
      </c>
      <c r="P283" s="1549">
        <f>P282</f>
        <v>0.39100000000000001</v>
      </c>
      <c r="Q283" s="1549"/>
      <c r="R283" s="1549"/>
      <c r="S283" s="651" t="s">
        <v>756</v>
      </c>
      <c r="T283" s="1548">
        <f>L283*P283</f>
        <v>0</v>
      </c>
      <c r="U283" s="1548"/>
      <c r="V283" s="1548"/>
      <c r="W283" s="651" t="s">
        <v>757</v>
      </c>
      <c r="Y283" s="659"/>
      <c r="Z283" s="659"/>
      <c r="AA283" s="659"/>
      <c r="AC283" s="660"/>
      <c r="AD283" s="660"/>
      <c r="AE283" s="660"/>
      <c r="AG283" s="659"/>
      <c r="AH283" s="659"/>
      <c r="AI283" s="659"/>
    </row>
    <row r="284" spans="4:35" ht="15" customHeight="1">
      <c r="D284" s="650"/>
      <c r="E284" s="648"/>
      <c r="F284" s="648"/>
      <c r="G284" s="648"/>
      <c r="K284" s="659"/>
      <c r="L284" s="659"/>
      <c r="M284" s="659"/>
      <c r="O284" s="660"/>
      <c r="P284" s="660"/>
      <c r="Q284" s="660"/>
      <c r="S284" s="659"/>
      <c r="T284" s="659"/>
      <c r="U284" s="659"/>
      <c r="X284" s="659"/>
      <c r="Y284" s="659"/>
      <c r="Z284" s="659"/>
      <c r="AB284" s="660"/>
      <c r="AC284" s="660"/>
      <c r="AD284" s="660"/>
      <c r="AF284" s="659"/>
      <c r="AG284" s="659"/>
      <c r="AH284" s="659"/>
    </row>
    <row r="285" spans="4:35" ht="15" customHeight="1">
      <c r="D285" s="650"/>
      <c r="E285" s="648"/>
      <c r="F285" s="648"/>
      <c r="G285" s="648"/>
      <c r="K285" s="659"/>
      <c r="L285" s="659"/>
      <c r="M285" s="659"/>
      <c r="O285" s="660"/>
      <c r="P285" s="660"/>
      <c r="Q285" s="660"/>
      <c r="S285" s="659"/>
      <c r="T285" s="659"/>
      <c r="U285" s="659"/>
    </row>
    <row r="286" spans="4:35" s="219" customFormat="1" ht="15" customHeight="1">
      <c r="D286" s="220"/>
      <c r="G286" s="224" t="s">
        <v>765</v>
      </c>
    </row>
    <row r="287" spans="4:35" s="219" customFormat="1" ht="15" customHeight="1">
      <c r="D287" s="220"/>
      <c r="G287" s="224"/>
    </row>
    <row r="288" spans="4:35" ht="15" customHeight="1">
      <c r="D288" s="650"/>
      <c r="E288" s="648"/>
      <c r="F288" s="648"/>
      <c r="G288" s="648"/>
      <c r="H288" s="224" t="s">
        <v>754</v>
      </c>
      <c r="P288" s="658"/>
    </row>
    <row r="289" spans="4:52" ht="15" customHeight="1">
      <c r="D289" s="650"/>
      <c r="E289" s="648"/>
      <c r="F289" s="648"/>
      <c r="G289" s="648"/>
      <c r="H289" s="648"/>
      <c r="L289" s="659"/>
      <c r="M289" s="659"/>
      <c r="N289" s="659"/>
      <c r="P289" s="660"/>
      <c r="Q289" s="660"/>
      <c r="R289" s="660"/>
      <c r="T289" s="659"/>
      <c r="U289" s="659"/>
      <c r="V289" s="659"/>
      <c r="AL289" s="659"/>
      <c r="AM289" s="659"/>
      <c r="AN289" s="659"/>
      <c r="AR289" s="659"/>
      <c r="AS289" s="659"/>
      <c r="AT289" s="659"/>
      <c r="AX289" s="659"/>
      <c r="AY289" s="659"/>
      <c r="AZ289" s="659"/>
    </row>
    <row r="290" spans="4:52" ht="15" customHeight="1">
      <c r="D290" s="650"/>
      <c r="E290" s="648"/>
      <c r="F290" s="648"/>
      <c r="G290" s="648"/>
      <c r="H290" s="648"/>
      <c r="I290" s="651" t="s">
        <v>755</v>
      </c>
      <c r="L290" s="1548">
        <f>S143</f>
        <v>48.374325370788569</v>
      </c>
      <c r="M290" s="1548"/>
      <c r="N290" s="1548"/>
      <c r="O290" s="651" t="s">
        <v>58</v>
      </c>
      <c r="P290" s="1549">
        <f>P267</f>
        <v>0.184</v>
      </c>
      <c r="Q290" s="1549"/>
      <c r="R290" s="1549"/>
      <c r="S290" s="651" t="s">
        <v>756</v>
      </c>
      <c r="T290" s="1548">
        <f>L290*P290</f>
        <v>8.9008758682250964</v>
      </c>
      <c r="U290" s="1548"/>
      <c r="V290" s="1548"/>
      <c r="W290" s="651" t="s">
        <v>757</v>
      </c>
      <c r="AL290" s="659"/>
      <c r="AM290" s="659"/>
      <c r="AN290" s="659"/>
      <c r="AR290" s="659"/>
      <c r="AS290" s="659"/>
      <c r="AT290" s="659"/>
      <c r="AX290" s="659"/>
      <c r="AY290" s="659"/>
      <c r="AZ290" s="659"/>
    </row>
    <row r="291" spans="4:52" ht="15" customHeight="1">
      <c r="D291" s="650"/>
      <c r="E291" s="648"/>
      <c r="F291" s="648"/>
      <c r="G291" s="648"/>
      <c r="H291" s="648"/>
      <c r="I291" s="651" t="s">
        <v>758</v>
      </c>
      <c r="L291" s="1548">
        <f>S144</f>
        <v>38.309179115295407</v>
      </c>
      <c r="M291" s="1548"/>
      <c r="N291" s="1548"/>
      <c r="O291" s="651" t="s">
        <v>58</v>
      </c>
      <c r="P291" s="1549">
        <f>P268</f>
        <v>0.184</v>
      </c>
      <c r="Q291" s="1549"/>
      <c r="R291" s="1549"/>
      <c r="S291" s="651" t="s">
        <v>756</v>
      </c>
      <c r="T291" s="1548">
        <f>L291*P291</f>
        <v>7.0488889572143547</v>
      </c>
      <c r="U291" s="1548"/>
      <c r="V291" s="1548"/>
      <c r="W291" s="651" t="s">
        <v>757</v>
      </c>
      <c r="AL291" s="659"/>
      <c r="AM291" s="659"/>
      <c r="AN291" s="659"/>
      <c r="AR291" s="659"/>
      <c r="AS291" s="659"/>
      <c r="AT291" s="659"/>
      <c r="AX291" s="659"/>
      <c r="AY291" s="659"/>
      <c r="AZ291" s="659"/>
    </row>
    <row r="292" spans="4:52" ht="15" customHeight="1">
      <c r="D292" s="650"/>
      <c r="E292" s="648"/>
      <c r="F292" s="648"/>
      <c r="G292" s="648"/>
      <c r="H292" s="648"/>
      <c r="I292" s="651" t="s">
        <v>759</v>
      </c>
      <c r="L292" s="1548">
        <f>S145</f>
        <v>38.309179115295407</v>
      </c>
      <c r="M292" s="1548"/>
      <c r="N292" s="1548"/>
      <c r="O292" s="651" t="s">
        <v>58</v>
      </c>
      <c r="P292" s="1549">
        <f>P269</f>
        <v>0.184</v>
      </c>
      <c r="Q292" s="1549"/>
      <c r="R292" s="1549"/>
      <c r="S292" s="651" t="s">
        <v>756</v>
      </c>
      <c r="T292" s="1548">
        <f>L292*P292</f>
        <v>7.0488889572143547</v>
      </c>
      <c r="U292" s="1548"/>
      <c r="V292" s="1548"/>
      <c r="W292" s="651" t="s">
        <v>757</v>
      </c>
      <c r="AL292" s="659"/>
      <c r="AM292" s="659"/>
      <c r="AN292" s="659"/>
      <c r="AR292" s="659"/>
      <c r="AS292" s="659"/>
      <c r="AT292" s="659"/>
      <c r="AX292" s="659"/>
      <c r="AY292" s="659"/>
      <c r="AZ292" s="659"/>
    </row>
    <row r="293" spans="4:52" ht="15" customHeight="1">
      <c r="D293" s="650"/>
      <c r="E293" s="648"/>
      <c r="F293" s="648"/>
      <c r="G293" s="648"/>
      <c r="H293" s="648"/>
      <c r="I293" s="651" t="s">
        <v>760</v>
      </c>
      <c r="L293" s="1548">
        <f>S146</f>
        <v>48.374325370788569</v>
      </c>
      <c r="M293" s="1548"/>
      <c r="N293" s="1548"/>
      <c r="O293" s="651" t="s">
        <v>58</v>
      </c>
      <c r="P293" s="1549">
        <f>P270</f>
        <v>0.184</v>
      </c>
      <c r="Q293" s="1549"/>
      <c r="R293" s="1549"/>
      <c r="S293" s="651" t="s">
        <v>756</v>
      </c>
      <c r="T293" s="1548">
        <f>L293*P293</f>
        <v>8.9008758682250964</v>
      </c>
      <c r="U293" s="1548"/>
      <c r="V293" s="1548"/>
      <c r="W293" s="651" t="s">
        <v>757</v>
      </c>
      <c r="AL293" s="659"/>
      <c r="AM293" s="659"/>
      <c r="AN293" s="659"/>
      <c r="AR293" s="659"/>
      <c r="AS293" s="659"/>
      <c r="AT293" s="659"/>
      <c r="AX293" s="659"/>
      <c r="AY293" s="659"/>
      <c r="AZ293" s="659"/>
    </row>
    <row r="294" spans="4:52" ht="15" customHeight="1">
      <c r="D294" s="650"/>
      <c r="E294" s="648"/>
      <c r="F294" s="648"/>
      <c r="G294" s="648"/>
      <c r="H294" s="648"/>
      <c r="P294" s="663"/>
      <c r="Q294" s="663"/>
      <c r="R294" s="663"/>
      <c r="AL294" s="659"/>
      <c r="AM294" s="659"/>
      <c r="AN294" s="659"/>
      <c r="AR294" s="659"/>
      <c r="AS294" s="659"/>
      <c r="AT294" s="659"/>
      <c r="AX294" s="659"/>
      <c r="AY294" s="659"/>
      <c r="AZ294" s="659"/>
    </row>
    <row r="295" spans="4:52" ht="15" customHeight="1">
      <c r="D295" s="650"/>
      <c r="E295" s="648"/>
      <c r="F295" s="648"/>
      <c r="G295" s="648"/>
      <c r="H295" s="648"/>
      <c r="I295" s="651" t="s">
        <v>755</v>
      </c>
      <c r="L295" s="1548">
        <f>S148</f>
        <v>357.25316586303711</v>
      </c>
      <c r="M295" s="1548"/>
      <c r="N295" s="1548"/>
      <c r="O295" s="651" t="s">
        <v>58</v>
      </c>
      <c r="P295" s="1549">
        <f>P272</f>
        <v>0.41</v>
      </c>
      <c r="Q295" s="1549"/>
      <c r="R295" s="1549"/>
      <c r="S295" s="651" t="s">
        <v>756</v>
      </c>
      <c r="T295" s="1548">
        <f>L295*P295</f>
        <v>146.47379800384522</v>
      </c>
      <c r="U295" s="1548"/>
      <c r="V295" s="1548"/>
      <c r="W295" s="651" t="s">
        <v>757</v>
      </c>
      <c r="AL295" s="659"/>
      <c r="AM295" s="659"/>
      <c r="AN295" s="659"/>
      <c r="AR295" s="659"/>
      <c r="AS295" s="659"/>
      <c r="AT295" s="659"/>
      <c r="AX295" s="659"/>
      <c r="AY295" s="659"/>
      <c r="AZ295" s="659"/>
    </row>
    <row r="296" spans="4:52" ht="15" customHeight="1">
      <c r="D296" s="650"/>
      <c r="E296" s="648"/>
      <c r="F296" s="648"/>
      <c r="G296" s="648"/>
      <c r="H296" s="648"/>
      <c r="I296" s="651" t="s">
        <v>758</v>
      </c>
      <c r="L296" s="1548">
        <f>S149</f>
        <v>357.25316586303711</v>
      </c>
      <c r="M296" s="1548"/>
      <c r="N296" s="1548"/>
      <c r="O296" s="651" t="s">
        <v>58</v>
      </c>
      <c r="P296" s="1549">
        <f>P273</f>
        <v>0.41</v>
      </c>
      <c r="Q296" s="1549"/>
      <c r="R296" s="1549"/>
      <c r="S296" s="651" t="s">
        <v>756</v>
      </c>
      <c r="T296" s="1548">
        <f>L296*P296</f>
        <v>146.47379800384522</v>
      </c>
      <c r="U296" s="1548"/>
      <c r="V296" s="1548"/>
      <c r="W296" s="651" t="s">
        <v>757</v>
      </c>
      <c r="AL296" s="659"/>
      <c r="AM296" s="659"/>
      <c r="AN296" s="659"/>
      <c r="AR296" s="659"/>
      <c r="AS296" s="659"/>
      <c r="AT296" s="659"/>
      <c r="AX296" s="659"/>
      <c r="AY296" s="659"/>
      <c r="AZ296" s="659"/>
    </row>
    <row r="297" spans="4:52" ht="15" customHeight="1">
      <c r="D297" s="650"/>
      <c r="E297" s="648"/>
      <c r="F297" s="648"/>
      <c r="G297" s="648"/>
      <c r="K297" s="659"/>
      <c r="L297" s="659"/>
      <c r="M297" s="659"/>
      <c r="O297" s="660"/>
      <c r="P297" s="660"/>
      <c r="Q297" s="660"/>
      <c r="S297" s="659"/>
      <c r="T297" s="659"/>
      <c r="U297" s="659"/>
      <c r="X297" s="659"/>
      <c r="Y297" s="659"/>
      <c r="Z297" s="659"/>
      <c r="AB297" s="660"/>
      <c r="AC297" s="660"/>
      <c r="AD297" s="660"/>
      <c r="AF297" s="659"/>
      <c r="AG297" s="659"/>
      <c r="AH297" s="659"/>
    </row>
    <row r="298" spans="4:52" ht="15" customHeight="1">
      <c r="D298" s="650"/>
      <c r="E298" s="648"/>
      <c r="F298" s="648"/>
      <c r="G298" s="648"/>
      <c r="H298" s="224" t="s">
        <v>761</v>
      </c>
      <c r="K298" s="662"/>
      <c r="L298" s="662"/>
      <c r="M298" s="662"/>
      <c r="P298" s="658"/>
      <c r="X298" s="659"/>
      <c r="Y298" s="659"/>
      <c r="Z298" s="659"/>
      <c r="AB298" s="660"/>
      <c r="AC298" s="660"/>
      <c r="AD298" s="660"/>
      <c r="AF298" s="659"/>
      <c r="AG298" s="659"/>
      <c r="AH298" s="659"/>
    </row>
    <row r="299" spans="4:52" ht="15" customHeight="1">
      <c r="D299" s="650"/>
      <c r="E299" s="648"/>
      <c r="F299" s="648"/>
      <c r="G299" s="648"/>
      <c r="H299" s="648"/>
      <c r="I299" s="224"/>
      <c r="L299" s="662"/>
      <c r="M299" s="662"/>
      <c r="N299" s="662"/>
      <c r="Q299" s="658"/>
      <c r="Y299" s="659"/>
      <c r="Z299" s="659"/>
      <c r="AA299" s="659"/>
      <c r="AC299" s="660"/>
      <c r="AD299" s="660"/>
      <c r="AE299" s="660"/>
      <c r="AG299" s="659"/>
      <c r="AH299" s="659"/>
      <c r="AI299" s="659"/>
    </row>
    <row r="300" spans="4:52" ht="15" customHeight="1">
      <c r="D300" s="650"/>
      <c r="E300" s="648"/>
      <c r="F300" s="648"/>
      <c r="G300" s="648"/>
      <c r="H300" s="648"/>
      <c r="I300" s="651" t="s">
        <v>755</v>
      </c>
      <c r="L300" s="1548">
        <f>S153</f>
        <v>46.320213890075678</v>
      </c>
      <c r="M300" s="1548"/>
      <c r="N300" s="1548"/>
      <c r="O300" s="651" t="s">
        <v>58</v>
      </c>
      <c r="P300" s="1549">
        <f>P277</f>
        <v>0.16700000000000001</v>
      </c>
      <c r="Q300" s="1549"/>
      <c r="R300" s="1549"/>
      <c r="S300" s="651" t="s">
        <v>756</v>
      </c>
      <c r="T300" s="1548">
        <f>L300*P300</f>
        <v>7.7354757196426389</v>
      </c>
      <c r="U300" s="1548"/>
      <c r="V300" s="1548"/>
      <c r="W300" s="651" t="s">
        <v>757</v>
      </c>
      <c r="Y300" s="659"/>
      <c r="Z300" s="659"/>
      <c r="AA300" s="659"/>
      <c r="AC300" s="660"/>
      <c r="AD300" s="660"/>
      <c r="AE300" s="660"/>
      <c r="AG300" s="659"/>
      <c r="AH300" s="659"/>
      <c r="AI300" s="659"/>
    </row>
    <row r="301" spans="4:52" ht="15" customHeight="1">
      <c r="D301" s="650"/>
      <c r="E301" s="648"/>
      <c r="F301" s="648"/>
      <c r="G301" s="648"/>
      <c r="H301" s="648"/>
      <c r="I301" s="651" t="s">
        <v>758</v>
      </c>
      <c r="L301" s="1548">
        <f>S154</f>
        <v>56.385360145568839</v>
      </c>
      <c r="M301" s="1548"/>
      <c r="N301" s="1548"/>
      <c r="O301" s="651" t="s">
        <v>58</v>
      </c>
      <c r="P301" s="1549">
        <f>P278</f>
        <v>0.16700000000000001</v>
      </c>
      <c r="Q301" s="1549"/>
      <c r="R301" s="1549"/>
      <c r="S301" s="651" t="s">
        <v>756</v>
      </c>
      <c r="T301" s="1548">
        <f>L301*P301</f>
        <v>9.4163551443099962</v>
      </c>
      <c r="U301" s="1548"/>
      <c r="V301" s="1548"/>
      <c r="W301" s="651" t="s">
        <v>757</v>
      </c>
      <c r="Y301" s="659"/>
      <c r="Z301" s="659"/>
      <c r="AA301" s="659"/>
      <c r="AC301" s="660"/>
      <c r="AD301" s="660"/>
      <c r="AE301" s="660"/>
      <c r="AG301" s="659"/>
      <c r="AH301" s="659"/>
      <c r="AI301" s="659"/>
    </row>
    <row r="302" spans="4:52" ht="15" customHeight="1">
      <c r="D302" s="650"/>
      <c r="E302" s="648"/>
      <c r="F302" s="648"/>
      <c r="G302" s="648"/>
      <c r="H302" s="648"/>
      <c r="I302" s="651" t="s">
        <v>759</v>
      </c>
      <c r="L302" s="1548">
        <f>S155</f>
        <v>56.385360145568839</v>
      </c>
      <c r="M302" s="1548"/>
      <c r="N302" s="1548"/>
      <c r="O302" s="651" t="s">
        <v>58</v>
      </c>
      <c r="P302" s="1549">
        <f>P279</f>
        <v>0.16700000000000001</v>
      </c>
      <c r="Q302" s="1549"/>
      <c r="R302" s="1549"/>
      <c r="S302" s="651" t="s">
        <v>756</v>
      </c>
      <c r="T302" s="1548">
        <f>L302*P302</f>
        <v>9.4163551443099962</v>
      </c>
      <c r="U302" s="1548"/>
      <c r="V302" s="1548"/>
      <c r="W302" s="651" t="s">
        <v>757</v>
      </c>
      <c r="Y302" s="659"/>
      <c r="Z302" s="659"/>
      <c r="AA302" s="659"/>
      <c r="AC302" s="660"/>
      <c r="AD302" s="660"/>
      <c r="AE302" s="660"/>
      <c r="AG302" s="659"/>
      <c r="AH302" s="659"/>
      <c r="AI302" s="659"/>
    </row>
    <row r="303" spans="4:52" ht="15" customHeight="1">
      <c r="D303" s="650"/>
      <c r="E303" s="648"/>
      <c r="F303" s="648"/>
      <c r="G303" s="648"/>
      <c r="H303" s="648"/>
      <c r="I303" s="651" t="s">
        <v>760</v>
      </c>
      <c r="L303" s="1548">
        <f>S156</f>
        <v>46.320213890075678</v>
      </c>
      <c r="M303" s="1548"/>
      <c r="N303" s="1548"/>
      <c r="O303" s="651" t="s">
        <v>58</v>
      </c>
      <c r="P303" s="1549">
        <f>P280</f>
        <v>0.16700000000000001</v>
      </c>
      <c r="Q303" s="1549"/>
      <c r="R303" s="1549"/>
      <c r="S303" s="651" t="s">
        <v>756</v>
      </c>
      <c r="T303" s="1548">
        <f>L303*P303</f>
        <v>7.7354757196426389</v>
      </c>
      <c r="U303" s="1548"/>
      <c r="V303" s="1548"/>
      <c r="W303" s="651" t="s">
        <v>757</v>
      </c>
      <c r="Y303" s="659"/>
      <c r="Z303" s="659"/>
      <c r="AA303" s="659"/>
      <c r="AC303" s="660"/>
      <c r="AD303" s="660"/>
      <c r="AE303" s="660"/>
      <c r="AG303" s="659"/>
      <c r="AH303" s="659"/>
      <c r="AI303" s="659"/>
    </row>
    <row r="304" spans="4:52" ht="15" customHeight="1">
      <c r="D304" s="650"/>
      <c r="E304" s="648"/>
      <c r="F304" s="648"/>
      <c r="G304" s="648"/>
      <c r="H304" s="648"/>
      <c r="Y304" s="659"/>
      <c r="Z304" s="659"/>
      <c r="AA304" s="659"/>
      <c r="AC304" s="660"/>
      <c r="AD304" s="660"/>
      <c r="AE304" s="660"/>
      <c r="AG304" s="659"/>
      <c r="AH304" s="659"/>
      <c r="AI304" s="659"/>
    </row>
    <row r="305" spans="4:52" ht="15" customHeight="1">
      <c r="D305" s="650"/>
      <c r="E305" s="648"/>
      <c r="F305" s="648"/>
      <c r="G305" s="648"/>
      <c r="H305" s="648"/>
      <c r="I305" s="651" t="s">
        <v>755</v>
      </c>
      <c r="L305" s="1548">
        <f>S158</f>
        <v>416.86483764648438</v>
      </c>
      <c r="M305" s="1548"/>
      <c r="N305" s="1548"/>
      <c r="O305" s="651" t="s">
        <v>58</v>
      </c>
      <c r="P305" s="1549">
        <f>P282</f>
        <v>0.39100000000000001</v>
      </c>
      <c r="Q305" s="1549"/>
      <c r="R305" s="1549"/>
      <c r="S305" s="651" t="s">
        <v>756</v>
      </c>
      <c r="T305" s="1548">
        <f>L305*P305</f>
        <v>162.99415151977539</v>
      </c>
      <c r="U305" s="1548"/>
      <c r="V305" s="1548"/>
      <c r="W305" s="651" t="s">
        <v>757</v>
      </c>
      <c r="Y305" s="659"/>
      <c r="Z305" s="659"/>
      <c r="AA305" s="659"/>
      <c r="AC305" s="660"/>
      <c r="AD305" s="660"/>
      <c r="AE305" s="660"/>
      <c r="AG305" s="659"/>
      <c r="AH305" s="659"/>
      <c r="AI305" s="659"/>
    </row>
    <row r="306" spans="4:52" ht="15" customHeight="1">
      <c r="D306" s="650"/>
      <c r="E306" s="648"/>
      <c r="F306" s="648"/>
      <c r="G306" s="648"/>
      <c r="H306" s="648"/>
      <c r="I306" s="651" t="s">
        <v>758</v>
      </c>
      <c r="L306" s="1548">
        <f>S159</f>
        <v>416.86483764648438</v>
      </c>
      <c r="M306" s="1548"/>
      <c r="N306" s="1548"/>
      <c r="O306" s="651" t="s">
        <v>58</v>
      </c>
      <c r="P306" s="1549">
        <f>P283</f>
        <v>0.39100000000000001</v>
      </c>
      <c r="Q306" s="1549"/>
      <c r="R306" s="1549"/>
      <c r="S306" s="651" t="s">
        <v>756</v>
      </c>
      <c r="T306" s="1548">
        <f>L306*P306</f>
        <v>162.99415151977539</v>
      </c>
      <c r="U306" s="1548"/>
      <c r="V306" s="1548"/>
      <c r="W306" s="651" t="s">
        <v>757</v>
      </c>
      <c r="Y306" s="659"/>
      <c r="Z306" s="659"/>
      <c r="AA306" s="659"/>
      <c r="AC306" s="660"/>
      <c r="AD306" s="660"/>
      <c r="AE306" s="660"/>
      <c r="AG306" s="659"/>
      <c r="AH306" s="659"/>
      <c r="AI306" s="659"/>
    </row>
    <row r="307" spans="4:52" ht="15" customHeight="1">
      <c r="D307" s="650"/>
      <c r="E307" s="648"/>
      <c r="F307" s="648"/>
      <c r="G307" s="648"/>
      <c r="K307" s="659"/>
      <c r="L307" s="659"/>
      <c r="M307" s="659"/>
      <c r="O307" s="660"/>
      <c r="P307" s="660"/>
      <c r="Q307" s="660"/>
      <c r="S307" s="659"/>
      <c r="T307" s="659"/>
      <c r="U307" s="659"/>
      <c r="X307" s="659"/>
      <c r="Y307" s="659"/>
      <c r="Z307" s="659"/>
      <c r="AB307" s="660"/>
      <c r="AC307" s="660"/>
      <c r="AD307" s="660"/>
      <c r="AF307" s="659"/>
      <c r="AG307" s="659"/>
      <c r="AH307" s="659"/>
    </row>
    <row r="308" spans="4:52" ht="15" customHeight="1">
      <c r="D308" s="650"/>
      <c r="E308" s="648"/>
      <c r="F308" s="648"/>
      <c r="G308" s="648"/>
      <c r="K308" s="659"/>
      <c r="L308" s="659"/>
      <c r="M308" s="659"/>
      <c r="O308" s="660"/>
      <c r="P308" s="660"/>
      <c r="Q308" s="660"/>
      <c r="S308" s="659"/>
      <c r="T308" s="659"/>
      <c r="U308" s="659"/>
    </row>
    <row r="309" spans="4:52" ht="15" customHeight="1">
      <c r="D309" s="650"/>
      <c r="E309" s="648"/>
      <c r="F309" s="648"/>
      <c r="G309" s="648"/>
      <c r="H309" s="648"/>
      <c r="L309" s="659"/>
      <c r="M309" s="659"/>
      <c r="N309" s="659"/>
      <c r="P309" s="660"/>
      <c r="Q309" s="660"/>
      <c r="R309" s="660"/>
      <c r="T309" s="659"/>
      <c r="U309" s="659"/>
      <c r="V309" s="659"/>
    </row>
    <row r="310" spans="4:52" s="219" customFormat="1" ht="15" customHeight="1">
      <c r="D310" s="220"/>
      <c r="G310" s="224" t="s">
        <v>766</v>
      </c>
    </row>
    <row r="311" spans="4:52" s="219" customFormat="1" ht="15" customHeight="1">
      <c r="D311" s="220"/>
      <c r="G311" s="224"/>
    </row>
    <row r="312" spans="4:52" ht="15" customHeight="1">
      <c r="D312" s="650"/>
      <c r="E312" s="648"/>
      <c r="F312" s="648"/>
      <c r="G312" s="648"/>
      <c r="H312" s="224" t="s">
        <v>754</v>
      </c>
      <c r="P312" s="658"/>
    </row>
    <row r="313" spans="4:52" ht="15" customHeight="1">
      <c r="D313" s="650"/>
      <c r="E313" s="648"/>
      <c r="F313" s="648"/>
      <c r="G313" s="648"/>
      <c r="K313" s="659"/>
      <c r="L313" s="659"/>
      <c r="M313" s="659"/>
      <c r="O313" s="660"/>
      <c r="P313" s="660"/>
      <c r="Q313" s="660"/>
      <c r="S313" s="659"/>
      <c r="T313" s="659"/>
      <c r="U313" s="659"/>
      <c r="AK313" s="659"/>
      <c r="AL313" s="659"/>
      <c r="AM313" s="659"/>
      <c r="AQ313" s="659"/>
      <c r="AR313" s="659"/>
      <c r="AS313" s="659"/>
      <c r="AW313" s="659"/>
      <c r="AX313" s="659"/>
      <c r="AY313" s="659"/>
    </row>
    <row r="314" spans="4:52" ht="15" customHeight="1">
      <c r="D314" s="650"/>
      <c r="E314" s="648"/>
      <c r="F314" s="648"/>
      <c r="G314" s="648"/>
      <c r="H314" s="648"/>
      <c r="I314" s="651" t="s">
        <v>755</v>
      </c>
      <c r="L314" s="1548">
        <f>S168</f>
        <v>128.33187570190429</v>
      </c>
      <c r="M314" s="1548"/>
      <c r="N314" s="1548"/>
      <c r="O314" s="651" t="s">
        <v>58</v>
      </c>
      <c r="P314" s="1549">
        <f>P290</f>
        <v>0.184</v>
      </c>
      <c r="Q314" s="1549"/>
      <c r="R314" s="1549"/>
      <c r="S314" s="651" t="s">
        <v>756</v>
      </c>
      <c r="T314" s="1548">
        <f>L314*P314</f>
        <v>23.613065129150389</v>
      </c>
      <c r="U314" s="1548"/>
      <c r="V314" s="1548"/>
      <c r="W314" s="651" t="s">
        <v>757</v>
      </c>
      <c r="AL314" s="659"/>
      <c r="AM314" s="659"/>
      <c r="AN314" s="659"/>
      <c r="AR314" s="659"/>
      <c r="AS314" s="659"/>
      <c r="AT314" s="659"/>
      <c r="AX314" s="659"/>
      <c r="AY314" s="659"/>
      <c r="AZ314" s="659"/>
    </row>
    <row r="315" spans="4:52" ht="15" customHeight="1">
      <c r="D315" s="650"/>
      <c r="E315" s="648"/>
      <c r="F315" s="648"/>
      <c r="G315" s="648"/>
      <c r="H315" s="648"/>
      <c r="I315" s="651" t="s">
        <v>758</v>
      </c>
      <c r="L315" s="1548">
        <f>S169</f>
        <v>101.63012661743164</v>
      </c>
      <c r="M315" s="1548"/>
      <c r="N315" s="1548"/>
      <c r="O315" s="651" t="s">
        <v>58</v>
      </c>
      <c r="P315" s="1549">
        <f>P291</f>
        <v>0.184</v>
      </c>
      <c r="Q315" s="1549"/>
      <c r="R315" s="1549"/>
      <c r="S315" s="651" t="s">
        <v>756</v>
      </c>
      <c r="T315" s="1548">
        <f>L315*P315</f>
        <v>18.699943297607422</v>
      </c>
      <c r="U315" s="1548"/>
      <c r="V315" s="1548"/>
      <c r="W315" s="651" t="s">
        <v>757</v>
      </c>
      <c r="AL315" s="659"/>
      <c r="AM315" s="659"/>
      <c r="AN315" s="659"/>
      <c r="AR315" s="659"/>
      <c r="AS315" s="659"/>
      <c r="AT315" s="659"/>
      <c r="AX315" s="659"/>
      <c r="AY315" s="659"/>
      <c r="AZ315" s="659"/>
    </row>
    <row r="316" spans="4:52" ht="15" customHeight="1">
      <c r="D316" s="650"/>
      <c r="E316" s="648"/>
      <c r="F316" s="648"/>
      <c r="G316" s="648"/>
      <c r="H316" s="648"/>
      <c r="I316" s="651" t="s">
        <v>759</v>
      </c>
      <c r="L316" s="1548">
        <f>S170</f>
        <v>101.63012661743164</v>
      </c>
      <c r="M316" s="1548"/>
      <c r="N316" s="1548"/>
      <c r="O316" s="651" t="s">
        <v>58</v>
      </c>
      <c r="P316" s="1549">
        <f>P292</f>
        <v>0.184</v>
      </c>
      <c r="Q316" s="1549"/>
      <c r="R316" s="1549"/>
      <c r="S316" s="651" t="s">
        <v>756</v>
      </c>
      <c r="T316" s="1548">
        <f>L316*P316</f>
        <v>18.699943297607422</v>
      </c>
      <c r="U316" s="1548"/>
      <c r="V316" s="1548"/>
      <c r="W316" s="651" t="s">
        <v>757</v>
      </c>
      <c r="AL316" s="659"/>
      <c r="AM316" s="659"/>
      <c r="AN316" s="659"/>
      <c r="AR316" s="659"/>
      <c r="AS316" s="659"/>
      <c r="AT316" s="659"/>
      <c r="AX316" s="659"/>
      <c r="AY316" s="659"/>
      <c r="AZ316" s="659"/>
    </row>
    <row r="317" spans="4:52" ht="15" customHeight="1">
      <c r="D317" s="650"/>
      <c r="E317" s="648"/>
      <c r="F317" s="648"/>
      <c r="G317" s="648"/>
      <c r="H317" s="648"/>
      <c r="I317" s="651" t="s">
        <v>760</v>
      </c>
      <c r="L317" s="1548">
        <f>S171</f>
        <v>128.33187570190429</v>
      </c>
      <c r="M317" s="1548"/>
      <c r="N317" s="1548"/>
      <c r="O317" s="651" t="s">
        <v>58</v>
      </c>
      <c r="P317" s="1549">
        <f>P293</f>
        <v>0.184</v>
      </c>
      <c r="Q317" s="1549"/>
      <c r="R317" s="1549"/>
      <c r="S317" s="651" t="s">
        <v>756</v>
      </c>
      <c r="T317" s="1548">
        <f>L317*P317</f>
        <v>23.613065129150389</v>
      </c>
      <c r="U317" s="1548"/>
      <c r="V317" s="1548"/>
      <c r="W317" s="651" t="s">
        <v>757</v>
      </c>
      <c r="AL317" s="659"/>
      <c r="AM317" s="659"/>
      <c r="AN317" s="659"/>
      <c r="AR317" s="659"/>
      <c r="AS317" s="659"/>
      <c r="AT317" s="659"/>
      <c r="AX317" s="659"/>
      <c r="AY317" s="659"/>
      <c r="AZ317" s="659"/>
    </row>
    <row r="318" spans="4:52" ht="15" customHeight="1">
      <c r="D318" s="650"/>
      <c r="E318" s="648"/>
      <c r="F318" s="648"/>
      <c r="G318" s="648"/>
      <c r="H318" s="648"/>
      <c r="P318" s="663"/>
      <c r="Q318" s="663"/>
      <c r="R318" s="663"/>
      <c r="AL318" s="659"/>
      <c r="AM318" s="659"/>
      <c r="AN318" s="659"/>
      <c r="AR318" s="659"/>
      <c r="AS318" s="659"/>
      <c r="AT318" s="659"/>
      <c r="AX318" s="659"/>
      <c r="AY318" s="659"/>
      <c r="AZ318" s="659"/>
    </row>
    <row r="319" spans="4:52" ht="15" customHeight="1">
      <c r="D319" s="650"/>
      <c r="E319" s="648"/>
      <c r="F319" s="648"/>
      <c r="G319" s="648"/>
      <c r="H319" s="648"/>
      <c r="I319" s="651" t="s">
        <v>755</v>
      </c>
      <c r="L319" s="1548">
        <f>S173</f>
        <v>252.74548382568358</v>
      </c>
      <c r="M319" s="1548"/>
      <c r="N319" s="1548"/>
      <c r="O319" s="651" t="s">
        <v>58</v>
      </c>
      <c r="P319" s="1549">
        <f>P295</f>
        <v>0.41</v>
      </c>
      <c r="Q319" s="1549"/>
      <c r="R319" s="1549"/>
      <c r="S319" s="651" t="s">
        <v>756</v>
      </c>
      <c r="T319" s="1548">
        <f>L319*P319</f>
        <v>103.62564836853026</v>
      </c>
      <c r="U319" s="1548"/>
      <c r="V319" s="1548"/>
      <c r="W319" s="651" t="s">
        <v>757</v>
      </c>
      <c r="AL319" s="659"/>
      <c r="AM319" s="659"/>
      <c r="AN319" s="659"/>
      <c r="AR319" s="659"/>
      <c r="AS319" s="659"/>
      <c r="AT319" s="659"/>
      <c r="AX319" s="659"/>
      <c r="AY319" s="659"/>
      <c r="AZ319" s="659"/>
    </row>
    <row r="320" spans="4:52" ht="15" customHeight="1">
      <c r="D320" s="650"/>
      <c r="E320" s="648"/>
      <c r="F320" s="648"/>
      <c r="G320" s="648"/>
      <c r="H320" s="648"/>
      <c r="I320" s="651" t="s">
        <v>758</v>
      </c>
      <c r="L320" s="1548">
        <f>S174</f>
        <v>252.74548382568358</v>
      </c>
      <c r="M320" s="1548"/>
      <c r="N320" s="1548"/>
      <c r="O320" s="651" t="s">
        <v>58</v>
      </c>
      <c r="P320" s="1549">
        <f>P296</f>
        <v>0.41</v>
      </c>
      <c r="Q320" s="1549"/>
      <c r="R320" s="1549"/>
      <c r="S320" s="651" t="s">
        <v>756</v>
      </c>
      <c r="T320" s="1548">
        <f>L320*P320</f>
        <v>103.62564836853026</v>
      </c>
      <c r="U320" s="1548"/>
      <c r="V320" s="1548"/>
      <c r="W320" s="651" t="s">
        <v>757</v>
      </c>
      <c r="AL320" s="659"/>
      <c r="AM320" s="659"/>
      <c r="AN320" s="659"/>
      <c r="AR320" s="659"/>
      <c r="AS320" s="659"/>
      <c r="AT320" s="659"/>
      <c r="AX320" s="659"/>
      <c r="AY320" s="659"/>
      <c r="AZ320" s="659"/>
    </row>
    <row r="321" spans="4:35" ht="15" customHeight="1">
      <c r="D321" s="650"/>
      <c r="E321" s="648"/>
      <c r="F321" s="648"/>
      <c r="G321" s="648"/>
      <c r="K321" s="659"/>
      <c r="L321" s="659"/>
      <c r="M321" s="659"/>
      <c r="O321" s="660"/>
      <c r="P321" s="660"/>
      <c r="Q321" s="660"/>
      <c r="S321" s="659"/>
      <c r="T321" s="659"/>
      <c r="U321" s="659"/>
      <c r="X321" s="659"/>
      <c r="Y321" s="659"/>
      <c r="Z321" s="659"/>
      <c r="AB321" s="660"/>
      <c r="AC321" s="660"/>
      <c r="AD321" s="660"/>
      <c r="AF321" s="659"/>
      <c r="AG321" s="659"/>
      <c r="AH321" s="659"/>
    </row>
    <row r="322" spans="4:35" ht="15" customHeight="1">
      <c r="D322" s="650"/>
      <c r="E322" s="648"/>
      <c r="F322" s="648"/>
      <c r="G322" s="648"/>
      <c r="H322" s="224" t="s">
        <v>761</v>
      </c>
      <c r="K322" s="662"/>
      <c r="L322" s="662"/>
      <c r="M322" s="662"/>
      <c r="P322" s="658"/>
      <c r="X322" s="659"/>
      <c r="Y322" s="659"/>
      <c r="Z322" s="659"/>
      <c r="AB322" s="660"/>
      <c r="AC322" s="660"/>
      <c r="AD322" s="660"/>
      <c r="AF322" s="659"/>
      <c r="AG322" s="659"/>
      <c r="AH322" s="659"/>
    </row>
    <row r="323" spans="4:35" ht="15" customHeight="1">
      <c r="D323" s="650"/>
      <c r="E323" s="648"/>
      <c r="F323" s="648"/>
      <c r="G323" s="648"/>
      <c r="H323" s="648"/>
      <c r="I323" s="224"/>
      <c r="L323" s="662"/>
      <c r="M323" s="662"/>
      <c r="N323" s="662"/>
      <c r="Q323" s="658"/>
      <c r="Y323" s="659"/>
      <c r="Z323" s="659"/>
      <c r="AA323" s="659"/>
      <c r="AC323" s="660"/>
      <c r="AD323" s="660"/>
      <c r="AE323" s="660"/>
      <c r="AG323" s="659"/>
      <c r="AH323" s="659"/>
      <c r="AI323" s="659"/>
    </row>
    <row r="324" spans="4:35" ht="15" customHeight="1">
      <c r="D324" s="650"/>
      <c r="E324" s="648"/>
      <c r="F324" s="648"/>
      <c r="G324" s="648"/>
      <c r="H324" s="648"/>
      <c r="I324" s="651" t="s">
        <v>755</v>
      </c>
      <c r="L324" s="1548">
        <f>S178</f>
        <v>122.88253915405272</v>
      </c>
      <c r="M324" s="1548"/>
      <c r="N324" s="1548"/>
      <c r="O324" s="651" t="s">
        <v>58</v>
      </c>
      <c r="P324" s="1549">
        <f>P300</f>
        <v>0.16700000000000001</v>
      </c>
      <c r="Q324" s="1549"/>
      <c r="R324" s="1549"/>
      <c r="S324" s="651" t="s">
        <v>756</v>
      </c>
      <c r="T324" s="1548">
        <f>L324*P324</f>
        <v>20.521384038726804</v>
      </c>
      <c r="U324" s="1548"/>
      <c r="V324" s="1548"/>
      <c r="W324" s="651" t="s">
        <v>757</v>
      </c>
      <c r="Y324" s="659"/>
      <c r="Z324" s="659"/>
      <c r="AA324" s="659"/>
      <c r="AC324" s="660"/>
      <c r="AD324" s="660"/>
      <c r="AE324" s="660"/>
      <c r="AG324" s="659"/>
      <c r="AH324" s="659"/>
      <c r="AI324" s="659"/>
    </row>
    <row r="325" spans="4:35" ht="15" customHeight="1">
      <c r="D325" s="650"/>
      <c r="E325" s="648"/>
      <c r="F325" s="648"/>
      <c r="G325" s="648"/>
      <c r="H325" s="648"/>
      <c r="I325" s="651" t="s">
        <v>758</v>
      </c>
      <c r="L325" s="1548">
        <f>S179</f>
        <v>149.58428823852537</v>
      </c>
      <c r="M325" s="1548"/>
      <c r="N325" s="1548"/>
      <c r="O325" s="651" t="s">
        <v>58</v>
      </c>
      <c r="P325" s="1549">
        <f>P301</f>
        <v>0.16700000000000001</v>
      </c>
      <c r="Q325" s="1549"/>
      <c r="R325" s="1549"/>
      <c r="S325" s="651" t="s">
        <v>756</v>
      </c>
      <c r="T325" s="1548">
        <f>L325*P325</f>
        <v>24.98057613583374</v>
      </c>
      <c r="U325" s="1548"/>
      <c r="V325" s="1548"/>
      <c r="W325" s="651" t="s">
        <v>757</v>
      </c>
      <c r="Y325" s="659"/>
      <c r="Z325" s="659"/>
      <c r="AA325" s="659"/>
      <c r="AC325" s="660"/>
      <c r="AD325" s="660"/>
      <c r="AE325" s="660"/>
      <c r="AG325" s="659"/>
      <c r="AH325" s="659"/>
      <c r="AI325" s="659"/>
    </row>
    <row r="326" spans="4:35" ht="15" customHeight="1">
      <c r="D326" s="650"/>
      <c r="E326" s="648"/>
      <c r="F326" s="648"/>
      <c r="G326" s="648"/>
      <c r="H326" s="648"/>
      <c r="I326" s="651" t="s">
        <v>759</v>
      </c>
      <c r="L326" s="1548">
        <f>S180</f>
        <v>149.58428823852537</v>
      </c>
      <c r="M326" s="1548"/>
      <c r="N326" s="1548"/>
      <c r="O326" s="651" t="s">
        <v>58</v>
      </c>
      <c r="P326" s="1549">
        <f>P302</f>
        <v>0.16700000000000001</v>
      </c>
      <c r="Q326" s="1549"/>
      <c r="R326" s="1549"/>
      <c r="S326" s="651" t="s">
        <v>756</v>
      </c>
      <c r="T326" s="1548">
        <f>L326*P326</f>
        <v>24.98057613583374</v>
      </c>
      <c r="U326" s="1548"/>
      <c r="V326" s="1548"/>
      <c r="W326" s="651" t="s">
        <v>757</v>
      </c>
      <c r="Y326" s="659"/>
      <c r="Z326" s="659"/>
      <c r="AA326" s="659"/>
      <c r="AC326" s="660"/>
      <c r="AD326" s="660"/>
      <c r="AE326" s="660"/>
      <c r="AG326" s="659"/>
      <c r="AH326" s="659"/>
      <c r="AI326" s="659"/>
    </row>
    <row r="327" spans="4:35" ht="15" customHeight="1">
      <c r="D327" s="650"/>
      <c r="E327" s="648"/>
      <c r="F327" s="648"/>
      <c r="G327" s="648"/>
      <c r="H327" s="648"/>
      <c r="I327" s="651" t="s">
        <v>760</v>
      </c>
      <c r="L327" s="1548">
        <f>S181</f>
        <v>122.88253915405272</v>
      </c>
      <c r="M327" s="1548"/>
      <c r="N327" s="1548"/>
      <c r="O327" s="651" t="s">
        <v>58</v>
      </c>
      <c r="P327" s="1549">
        <f>P303</f>
        <v>0.16700000000000001</v>
      </c>
      <c r="Q327" s="1549"/>
      <c r="R327" s="1549"/>
      <c r="S327" s="651" t="s">
        <v>756</v>
      </c>
      <c r="T327" s="1548">
        <f>L327*P327</f>
        <v>20.521384038726804</v>
      </c>
      <c r="U327" s="1548"/>
      <c r="V327" s="1548"/>
      <c r="W327" s="651" t="s">
        <v>757</v>
      </c>
      <c r="Y327" s="659"/>
      <c r="Z327" s="659"/>
      <c r="AA327" s="659"/>
      <c r="AC327" s="660"/>
      <c r="AD327" s="660"/>
      <c r="AE327" s="660"/>
      <c r="AG327" s="659"/>
      <c r="AH327" s="659"/>
      <c r="AI327" s="659"/>
    </row>
    <row r="328" spans="4:35" ht="15" customHeight="1">
      <c r="D328" s="650"/>
      <c r="E328" s="648"/>
      <c r="F328" s="648"/>
      <c r="G328" s="648"/>
      <c r="H328" s="648"/>
      <c r="Y328" s="659"/>
      <c r="Z328" s="659"/>
      <c r="AA328" s="659"/>
      <c r="AC328" s="660"/>
      <c r="AD328" s="660"/>
      <c r="AE328" s="660"/>
      <c r="AG328" s="659"/>
      <c r="AH328" s="659"/>
      <c r="AI328" s="659"/>
    </row>
    <row r="329" spans="4:35" ht="15" customHeight="1">
      <c r="D329" s="650"/>
      <c r="E329" s="648"/>
      <c r="F329" s="648"/>
      <c r="G329" s="648"/>
      <c r="H329" s="648"/>
      <c r="I329" s="651" t="s">
        <v>755</v>
      </c>
      <c r="L329" s="1548">
        <f>S183</f>
        <v>294.91888427734375</v>
      </c>
      <c r="M329" s="1548"/>
      <c r="N329" s="1548"/>
      <c r="O329" s="651" t="s">
        <v>58</v>
      </c>
      <c r="P329" s="1549">
        <f>P305</f>
        <v>0.39100000000000001</v>
      </c>
      <c r="Q329" s="1549"/>
      <c r="R329" s="1549"/>
      <c r="S329" s="651" t="s">
        <v>756</v>
      </c>
      <c r="T329" s="1548">
        <f>L329*P329</f>
        <v>115.31328375244141</v>
      </c>
      <c r="U329" s="1548"/>
      <c r="V329" s="1548"/>
      <c r="W329" s="651" t="s">
        <v>757</v>
      </c>
      <c r="Y329" s="659"/>
      <c r="Z329" s="659"/>
      <c r="AA329" s="659"/>
      <c r="AC329" s="660"/>
      <c r="AD329" s="660"/>
      <c r="AE329" s="660"/>
      <c r="AG329" s="659"/>
      <c r="AH329" s="659"/>
      <c r="AI329" s="659"/>
    </row>
    <row r="330" spans="4:35" ht="15" customHeight="1">
      <c r="D330" s="650"/>
      <c r="E330" s="648"/>
      <c r="F330" s="648"/>
      <c r="G330" s="648"/>
      <c r="H330" s="648"/>
      <c r="I330" s="651" t="s">
        <v>758</v>
      </c>
      <c r="L330" s="1548">
        <f>S184</f>
        <v>294.91888427734375</v>
      </c>
      <c r="M330" s="1548"/>
      <c r="N330" s="1548"/>
      <c r="O330" s="651" t="s">
        <v>58</v>
      </c>
      <c r="P330" s="1549">
        <f>P306</f>
        <v>0.39100000000000001</v>
      </c>
      <c r="Q330" s="1549"/>
      <c r="R330" s="1549"/>
      <c r="S330" s="651" t="s">
        <v>756</v>
      </c>
      <c r="T330" s="1548">
        <f>L330*P330</f>
        <v>115.31328375244141</v>
      </c>
      <c r="U330" s="1548"/>
      <c r="V330" s="1548"/>
      <c r="W330" s="651" t="s">
        <v>757</v>
      </c>
      <c r="Y330" s="659"/>
      <c r="Z330" s="659"/>
      <c r="AA330" s="659"/>
      <c r="AC330" s="660"/>
      <c r="AD330" s="660"/>
      <c r="AE330" s="660"/>
      <c r="AG330" s="659"/>
      <c r="AH330" s="659"/>
      <c r="AI330" s="659"/>
    </row>
    <row r="331" spans="4:35" ht="15.75" customHeight="1">
      <c r="D331" s="648"/>
      <c r="E331" s="648"/>
      <c r="F331" s="648"/>
      <c r="G331" s="648"/>
      <c r="K331" s="659"/>
      <c r="L331" s="659"/>
      <c r="M331" s="659"/>
      <c r="O331" s="665"/>
      <c r="P331" s="665"/>
      <c r="Q331" s="665"/>
      <c r="S331" s="659"/>
      <c r="T331" s="659"/>
      <c r="U331" s="659"/>
      <c r="X331" s="660"/>
      <c r="Y331" s="660"/>
      <c r="Z331" s="660"/>
      <c r="AB331" s="659"/>
      <c r="AC331" s="659"/>
      <c r="AD331" s="659"/>
    </row>
    <row r="332" spans="4:35" ht="15.75" customHeight="1">
      <c r="D332" s="648"/>
      <c r="E332" s="648"/>
      <c r="F332" s="648"/>
      <c r="G332" s="648"/>
      <c r="K332" s="659"/>
      <c r="L332" s="659"/>
      <c r="M332" s="659"/>
      <c r="O332" s="665"/>
      <c r="P332" s="665"/>
      <c r="Q332" s="665"/>
      <c r="S332" s="659"/>
      <c r="T332" s="659"/>
      <c r="U332" s="659"/>
      <c r="X332" s="660"/>
      <c r="Y332" s="660"/>
      <c r="Z332" s="660"/>
      <c r="AB332" s="659"/>
      <c r="AC332" s="659"/>
      <c r="AD332" s="659"/>
    </row>
    <row r="333" spans="4:35" ht="15.75" customHeight="1">
      <c r="D333" s="648"/>
      <c r="E333" s="648"/>
      <c r="F333" s="648"/>
      <c r="G333" s="648"/>
      <c r="K333" s="659"/>
      <c r="L333" s="659"/>
      <c r="M333" s="659"/>
      <c r="O333" s="665"/>
      <c r="P333" s="665"/>
      <c r="Q333" s="665"/>
      <c r="S333" s="659"/>
      <c r="T333" s="659"/>
      <c r="U333" s="659"/>
      <c r="X333" s="660"/>
      <c r="Y333" s="660"/>
      <c r="Z333" s="660"/>
      <c r="AB333" s="659"/>
      <c r="AC333" s="659"/>
      <c r="AD333" s="659"/>
    </row>
    <row r="334" spans="4:35" ht="15.75" customHeight="1">
      <c r="E334" s="648" t="s">
        <v>768</v>
      </c>
      <c r="F334" s="656"/>
      <c r="G334" s="656"/>
      <c r="H334" s="655"/>
      <c r="I334" s="655"/>
      <c r="J334" s="655"/>
      <c r="K334" s="655"/>
      <c r="L334" s="655"/>
      <c r="M334" s="655"/>
      <c r="N334" s="655"/>
      <c r="O334" s="655"/>
      <c r="P334" s="655"/>
      <c r="Q334" s="655"/>
      <c r="R334" s="655"/>
      <c r="S334" s="655"/>
      <c r="T334" s="655"/>
      <c r="U334" s="655"/>
      <c r="V334" s="655"/>
      <c r="W334" s="655"/>
      <c r="X334" s="655"/>
      <c r="Y334" s="655"/>
      <c r="Z334" s="655"/>
      <c r="AA334" s="655"/>
      <c r="AB334" s="655"/>
      <c r="AC334" s="655"/>
      <c r="AD334" s="655"/>
    </row>
    <row r="335" spans="4:35" ht="15" customHeight="1">
      <c r="D335" s="650"/>
      <c r="E335" s="648"/>
      <c r="F335" s="224"/>
      <c r="I335" s="662"/>
      <c r="J335" s="662"/>
      <c r="K335" s="662"/>
      <c r="N335" s="658"/>
      <c r="V335" s="659"/>
      <c r="W335" s="659"/>
      <c r="X335" s="659"/>
      <c r="Z335" s="660"/>
      <c r="AA335" s="660"/>
      <c r="AB335" s="660"/>
      <c r="AD335" s="659"/>
      <c r="AE335" s="659"/>
      <c r="AF335" s="659"/>
    </row>
    <row r="336" spans="4:35" ht="15" customHeight="1">
      <c r="D336" s="650"/>
      <c r="E336" s="648"/>
      <c r="F336" s="651" t="s">
        <v>755</v>
      </c>
      <c r="I336" s="1548">
        <f>反力!AC69</f>
        <v>320</v>
      </c>
      <c r="J336" s="1548"/>
      <c r="K336" s="1548"/>
      <c r="L336" s="651" t="s">
        <v>58</v>
      </c>
      <c r="M336" s="1549">
        <f>O120</f>
        <v>0.47099999999999997</v>
      </c>
      <c r="N336" s="1549"/>
      <c r="O336" s="1549"/>
      <c r="P336" s="651" t="s">
        <v>756</v>
      </c>
      <c r="Q336" s="1548">
        <f>I336*M336</f>
        <v>150.72</v>
      </c>
      <c r="R336" s="1548"/>
      <c r="S336" s="1548"/>
      <c r="T336" s="651" t="s">
        <v>757</v>
      </c>
      <c r="V336" s="659"/>
      <c r="W336" s="659"/>
      <c r="X336" s="659"/>
      <c r="Z336" s="660"/>
      <c r="AA336" s="660"/>
      <c r="AB336" s="660"/>
      <c r="AD336" s="659"/>
      <c r="AE336" s="659"/>
      <c r="AF336" s="659"/>
    </row>
    <row r="337" spans="4:32" ht="15" customHeight="1">
      <c r="D337" s="650"/>
      <c r="E337" s="648"/>
      <c r="F337" s="651" t="s">
        <v>758</v>
      </c>
      <c r="I337" s="1548">
        <f>I336</f>
        <v>320</v>
      </c>
      <c r="J337" s="1548"/>
      <c r="K337" s="1548"/>
      <c r="L337" s="651" t="s">
        <v>58</v>
      </c>
      <c r="M337" s="1549">
        <f>O121</f>
        <v>0.373</v>
      </c>
      <c r="N337" s="1549"/>
      <c r="O337" s="1549"/>
      <c r="P337" s="651" t="s">
        <v>756</v>
      </c>
      <c r="Q337" s="1548">
        <f>I337*M337</f>
        <v>119.36</v>
      </c>
      <c r="R337" s="1548"/>
      <c r="S337" s="1548"/>
      <c r="T337" s="651" t="s">
        <v>757</v>
      </c>
      <c r="V337" s="659"/>
      <c r="W337" s="659"/>
      <c r="X337" s="659"/>
      <c r="Z337" s="660"/>
      <c r="AA337" s="660"/>
      <c r="AB337" s="660"/>
      <c r="AD337" s="659"/>
      <c r="AE337" s="659"/>
      <c r="AF337" s="659"/>
    </row>
    <row r="338" spans="4:32" ht="15" customHeight="1">
      <c r="D338" s="650"/>
      <c r="E338" s="648"/>
      <c r="F338" s="651" t="s">
        <v>759</v>
      </c>
      <c r="I338" s="1548">
        <f t="shared" ref="I338:I339" si="26">I337</f>
        <v>320</v>
      </c>
      <c r="J338" s="1548"/>
      <c r="K338" s="1548"/>
      <c r="L338" s="651" t="s">
        <v>58</v>
      </c>
      <c r="M338" s="1549">
        <f>O122</f>
        <v>0.373</v>
      </c>
      <c r="N338" s="1549"/>
      <c r="O338" s="1549"/>
      <c r="P338" s="651" t="s">
        <v>756</v>
      </c>
      <c r="Q338" s="1548">
        <f>I338*M338</f>
        <v>119.36</v>
      </c>
      <c r="R338" s="1548"/>
      <c r="S338" s="1548"/>
      <c r="T338" s="651" t="s">
        <v>757</v>
      </c>
      <c r="V338" s="659"/>
      <c r="W338" s="659"/>
      <c r="X338" s="659"/>
      <c r="Z338" s="660"/>
      <c r="AA338" s="660"/>
      <c r="AB338" s="660"/>
      <c r="AD338" s="659"/>
      <c r="AE338" s="659"/>
      <c r="AF338" s="659"/>
    </row>
    <row r="339" spans="4:32" ht="15" customHeight="1">
      <c r="D339" s="650"/>
      <c r="E339" s="648"/>
      <c r="F339" s="651" t="s">
        <v>760</v>
      </c>
      <c r="I339" s="1548">
        <f t="shared" si="26"/>
        <v>320</v>
      </c>
      <c r="J339" s="1548"/>
      <c r="K339" s="1548"/>
      <c r="L339" s="651" t="s">
        <v>58</v>
      </c>
      <c r="M339" s="1549">
        <f>O123</f>
        <v>0.47099999999999997</v>
      </c>
      <c r="N339" s="1549"/>
      <c r="O339" s="1549"/>
      <c r="P339" s="651" t="s">
        <v>756</v>
      </c>
      <c r="Q339" s="1548">
        <f>I339*M339</f>
        <v>150.72</v>
      </c>
      <c r="R339" s="1548"/>
      <c r="S339" s="1548"/>
      <c r="T339" s="651" t="s">
        <v>757</v>
      </c>
      <c r="V339" s="659"/>
      <c r="W339" s="659"/>
      <c r="X339" s="659"/>
      <c r="Z339" s="660"/>
      <c r="AA339" s="660"/>
      <c r="AB339" s="660"/>
      <c r="AD339" s="659"/>
      <c r="AE339" s="659"/>
      <c r="AF339" s="659"/>
    </row>
    <row r="340" spans="4:32" ht="15" customHeight="1">
      <c r="D340" s="650"/>
      <c r="E340" s="648"/>
      <c r="V340" s="659"/>
      <c r="W340" s="659"/>
      <c r="X340" s="659"/>
      <c r="Z340" s="660"/>
      <c r="AA340" s="660"/>
      <c r="AB340" s="660"/>
      <c r="AD340" s="659"/>
      <c r="AE340" s="659"/>
      <c r="AF340" s="659"/>
    </row>
    <row r="341" spans="4:32" ht="15" customHeight="1">
      <c r="D341" s="650"/>
      <c r="E341" s="648"/>
      <c r="F341" s="651" t="s">
        <v>755</v>
      </c>
      <c r="I341" s="1548">
        <f>反力!AC70</f>
        <v>160</v>
      </c>
      <c r="J341" s="1548"/>
      <c r="K341" s="1548"/>
      <c r="L341" s="651" t="s">
        <v>58</v>
      </c>
      <c r="M341" s="1549">
        <f>O125</f>
        <v>0.85699999999999998</v>
      </c>
      <c r="N341" s="1549"/>
      <c r="O341" s="1549"/>
      <c r="P341" s="651" t="s">
        <v>756</v>
      </c>
      <c r="Q341" s="1548">
        <f>I341*M341</f>
        <v>137.12</v>
      </c>
      <c r="R341" s="1548"/>
      <c r="S341" s="1548"/>
      <c r="T341" s="651" t="s">
        <v>757</v>
      </c>
      <c r="V341" s="659"/>
      <c r="W341" s="659"/>
      <c r="X341" s="659"/>
      <c r="Z341" s="660"/>
      <c r="AA341" s="660"/>
      <c r="AB341" s="660"/>
      <c r="AD341" s="659"/>
      <c r="AE341" s="659"/>
      <c r="AF341" s="659"/>
    </row>
    <row r="342" spans="4:32" ht="15" customHeight="1">
      <c r="D342" s="650"/>
      <c r="E342" s="648"/>
      <c r="F342" s="651" t="s">
        <v>758</v>
      </c>
      <c r="I342" s="1548">
        <f>I341</f>
        <v>160</v>
      </c>
      <c r="J342" s="1548"/>
      <c r="K342" s="1548"/>
      <c r="L342" s="651" t="s">
        <v>58</v>
      </c>
      <c r="M342" s="1549">
        <f>O126</f>
        <v>0.85699999999999998</v>
      </c>
      <c r="N342" s="1549"/>
      <c r="O342" s="1549"/>
      <c r="P342" s="651" t="s">
        <v>756</v>
      </c>
      <c r="Q342" s="1548">
        <f>I342*M342</f>
        <v>137.12</v>
      </c>
      <c r="R342" s="1548"/>
      <c r="S342" s="1548"/>
      <c r="T342" s="651" t="s">
        <v>757</v>
      </c>
      <c r="V342" s="659"/>
      <c r="W342" s="659"/>
      <c r="X342" s="659"/>
      <c r="Z342" s="660"/>
      <c r="AA342" s="660"/>
      <c r="AB342" s="660"/>
      <c r="AD342" s="659"/>
      <c r="AE342" s="659"/>
      <c r="AF342" s="659"/>
    </row>
    <row r="343" spans="4:32" ht="15.75" customHeight="1">
      <c r="E343" s="655"/>
      <c r="F343" s="655"/>
      <c r="G343" s="655"/>
      <c r="H343" s="655"/>
      <c r="I343" s="655"/>
      <c r="J343" s="655"/>
      <c r="K343" s="655"/>
      <c r="L343" s="655"/>
      <c r="M343" s="655"/>
      <c r="N343" s="655"/>
      <c r="O343" s="655"/>
      <c r="P343" s="655"/>
      <c r="Q343" s="655"/>
      <c r="R343" s="655"/>
      <c r="S343" s="655"/>
      <c r="T343" s="655"/>
      <c r="U343" s="655"/>
      <c r="V343" s="655"/>
      <c r="W343" s="655"/>
      <c r="X343" s="655"/>
      <c r="Y343" s="655"/>
      <c r="Z343" s="655"/>
      <c r="AA343" s="655"/>
      <c r="AB343" s="655"/>
      <c r="AC343" s="655"/>
      <c r="AD343" s="655"/>
    </row>
    <row r="347" spans="4:32" ht="12.95" customHeight="1">
      <c r="D347" s="648"/>
      <c r="E347" s="648"/>
      <c r="F347" s="648"/>
    </row>
    <row r="348" spans="4:32" ht="12.95" customHeight="1">
      <c r="D348" s="648"/>
      <c r="E348" s="648"/>
      <c r="F348" s="648"/>
    </row>
    <row r="349" spans="4:32" ht="15.75" customHeight="1">
      <c r="D349" s="650" t="s">
        <v>769</v>
      </c>
      <c r="E349" s="648" t="s">
        <v>770</v>
      </c>
      <c r="F349" s="648"/>
    </row>
    <row r="350" spans="4:32" s="219" customFormat="1" ht="15" customHeight="1">
      <c r="D350" s="220"/>
      <c r="G350" s="224"/>
    </row>
    <row r="351" spans="4:32" ht="15.75" customHeight="1">
      <c r="D351" s="650"/>
      <c r="E351" s="648" t="s">
        <v>771</v>
      </c>
      <c r="F351" s="648"/>
    </row>
    <row r="352" spans="4:32" ht="15.75" customHeight="1">
      <c r="D352" s="650"/>
      <c r="E352" s="648"/>
      <c r="F352" s="648"/>
    </row>
    <row r="353" spans="3:40" s="219" customFormat="1" ht="15.75" customHeight="1">
      <c r="D353" s="223"/>
      <c r="F353" s="763"/>
      <c r="G353" s="763"/>
      <c r="H353" s="763"/>
      <c r="I353" s="763"/>
      <c r="J353" s="763"/>
      <c r="K353" s="763"/>
      <c r="L353" s="763"/>
      <c r="M353" s="763"/>
      <c r="N353" s="763"/>
      <c r="O353" s="763"/>
      <c r="P353" s="763"/>
      <c r="Q353" s="763"/>
      <c r="R353" s="763"/>
      <c r="S353" s="763"/>
      <c r="T353" s="763"/>
      <c r="U353" s="763"/>
      <c r="V353" s="763"/>
      <c r="W353" s="763"/>
      <c r="X353" s="763"/>
      <c r="Y353" s="763"/>
      <c r="Z353" s="763"/>
      <c r="AA353" s="763"/>
      <c r="AB353" s="763"/>
      <c r="AC353" s="763"/>
      <c r="AD353" s="763"/>
      <c r="AE353" s="763"/>
    </row>
    <row r="354" spans="3:40" s="219" customFormat="1" ht="15.75" customHeight="1">
      <c r="C354" s="223"/>
      <c r="D354" s="223"/>
      <c r="F354" s="763"/>
      <c r="G354" s="763"/>
      <c r="H354" s="763"/>
      <c r="I354" s="763"/>
      <c r="J354" s="763"/>
      <c r="K354" s="763"/>
      <c r="L354" s="763"/>
      <c r="M354" s="763"/>
      <c r="N354" s="763"/>
      <c r="O354" s="763"/>
      <c r="P354" s="763"/>
      <c r="Q354" s="763"/>
      <c r="R354" s="763"/>
      <c r="S354" s="763"/>
      <c r="T354" s="763"/>
      <c r="U354" s="763"/>
      <c r="V354" s="763"/>
      <c r="W354" s="763"/>
      <c r="X354" s="763"/>
      <c r="Y354" s="763"/>
      <c r="Z354" s="763"/>
      <c r="AA354" s="763"/>
      <c r="AB354" s="763"/>
      <c r="AC354" s="763"/>
      <c r="AD354" s="763"/>
      <c r="AE354" s="763"/>
    </row>
    <row r="355" spans="3:40" s="219" customFormat="1" ht="15.75" customHeight="1">
      <c r="C355" s="223"/>
      <c r="D355" s="223"/>
      <c r="F355" s="763"/>
      <c r="G355" s="763"/>
      <c r="H355" s="763"/>
      <c r="I355" s="763"/>
      <c r="J355" s="763"/>
      <c r="K355" s="763"/>
      <c r="L355" s="763"/>
      <c r="M355" s="763"/>
      <c r="N355" s="763"/>
      <c r="O355" s="763"/>
      <c r="P355" s="763"/>
      <c r="Q355" s="763"/>
      <c r="R355" s="763"/>
      <c r="S355" s="763"/>
      <c r="T355" s="763"/>
      <c r="U355" s="763"/>
      <c r="V355" s="763"/>
      <c r="W355" s="763"/>
      <c r="X355" s="763"/>
      <c r="Y355" s="763"/>
      <c r="Z355" s="763"/>
      <c r="AA355" s="763"/>
      <c r="AB355" s="763"/>
      <c r="AC355" s="763"/>
      <c r="AD355" s="763"/>
      <c r="AE355" s="763"/>
    </row>
    <row r="356" spans="3:40" s="219" customFormat="1" ht="15.75" customHeight="1">
      <c r="C356" s="223"/>
      <c r="D356" s="223"/>
      <c r="F356" s="763"/>
      <c r="G356" s="763"/>
      <c r="H356" s="763"/>
      <c r="I356" s="763"/>
      <c r="J356" s="763"/>
      <c r="K356" s="763"/>
      <c r="L356" s="763"/>
      <c r="M356" s="763"/>
      <c r="N356" s="763"/>
      <c r="O356" s="763"/>
      <c r="P356" s="763"/>
      <c r="Q356" s="763"/>
      <c r="R356" s="763"/>
      <c r="S356" s="763"/>
      <c r="T356" s="763"/>
      <c r="U356" s="763"/>
      <c r="V356" s="763"/>
      <c r="W356" s="763"/>
      <c r="X356" s="763"/>
      <c r="Y356" s="763"/>
      <c r="Z356" s="763"/>
      <c r="AA356" s="763"/>
      <c r="AB356" s="763"/>
      <c r="AC356" s="763"/>
      <c r="AD356" s="763"/>
      <c r="AE356" s="763"/>
    </row>
    <row r="357" spans="3:40" s="219" customFormat="1" ht="15.75" customHeight="1">
      <c r="C357" s="223"/>
      <c r="D357" s="223"/>
      <c r="F357" s="763"/>
      <c r="G357" s="763"/>
      <c r="H357" s="763"/>
      <c r="I357" s="763"/>
      <c r="J357" s="763"/>
      <c r="K357" s="763"/>
      <c r="L357" s="763"/>
      <c r="M357" s="763"/>
      <c r="N357" s="763"/>
      <c r="O357" s="763"/>
      <c r="P357" s="763"/>
      <c r="Q357" s="763"/>
      <c r="R357" s="763"/>
      <c r="S357" s="763"/>
      <c r="T357" s="763"/>
      <c r="U357" s="763"/>
      <c r="V357" s="763"/>
      <c r="W357" s="763"/>
      <c r="X357" s="763"/>
      <c r="Y357" s="763"/>
      <c r="Z357" s="763"/>
      <c r="AA357" s="763"/>
      <c r="AB357" s="763"/>
      <c r="AC357" s="763"/>
      <c r="AD357" s="763"/>
      <c r="AE357" s="763"/>
    </row>
    <row r="358" spans="3:40" s="219" customFormat="1" ht="15.75" customHeight="1">
      <c r="C358" s="223"/>
      <c r="D358" s="223"/>
      <c r="F358" s="763"/>
      <c r="G358" s="763"/>
      <c r="H358" s="763"/>
      <c r="I358" s="763"/>
      <c r="J358" s="763"/>
      <c r="K358" s="763"/>
      <c r="L358" s="763"/>
      <c r="M358" s="763"/>
      <c r="N358" s="763"/>
      <c r="O358" s="763"/>
      <c r="P358" s="763"/>
      <c r="Q358" s="763"/>
      <c r="R358" s="763"/>
      <c r="S358" s="763"/>
      <c r="T358" s="763"/>
      <c r="U358" s="763"/>
      <c r="V358" s="763"/>
      <c r="W358" s="763"/>
      <c r="X358" s="763"/>
      <c r="Y358" s="763"/>
      <c r="Z358" s="763"/>
      <c r="AA358" s="763"/>
      <c r="AB358" s="763"/>
      <c r="AC358" s="763"/>
      <c r="AD358" s="763"/>
      <c r="AE358" s="763"/>
    </row>
    <row r="359" spans="3:40" s="219" customFormat="1" ht="16.5" customHeight="1">
      <c r="C359" s="223"/>
      <c r="D359" s="223"/>
      <c r="F359" s="763"/>
      <c r="G359" s="763"/>
      <c r="H359" s="763"/>
      <c r="I359" s="763"/>
      <c r="J359" s="763"/>
      <c r="K359" s="763"/>
      <c r="L359" s="763"/>
      <c r="M359" s="763"/>
      <c r="N359" s="763"/>
      <c r="O359" s="763"/>
      <c r="P359" s="763"/>
      <c r="Q359" s="763"/>
      <c r="R359" s="763"/>
      <c r="S359" s="763"/>
      <c r="T359" s="763"/>
      <c r="U359" s="763"/>
      <c r="V359" s="763"/>
      <c r="W359" s="763"/>
      <c r="X359" s="763"/>
      <c r="Y359" s="763"/>
      <c r="Z359" s="763"/>
      <c r="AA359" s="763"/>
      <c r="AB359" s="763"/>
      <c r="AC359" s="763"/>
      <c r="AD359" s="763"/>
      <c r="AE359" s="763"/>
    </row>
    <row r="360" spans="3:40" s="219" customFormat="1" ht="15.75" customHeight="1">
      <c r="C360" s="223"/>
      <c r="D360" s="223"/>
      <c r="F360" s="763"/>
      <c r="G360" s="763"/>
      <c r="H360" s="763"/>
      <c r="I360" s="763"/>
      <c r="J360" s="763"/>
      <c r="K360" s="763"/>
      <c r="L360" s="763"/>
      <c r="M360" s="763"/>
      <c r="N360" s="763"/>
      <c r="O360" s="763"/>
      <c r="P360" s="763"/>
      <c r="Q360" s="763"/>
      <c r="R360" s="763"/>
      <c r="S360" s="763"/>
      <c r="T360" s="763"/>
      <c r="U360" s="763"/>
      <c r="V360" s="763"/>
      <c r="W360" s="763"/>
      <c r="X360" s="763"/>
      <c r="Y360" s="763"/>
      <c r="Z360" s="763"/>
      <c r="AA360" s="763"/>
      <c r="AB360" s="763"/>
      <c r="AC360" s="763"/>
      <c r="AD360" s="763"/>
      <c r="AE360" s="763"/>
    </row>
    <row r="361" spans="3:40" s="219" customFormat="1" ht="15.75" customHeight="1">
      <c r="C361" s="223"/>
      <c r="D361" s="223"/>
      <c r="F361" s="763"/>
      <c r="G361" s="763"/>
      <c r="H361" s="763"/>
      <c r="I361" s="763"/>
      <c r="J361" s="763"/>
      <c r="K361" s="763"/>
      <c r="L361" s="763"/>
      <c r="M361" s="763"/>
      <c r="N361" s="763"/>
      <c r="O361" s="763"/>
      <c r="P361" s="763"/>
      <c r="Q361" s="763"/>
      <c r="R361" s="763"/>
      <c r="S361" s="763"/>
      <c r="T361" s="763"/>
      <c r="U361" s="763"/>
      <c r="V361" s="763"/>
      <c r="W361" s="763"/>
      <c r="X361" s="763"/>
      <c r="Y361" s="763"/>
      <c r="Z361" s="763"/>
      <c r="AA361" s="763"/>
      <c r="AB361" s="763"/>
      <c r="AC361" s="763"/>
      <c r="AD361" s="763"/>
      <c r="AE361" s="763"/>
    </row>
    <row r="362" spans="3:40" s="219" customFormat="1" ht="15.75" customHeight="1">
      <c r="C362" s="223"/>
      <c r="D362" s="223"/>
      <c r="F362" s="257"/>
      <c r="G362" s="257"/>
      <c r="H362" s="257"/>
      <c r="I362" s="257"/>
      <c r="J362" s="257"/>
      <c r="K362" s="257"/>
      <c r="L362" s="257"/>
      <c r="M362" s="257"/>
      <c r="N362" s="257"/>
      <c r="O362" s="257"/>
      <c r="P362" s="257"/>
      <c r="Q362" s="257"/>
      <c r="R362" s="257"/>
      <c r="S362" s="257"/>
      <c r="T362" s="257"/>
      <c r="U362" s="257"/>
      <c r="V362" s="257"/>
      <c r="W362" s="257"/>
      <c r="X362" s="257"/>
      <c r="Y362" s="257"/>
      <c r="Z362" s="257"/>
      <c r="AA362" s="257"/>
      <c r="AB362" s="257"/>
      <c r="AC362" s="257"/>
      <c r="AD362" s="257"/>
      <c r="AE362" s="257"/>
    </row>
    <row r="363" spans="3:40" s="219" customFormat="1" ht="15.75" customHeight="1">
      <c r="D363" s="220"/>
      <c r="F363" s="219" t="s">
        <v>219</v>
      </c>
      <c r="J363" s="989" t="s">
        <v>220</v>
      </c>
      <c r="K363" s="989"/>
      <c r="L363" s="219" t="s">
        <v>51</v>
      </c>
      <c r="M363" s="1555" t="s">
        <v>772</v>
      </c>
      <c r="N363" s="1555"/>
      <c r="O363" s="1555"/>
      <c r="P363" s="1555"/>
      <c r="Q363" s="1555"/>
      <c r="R363" s="1555"/>
      <c r="S363" s="1555"/>
      <c r="T363" s="1555"/>
      <c r="U363" s="1555"/>
      <c r="V363" s="1555"/>
      <c r="W363" s="1555"/>
      <c r="X363" s="1555"/>
      <c r="Y363" s="1555"/>
      <c r="Z363" s="1555"/>
      <c r="AA363" s="1555"/>
      <c r="AB363" s="1555"/>
      <c r="AC363" s="1555"/>
    </row>
    <row r="364" spans="3:40" s="488" customFormat="1" ht="15.75" customHeight="1">
      <c r="I364" s="501"/>
      <c r="Z364" s="488" t="s">
        <v>51</v>
      </c>
      <c r="AA364" s="1556">
        <v>103.55</v>
      </c>
      <c r="AB364" s="1556"/>
      <c r="AC364" s="1556"/>
      <c r="AD364" s="510" t="s">
        <v>13</v>
      </c>
    </row>
    <row r="365" spans="3:40" s="219" customFormat="1" ht="16.5" customHeight="1">
      <c r="F365" s="219" t="s">
        <v>222</v>
      </c>
      <c r="J365" s="992" t="s">
        <v>773</v>
      </c>
      <c r="K365" s="992"/>
      <c r="L365" s="216" t="s">
        <v>51</v>
      </c>
      <c r="Z365" s="488" t="s">
        <v>51</v>
      </c>
      <c r="AA365" s="1547">
        <f>直角水平!AG64</f>
        <v>3.85</v>
      </c>
      <c r="AB365" s="1547"/>
      <c r="AC365" s="1547"/>
      <c r="AD365" s="590" t="s">
        <v>7</v>
      </c>
    </row>
    <row r="366" spans="3:40" s="219" customFormat="1" ht="16.5" customHeight="1">
      <c r="F366" s="219" t="s">
        <v>774</v>
      </c>
      <c r="J366" s="992" t="s">
        <v>775</v>
      </c>
      <c r="K366" s="992"/>
      <c r="L366" s="216" t="s">
        <v>51</v>
      </c>
      <c r="M366" s="1013">
        <f>AA364</f>
        <v>103.55</v>
      </c>
      <c r="N366" s="1013"/>
      <c r="O366" s="1013"/>
      <c r="P366" s="249" t="s">
        <v>221</v>
      </c>
      <c r="Q366" s="1006">
        <f>AA365</f>
        <v>3.85</v>
      </c>
      <c r="R366" s="1006"/>
      <c r="S366" s="1006"/>
      <c r="Y366" s="216"/>
      <c r="Z366" s="216" t="s">
        <v>51</v>
      </c>
      <c r="AA366" s="1007">
        <f>ROUND(M366*Q366,2)</f>
        <v>398.67</v>
      </c>
      <c r="AB366" s="1007"/>
      <c r="AC366" s="1007"/>
      <c r="AD366" s="216" t="s">
        <v>226</v>
      </c>
      <c r="AM366" s="216"/>
      <c r="AN366" s="216"/>
    </row>
    <row r="367" spans="3:40" s="219" customFormat="1" ht="7.5" customHeight="1"/>
    <row r="368" spans="3:40" s="219" customFormat="1" ht="15.75" customHeight="1">
      <c r="F368" s="219" t="s">
        <v>227</v>
      </c>
      <c r="AG368" s="266"/>
      <c r="AH368" s="266"/>
      <c r="AI368" s="266"/>
      <c r="AJ368" s="266"/>
      <c r="AK368" s="266"/>
    </row>
    <row r="369" spans="3:77" s="219" customFormat="1" ht="15.75" customHeight="1">
      <c r="AH369" s="266"/>
      <c r="AI369" s="266"/>
      <c r="AJ369" s="266"/>
      <c r="AK369" s="266"/>
      <c r="AL369" s="266"/>
    </row>
    <row r="370" spans="3:77" s="219" customFormat="1" ht="15.75" customHeight="1">
      <c r="K370" s="992" t="s">
        <v>220</v>
      </c>
      <c r="L370" s="992"/>
      <c r="AH370" s="266"/>
      <c r="AI370" s="266"/>
      <c r="AJ370" s="266"/>
      <c r="AK370" s="266"/>
      <c r="AL370" s="266"/>
    </row>
    <row r="371" spans="3:77" s="219" customFormat="1" ht="15.75" customHeight="1">
      <c r="F371" s="1026">
        <f>AA365</f>
        <v>3.85</v>
      </c>
      <c r="AH371" s="266"/>
      <c r="AI371" s="266"/>
      <c r="AJ371" s="266"/>
      <c r="AK371" s="266"/>
      <c r="AL371" s="266"/>
    </row>
    <row r="372" spans="3:77" s="219" customFormat="1" ht="15.75" customHeight="1">
      <c r="F372" s="1026"/>
      <c r="AH372" s="266"/>
      <c r="AI372" s="266"/>
      <c r="AJ372" s="266"/>
      <c r="AK372" s="266"/>
      <c r="AL372" s="266"/>
    </row>
    <row r="373" spans="3:77" s="219" customFormat="1" ht="15.75" customHeight="1">
      <c r="F373" s="1026"/>
      <c r="AH373" s="266"/>
      <c r="AI373" s="266"/>
      <c r="AJ373" s="266"/>
      <c r="AK373" s="266"/>
      <c r="AL373" s="266"/>
    </row>
    <row r="374" spans="3:77" s="219" customFormat="1" ht="15.75" customHeight="1">
      <c r="F374" s="1026"/>
      <c r="AH374" s="266"/>
      <c r="AI374" s="266"/>
      <c r="AJ374" s="266"/>
      <c r="AK374" s="266"/>
      <c r="AL374" s="266"/>
    </row>
    <row r="375" spans="3:77" s="219" customFormat="1" ht="15.75" customHeight="1">
      <c r="F375" s="1026"/>
      <c r="G375" s="255"/>
      <c r="H375" s="255"/>
      <c r="I375" s="255"/>
      <c r="AH375" s="266"/>
      <c r="AI375" s="266"/>
      <c r="AJ375" s="266"/>
      <c r="AK375" s="266"/>
      <c r="AL375" s="266"/>
    </row>
    <row r="376" spans="3:77" s="219" customFormat="1" ht="15.75" customHeight="1">
      <c r="F376" s="1026"/>
      <c r="AH376" s="266"/>
      <c r="AI376" s="266"/>
      <c r="AJ376" s="266"/>
      <c r="AK376" s="266"/>
      <c r="AL376" s="266"/>
    </row>
    <row r="377" spans="3:77" s="528" customFormat="1" ht="15" customHeight="1">
      <c r="C377" s="217"/>
      <c r="D377" s="217"/>
      <c r="E377" s="217"/>
      <c r="F377" s="1026"/>
      <c r="G377" s="217"/>
      <c r="H377" s="217"/>
      <c r="I377" s="253"/>
      <c r="J377" s="253"/>
      <c r="K377" s="217"/>
      <c r="L377" s="1010">
        <v>2.2999999999999998</v>
      </c>
      <c r="M377" s="1010"/>
      <c r="N377" s="1010"/>
      <c r="O377" s="1010"/>
      <c r="P377" s="255"/>
      <c r="Q377" s="254"/>
      <c r="R377" s="217"/>
      <c r="S377" s="254"/>
      <c r="T377" s="1010">
        <v>3</v>
      </c>
      <c r="U377" s="1010"/>
      <c r="V377" s="1010"/>
      <c r="W377" s="217"/>
      <c r="X377" s="217"/>
      <c r="Y377" s="227"/>
      <c r="Z377" s="1010">
        <v>2.2999999999999998</v>
      </c>
      <c r="AA377" s="1010"/>
      <c r="AB377" s="1010"/>
      <c r="AC377" s="1010"/>
      <c r="AD377" s="217"/>
      <c r="AE377" s="251"/>
      <c r="AF377" s="261"/>
      <c r="AG377" s="261"/>
      <c r="AH377" s="261"/>
      <c r="AI377" s="261"/>
      <c r="AJ377" s="217"/>
      <c r="AK377" s="217"/>
      <c r="AL377" s="217"/>
      <c r="AM377" s="217"/>
      <c r="AN377" s="217"/>
      <c r="AO377" s="217"/>
      <c r="AP377" s="217"/>
      <c r="AQ377" s="217"/>
      <c r="AR377" s="217"/>
      <c r="AS377" s="217"/>
      <c r="AT377" s="217"/>
      <c r="AU377" s="217"/>
      <c r="AV377" s="217"/>
      <c r="AW377" s="217"/>
      <c r="AX377" s="219"/>
      <c r="AY377" s="219"/>
      <c r="AZ377" s="219"/>
      <c r="BA377" s="219"/>
      <c r="BB377" s="219"/>
      <c r="BC377" s="219"/>
      <c r="BD377" s="219"/>
      <c r="BE377" s="219"/>
      <c r="BF377" s="219"/>
      <c r="BG377" s="219"/>
      <c r="BH377" s="219"/>
      <c r="BI377" s="219"/>
      <c r="BJ377" s="219"/>
      <c r="BK377" s="219"/>
      <c r="BL377" s="219"/>
      <c r="BM377" s="219"/>
      <c r="BN377" s="219"/>
      <c r="BO377" s="219"/>
      <c r="BP377" s="219"/>
      <c r="BQ377" s="219"/>
      <c r="BR377" s="219"/>
      <c r="BS377" s="219"/>
      <c r="BT377" s="219"/>
      <c r="BU377" s="219"/>
      <c r="BV377" s="219"/>
      <c r="BW377" s="219"/>
      <c r="BX377" s="219"/>
      <c r="BY377" s="219"/>
    </row>
    <row r="378" spans="3:77" s="528" customFormat="1" ht="15" customHeight="1">
      <c r="C378" s="217"/>
      <c r="D378" s="217"/>
      <c r="E378" s="217"/>
      <c r="F378" s="1026"/>
      <c r="G378" s="217"/>
      <c r="H378" s="217"/>
      <c r="I378" s="217"/>
      <c r="J378" s="217"/>
      <c r="K378" s="256"/>
      <c r="L378" s="217"/>
      <c r="M378" s="217"/>
      <c r="N378" s="217"/>
      <c r="O378" s="217"/>
      <c r="P378" s="217"/>
      <c r="Q378" s="217"/>
      <c r="R378" s="254"/>
      <c r="S378" s="217"/>
      <c r="T378" s="217"/>
      <c r="U378" s="217"/>
      <c r="V378" s="217"/>
      <c r="W378" s="251"/>
      <c r="X378" s="217"/>
      <c r="Y378" s="217"/>
      <c r="Z378" s="217"/>
      <c r="AA378" s="217"/>
      <c r="AB378" s="217"/>
      <c r="AC378" s="217"/>
      <c r="AD378" s="251"/>
      <c r="AE378" s="217"/>
      <c r="AF378" s="261"/>
      <c r="AG378" s="261"/>
      <c r="AH378" s="261"/>
      <c r="AI378" s="261"/>
      <c r="AJ378" s="217"/>
      <c r="AK378" s="217"/>
      <c r="AL378" s="217"/>
      <c r="AM378" s="217"/>
      <c r="AN378" s="217"/>
      <c r="AO378" s="217"/>
      <c r="AP378" s="217"/>
      <c r="AQ378" s="217"/>
      <c r="AR378" s="217"/>
      <c r="AS378" s="217"/>
      <c r="AT378" s="217"/>
      <c r="AU378" s="217"/>
      <c r="AV378" s="217"/>
      <c r="AW378" s="217"/>
      <c r="AX378" s="219"/>
      <c r="AY378" s="219"/>
      <c r="AZ378" s="219"/>
      <c r="BA378" s="219"/>
      <c r="BB378" s="219"/>
      <c r="BC378" s="219"/>
      <c r="BD378" s="219"/>
      <c r="BE378" s="219"/>
      <c r="BF378" s="219"/>
      <c r="BG378" s="219"/>
      <c r="BH378" s="219"/>
      <c r="BI378" s="219"/>
      <c r="BJ378" s="219"/>
      <c r="BK378" s="219"/>
      <c r="BL378" s="219"/>
      <c r="BM378" s="219"/>
      <c r="BN378" s="219"/>
      <c r="BO378" s="219"/>
      <c r="BP378" s="219"/>
      <c r="BQ378" s="219"/>
      <c r="BR378" s="219"/>
      <c r="BS378" s="219"/>
      <c r="BT378" s="219"/>
      <c r="BU378" s="219"/>
      <c r="BV378" s="219"/>
      <c r="BW378" s="219"/>
      <c r="BX378" s="219"/>
      <c r="BY378" s="219"/>
    </row>
    <row r="379" spans="3:77" s="528" customFormat="1" ht="15" customHeight="1">
      <c r="C379" s="217"/>
      <c r="D379" s="217"/>
      <c r="E379" s="217"/>
      <c r="F379" s="1026"/>
      <c r="G379" s="217"/>
      <c r="H379" s="217"/>
      <c r="I379" s="217"/>
      <c r="J379" s="217"/>
      <c r="K379" s="251"/>
      <c r="L379" s="251"/>
      <c r="M379" s="251"/>
      <c r="N379" s="254"/>
      <c r="O379" s="254"/>
      <c r="P379" s="251"/>
      <c r="Q379" s="254"/>
      <c r="R379" s="254"/>
      <c r="S379" s="254"/>
      <c r="T379" s="254"/>
      <c r="U379" s="251"/>
      <c r="V379" s="251"/>
      <c r="W379" s="251"/>
      <c r="X379" s="251"/>
      <c r="Y379" s="227"/>
      <c r="Z379" s="251"/>
      <c r="AA379" s="227"/>
      <c r="AB379" s="227"/>
      <c r="AC379" s="251"/>
      <c r="AD379" s="251"/>
      <c r="AE379" s="251"/>
      <c r="AF379" s="261"/>
      <c r="AG379" s="261"/>
      <c r="AH379" s="261"/>
      <c r="AI379" s="261"/>
      <c r="AJ379" s="217"/>
      <c r="AK379" s="217"/>
      <c r="AL379" s="217"/>
      <c r="AM379" s="217"/>
      <c r="AN379" s="217"/>
      <c r="AO379" s="217"/>
      <c r="AP379" s="217"/>
      <c r="AQ379" s="217"/>
      <c r="AR379" s="217"/>
      <c r="AS379" s="217"/>
      <c r="AT379" s="217"/>
      <c r="AU379" s="217"/>
      <c r="AV379" s="217"/>
      <c r="AW379" s="217"/>
      <c r="AX379" s="219"/>
      <c r="AY379" s="219"/>
      <c r="AZ379" s="219"/>
      <c r="BA379" s="219"/>
      <c r="BB379" s="219"/>
      <c r="BC379" s="219"/>
      <c r="BD379" s="219"/>
      <c r="BE379" s="219"/>
      <c r="BF379" s="219"/>
      <c r="BG379" s="219"/>
      <c r="BH379" s="219"/>
      <c r="BI379" s="219"/>
      <c r="BJ379" s="219"/>
      <c r="BK379" s="219"/>
      <c r="BL379" s="219"/>
      <c r="BM379" s="219"/>
      <c r="BN379" s="219"/>
      <c r="BO379" s="219"/>
      <c r="BP379" s="219"/>
      <c r="BQ379" s="219"/>
      <c r="BR379" s="219"/>
      <c r="BS379" s="219"/>
      <c r="BT379" s="219"/>
      <c r="BU379" s="219"/>
      <c r="BV379" s="219"/>
      <c r="BW379" s="219"/>
      <c r="BX379" s="219"/>
      <c r="BY379" s="219"/>
    </row>
    <row r="380" spans="3:77" s="528" customFormat="1" ht="8.25" customHeight="1">
      <c r="C380" s="217"/>
      <c r="D380" s="217"/>
      <c r="E380" s="217"/>
      <c r="F380" s="1026"/>
      <c r="G380" s="251"/>
      <c r="H380" s="251"/>
      <c r="I380" s="251"/>
      <c r="J380" s="251"/>
      <c r="K380" s="251"/>
      <c r="L380" s="251"/>
      <c r="M380" s="251"/>
      <c r="N380" s="254"/>
      <c r="O380" s="254"/>
      <c r="P380" s="251"/>
      <c r="Q380" s="254"/>
      <c r="R380" s="254"/>
      <c r="S380" s="254"/>
      <c r="T380" s="254"/>
      <c r="U380" s="251"/>
      <c r="V380" s="251"/>
      <c r="W380" s="251"/>
      <c r="X380" s="251"/>
      <c r="Y380" s="227"/>
      <c r="Z380" s="251"/>
      <c r="AA380" s="251"/>
      <c r="AB380" s="251"/>
      <c r="AC380" s="251"/>
      <c r="AD380" s="251"/>
      <c r="AE380" s="251"/>
      <c r="AF380" s="251"/>
      <c r="AG380" s="251"/>
      <c r="AH380" s="251"/>
      <c r="AI380" s="251"/>
      <c r="AJ380" s="251"/>
      <c r="AK380" s="217"/>
      <c r="AL380" s="217"/>
      <c r="AM380" s="217"/>
      <c r="AN380" s="217"/>
      <c r="AO380" s="217"/>
      <c r="AP380" s="217"/>
      <c r="AQ380" s="217"/>
      <c r="AR380" s="217"/>
      <c r="AS380" s="217"/>
      <c r="AT380" s="217"/>
      <c r="AU380" s="217"/>
      <c r="AV380" s="217"/>
      <c r="AW380" s="217"/>
      <c r="AX380" s="219"/>
      <c r="AY380" s="219"/>
      <c r="AZ380" s="219"/>
      <c r="BA380" s="219"/>
      <c r="BB380" s="219"/>
      <c r="BC380" s="219"/>
      <c r="BD380" s="219"/>
      <c r="BE380" s="219"/>
      <c r="BF380" s="219"/>
      <c r="BG380" s="219"/>
      <c r="BH380" s="219"/>
      <c r="BI380" s="219"/>
      <c r="BJ380" s="219"/>
      <c r="BK380" s="219"/>
      <c r="BL380" s="219"/>
      <c r="BM380" s="219"/>
      <c r="BN380" s="219"/>
      <c r="BO380" s="219"/>
      <c r="BP380" s="219"/>
      <c r="BQ380" s="219"/>
      <c r="BR380" s="219"/>
      <c r="BS380" s="219"/>
      <c r="BT380" s="219"/>
      <c r="BU380" s="219"/>
      <c r="BV380" s="219"/>
      <c r="BW380" s="219"/>
      <c r="BX380" s="219"/>
      <c r="BY380" s="219"/>
    </row>
    <row r="381" spans="3:77" s="528" customFormat="1" ht="15" customHeight="1">
      <c r="C381" s="217"/>
      <c r="D381" s="217"/>
      <c r="E381" s="217"/>
      <c r="F381" s="217"/>
      <c r="G381" s="251"/>
      <c r="H381" s="251"/>
      <c r="I381" s="251"/>
      <c r="J381" s="251"/>
      <c r="K381" s="251"/>
      <c r="L381" s="251"/>
      <c r="M381" s="251"/>
      <c r="N381" s="251"/>
      <c r="O381" s="254"/>
      <c r="P381" s="254"/>
      <c r="Q381" s="251"/>
      <c r="R381" s="254"/>
      <c r="S381" s="254"/>
      <c r="T381" s="254"/>
      <c r="U381" s="254"/>
      <c r="V381" s="251"/>
      <c r="W381" s="217"/>
      <c r="X381" s="217"/>
      <c r="Y381" s="251"/>
      <c r="Z381" s="227"/>
      <c r="AA381" s="251"/>
      <c r="AB381" s="251"/>
      <c r="AC381" s="251"/>
      <c r="AD381" s="251"/>
      <c r="AE381" s="251"/>
      <c r="AF381" s="251"/>
      <c r="AG381" s="251"/>
      <c r="AH381" s="251"/>
      <c r="AI381" s="251"/>
      <c r="AJ381" s="251"/>
      <c r="AK381" s="217"/>
      <c r="AL381" s="217"/>
      <c r="AM381" s="217"/>
      <c r="AN381" s="217"/>
      <c r="AO381" s="217"/>
      <c r="AP381" s="217"/>
      <c r="AQ381" s="217"/>
      <c r="AR381" s="217"/>
      <c r="AS381" s="217"/>
      <c r="AT381" s="217"/>
      <c r="AU381" s="217"/>
      <c r="AV381" s="217"/>
      <c r="AW381" s="217"/>
      <c r="AX381" s="219"/>
      <c r="AY381" s="219"/>
      <c r="AZ381" s="219"/>
      <c r="BA381" s="219"/>
      <c r="BB381" s="219"/>
      <c r="BC381" s="219"/>
      <c r="BD381" s="219"/>
      <c r="BE381" s="219"/>
      <c r="BF381" s="219"/>
      <c r="BG381" s="219"/>
      <c r="BH381" s="219"/>
      <c r="BI381" s="219"/>
      <c r="BJ381" s="219"/>
      <c r="BK381" s="219"/>
      <c r="BL381" s="219"/>
      <c r="BM381" s="219"/>
      <c r="BN381" s="219"/>
      <c r="BO381" s="219"/>
      <c r="BP381" s="219"/>
      <c r="BQ381" s="219"/>
      <c r="BR381" s="219"/>
      <c r="BS381" s="219"/>
      <c r="BT381" s="219"/>
      <c r="BU381" s="219"/>
      <c r="BV381" s="219"/>
      <c r="BW381" s="219"/>
      <c r="BX381" s="219"/>
      <c r="BY381" s="219"/>
    </row>
    <row r="382" spans="3:77" s="528" customFormat="1" ht="15" customHeight="1">
      <c r="C382" s="217"/>
      <c r="D382" s="217"/>
      <c r="E382" s="217"/>
      <c r="F382" s="217"/>
      <c r="G382" s="217"/>
      <c r="H382" s="217"/>
      <c r="I382" s="217"/>
      <c r="J382" s="254"/>
      <c r="K382" s="254"/>
      <c r="L382" s="254"/>
      <c r="M382" s="217"/>
      <c r="N382" s="254"/>
      <c r="O382" s="254"/>
      <c r="P382" s="254"/>
      <c r="Q382" s="217"/>
      <c r="R382" s="217"/>
      <c r="S382" s="217"/>
      <c r="T382" s="217"/>
      <c r="U382" s="217"/>
      <c r="V382" s="217"/>
      <c r="W382" s="227"/>
      <c r="X382" s="227"/>
      <c r="Y382" s="217"/>
      <c r="Z382" s="227"/>
      <c r="AA382" s="227"/>
      <c r="AB382" s="217"/>
      <c r="AC382" s="217"/>
      <c r="AD382" s="217"/>
      <c r="AE382" s="217"/>
      <c r="AF382" s="217"/>
      <c r="AG382" s="217"/>
      <c r="AH382" s="217"/>
      <c r="AI382" s="217"/>
      <c r="AJ382" s="217"/>
      <c r="AK382" s="217"/>
      <c r="AL382" s="217"/>
      <c r="AM382" s="217"/>
      <c r="AN382" s="217"/>
      <c r="AO382" s="217"/>
      <c r="AP382" s="217"/>
      <c r="AQ382" s="217"/>
      <c r="AR382" s="217"/>
      <c r="AS382" s="217"/>
      <c r="AT382" s="217"/>
      <c r="AU382" s="217"/>
      <c r="AV382" s="217"/>
      <c r="AW382" s="217"/>
      <c r="AX382" s="217"/>
      <c r="AY382" s="217"/>
      <c r="AZ382" s="217"/>
      <c r="BA382" s="217"/>
      <c r="BB382" s="217"/>
      <c r="BC382" s="217"/>
      <c r="BD382" s="217"/>
      <c r="BE382" s="217"/>
      <c r="BF382" s="217"/>
      <c r="BG382" s="217"/>
      <c r="BH382" s="217"/>
      <c r="BI382" s="217"/>
      <c r="BJ382" s="217"/>
      <c r="BK382" s="217"/>
      <c r="BL382" s="217"/>
      <c r="BM382" s="217"/>
      <c r="BN382" s="217"/>
      <c r="BO382" s="217"/>
      <c r="BP382" s="217"/>
      <c r="BQ382" s="217"/>
      <c r="BR382" s="217"/>
      <c r="BS382" s="217"/>
      <c r="BT382" s="217"/>
      <c r="BU382" s="217"/>
      <c r="BV382" s="217"/>
      <c r="BW382" s="217"/>
      <c r="BX382" s="217"/>
      <c r="BY382" s="217"/>
    </row>
    <row r="383" spans="3:77" s="219" customFormat="1" ht="15.75" customHeight="1">
      <c r="F383" s="989" t="s">
        <v>776</v>
      </c>
      <c r="G383" s="989"/>
      <c r="H383" s="989"/>
      <c r="I383" s="219" t="s">
        <v>51</v>
      </c>
      <c r="J383" s="219" t="s">
        <v>114</v>
      </c>
      <c r="K383" s="995">
        <f>T377/2</f>
        <v>1.5</v>
      </c>
      <c r="L383" s="995"/>
      <c r="M383" s="995"/>
      <c r="N383" s="239">
        <v>2</v>
      </c>
      <c r="O383" s="219" t="s">
        <v>115</v>
      </c>
      <c r="P383" s="995">
        <f>K383+L377</f>
        <v>3.8</v>
      </c>
      <c r="Q383" s="995"/>
      <c r="R383" s="995"/>
      <c r="S383" s="239">
        <v>2</v>
      </c>
      <c r="T383" s="219" t="s">
        <v>116</v>
      </c>
      <c r="U383" s="223" t="s">
        <v>221</v>
      </c>
      <c r="V383" s="292">
        <v>2</v>
      </c>
      <c r="Y383" s="219" t="s">
        <v>51</v>
      </c>
      <c r="Z383" s="1554">
        <f>ROUND((K383^2+P383^2)*V383,4)</f>
        <v>33.380000000000003</v>
      </c>
      <c r="AA383" s="1554"/>
      <c r="AB383" s="1554"/>
      <c r="AC383" s="219" t="s">
        <v>282</v>
      </c>
    </row>
    <row r="384" spans="3:77" s="219" customFormat="1" ht="7.5" customHeight="1"/>
    <row r="385" spans="3:31" s="219" customFormat="1" ht="15.75" customHeight="1">
      <c r="L385" s="512" t="s">
        <v>777</v>
      </c>
      <c r="M385" s="1544">
        <f>AA366</f>
        <v>398.67</v>
      </c>
      <c r="N385" s="1544"/>
      <c r="O385" s="1544"/>
      <c r="P385" s="223" t="s">
        <v>221</v>
      </c>
      <c r="Q385" s="1544">
        <f>P383</f>
        <v>3.8</v>
      </c>
      <c r="R385" s="1544"/>
      <c r="S385" s="1544"/>
      <c r="T385" s="219" t="s">
        <v>229</v>
      </c>
      <c r="U385" s="1545">
        <f>Z383</f>
        <v>33.380000000000003</v>
      </c>
      <c r="V385" s="1545"/>
      <c r="W385" s="1545"/>
      <c r="X385" s="449"/>
      <c r="Y385" s="449"/>
      <c r="Z385" s="219" t="s">
        <v>51</v>
      </c>
      <c r="AA385" s="266" t="s">
        <v>230</v>
      </c>
      <c r="AB385" s="764">
        <f>ROUND(M385*Q385/U385,2)</f>
        <v>45.38</v>
      </c>
      <c r="AC385" s="764"/>
      <c r="AD385" s="764"/>
      <c r="AE385" s="219" t="s">
        <v>13</v>
      </c>
    </row>
    <row r="386" spans="3:31" s="219" customFormat="1" ht="7.5" customHeight="1">
      <c r="AA386" s="266"/>
    </row>
    <row r="387" spans="3:31" s="219" customFormat="1" ht="15.75" customHeight="1">
      <c r="L387" s="266" t="s">
        <v>778</v>
      </c>
      <c r="M387" s="1544">
        <f>M385</f>
        <v>398.67</v>
      </c>
      <c r="N387" s="1544"/>
      <c r="O387" s="1544"/>
      <c r="P387" s="223" t="s">
        <v>221</v>
      </c>
      <c r="Q387" s="1544">
        <f>K383</f>
        <v>1.5</v>
      </c>
      <c r="R387" s="1544"/>
      <c r="S387" s="1544"/>
      <c r="T387" s="219" t="s">
        <v>229</v>
      </c>
      <c r="U387" s="1545">
        <f>U385</f>
        <v>33.380000000000003</v>
      </c>
      <c r="V387" s="1545"/>
      <c r="W387" s="1545"/>
      <c r="X387" s="449"/>
      <c r="Y387" s="449"/>
      <c r="Z387" s="219" t="s">
        <v>51</v>
      </c>
      <c r="AA387" s="266" t="s">
        <v>230</v>
      </c>
      <c r="AB387" s="764">
        <f>ROUND(M387*Q387/U387,2)</f>
        <v>17.920000000000002</v>
      </c>
      <c r="AC387" s="764"/>
      <c r="AD387" s="764"/>
      <c r="AE387" s="219" t="s">
        <v>13</v>
      </c>
    </row>
    <row r="388" spans="3:31" ht="15.75" customHeight="1">
      <c r="D388" s="650"/>
      <c r="E388" s="648"/>
      <c r="F388" s="648"/>
    </row>
    <row r="389" spans="3:31" ht="15.75" customHeight="1">
      <c r="K389" s="688"/>
      <c r="L389" s="688"/>
      <c r="M389" s="688"/>
      <c r="O389" s="689"/>
      <c r="P389" s="689"/>
      <c r="Q389" s="689"/>
      <c r="S389" s="689"/>
      <c r="T389" s="689"/>
      <c r="U389" s="689"/>
      <c r="AB389" s="1548"/>
      <c r="AC389" s="1548"/>
      <c r="AD389" s="1548"/>
    </row>
    <row r="390" spans="3:31" ht="15.75" customHeight="1">
      <c r="E390" s="648" t="s">
        <v>779</v>
      </c>
      <c r="F390" s="648"/>
    </row>
    <row r="391" spans="3:31" ht="15.75" customHeight="1">
      <c r="E391" s="648"/>
      <c r="F391" s="648"/>
    </row>
    <row r="392" spans="3:31" s="219" customFormat="1" ht="15.75" customHeight="1">
      <c r="D392" s="223"/>
      <c r="F392" s="763"/>
      <c r="G392" s="763"/>
      <c r="H392" s="763"/>
      <c r="I392" s="763"/>
      <c r="J392" s="763"/>
      <c r="K392" s="763"/>
      <c r="L392" s="763"/>
      <c r="M392" s="763"/>
      <c r="N392" s="763"/>
      <c r="O392" s="763"/>
      <c r="P392" s="763"/>
      <c r="Q392" s="763"/>
      <c r="R392" s="763"/>
      <c r="S392" s="763"/>
      <c r="T392" s="763"/>
      <c r="U392" s="763"/>
      <c r="V392" s="763"/>
      <c r="W392" s="763"/>
      <c r="X392" s="763"/>
      <c r="Y392" s="763"/>
      <c r="Z392" s="763"/>
      <c r="AA392" s="763"/>
      <c r="AB392" s="763"/>
      <c r="AC392" s="763"/>
      <c r="AD392" s="763"/>
      <c r="AE392" s="763"/>
    </row>
    <row r="393" spans="3:31" s="219" customFormat="1" ht="15.75" customHeight="1">
      <c r="C393" s="223"/>
      <c r="D393" s="223"/>
      <c r="F393" s="763"/>
      <c r="G393" s="763"/>
      <c r="H393" s="763"/>
      <c r="I393" s="763"/>
      <c r="J393" s="763"/>
      <c r="K393" s="763"/>
      <c r="L393" s="763"/>
      <c r="M393" s="763"/>
      <c r="N393" s="763"/>
      <c r="O393" s="763"/>
      <c r="P393" s="763"/>
      <c r="Q393" s="763"/>
      <c r="R393" s="763"/>
      <c r="S393" s="763"/>
      <c r="T393" s="763"/>
      <c r="U393" s="763"/>
      <c r="V393" s="763"/>
      <c r="W393" s="763"/>
      <c r="X393" s="763"/>
      <c r="Y393" s="763"/>
      <c r="Z393" s="763"/>
      <c r="AA393" s="763"/>
      <c r="AB393" s="763"/>
      <c r="AC393" s="763"/>
      <c r="AD393" s="763"/>
      <c r="AE393" s="763"/>
    </row>
    <row r="394" spans="3:31" s="219" customFormat="1" ht="15.75" customHeight="1">
      <c r="C394" s="223"/>
      <c r="D394" s="223"/>
      <c r="F394" s="763"/>
      <c r="G394" s="763"/>
      <c r="H394" s="763"/>
      <c r="I394" s="763"/>
      <c r="J394" s="763"/>
      <c r="K394" s="763"/>
      <c r="L394" s="763"/>
      <c r="M394" s="763"/>
      <c r="N394" s="763"/>
      <c r="O394" s="763"/>
      <c r="P394" s="763"/>
      <c r="Q394" s="763"/>
      <c r="R394" s="763"/>
      <c r="S394" s="763"/>
      <c r="T394" s="763"/>
      <c r="U394" s="763"/>
      <c r="V394" s="763"/>
      <c r="W394" s="763"/>
      <c r="X394" s="763"/>
      <c r="Y394" s="763"/>
      <c r="Z394" s="763"/>
      <c r="AA394" s="763"/>
      <c r="AB394" s="763"/>
      <c r="AC394" s="763"/>
      <c r="AD394" s="763"/>
      <c r="AE394" s="763"/>
    </row>
    <row r="395" spans="3:31" s="219" customFormat="1" ht="15.75" customHeight="1">
      <c r="C395" s="223"/>
      <c r="D395" s="223"/>
      <c r="F395" s="763"/>
      <c r="G395" s="763"/>
      <c r="H395" s="763"/>
      <c r="I395" s="763"/>
      <c r="J395" s="763"/>
      <c r="K395" s="763"/>
      <c r="L395" s="763"/>
      <c r="M395" s="763"/>
      <c r="N395" s="763"/>
      <c r="O395" s="763"/>
      <c r="P395" s="763"/>
      <c r="Q395" s="763"/>
      <c r="R395" s="763"/>
      <c r="S395" s="763"/>
      <c r="T395" s="763"/>
      <c r="U395" s="763"/>
      <c r="V395" s="763"/>
      <c r="W395" s="763"/>
      <c r="X395" s="763"/>
      <c r="Y395" s="763"/>
      <c r="Z395" s="763"/>
      <c r="AA395" s="763"/>
      <c r="AB395" s="763"/>
      <c r="AC395" s="763"/>
      <c r="AD395" s="763"/>
      <c r="AE395" s="763"/>
    </row>
    <row r="396" spans="3:31" s="219" customFormat="1" ht="15.75" customHeight="1">
      <c r="C396" s="223"/>
      <c r="D396" s="223"/>
      <c r="F396" s="763"/>
      <c r="G396" s="763"/>
      <c r="H396" s="763"/>
      <c r="I396" s="763"/>
      <c r="J396" s="763"/>
      <c r="K396" s="763"/>
      <c r="L396" s="763"/>
      <c r="M396" s="763"/>
      <c r="N396" s="763"/>
      <c r="O396" s="763"/>
      <c r="P396" s="763"/>
      <c r="Q396" s="763"/>
      <c r="R396" s="763"/>
      <c r="S396" s="763"/>
      <c r="T396" s="763"/>
      <c r="U396" s="763"/>
      <c r="V396" s="763"/>
      <c r="W396" s="763"/>
      <c r="X396" s="763"/>
      <c r="Y396" s="763"/>
      <c r="Z396" s="763"/>
      <c r="AA396" s="763"/>
      <c r="AB396" s="763"/>
      <c r="AC396" s="763"/>
      <c r="AD396" s="763"/>
      <c r="AE396" s="763"/>
    </row>
    <row r="397" spans="3:31" s="219" customFormat="1" ht="15.75" customHeight="1">
      <c r="C397" s="223"/>
      <c r="D397" s="223"/>
      <c r="F397" s="763"/>
      <c r="G397" s="763"/>
      <c r="H397" s="763"/>
      <c r="I397" s="763"/>
      <c r="J397" s="763"/>
      <c r="K397" s="763"/>
      <c r="L397" s="763"/>
      <c r="M397" s="763"/>
      <c r="N397" s="763"/>
      <c r="O397" s="763"/>
      <c r="P397" s="763"/>
      <c r="Q397" s="763"/>
      <c r="R397" s="763"/>
      <c r="S397" s="763"/>
      <c r="T397" s="763"/>
      <c r="U397" s="763"/>
      <c r="V397" s="763"/>
      <c r="W397" s="763"/>
      <c r="X397" s="763"/>
      <c r="Y397" s="763"/>
      <c r="Z397" s="763"/>
      <c r="AA397" s="763"/>
      <c r="AB397" s="763"/>
      <c r="AC397" s="763"/>
      <c r="AD397" s="763"/>
      <c r="AE397" s="763"/>
    </row>
    <row r="398" spans="3:31" s="219" customFormat="1" ht="15.75" customHeight="1">
      <c r="C398" s="223"/>
      <c r="D398" s="223"/>
      <c r="F398" s="763"/>
      <c r="G398" s="763"/>
      <c r="H398" s="763"/>
      <c r="I398" s="763"/>
      <c r="J398" s="763"/>
      <c r="K398" s="763"/>
      <c r="L398" s="763"/>
      <c r="M398" s="763"/>
      <c r="N398" s="763"/>
      <c r="O398" s="763"/>
      <c r="P398" s="763"/>
      <c r="Q398" s="763"/>
      <c r="R398" s="763"/>
      <c r="S398" s="763"/>
      <c r="T398" s="763"/>
      <c r="U398" s="763"/>
      <c r="V398" s="763"/>
      <c r="W398" s="763"/>
      <c r="X398" s="763"/>
      <c r="Y398" s="763"/>
      <c r="Z398" s="763"/>
      <c r="AA398" s="763"/>
      <c r="AB398" s="763"/>
      <c r="AC398" s="763"/>
      <c r="AD398" s="763"/>
      <c r="AE398" s="763"/>
    </row>
    <row r="399" spans="3:31" s="219" customFormat="1" ht="15.75" customHeight="1">
      <c r="C399" s="223"/>
      <c r="D399" s="223"/>
      <c r="F399" s="763"/>
      <c r="G399" s="763"/>
      <c r="H399" s="763"/>
      <c r="I399" s="763"/>
      <c r="J399" s="763"/>
      <c r="K399" s="763"/>
      <c r="L399" s="763"/>
      <c r="M399" s="763"/>
      <c r="N399" s="763"/>
      <c r="O399" s="763"/>
      <c r="P399" s="763"/>
      <c r="Q399" s="763"/>
      <c r="R399" s="763"/>
      <c r="S399" s="763"/>
      <c r="T399" s="763"/>
      <c r="U399" s="763"/>
      <c r="V399" s="763"/>
      <c r="W399" s="763"/>
      <c r="X399" s="763"/>
      <c r="Y399" s="763"/>
      <c r="Z399" s="763"/>
      <c r="AA399" s="763"/>
      <c r="AB399" s="763"/>
      <c r="AC399" s="763"/>
      <c r="AD399" s="763"/>
      <c r="AE399" s="763"/>
    </row>
    <row r="400" spans="3:31" s="219" customFormat="1" ht="15.75" customHeight="1">
      <c r="C400" s="223"/>
      <c r="D400" s="223"/>
      <c r="F400" s="763"/>
      <c r="G400" s="763"/>
      <c r="H400" s="763"/>
      <c r="I400" s="763"/>
      <c r="J400" s="763"/>
      <c r="K400" s="763"/>
      <c r="L400" s="763"/>
      <c r="M400" s="763"/>
      <c r="N400" s="763"/>
      <c r="O400" s="763"/>
      <c r="P400" s="763"/>
      <c r="Q400" s="763"/>
      <c r="R400" s="763"/>
      <c r="S400" s="763"/>
      <c r="T400" s="763"/>
      <c r="U400" s="763"/>
      <c r="V400" s="763"/>
      <c r="W400" s="763"/>
      <c r="X400" s="763"/>
      <c r="Y400" s="763"/>
      <c r="Z400" s="763"/>
      <c r="AA400" s="763"/>
      <c r="AB400" s="763"/>
      <c r="AC400" s="763"/>
      <c r="AD400" s="763"/>
      <c r="AE400" s="763"/>
    </row>
    <row r="401" spans="4:77" ht="15.75" customHeight="1">
      <c r="E401" s="648"/>
      <c r="F401" s="648"/>
    </row>
    <row r="402" spans="4:77" s="219" customFormat="1" ht="15.75" customHeight="1">
      <c r="D402" s="220"/>
      <c r="F402" s="219" t="s">
        <v>219</v>
      </c>
      <c r="J402" s="989" t="s">
        <v>780</v>
      </c>
      <c r="K402" s="989"/>
      <c r="L402" s="219" t="s">
        <v>51</v>
      </c>
      <c r="M402" s="1555" t="s">
        <v>781</v>
      </c>
      <c r="N402" s="1555"/>
      <c r="O402" s="1555"/>
      <c r="P402" s="1555"/>
      <c r="Q402" s="1555"/>
      <c r="R402" s="1555"/>
      <c r="S402" s="1555"/>
      <c r="T402" s="1555"/>
      <c r="U402" s="1555"/>
      <c r="V402" s="1555"/>
      <c r="W402" s="1555"/>
      <c r="X402" s="1555"/>
      <c r="Y402" s="1555"/>
      <c r="Z402" s="1555"/>
      <c r="AA402" s="1555"/>
      <c r="AB402" s="1555"/>
      <c r="AC402" s="1555"/>
    </row>
    <row r="403" spans="4:77" s="488" customFormat="1" ht="15.75" customHeight="1">
      <c r="I403" s="501"/>
      <c r="Z403" s="488" t="s">
        <v>51</v>
      </c>
      <c r="AA403" s="1556">
        <v>83.37</v>
      </c>
      <c r="AB403" s="1556"/>
      <c r="AC403" s="1556"/>
      <c r="AD403" s="510" t="s">
        <v>13</v>
      </c>
    </row>
    <row r="404" spans="4:77" s="219" customFormat="1" ht="16.5" customHeight="1">
      <c r="F404" s="219" t="s">
        <v>222</v>
      </c>
      <c r="J404" s="992" t="s">
        <v>782</v>
      </c>
      <c r="K404" s="992"/>
      <c r="L404" s="216" t="s">
        <v>51</v>
      </c>
      <c r="Z404" s="488" t="s">
        <v>51</v>
      </c>
      <c r="AA404" s="1547">
        <f>直角水平!AG77</f>
        <v>3.85</v>
      </c>
      <c r="AB404" s="1547"/>
      <c r="AC404" s="1547"/>
      <c r="AD404" s="590" t="s">
        <v>7</v>
      </c>
    </row>
    <row r="405" spans="4:77" s="219" customFormat="1" ht="16.5" customHeight="1">
      <c r="F405" s="219" t="s">
        <v>774</v>
      </c>
      <c r="J405" s="992" t="s">
        <v>783</v>
      </c>
      <c r="K405" s="992"/>
      <c r="L405" s="216" t="s">
        <v>51</v>
      </c>
      <c r="M405" s="1013">
        <f>AA403</f>
        <v>83.37</v>
      </c>
      <c r="N405" s="1013"/>
      <c r="O405" s="1013"/>
      <c r="P405" s="249" t="s">
        <v>221</v>
      </c>
      <c r="Q405" s="1006">
        <f>AA404</f>
        <v>3.85</v>
      </c>
      <c r="R405" s="1006"/>
      <c r="S405" s="1006"/>
      <c r="Y405" s="216"/>
      <c r="Z405" s="216" t="s">
        <v>51</v>
      </c>
      <c r="AA405" s="1007">
        <f>ROUND(M405*Q405,2)</f>
        <v>320.97000000000003</v>
      </c>
      <c r="AB405" s="1007"/>
      <c r="AC405" s="1007"/>
      <c r="AD405" s="216" t="s">
        <v>226</v>
      </c>
      <c r="AM405" s="216"/>
      <c r="AN405" s="216"/>
    </row>
    <row r="406" spans="4:77" s="219" customFormat="1" ht="7.5" customHeight="1"/>
    <row r="407" spans="4:77" s="219" customFormat="1" ht="15.75" customHeight="1">
      <c r="F407" s="219" t="s">
        <v>227</v>
      </c>
      <c r="AG407" s="266"/>
      <c r="AH407" s="266"/>
      <c r="AI407" s="266"/>
      <c r="AJ407" s="266"/>
      <c r="AK407" s="266"/>
    </row>
    <row r="408" spans="4:77" s="219" customFormat="1" ht="15.75" customHeight="1">
      <c r="AH408" s="266"/>
      <c r="AI408" s="266"/>
      <c r="AJ408" s="266"/>
      <c r="AK408" s="266"/>
      <c r="AL408" s="266"/>
    </row>
    <row r="409" spans="4:77" s="219" customFormat="1" ht="15.75" customHeight="1">
      <c r="K409" s="989" t="s">
        <v>780</v>
      </c>
      <c r="L409" s="989"/>
      <c r="AH409" s="266"/>
      <c r="AI409" s="266"/>
      <c r="AJ409" s="266"/>
      <c r="AK409" s="266"/>
      <c r="AL409" s="266"/>
    </row>
    <row r="410" spans="4:77" s="219" customFormat="1" ht="15.75" customHeight="1">
      <c r="F410" s="1026">
        <f>AA404</f>
        <v>3.85</v>
      </c>
      <c r="AH410" s="266"/>
      <c r="AI410" s="266"/>
      <c r="AJ410" s="266"/>
      <c r="AK410" s="266"/>
      <c r="AL410" s="266"/>
    </row>
    <row r="411" spans="4:77" s="219" customFormat="1" ht="15.75" customHeight="1">
      <c r="F411" s="1026"/>
      <c r="AH411" s="266"/>
      <c r="AI411" s="266"/>
      <c r="AJ411" s="266"/>
      <c r="AK411" s="266"/>
      <c r="AL411" s="266"/>
    </row>
    <row r="412" spans="4:77" s="219" customFormat="1" ht="15.75" customHeight="1">
      <c r="F412" s="1026"/>
      <c r="AH412" s="266"/>
      <c r="AI412" s="266"/>
      <c r="AJ412" s="266"/>
      <c r="AK412" s="266"/>
      <c r="AL412" s="266"/>
    </row>
    <row r="413" spans="4:77" s="219" customFormat="1" ht="15.75" customHeight="1">
      <c r="F413" s="1026"/>
      <c r="AH413" s="266"/>
      <c r="AI413" s="266"/>
      <c r="AJ413" s="266"/>
      <c r="AK413" s="266"/>
      <c r="AL413" s="266"/>
    </row>
    <row r="414" spans="4:77" s="219" customFormat="1" ht="15.75" customHeight="1">
      <c r="F414" s="1026"/>
      <c r="G414" s="255"/>
      <c r="H414" s="255"/>
      <c r="I414" s="255"/>
      <c r="AH414" s="266"/>
      <c r="AI414" s="266"/>
      <c r="AJ414" s="266"/>
      <c r="AK414" s="266"/>
      <c r="AL414" s="266"/>
    </row>
    <row r="415" spans="4:77" s="219" customFormat="1" ht="15.75" customHeight="1">
      <c r="F415" s="1026"/>
      <c r="AH415" s="266"/>
      <c r="AI415" s="266"/>
      <c r="AJ415" s="266"/>
      <c r="AK415" s="266"/>
      <c r="AL415" s="266"/>
    </row>
    <row r="416" spans="4:77" s="528" customFormat="1" ht="15" customHeight="1">
      <c r="D416" s="217"/>
      <c r="E416" s="217"/>
      <c r="F416" s="1026"/>
      <c r="G416" s="217"/>
      <c r="H416" s="217"/>
      <c r="I416" s="253"/>
      <c r="J416" s="253"/>
      <c r="K416" s="217"/>
      <c r="L416" s="255"/>
      <c r="M416" s="255"/>
      <c r="N416" s="255"/>
      <c r="O416" s="255"/>
      <c r="P416" s="255"/>
      <c r="Q416" s="254"/>
      <c r="R416" s="217"/>
      <c r="S416" s="1010">
        <f>直角水平!$U$69</f>
        <v>5.9</v>
      </c>
      <c r="T416" s="1010"/>
      <c r="U416" s="1010"/>
      <c r="V416" s="1010"/>
      <c r="W416" s="217"/>
      <c r="X416" s="217"/>
      <c r="Y416" s="227"/>
      <c r="Z416" s="255"/>
      <c r="AA416" s="255"/>
      <c r="AB416" s="255"/>
      <c r="AC416" s="255"/>
      <c r="AD416" s="217"/>
      <c r="AE416" s="251"/>
      <c r="AF416" s="261"/>
      <c r="AG416" s="261"/>
      <c r="AH416" s="261"/>
      <c r="AI416" s="261"/>
      <c r="AJ416" s="217"/>
      <c r="AK416" s="217"/>
      <c r="AL416" s="217"/>
      <c r="AM416" s="217"/>
      <c r="AN416" s="217"/>
      <c r="AO416" s="217"/>
      <c r="AP416" s="217"/>
      <c r="AQ416" s="217"/>
      <c r="AR416" s="217"/>
      <c r="AS416" s="217"/>
      <c r="AT416" s="217"/>
      <c r="AU416" s="217"/>
      <c r="AV416" s="217"/>
      <c r="AW416" s="217"/>
      <c r="AX416" s="219"/>
      <c r="AY416" s="219"/>
      <c r="AZ416" s="219"/>
      <c r="BA416" s="219"/>
      <c r="BB416" s="219"/>
      <c r="BC416" s="219"/>
      <c r="BD416" s="219"/>
      <c r="BE416" s="219"/>
      <c r="BF416" s="219"/>
      <c r="BG416" s="219"/>
      <c r="BH416" s="219"/>
      <c r="BI416" s="219"/>
      <c r="BJ416" s="219"/>
      <c r="BK416" s="219"/>
      <c r="BL416" s="219"/>
      <c r="BM416" s="219"/>
      <c r="BN416" s="219"/>
      <c r="BO416" s="219"/>
      <c r="BP416" s="219"/>
      <c r="BQ416" s="219"/>
      <c r="BR416" s="219"/>
      <c r="BS416" s="219"/>
      <c r="BT416" s="219"/>
      <c r="BU416" s="219"/>
      <c r="BV416" s="219"/>
      <c r="BW416" s="219"/>
      <c r="BX416" s="219"/>
      <c r="BY416" s="219"/>
    </row>
    <row r="417" spans="5:77" s="528" customFormat="1" ht="15" customHeight="1">
      <c r="E417" s="217"/>
      <c r="F417" s="1026"/>
      <c r="G417" s="217"/>
      <c r="H417" s="217"/>
      <c r="I417" s="217"/>
      <c r="J417" s="217"/>
      <c r="K417" s="256"/>
      <c r="L417" s="217"/>
      <c r="M417" s="217"/>
      <c r="N417" s="217"/>
      <c r="O417" s="217"/>
      <c r="P417" s="217"/>
      <c r="Q417" s="217"/>
      <c r="R417" s="254"/>
      <c r="S417" s="217"/>
      <c r="T417" s="217"/>
      <c r="U417" s="217"/>
      <c r="V417" s="217"/>
      <c r="W417" s="251"/>
      <c r="X417" s="217"/>
      <c r="Y417" s="217"/>
      <c r="Z417" s="217"/>
      <c r="AA417" s="217"/>
      <c r="AB417" s="217"/>
      <c r="AC417" s="217"/>
      <c r="AD417" s="251"/>
      <c r="AE417" s="217"/>
      <c r="AF417" s="261"/>
      <c r="AG417" s="261"/>
      <c r="AH417" s="261"/>
      <c r="AI417" s="261"/>
      <c r="AJ417" s="217"/>
      <c r="AK417" s="217"/>
      <c r="AL417" s="217"/>
      <c r="AM417" s="217"/>
      <c r="AN417" s="217"/>
      <c r="AO417" s="217"/>
      <c r="AP417" s="217"/>
      <c r="AQ417" s="217"/>
      <c r="AR417" s="217"/>
      <c r="AS417" s="217"/>
      <c r="AT417" s="217"/>
      <c r="AU417" s="217"/>
      <c r="AV417" s="217"/>
      <c r="AW417" s="217"/>
      <c r="AX417" s="219"/>
      <c r="AY417" s="219"/>
      <c r="AZ417" s="219"/>
      <c r="BA417" s="219"/>
      <c r="BB417" s="219"/>
      <c r="BC417" s="219"/>
      <c r="BD417" s="219"/>
      <c r="BE417" s="219"/>
      <c r="BF417" s="219"/>
      <c r="BG417" s="219"/>
      <c r="BH417" s="219"/>
      <c r="BI417" s="219"/>
      <c r="BJ417" s="219"/>
      <c r="BK417" s="219"/>
      <c r="BL417" s="219"/>
      <c r="BM417" s="219"/>
      <c r="BN417" s="219"/>
      <c r="BO417" s="219"/>
      <c r="BP417" s="219"/>
      <c r="BQ417" s="219"/>
      <c r="BR417" s="219"/>
      <c r="BS417" s="219"/>
      <c r="BT417" s="219"/>
      <c r="BU417" s="219"/>
      <c r="BV417" s="219"/>
      <c r="BW417" s="219"/>
      <c r="BX417" s="219"/>
      <c r="BY417" s="219"/>
    </row>
    <row r="418" spans="5:77" s="528" customFormat="1" ht="15" customHeight="1">
      <c r="E418" s="217"/>
      <c r="F418" s="1026"/>
      <c r="G418" s="217"/>
      <c r="H418" s="217"/>
      <c r="I418" s="217"/>
      <c r="J418" s="217"/>
      <c r="K418" s="251"/>
      <c r="L418" s="251"/>
      <c r="M418" s="251"/>
      <c r="N418" s="254"/>
      <c r="O418" s="254"/>
      <c r="P418" s="251"/>
      <c r="Q418" s="254"/>
      <c r="R418" s="254"/>
      <c r="S418" s="254"/>
      <c r="T418" s="254"/>
      <c r="U418" s="251"/>
      <c r="V418" s="251"/>
      <c r="W418" s="251"/>
      <c r="X418" s="251"/>
      <c r="Y418" s="227"/>
      <c r="Z418" s="251"/>
      <c r="AA418" s="227"/>
      <c r="AB418" s="227"/>
      <c r="AC418" s="251"/>
      <c r="AD418" s="251"/>
      <c r="AE418" s="251"/>
      <c r="AF418" s="261"/>
      <c r="AG418" s="261"/>
      <c r="AH418" s="261"/>
      <c r="AI418" s="261"/>
      <c r="AJ418" s="217"/>
      <c r="AK418" s="217"/>
      <c r="AL418" s="217"/>
      <c r="AM418" s="217"/>
      <c r="AN418" s="217"/>
      <c r="AO418" s="217"/>
      <c r="AP418" s="217"/>
      <c r="AQ418" s="217"/>
      <c r="AR418" s="217"/>
      <c r="AS418" s="217"/>
      <c r="AT418" s="217"/>
      <c r="AU418" s="217"/>
      <c r="AV418" s="217"/>
      <c r="AW418" s="217"/>
      <c r="AX418" s="219"/>
      <c r="AY418" s="219"/>
      <c r="AZ418" s="219"/>
      <c r="BA418" s="219"/>
      <c r="BB418" s="219"/>
      <c r="BC418" s="219"/>
      <c r="BD418" s="219"/>
      <c r="BE418" s="219"/>
      <c r="BF418" s="219"/>
      <c r="BG418" s="219"/>
      <c r="BH418" s="219"/>
      <c r="BI418" s="219"/>
      <c r="BJ418" s="219"/>
      <c r="BK418" s="219"/>
      <c r="BL418" s="219"/>
      <c r="BM418" s="219"/>
      <c r="BN418" s="219"/>
      <c r="BO418" s="219"/>
      <c r="BP418" s="219"/>
      <c r="BQ418" s="219"/>
      <c r="BR418" s="219"/>
      <c r="BS418" s="219"/>
      <c r="BT418" s="219"/>
      <c r="BU418" s="219"/>
      <c r="BV418" s="219"/>
      <c r="BW418" s="219"/>
      <c r="BX418" s="219"/>
      <c r="BY418" s="219"/>
    </row>
    <row r="419" spans="5:77" s="528" customFormat="1" ht="8.25" customHeight="1">
      <c r="E419" s="217"/>
      <c r="F419" s="1026"/>
      <c r="G419" s="251"/>
      <c r="H419" s="251"/>
      <c r="I419" s="251"/>
      <c r="J419" s="251"/>
      <c r="K419" s="251"/>
      <c r="L419" s="251"/>
      <c r="M419" s="251"/>
      <c r="N419" s="254"/>
      <c r="O419" s="254"/>
      <c r="P419" s="251"/>
      <c r="Q419" s="254"/>
      <c r="R419" s="254"/>
      <c r="S419" s="254"/>
      <c r="T419" s="254"/>
      <c r="U419" s="251"/>
      <c r="V419" s="251"/>
      <c r="W419" s="251"/>
      <c r="X419" s="251"/>
      <c r="Y419" s="227"/>
      <c r="Z419" s="251"/>
      <c r="AA419" s="251"/>
      <c r="AB419" s="251"/>
      <c r="AC419" s="251"/>
      <c r="AD419" s="251"/>
      <c r="AE419" s="251"/>
      <c r="AF419" s="251"/>
      <c r="AG419" s="251"/>
      <c r="AH419" s="251"/>
      <c r="AI419" s="251"/>
      <c r="AJ419" s="251"/>
      <c r="AK419" s="217"/>
      <c r="AL419" s="217"/>
      <c r="AM419" s="217"/>
      <c r="AN419" s="217"/>
      <c r="AO419" s="217"/>
      <c r="AP419" s="217"/>
      <c r="AQ419" s="217"/>
      <c r="AR419" s="217"/>
      <c r="AS419" s="217"/>
      <c r="AT419" s="217"/>
      <c r="AU419" s="217"/>
      <c r="AV419" s="217"/>
      <c r="AW419" s="217"/>
      <c r="AX419" s="219"/>
      <c r="AY419" s="219"/>
      <c r="AZ419" s="219"/>
      <c r="BA419" s="219"/>
      <c r="BB419" s="219"/>
      <c r="BC419" s="219"/>
      <c r="BD419" s="219"/>
      <c r="BE419" s="219"/>
      <c r="BF419" s="219"/>
      <c r="BG419" s="219"/>
      <c r="BH419" s="219"/>
      <c r="BI419" s="219"/>
      <c r="BJ419" s="219"/>
      <c r="BK419" s="219"/>
      <c r="BL419" s="219"/>
      <c r="BM419" s="219"/>
      <c r="BN419" s="219"/>
      <c r="BO419" s="219"/>
      <c r="BP419" s="219"/>
      <c r="BQ419" s="219"/>
      <c r="BR419" s="219"/>
      <c r="BS419" s="219"/>
      <c r="BT419" s="219"/>
      <c r="BU419" s="219"/>
      <c r="BV419" s="219"/>
      <c r="BW419" s="219"/>
      <c r="BX419" s="219"/>
      <c r="BY419" s="219"/>
    </row>
    <row r="420" spans="5:77" s="528" customFormat="1" ht="15" customHeight="1">
      <c r="E420" s="217"/>
      <c r="F420" s="217"/>
      <c r="G420" s="251"/>
      <c r="H420" s="251"/>
      <c r="I420" s="251"/>
      <c r="J420" s="251"/>
      <c r="K420" s="251"/>
      <c r="L420" s="251"/>
      <c r="M420" s="251"/>
      <c r="N420" s="251"/>
      <c r="O420" s="254"/>
      <c r="P420" s="254"/>
      <c r="Q420" s="251"/>
      <c r="R420" s="254"/>
      <c r="S420" s="254"/>
      <c r="T420" s="254"/>
      <c r="U420" s="254"/>
      <c r="V420" s="251"/>
      <c r="W420" s="217"/>
      <c r="X420" s="217"/>
      <c r="Y420" s="251"/>
      <c r="Z420" s="227"/>
      <c r="AA420" s="251"/>
      <c r="AB420" s="251"/>
      <c r="AC420" s="251"/>
      <c r="AD420" s="251"/>
      <c r="AE420" s="251"/>
      <c r="AF420" s="251"/>
      <c r="AG420" s="251"/>
      <c r="AH420" s="251"/>
      <c r="AI420" s="251"/>
      <c r="AJ420" s="251"/>
      <c r="AK420" s="217"/>
      <c r="AL420" s="217"/>
      <c r="AM420" s="217"/>
      <c r="AN420" s="217"/>
      <c r="AO420" s="217"/>
      <c r="AP420" s="217"/>
      <c r="AQ420" s="217"/>
      <c r="AR420" s="217"/>
      <c r="AS420" s="217"/>
      <c r="AT420" s="217"/>
      <c r="AU420" s="217"/>
      <c r="AV420" s="217"/>
      <c r="AW420" s="217"/>
      <c r="AX420" s="219"/>
      <c r="AY420" s="219"/>
      <c r="AZ420" s="219"/>
      <c r="BA420" s="219"/>
      <c r="BB420" s="219"/>
      <c r="BC420" s="219"/>
      <c r="BD420" s="219"/>
      <c r="BE420" s="219"/>
      <c r="BF420" s="219"/>
      <c r="BG420" s="219"/>
      <c r="BH420" s="219"/>
      <c r="BI420" s="219"/>
      <c r="BJ420" s="219"/>
      <c r="BK420" s="219"/>
      <c r="BL420" s="219"/>
      <c r="BM420" s="219"/>
      <c r="BN420" s="219"/>
      <c r="BO420" s="219"/>
      <c r="BP420" s="219"/>
      <c r="BQ420" s="219"/>
      <c r="BR420" s="219"/>
      <c r="BS420" s="219"/>
      <c r="BT420" s="219"/>
      <c r="BU420" s="219"/>
      <c r="BV420" s="219"/>
      <c r="BW420" s="219"/>
      <c r="BX420" s="219"/>
      <c r="BY420" s="219"/>
    </row>
    <row r="421" spans="5:77" s="528" customFormat="1" ht="15" customHeight="1">
      <c r="E421" s="217"/>
      <c r="F421" s="217"/>
      <c r="G421" s="217"/>
      <c r="H421" s="217"/>
      <c r="I421" s="217"/>
      <c r="J421" s="254"/>
      <c r="K421" s="254"/>
      <c r="L421" s="254"/>
      <c r="M421" s="217"/>
      <c r="N421" s="254"/>
      <c r="O421" s="254"/>
      <c r="P421" s="254"/>
      <c r="Q421" s="217"/>
      <c r="R421" s="217"/>
      <c r="S421" s="217"/>
      <c r="T421" s="217"/>
      <c r="U421" s="217"/>
      <c r="V421" s="217"/>
      <c r="W421" s="227"/>
      <c r="X421" s="227"/>
      <c r="Y421" s="217"/>
      <c r="Z421" s="227"/>
      <c r="AA421" s="227"/>
      <c r="AB421" s="217"/>
      <c r="AC421" s="217"/>
      <c r="AD421" s="217"/>
      <c r="AE421" s="217"/>
      <c r="AF421" s="217"/>
      <c r="AG421" s="217"/>
      <c r="AH421" s="217"/>
      <c r="AI421" s="217"/>
      <c r="AJ421" s="217"/>
      <c r="AK421" s="217"/>
      <c r="AL421" s="217"/>
      <c r="AM421" s="217"/>
      <c r="AN421" s="217"/>
      <c r="AO421" s="217"/>
      <c r="AP421" s="217"/>
      <c r="AQ421" s="217"/>
      <c r="AR421" s="217"/>
      <c r="AS421" s="217"/>
      <c r="AT421" s="217"/>
      <c r="AU421" s="217"/>
      <c r="AV421" s="217"/>
      <c r="AW421" s="217"/>
      <c r="AX421" s="217"/>
      <c r="AY421" s="217"/>
      <c r="AZ421" s="217"/>
      <c r="BA421" s="217"/>
      <c r="BB421" s="217"/>
      <c r="BC421" s="217"/>
      <c r="BD421" s="217"/>
      <c r="BE421" s="217"/>
      <c r="BF421" s="217"/>
      <c r="BG421" s="217"/>
      <c r="BH421" s="217"/>
      <c r="BI421" s="217"/>
      <c r="BJ421" s="217"/>
      <c r="BK421" s="217"/>
      <c r="BL421" s="217"/>
      <c r="BM421" s="217"/>
      <c r="BN421" s="217"/>
      <c r="BO421" s="217"/>
      <c r="BP421" s="217"/>
      <c r="BQ421" s="217"/>
      <c r="BR421" s="217"/>
      <c r="BS421" s="217"/>
      <c r="BT421" s="217"/>
      <c r="BU421" s="217"/>
      <c r="BV421" s="217"/>
      <c r="BW421" s="217"/>
      <c r="BX421" s="217"/>
      <c r="BY421" s="217"/>
    </row>
    <row r="422" spans="5:77" s="219" customFormat="1" ht="15.75" customHeight="1">
      <c r="L422" s="512" t="s">
        <v>784</v>
      </c>
      <c r="M422" s="1544">
        <f>AA405</f>
        <v>320.97000000000003</v>
      </c>
      <c r="N422" s="1544"/>
      <c r="O422" s="1544"/>
      <c r="P422" s="219" t="s">
        <v>229</v>
      </c>
      <c r="Q422" s="1545">
        <f>S416</f>
        <v>5.9</v>
      </c>
      <c r="R422" s="1545"/>
      <c r="S422" s="1545"/>
      <c r="X422" s="449"/>
      <c r="Y422" s="449"/>
      <c r="Z422" s="219" t="s">
        <v>51</v>
      </c>
      <c r="AA422" s="266" t="s">
        <v>230</v>
      </c>
      <c r="AB422" s="764">
        <f>ROUND(M422/Q422,2)</f>
        <v>54.4</v>
      </c>
      <c r="AC422" s="764"/>
      <c r="AD422" s="764"/>
      <c r="AE422" s="219" t="s">
        <v>13</v>
      </c>
    </row>
    <row r="423" spans="5:77" ht="15.75" customHeight="1">
      <c r="E423" s="648"/>
      <c r="F423" s="648"/>
    </row>
    <row r="424" spans="5:77" ht="15.75" customHeight="1">
      <c r="E424" s="648"/>
      <c r="F424" s="648"/>
    </row>
    <row r="425" spans="5:77" ht="15.75" customHeight="1">
      <c r="E425" s="648" t="s">
        <v>785</v>
      </c>
      <c r="F425" s="648"/>
    </row>
    <row r="426" spans="5:77" ht="15.75" customHeight="1">
      <c r="E426" s="648"/>
      <c r="F426" s="648"/>
    </row>
    <row r="427" spans="5:77" ht="15.75" customHeight="1">
      <c r="E427" s="648"/>
      <c r="F427" s="648"/>
    </row>
    <row r="428" spans="5:77" ht="15.75" customHeight="1">
      <c r="E428" s="648"/>
      <c r="F428" s="648"/>
    </row>
    <row r="429" spans="5:77" ht="15.75" customHeight="1">
      <c r="E429" s="648"/>
      <c r="F429" s="648"/>
    </row>
    <row r="430" spans="5:77" ht="15.75" customHeight="1">
      <c r="E430" s="648"/>
      <c r="F430" s="648"/>
    </row>
    <row r="431" spans="5:77" ht="15.75" customHeight="1">
      <c r="E431" s="648"/>
      <c r="F431" s="648"/>
    </row>
    <row r="432" spans="5:77" ht="15.75" customHeight="1">
      <c r="E432" s="648"/>
      <c r="F432" s="648"/>
    </row>
    <row r="433" spans="4:41" ht="15.75" customHeight="1">
      <c r="E433" s="648"/>
      <c r="F433" s="648"/>
    </row>
    <row r="434" spans="4:41" ht="15.75" customHeight="1">
      <c r="E434" s="648"/>
      <c r="F434" s="648"/>
    </row>
    <row r="435" spans="4:41" ht="15.75" customHeight="1">
      <c r="E435" s="648"/>
      <c r="F435" s="648"/>
    </row>
    <row r="436" spans="4:41" ht="15.75" customHeight="1">
      <c r="E436" s="648"/>
      <c r="F436" s="648"/>
    </row>
    <row r="437" spans="4:41" ht="15.75" customHeight="1">
      <c r="E437" s="648"/>
      <c r="F437" s="219" t="s">
        <v>240</v>
      </c>
      <c r="G437" s="219"/>
    </row>
    <row r="438" spans="4:41" ht="15.75" customHeight="1">
      <c r="E438" s="648"/>
      <c r="F438" s="219"/>
      <c r="G438" s="219"/>
    </row>
    <row r="439" spans="4:41" s="219" customFormat="1" ht="15.75" customHeight="1">
      <c r="D439" s="220"/>
      <c r="G439" s="219" t="s">
        <v>219</v>
      </c>
      <c r="K439" s="989" t="s">
        <v>220</v>
      </c>
      <c r="L439" s="989"/>
      <c r="M439" s="219" t="s">
        <v>51</v>
      </c>
      <c r="N439" s="1530">
        <f>直角水平!O63</f>
        <v>32</v>
      </c>
      <c r="O439" s="1530"/>
      <c r="P439" s="1530"/>
      <c r="Q439" s="223" t="s">
        <v>241</v>
      </c>
      <c r="R439" s="223" t="s">
        <v>158</v>
      </c>
      <c r="S439" s="1552">
        <f>直角水平!T63</f>
        <v>14.425000000000001</v>
      </c>
      <c r="T439" s="1552"/>
      <c r="U439" s="1552"/>
      <c r="V439" s="234" t="s">
        <v>156</v>
      </c>
      <c r="W439" s="1552">
        <f>直角水平!X63</f>
        <v>16.625</v>
      </c>
      <c r="X439" s="1552"/>
      <c r="Y439" s="1552"/>
      <c r="Z439" s="234" t="s">
        <v>159</v>
      </c>
      <c r="AA439" s="219" t="s">
        <v>242</v>
      </c>
      <c r="AB439" s="1530">
        <f>直角水平!AC63</f>
        <v>18.850000000000001</v>
      </c>
      <c r="AC439" s="1530"/>
      <c r="AD439" s="1530"/>
    </row>
    <row r="440" spans="4:41" s="488" customFormat="1" ht="15.75" customHeight="1">
      <c r="J440" s="501"/>
      <c r="AA440" s="488" t="s">
        <v>51</v>
      </c>
      <c r="AB440" s="1553">
        <f>直角水平!AG63</f>
        <v>52.71</v>
      </c>
      <c r="AC440" s="1553"/>
      <c r="AD440" s="1553"/>
      <c r="AE440" s="510" t="s">
        <v>13</v>
      </c>
    </row>
    <row r="441" spans="4:41" s="219" customFormat="1" ht="16.5" customHeight="1">
      <c r="G441" s="219" t="s">
        <v>222</v>
      </c>
      <c r="K441" s="992" t="s">
        <v>773</v>
      </c>
      <c r="L441" s="992"/>
      <c r="M441" s="216" t="s">
        <v>51</v>
      </c>
      <c r="AA441" s="488" t="s">
        <v>51</v>
      </c>
      <c r="AB441" s="1547">
        <f>直角水平!AG64</f>
        <v>3.85</v>
      </c>
      <c r="AC441" s="1547"/>
      <c r="AD441" s="1547"/>
      <c r="AE441" s="590" t="s">
        <v>7</v>
      </c>
    </row>
    <row r="442" spans="4:41" s="219" customFormat="1" ht="16.5" customHeight="1">
      <c r="G442" s="219" t="s">
        <v>774</v>
      </c>
      <c r="K442" s="992" t="s">
        <v>775</v>
      </c>
      <c r="L442" s="992"/>
      <c r="M442" s="216" t="s">
        <v>51</v>
      </c>
      <c r="N442" s="1013">
        <f>AB440</f>
        <v>52.71</v>
      </c>
      <c r="O442" s="1013"/>
      <c r="P442" s="1013"/>
      <c r="Q442" s="249" t="s">
        <v>221</v>
      </c>
      <c r="R442" s="1006">
        <f>AB441</f>
        <v>3.85</v>
      </c>
      <c r="S442" s="1006"/>
      <c r="T442" s="1006"/>
      <c r="Z442" s="216"/>
      <c r="AA442" s="216" t="s">
        <v>51</v>
      </c>
      <c r="AB442" s="1007">
        <f>ROUND(N442*R442,2)</f>
        <v>202.93</v>
      </c>
      <c r="AC442" s="1007"/>
      <c r="AD442" s="1007"/>
      <c r="AE442" s="216" t="s">
        <v>226</v>
      </c>
      <c r="AN442" s="216"/>
      <c r="AO442" s="216"/>
    </row>
    <row r="443" spans="4:41" s="219" customFormat="1" ht="7.5" customHeight="1"/>
    <row r="444" spans="4:41" s="219" customFormat="1" ht="15.75" customHeight="1">
      <c r="G444" s="219" t="s">
        <v>227</v>
      </c>
      <c r="AH444" s="266"/>
      <c r="AI444" s="266"/>
      <c r="AJ444" s="266"/>
      <c r="AK444" s="266"/>
      <c r="AL444" s="266"/>
    </row>
    <row r="445" spans="4:41" s="219" customFormat="1" ht="7.5" customHeight="1"/>
    <row r="446" spans="4:41" s="219" customFormat="1" ht="15.75" customHeight="1">
      <c r="L446" s="512" t="s">
        <v>777</v>
      </c>
      <c r="M446" s="1544">
        <f>AB442</f>
        <v>202.93</v>
      </c>
      <c r="N446" s="1544"/>
      <c r="O446" s="1544"/>
      <c r="P446" s="223" t="s">
        <v>221</v>
      </c>
      <c r="Q446" s="1544">
        <f>Q385</f>
        <v>3.8</v>
      </c>
      <c r="R446" s="1544"/>
      <c r="S446" s="1544"/>
      <c r="T446" s="219" t="s">
        <v>229</v>
      </c>
      <c r="U446" s="1545">
        <f>U385</f>
        <v>33.380000000000003</v>
      </c>
      <c r="V446" s="1545"/>
      <c r="W446" s="1545"/>
      <c r="X446" s="449"/>
      <c r="Y446" s="449"/>
      <c r="Z446" s="219" t="s">
        <v>51</v>
      </c>
      <c r="AA446" s="266" t="s">
        <v>230</v>
      </c>
      <c r="AB446" s="764">
        <f>ROUND(M446*Q446/U446,2)</f>
        <v>23.1</v>
      </c>
      <c r="AC446" s="764"/>
      <c r="AD446" s="764"/>
      <c r="AE446" s="219" t="s">
        <v>13</v>
      </c>
    </row>
    <row r="447" spans="4:41" s="219" customFormat="1" ht="7.5" customHeight="1">
      <c r="AA447" s="266"/>
    </row>
    <row r="448" spans="4:41" s="219" customFormat="1" ht="15.75" customHeight="1">
      <c r="L448" s="266" t="s">
        <v>778</v>
      </c>
      <c r="M448" s="1544">
        <f>M446</f>
        <v>202.93</v>
      </c>
      <c r="N448" s="1544"/>
      <c r="O448" s="1544"/>
      <c r="P448" s="223" t="s">
        <v>221</v>
      </c>
      <c r="Q448" s="1544">
        <f>Q387</f>
        <v>1.5</v>
      </c>
      <c r="R448" s="1544"/>
      <c r="S448" s="1544"/>
      <c r="T448" s="219" t="s">
        <v>229</v>
      </c>
      <c r="U448" s="1545">
        <f>U446</f>
        <v>33.380000000000003</v>
      </c>
      <c r="V448" s="1545"/>
      <c r="W448" s="1545"/>
      <c r="X448" s="449"/>
      <c r="Y448" s="449"/>
      <c r="Z448" s="219" t="s">
        <v>51</v>
      </c>
      <c r="AA448" s="266" t="s">
        <v>230</v>
      </c>
      <c r="AB448" s="764">
        <f>ROUND(M448*Q448/U448,2)</f>
        <v>9.1199999999999992</v>
      </c>
      <c r="AC448" s="764"/>
      <c r="AD448" s="764"/>
      <c r="AE448" s="219" t="s">
        <v>13</v>
      </c>
    </row>
    <row r="449" spans="4:41" ht="15.75" customHeight="1">
      <c r="E449" s="648"/>
      <c r="F449" s="648"/>
    </row>
    <row r="450" spans="4:41" ht="15.75" customHeight="1">
      <c r="E450" s="648"/>
      <c r="F450" s="648"/>
    </row>
    <row r="451" spans="4:41" ht="15.75" customHeight="1">
      <c r="E451" s="648"/>
      <c r="F451" s="219" t="s">
        <v>786</v>
      </c>
      <c r="G451" s="219"/>
    </row>
    <row r="452" spans="4:41" ht="15.75" customHeight="1">
      <c r="E452" s="648"/>
      <c r="F452" s="219"/>
      <c r="G452" s="219"/>
    </row>
    <row r="453" spans="4:41" s="219" customFormat="1" ht="15.75" customHeight="1">
      <c r="D453" s="220"/>
      <c r="G453" s="219" t="s">
        <v>219</v>
      </c>
      <c r="K453" s="989" t="s">
        <v>780</v>
      </c>
      <c r="L453" s="989"/>
      <c r="M453" s="219" t="s">
        <v>51</v>
      </c>
      <c r="N453" s="1530">
        <f>直角水平!O76</f>
        <v>32</v>
      </c>
      <c r="O453" s="1530"/>
      <c r="P453" s="1530"/>
      <c r="Q453" s="223" t="s">
        <v>241</v>
      </c>
      <c r="R453" s="223" t="s">
        <v>158</v>
      </c>
      <c r="S453" s="1552">
        <f>直角水平!T76</f>
        <v>7.4249999999999998</v>
      </c>
      <c r="T453" s="1552"/>
      <c r="U453" s="1552"/>
      <c r="V453" s="234" t="s">
        <v>156</v>
      </c>
      <c r="W453" s="1552">
        <f>直角水平!X76</f>
        <v>9.625</v>
      </c>
      <c r="X453" s="1552"/>
      <c r="Y453" s="1552"/>
      <c r="Z453" s="234" t="s">
        <v>159</v>
      </c>
      <c r="AA453" s="219" t="s">
        <v>242</v>
      </c>
      <c r="AB453" s="1530">
        <f>直角水平!AC76</f>
        <v>9.25</v>
      </c>
      <c r="AC453" s="1530"/>
      <c r="AD453" s="1530"/>
    </row>
    <row r="454" spans="4:41" s="488" customFormat="1" ht="15.75" customHeight="1">
      <c r="J454" s="501"/>
      <c r="AA454" s="488" t="s">
        <v>51</v>
      </c>
      <c r="AB454" s="1553">
        <f>直角水平!AG76</f>
        <v>58.98</v>
      </c>
      <c r="AC454" s="1553"/>
      <c r="AD454" s="1553"/>
      <c r="AE454" s="510" t="s">
        <v>13</v>
      </c>
    </row>
    <row r="455" spans="4:41" s="219" customFormat="1" ht="16.5" customHeight="1">
      <c r="G455" s="219" t="s">
        <v>222</v>
      </c>
      <c r="K455" s="992" t="s">
        <v>782</v>
      </c>
      <c r="L455" s="992"/>
      <c r="M455" s="216" t="s">
        <v>51</v>
      </c>
      <c r="AA455" s="488" t="s">
        <v>51</v>
      </c>
      <c r="AB455" s="1547">
        <f>直角水平!AG77</f>
        <v>3.85</v>
      </c>
      <c r="AC455" s="1547"/>
      <c r="AD455" s="1547"/>
      <c r="AE455" s="590" t="s">
        <v>7</v>
      </c>
    </row>
    <row r="456" spans="4:41" s="219" customFormat="1" ht="16.5" customHeight="1">
      <c r="G456" s="219" t="s">
        <v>774</v>
      </c>
      <c r="K456" s="992" t="s">
        <v>783</v>
      </c>
      <c r="L456" s="992"/>
      <c r="M456" s="216" t="s">
        <v>51</v>
      </c>
      <c r="N456" s="1013">
        <f>AB454</f>
        <v>58.98</v>
      </c>
      <c r="O456" s="1013"/>
      <c r="P456" s="1013"/>
      <c r="Q456" s="249" t="s">
        <v>221</v>
      </c>
      <c r="R456" s="1006">
        <f>AB455</f>
        <v>3.85</v>
      </c>
      <c r="S456" s="1006"/>
      <c r="T456" s="1006"/>
      <c r="Z456" s="216"/>
      <c r="AA456" s="216" t="s">
        <v>51</v>
      </c>
      <c r="AB456" s="1007">
        <f>ROUND(N456*R456,2)</f>
        <v>227.07</v>
      </c>
      <c r="AC456" s="1007"/>
      <c r="AD456" s="1007"/>
      <c r="AE456" s="216" t="s">
        <v>226</v>
      </c>
      <c r="AN456" s="216"/>
      <c r="AO456" s="216"/>
    </row>
    <row r="457" spans="4:41" s="219" customFormat="1" ht="7.5" customHeight="1"/>
    <row r="458" spans="4:41" s="219" customFormat="1" ht="15.75" customHeight="1">
      <c r="G458" s="219" t="s">
        <v>227</v>
      </c>
      <c r="AH458" s="266"/>
      <c r="AI458" s="266"/>
      <c r="AJ458" s="266"/>
      <c r="AK458" s="266"/>
      <c r="AL458" s="266"/>
    </row>
    <row r="459" spans="4:41" s="219" customFormat="1" ht="7.5" customHeight="1"/>
    <row r="460" spans="4:41" s="219" customFormat="1" ht="15.75" customHeight="1">
      <c r="L460" s="512" t="s">
        <v>784</v>
      </c>
      <c r="M460" s="1544">
        <f>AB456</f>
        <v>227.07</v>
      </c>
      <c r="N460" s="1544"/>
      <c r="O460" s="1544"/>
      <c r="P460" s="219" t="s">
        <v>229</v>
      </c>
      <c r="Q460" s="1545">
        <f>Q422</f>
        <v>5.9</v>
      </c>
      <c r="R460" s="1545"/>
      <c r="S460" s="1545"/>
      <c r="X460" s="449"/>
      <c r="Y460" s="449"/>
      <c r="Z460" s="219" t="s">
        <v>51</v>
      </c>
      <c r="AA460" s="266" t="s">
        <v>230</v>
      </c>
      <c r="AB460" s="764">
        <f>ROUND(M460/Q460,2)</f>
        <v>38.49</v>
      </c>
      <c r="AC460" s="764"/>
      <c r="AD460" s="764"/>
      <c r="AE460" s="219" t="s">
        <v>13</v>
      </c>
    </row>
    <row r="461" spans="4:41" ht="15.75" customHeight="1">
      <c r="E461" s="648"/>
      <c r="F461" s="648"/>
    </row>
    <row r="462" spans="4:41" ht="15.75" customHeight="1">
      <c r="E462" s="648"/>
      <c r="F462" s="648"/>
    </row>
    <row r="463" spans="4:41" ht="15.75" customHeight="1">
      <c r="D463" s="650" t="s">
        <v>787</v>
      </c>
      <c r="E463" s="648" t="s">
        <v>788</v>
      </c>
    </row>
    <row r="465" spans="5:38" ht="15.75" customHeight="1">
      <c r="E465" s="220" t="s">
        <v>789</v>
      </c>
    </row>
    <row r="467" spans="5:38" ht="15.75" customHeight="1">
      <c r="F467" s="219" t="s">
        <v>240</v>
      </c>
      <c r="G467" s="219"/>
    </row>
    <row r="468" spans="5:38" ht="15.75" customHeight="1">
      <c r="F468" s="219"/>
      <c r="G468" s="219"/>
    </row>
    <row r="469" spans="5:38" s="219" customFormat="1" ht="16.5" customHeight="1">
      <c r="G469" s="219" t="s">
        <v>774</v>
      </c>
      <c r="K469" s="992" t="s">
        <v>775</v>
      </c>
      <c r="L469" s="992"/>
      <c r="M469" s="216" t="s">
        <v>51</v>
      </c>
      <c r="N469" s="1007">
        <f>直角水平!AG112</f>
        <v>116.85</v>
      </c>
      <c r="O469" s="1007"/>
      <c r="P469" s="1007"/>
      <c r="Q469" s="216" t="s">
        <v>226</v>
      </c>
      <c r="Z469" s="216"/>
      <c r="AA469" s="216"/>
    </row>
    <row r="470" spans="5:38" s="219" customFormat="1" ht="7.5" customHeight="1"/>
    <row r="471" spans="5:38" s="219" customFormat="1" ht="15.75" customHeight="1">
      <c r="G471" s="219" t="s">
        <v>227</v>
      </c>
      <c r="AH471" s="266"/>
      <c r="AI471" s="266"/>
      <c r="AJ471" s="266"/>
      <c r="AK471" s="266"/>
      <c r="AL471" s="266"/>
    </row>
    <row r="472" spans="5:38" s="219" customFormat="1" ht="7.5" customHeight="1"/>
    <row r="473" spans="5:38" s="219" customFormat="1" ht="15.75" customHeight="1">
      <c r="G473" s="651" t="s">
        <v>755</v>
      </c>
      <c r="I473" s="512"/>
      <c r="J473" s="1544">
        <f>N469</f>
        <v>116.85</v>
      </c>
      <c r="K473" s="1544"/>
      <c r="L473" s="1544"/>
      <c r="M473" s="223" t="s">
        <v>221</v>
      </c>
      <c r="N473" s="1544">
        <f>-Q446</f>
        <v>-3.8</v>
      </c>
      <c r="O473" s="1544"/>
      <c r="P473" s="1544"/>
      <c r="Q473" s="219" t="s">
        <v>229</v>
      </c>
      <c r="R473" s="1545">
        <f>U446</f>
        <v>33.380000000000003</v>
      </c>
      <c r="S473" s="1545"/>
      <c r="T473" s="1545"/>
      <c r="U473" s="219" t="s">
        <v>790</v>
      </c>
      <c r="V473" s="764">
        <f>反力!X109</f>
        <v>-120</v>
      </c>
      <c r="W473" s="764"/>
      <c r="X473" s="764"/>
      <c r="Y473" s="223" t="s">
        <v>221</v>
      </c>
      <c r="Z473" s="1546">
        <v>0.5</v>
      </c>
      <c r="AA473" s="1546"/>
      <c r="AB473" s="219" t="s">
        <v>51</v>
      </c>
      <c r="AC473" s="764">
        <f>ROUND(J473*N473/R473+V473*Z473,2)</f>
        <v>-73.3</v>
      </c>
      <c r="AD473" s="764"/>
      <c r="AE473" s="764"/>
      <c r="AF473" s="219" t="s">
        <v>13</v>
      </c>
    </row>
    <row r="474" spans="5:38" s="219" customFormat="1" ht="15.75" customHeight="1">
      <c r="G474" s="651" t="s">
        <v>758</v>
      </c>
      <c r="I474" s="266"/>
      <c r="J474" s="1544">
        <f>J473</f>
        <v>116.85</v>
      </c>
      <c r="K474" s="1544"/>
      <c r="L474" s="1544"/>
      <c r="M474" s="223" t="s">
        <v>221</v>
      </c>
      <c r="N474" s="1544">
        <f>-Q448</f>
        <v>-1.5</v>
      </c>
      <c r="O474" s="1544"/>
      <c r="P474" s="1544"/>
      <c r="Q474" s="219" t="s">
        <v>229</v>
      </c>
      <c r="R474" s="1545">
        <f>R473</f>
        <v>33.380000000000003</v>
      </c>
      <c r="S474" s="1545"/>
      <c r="T474" s="1545"/>
      <c r="U474" s="219" t="s">
        <v>790</v>
      </c>
      <c r="V474" s="764">
        <f>反力!AA109</f>
        <v>-50</v>
      </c>
      <c r="W474" s="764"/>
      <c r="X474" s="764"/>
      <c r="Y474" s="223" t="s">
        <v>221</v>
      </c>
      <c r="Z474" s="1546">
        <v>0.5</v>
      </c>
      <c r="AA474" s="1546"/>
      <c r="AB474" s="219" t="s">
        <v>51</v>
      </c>
      <c r="AC474" s="764">
        <f>ROUND(J474*N474/R474+V474*Z474,2)</f>
        <v>-30.25</v>
      </c>
      <c r="AD474" s="764"/>
      <c r="AE474" s="764"/>
      <c r="AF474" s="219" t="s">
        <v>13</v>
      </c>
    </row>
    <row r="475" spans="5:38" s="219" customFormat="1" ht="15.75" customHeight="1">
      <c r="G475" s="651" t="s">
        <v>759</v>
      </c>
      <c r="I475" s="266"/>
      <c r="J475" s="1544">
        <f>J474</f>
        <v>116.85</v>
      </c>
      <c r="K475" s="1544"/>
      <c r="L475" s="1544"/>
      <c r="M475" s="223" t="s">
        <v>221</v>
      </c>
      <c r="N475" s="1544">
        <f>-N474</f>
        <v>1.5</v>
      </c>
      <c r="O475" s="1544"/>
      <c r="P475" s="1544"/>
      <c r="Q475" s="219" t="s">
        <v>229</v>
      </c>
      <c r="R475" s="1545">
        <f t="shared" ref="R475:R476" si="27">R474</f>
        <v>33.380000000000003</v>
      </c>
      <c r="S475" s="1545"/>
      <c r="T475" s="1545"/>
      <c r="U475" s="219" t="s">
        <v>790</v>
      </c>
      <c r="V475" s="764">
        <f>反力!AD109</f>
        <v>50</v>
      </c>
      <c r="W475" s="764"/>
      <c r="X475" s="764"/>
      <c r="Y475" s="223" t="s">
        <v>221</v>
      </c>
      <c r="Z475" s="1546">
        <v>0.5</v>
      </c>
      <c r="AA475" s="1546"/>
      <c r="AB475" s="219" t="s">
        <v>51</v>
      </c>
      <c r="AC475" s="764">
        <f>ROUND(J475*N475/R475+V475*Z475,2)</f>
        <v>30.25</v>
      </c>
      <c r="AD475" s="764"/>
      <c r="AE475" s="764"/>
      <c r="AF475" s="219" t="s">
        <v>13</v>
      </c>
    </row>
    <row r="476" spans="5:38" s="219" customFormat="1" ht="15.75" customHeight="1">
      <c r="G476" s="651" t="s">
        <v>760</v>
      </c>
      <c r="I476" s="266"/>
      <c r="J476" s="1544">
        <f>J475</f>
        <v>116.85</v>
      </c>
      <c r="K476" s="1544"/>
      <c r="L476" s="1544"/>
      <c r="M476" s="223" t="s">
        <v>221</v>
      </c>
      <c r="N476" s="1544">
        <f>-N473</f>
        <v>3.8</v>
      </c>
      <c r="O476" s="1544"/>
      <c r="P476" s="1544"/>
      <c r="Q476" s="219" t="s">
        <v>229</v>
      </c>
      <c r="R476" s="1545">
        <f t="shared" si="27"/>
        <v>33.380000000000003</v>
      </c>
      <c r="S476" s="1545"/>
      <c r="T476" s="1545"/>
      <c r="U476" s="219" t="s">
        <v>790</v>
      </c>
      <c r="V476" s="764">
        <f>反力!AG109</f>
        <v>120</v>
      </c>
      <c r="W476" s="764"/>
      <c r="X476" s="764"/>
      <c r="Y476" s="223" t="s">
        <v>221</v>
      </c>
      <c r="Z476" s="1546">
        <v>0.5</v>
      </c>
      <c r="AA476" s="1546"/>
      <c r="AB476" s="219" t="s">
        <v>51</v>
      </c>
      <c r="AC476" s="764">
        <f>ROUND(J476*N476/R476+V476*Z476,2)</f>
        <v>73.3</v>
      </c>
      <c r="AD476" s="764"/>
      <c r="AE476" s="764"/>
      <c r="AF476" s="219" t="s">
        <v>13</v>
      </c>
    </row>
    <row r="477" spans="5:38" s="219" customFormat="1" ht="15.75" customHeight="1">
      <c r="I477" s="266"/>
      <c r="J477" s="252"/>
      <c r="K477" s="252"/>
      <c r="L477" s="252"/>
      <c r="M477" s="223"/>
      <c r="N477" s="252"/>
      <c r="O477" s="252"/>
      <c r="P477" s="252"/>
      <c r="R477" s="449"/>
      <c r="S477" s="449"/>
      <c r="T477" s="449"/>
      <c r="V477" s="289"/>
      <c r="W477" s="289"/>
      <c r="X477" s="289"/>
      <c r="Z477" s="266"/>
      <c r="AA477" s="289"/>
      <c r="AB477" s="289"/>
      <c r="AC477" s="289"/>
    </row>
    <row r="478" spans="5:38" ht="15.75" customHeight="1">
      <c r="F478" s="219" t="s">
        <v>786</v>
      </c>
    </row>
    <row r="479" spans="5:38" ht="15.75" customHeight="1">
      <c r="E479" s="219"/>
      <c r="F479" s="219"/>
    </row>
    <row r="480" spans="5:38" s="219" customFormat="1" ht="16.5" customHeight="1">
      <c r="F480" s="219" t="s">
        <v>774</v>
      </c>
      <c r="J480" s="992" t="s">
        <v>775</v>
      </c>
      <c r="K480" s="992"/>
      <c r="L480" s="216" t="s">
        <v>51</v>
      </c>
      <c r="M480" s="1007">
        <f>直角水平!AG145</f>
        <v>58.48</v>
      </c>
      <c r="N480" s="1007"/>
      <c r="O480" s="1007"/>
      <c r="P480" s="216" t="s">
        <v>226</v>
      </c>
      <c r="Y480" s="216"/>
      <c r="Z480" s="216"/>
    </row>
    <row r="481" spans="5:38" s="219" customFormat="1" ht="7.5" customHeight="1"/>
    <row r="482" spans="5:38" s="219" customFormat="1" ht="15.75" customHeight="1">
      <c r="F482" s="219" t="s">
        <v>227</v>
      </c>
      <c r="AG482" s="266"/>
      <c r="AH482" s="266"/>
      <c r="AI482" s="266"/>
      <c r="AJ482" s="266"/>
      <c r="AK482" s="266"/>
    </row>
    <row r="483" spans="5:38" s="219" customFormat="1" ht="7.5" customHeight="1"/>
    <row r="484" spans="5:38" s="219" customFormat="1" ht="15.75" customHeight="1">
      <c r="G484" s="651" t="s">
        <v>755</v>
      </c>
      <c r="I484" s="512"/>
      <c r="J484" s="1544">
        <f>-M480</f>
        <v>-58.48</v>
      </c>
      <c r="K484" s="1544"/>
      <c r="L484" s="1544"/>
      <c r="M484" s="219" t="s">
        <v>229</v>
      </c>
      <c r="N484" s="1545">
        <f>Q460</f>
        <v>5.9</v>
      </c>
      <c r="O484" s="1545"/>
      <c r="P484" s="1545"/>
      <c r="Q484" s="219" t="s">
        <v>790</v>
      </c>
      <c r="R484" s="764">
        <f>反力!L127</f>
        <v>-100</v>
      </c>
      <c r="S484" s="764"/>
      <c r="T484" s="764"/>
      <c r="U484" s="223" t="s">
        <v>221</v>
      </c>
      <c r="V484" s="1546">
        <v>0.5</v>
      </c>
      <c r="W484" s="1546"/>
      <c r="AB484" s="219" t="s">
        <v>51</v>
      </c>
      <c r="AC484" s="764">
        <f>ROUND(J484/N484+R484*V484,2)</f>
        <v>-59.91</v>
      </c>
      <c r="AD484" s="764"/>
      <c r="AE484" s="764"/>
      <c r="AF484" s="219" t="s">
        <v>13</v>
      </c>
    </row>
    <row r="485" spans="5:38" s="219" customFormat="1" ht="15.75" customHeight="1">
      <c r="G485" s="651" t="s">
        <v>758</v>
      </c>
      <c r="I485" s="266"/>
      <c r="J485" s="1544">
        <f>-J484</f>
        <v>58.48</v>
      </c>
      <c r="K485" s="1544"/>
      <c r="L485" s="1544"/>
      <c r="M485" s="219" t="s">
        <v>229</v>
      </c>
      <c r="N485" s="1545">
        <f>N484</f>
        <v>5.9</v>
      </c>
      <c r="O485" s="1545"/>
      <c r="P485" s="1545"/>
      <c r="Q485" s="219" t="s">
        <v>790</v>
      </c>
      <c r="R485" s="764">
        <f>反力!Q127</f>
        <v>100</v>
      </c>
      <c r="S485" s="764"/>
      <c r="T485" s="764"/>
      <c r="U485" s="223" t="s">
        <v>221</v>
      </c>
      <c r="V485" s="1546">
        <v>0.5</v>
      </c>
      <c r="W485" s="1546"/>
      <c r="AB485" s="219" t="s">
        <v>51</v>
      </c>
      <c r="AC485" s="764">
        <f>ROUND(J485/N485+R485*V485,2)</f>
        <v>59.91</v>
      </c>
      <c r="AD485" s="764"/>
      <c r="AE485" s="764"/>
      <c r="AF485" s="219" t="s">
        <v>13</v>
      </c>
    </row>
    <row r="486" spans="5:38" s="219" customFormat="1" ht="15.75" customHeight="1">
      <c r="G486" s="651"/>
      <c r="I486" s="266"/>
      <c r="J486" s="252"/>
      <c r="K486" s="252"/>
      <c r="L486" s="252"/>
      <c r="N486" s="449"/>
      <c r="O486" s="449"/>
      <c r="P486" s="449"/>
      <c r="R486" s="289"/>
      <c r="S486" s="289"/>
      <c r="T486" s="289"/>
      <c r="U486" s="223"/>
      <c r="V486" s="708"/>
      <c r="W486" s="708"/>
      <c r="AC486" s="289"/>
      <c r="AD486" s="289"/>
      <c r="AE486" s="289"/>
    </row>
    <row r="488" spans="5:38" ht="15.75" customHeight="1">
      <c r="E488" s="220" t="s">
        <v>791</v>
      </c>
    </row>
    <row r="490" spans="5:38" ht="15.75" customHeight="1">
      <c r="F490" s="219" t="s">
        <v>240</v>
      </c>
      <c r="G490" s="219"/>
    </row>
    <row r="491" spans="5:38" ht="15.75" customHeight="1">
      <c r="F491" s="219"/>
      <c r="G491" s="219"/>
    </row>
    <row r="492" spans="5:38" s="219" customFormat="1" ht="16.5" customHeight="1">
      <c r="G492" s="219" t="s">
        <v>774</v>
      </c>
      <c r="K492" s="992" t="s">
        <v>775</v>
      </c>
      <c r="L492" s="992"/>
      <c r="M492" s="216" t="s">
        <v>51</v>
      </c>
      <c r="N492" s="1007">
        <f>直角水平!AG164</f>
        <v>233.7</v>
      </c>
      <c r="O492" s="1007"/>
      <c r="P492" s="1007"/>
      <c r="Q492" s="216" t="s">
        <v>226</v>
      </c>
      <c r="Z492" s="216"/>
      <c r="AA492" s="216"/>
    </row>
    <row r="493" spans="5:38" s="219" customFormat="1" ht="7.5" customHeight="1"/>
    <row r="494" spans="5:38" s="219" customFormat="1" ht="15.75" customHeight="1">
      <c r="G494" s="219" t="s">
        <v>227</v>
      </c>
      <c r="AH494" s="266"/>
      <c r="AI494" s="266"/>
      <c r="AJ494" s="266"/>
      <c r="AK494" s="266"/>
      <c r="AL494" s="266"/>
    </row>
    <row r="495" spans="5:38" s="219" customFormat="1" ht="7.5" customHeight="1"/>
    <row r="496" spans="5:38" s="219" customFormat="1" ht="15.75" customHeight="1">
      <c r="G496" s="651" t="s">
        <v>755</v>
      </c>
      <c r="I496" s="512"/>
      <c r="J496" s="1544">
        <f>N492</f>
        <v>233.7</v>
      </c>
      <c r="K496" s="1544"/>
      <c r="L496" s="1544"/>
      <c r="M496" s="223" t="s">
        <v>221</v>
      </c>
      <c r="N496" s="1544">
        <f>N473</f>
        <v>-3.8</v>
      </c>
      <c r="O496" s="1544"/>
      <c r="P496" s="1544"/>
      <c r="Q496" s="219" t="s">
        <v>229</v>
      </c>
      <c r="R496" s="1545">
        <f>R473</f>
        <v>33.380000000000003</v>
      </c>
      <c r="S496" s="1545"/>
      <c r="T496" s="1545"/>
      <c r="U496" s="219" t="s">
        <v>790</v>
      </c>
      <c r="V496" s="764">
        <f>V473</f>
        <v>-120</v>
      </c>
      <c r="W496" s="764"/>
      <c r="X496" s="764"/>
      <c r="Y496" s="223"/>
      <c r="Z496" s="1546"/>
      <c r="AA496" s="1546"/>
      <c r="AB496" s="219" t="s">
        <v>51</v>
      </c>
      <c r="AC496" s="764">
        <f>ROUND(J496*N496/R496+V496,2)</f>
        <v>-146.6</v>
      </c>
      <c r="AD496" s="764"/>
      <c r="AE496" s="764"/>
      <c r="AF496" s="219" t="s">
        <v>13</v>
      </c>
    </row>
    <row r="497" spans="5:37" s="219" customFormat="1" ht="15.75" customHeight="1">
      <c r="G497" s="651" t="s">
        <v>758</v>
      </c>
      <c r="I497" s="266"/>
      <c r="J497" s="1544">
        <f>J496</f>
        <v>233.7</v>
      </c>
      <c r="K497" s="1544"/>
      <c r="L497" s="1544"/>
      <c r="M497" s="223" t="s">
        <v>221</v>
      </c>
      <c r="N497" s="1544">
        <f t="shared" ref="N497:N499" si="28">N474</f>
        <v>-1.5</v>
      </c>
      <c r="O497" s="1544"/>
      <c r="P497" s="1544"/>
      <c r="Q497" s="219" t="s">
        <v>229</v>
      </c>
      <c r="R497" s="1545">
        <f>R496</f>
        <v>33.380000000000003</v>
      </c>
      <c r="S497" s="1545"/>
      <c r="T497" s="1545"/>
      <c r="U497" s="219" t="s">
        <v>790</v>
      </c>
      <c r="V497" s="764">
        <f t="shared" ref="V497:V499" si="29">V474</f>
        <v>-50</v>
      </c>
      <c r="W497" s="764"/>
      <c r="X497" s="764"/>
      <c r="Y497" s="223"/>
      <c r="Z497" s="1546"/>
      <c r="AA497" s="1546"/>
      <c r="AB497" s="219" t="s">
        <v>51</v>
      </c>
      <c r="AC497" s="764">
        <f t="shared" ref="AC497:AC499" si="30">ROUND(J497*N497/R497+V497,2)</f>
        <v>-60.5</v>
      </c>
      <c r="AD497" s="764"/>
      <c r="AE497" s="764"/>
      <c r="AF497" s="219" t="s">
        <v>13</v>
      </c>
    </row>
    <row r="498" spans="5:37" s="219" customFormat="1" ht="15.75" customHeight="1">
      <c r="G498" s="651" t="s">
        <v>759</v>
      </c>
      <c r="I498" s="266"/>
      <c r="J498" s="1544">
        <f>J497</f>
        <v>233.7</v>
      </c>
      <c r="K498" s="1544"/>
      <c r="L498" s="1544"/>
      <c r="M498" s="223" t="s">
        <v>221</v>
      </c>
      <c r="N498" s="1544">
        <f t="shared" si="28"/>
        <v>1.5</v>
      </c>
      <c r="O498" s="1544"/>
      <c r="P498" s="1544"/>
      <c r="Q498" s="219" t="s">
        <v>229</v>
      </c>
      <c r="R498" s="1545">
        <f t="shared" ref="R498:R499" si="31">R497</f>
        <v>33.380000000000003</v>
      </c>
      <c r="S498" s="1545"/>
      <c r="T498" s="1545"/>
      <c r="U498" s="219" t="s">
        <v>790</v>
      </c>
      <c r="V498" s="764">
        <f t="shared" si="29"/>
        <v>50</v>
      </c>
      <c r="W498" s="764"/>
      <c r="X498" s="764"/>
      <c r="Y498" s="223"/>
      <c r="Z498" s="1546"/>
      <c r="AA498" s="1546"/>
      <c r="AB498" s="219" t="s">
        <v>51</v>
      </c>
      <c r="AC498" s="764">
        <f t="shared" si="30"/>
        <v>60.5</v>
      </c>
      <c r="AD498" s="764"/>
      <c r="AE498" s="764"/>
      <c r="AF498" s="219" t="s">
        <v>13</v>
      </c>
    </row>
    <row r="499" spans="5:37" s="219" customFormat="1" ht="15.75" customHeight="1">
      <c r="G499" s="651" t="s">
        <v>760</v>
      </c>
      <c r="I499" s="266"/>
      <c r="J499" s="1544">
        <f>J498</f>
        <v>233.7</v>
      </c>
      <c r="K499" s="1544"/>
      <c r="L499" s="1544"/>
      <c r="M499" s="223" t="s">
        <v>221</v>
      </c>
      <c r="N499" s="1544">
        <f t="shared" si="28"/>
        <v>3.8</v>
      </c>
      <c r="O499" s="1544"/>
      <c r="P499" s="1544"/>
      <c r="Q499" s="219" t="s">
        <v>229</v>
      </c>
      <c r="R499" s="1545">
        <f t="shared" si="31"/>
        <v>33.380000000000003</v>
      </c>
      <c r="S499" s="1545"/>
      <c r="T499" s="1545"/>
      <c r="U499" s="219" t="s">
        <v>790</v>
      </c>
      <c r="V499" s="764">
        <f t="shared" si="29"/>
        <v>120</v>
      </c>
      <c r="W499" s="764"/>
      <c r="X499" s="764"/>
      <c r="Y499" s="223"/>
      <c r="Z499" s="1546"/>
      <c r="AA499" s="1546"/>
      <c r="AB499" s="219" t="s">
        <v>51</v>
      </c>
      <c r="AC499" s="764">
        <f t="shared" si="30"/>
        <v>146.6</v>
      </c>
      <c r="AD499" s="764"/>
      <c r="AE499" s="764"/>
      <c r="AF499" s="219" t="s">
        <v>13</v>
      </c>
    </row>
    <row r="500" spans="5:37" s="219" customFormat="1" ht="15.75" customHeight="1">
      <c r="I500" s="266"/>
      <c r="J500" s="252"/>
      <c r="K500" s="252"/>
      <c r="L500" s="252"/>
      <c r="M500" s="223"/>
      <c r="N500" s="252"/>
      <c r="O500" s="252"/>
      <c r="P500" s="252"/>
      <c r="R500" s="449"/>
      <c r="S500" s="449"/>
      <c r="T500" s="449"/>
      <c r="V500" s="289"/>
      <c r="W500" s="289"/>
      <c r="X500" s="289"/>
      <c r="Z500" s="266"/>
      <c r="AA500" s="289"/>
      <c r="AB500" s="289"/>
      <c r="AC500" s="289"/>
    </row>
    <row r="501" spans="5:37" ht="15.75" customHeight="1">
      <c r="F501" s="219" t="s">
        <v>786</v>
      </c>
    </row>
    <row r="502" spans="5:37" ht="15.75" customHeight="1">
      <c r="E502" s="219"/>
      <c r="F502" s="219"/>
    </row>
    <row r="503" spans="5:37" s="219" customFormat="1" ht="16.5" customHeight="1">
      <c r="F503" s="219" t="s">
        <v>774</v>
      </c>
      <c r="J503" s="992" t="s">
        <v>775</v>
      </c>
      <c r="K503" s="992"/>
      <c r="L503" s="216" t="s">
        <v>51</v>
      </c>
      <c r="M503" s="1007">
        <f>直角水平!AG177</f>
        <v>116.94</v>
      </c>
      <c r="N503" s="1007"/>
      <c r="O503" s="1007"/>
      <c r="P503" s="216" t="s">
        <v>226</v>
      </c>
      <c r="Y503" s="216"/>
      <c r="Z503" s="216"/>
    </row>
    <row r="504" spans="5:37" s="219" customFormat="1" ht="7.5" customHeight="1"/>
    <row r="505" spans="5:37" s="219" customFormat="1" ht="15.75" customHeight="1">
      <c r="F505" s="219" t="s">
        <v>227</v>
      </c>
      <c r="AG505" s="266"/>
      <c r="AH505" s="266"/>
      <c r="AI505" s="266"/>
      <c r="AJ505" s="266"/>
      <c r="AK505" s="266"/>
    </row>
    <row r="506" spans="5:37" s="219" customFormat="1" ht="7.5" customHeight="1"/>
    <row r="507" spans="5:37" s="219" customFormat="1" ht="15.75" customHeight="1">
      <c r="G507" s="651" t="s">
        <v>755</v>
      </c>
      <c r="I507" s="512"/>
      <c r="J507" s="1544">
        <f>-M503</f>
        <v>-116.94</v>
      </c>
      <c r="K507" s="1544"/>
      <c r="L507" s="1544"/>
      <c r="M507" s="219" t="s">
        <v>229</v>
      </c>
      <c r="N507" s="1545">
        <f>N484</f>
        <v>5.9</v>
      </c>
      <c r="O507" s="1545"/>
      <c r="P507" s="1545"/>
      <c r="Q507" s="219" t="s">
        <v>790</v>
      </c>
      <c r="R507" s="764">
        <f>R484</f>
        <v>-100</v>
      </c>
      <c r="S507" s="764"/>
      <c r="T507" s="764"/>
      <c r="U507" s="223"/>
      <c r="V507" s="1546"/>
      <c r="W507" s="1546"/>
      <c r="AB507" s="219" t="s">
        <v>51</v>
      </c>
      <c r="AC507" s="764">
        <f>ROUND(J507/N507+R507,2)</f>
        <v>-119.82</v>
      </c>
      <c r="AD507" s="764"/>
      <c r="AE507" s="764"/>
      <c r="AF507" s="219" t="s">
        <v>13</v>
      </c>
    </row>
    <row r="508" spans="5:37" s="219" customFormat="1" ht="15.75" customHeight="1">
      <c r="G508" s="651" t="s">
        <v>758</v>
      </c>
      <c r="I508" s="266"/>
      <c r="J508" s="1544">
        <f>-J507</f>
        <v>116.94</v>
      </c>
      <c r="K508" s="1544"/>
      <c r="L508" s="1544"/>
      <c r="M508" s="219" t="s">
        <v>229</v>
      </c>
      <c r="N508" s="1545">
        <f>N507</f>
        <v>5.9</v>
      </c>
      <c r="O508" s="1545"/>
      <c r="P508" s="1545"/>
      <c r="Q508" s="219" t="s">
        <v>790</v>
      </c>
      <c r="R508" s="764">
        <f>R485</f>
        <v>100</v>
      </c>
      <c r="S508" s="764"/>
      <c r="T508" s="764"/>
      <c r="U508" s="223"/>
      <c r="V508" s="1546"/>
      <c r="W508" s="1546"/>
      <c r="AB508" s="219" t="s">
        <v>51</v>
      </c>
      <c r="AC508" s="764">
        <f>ROUND(J508/N508+R508,2)</f>
        <v>119.82</v>
      </c>
      <c r="AD508" s="764"/>
      <c r="AE508" s="764"/>
      <c r="AF508" s="219" t="s">
        <v>13</v>
      </c>
    </row>
    <row r="509" spans="5:37" s="219" customFormat="1" ht="15.75" customHeight="1">
      <c r="G509" s="651"/>
      <c r="I509" s="266"/>
      <c r="J509" s="252"/>
      <c r="K509" s="252"/>
      <c r="L509" s="252"/>
      <c r="N509" s="449"/>
      <c r="O509" s="449"/>
      <c r="P509" s="449"/>
      <c r="R509" s="289"/>
      <c r="S509" s="289"/>
      <c r="T509" s="289"/>
      <c r="U509" s="223"/>
      <c r="V509" s="708"/>
      <c r="W509" s="708"/>
      <c r="AC509" s="289"/>
      <c r="AD509" s="289"/>
      <c r="AE509" s="289"/>
    </row>
    <row r="510" spans="5:37" s="219" customFormat="1" ht="15.75" customHeight="1">
      <c r="G510" s="651"/>
      <c r="I510" s="266"/>
      <c r="J510" s="252"/>
      <c r="K510" s="252"/>
      <c r="L510" s="252"/>
      <c r="N510" s="449"/>
      <c r="O510" s="449"/>
      <c r="P510" s="449"/>
      <c r="R510" s="289"/>
      <c r="S510" s="289"/>
      <c r="T510" s="289"/>
      <c r="U510" s="223"/>
      <c r="V510" s="708"/>
      <c r="W510" s="708"/>
      <c r="AC510" s="289"/>
      <c r="AD510" s="289"/>
      <c r="AE510" s="289"/>
    </row>
    <row r="511" spans="5:37" s="219" customFormat="1" ht="15.75" customHeight="1">
      <c r="G511" s="651"/>
      <c r="I511" s="266"/>
      <c r="J511" s="252"/>
      <c r="K511" s="252"/>
      <c r="L511" s="252"/>
      <c r="N511" s="449"/>
      <c r="O511" s="449"/>
      <c r="P511" s="449"/>
      <c r="R511" s="289"/>
      <c r="S511" s="289"/>
      <c r="T511" s="289"/>
      <c r="U511" s="223"/>
      <c r="V511" s="708"/>
      <c r="W511" s="708"/>
      <c r="AC511" s="289"/>
      <c r="AD511" s="289"/>
      <c r="AE511" s="289"/>
    </row>
    <row r="512" spans="5:37" s="219" customFormat="1" ht="15.75" customHeight="1">
      <c r="G512" s="651"/>
      <c r="I512" s="266"/>
      <c r="J512" s="252"/>
      <c r="K512" s="252"/>
      <c r="L512" s="252"/>
      <c r="N512" s="449"/>
      <c r="O512" s="449"/>
      <c r="P512" s="449"/>
      <c r="R512" s="289"/>
      <c r="S512" s="289"/>
      <c r="T512" s="289"/>
      <c r="U512" s="223"/>
      <c r="V512" s="708"/>
      <c r="W512" s="708"/>
      <c r="AC512" s="289"/>
      <c r="AD512" s="289"/>
      <c r="AE512" s="289"/>
    </row>
    <row r="513" spans="4:41" s="219" customFormat="1" ht="15.75" customHeight="1">
      <c r="G513" s="651"/>
      <c r="I513" s="266"/>
      <c r="J513" s="252"/>
      <c r="K513" s="252"/>
      <c r="L513" s="252"/>
      <c r="N513" s="449"/>
      <c r="O513" s="449"/>
      <c r="P513" s="449"/>
      <c r="R513" s="289"/>
      <c r="S513" s="289"/>
      <c r="T513" s="289"/>
      <c r="U513" s="223"/>
      <c r="V513" s="708"/>
      <c r="W513" s="708"/>
      <c r="AC513" s="289"/>
      <c r="AD513" s="289"/>
      <c r="AE513" s="289"/>
    </row>
    <row r="514" spans="4:41" s="219" customFormat="1" ht="15.75" customHeight="1">
      <c r="G514" s="651"/>
      <c r="I514" s="266"/>
      <c r="J514" s="252"/>
      <c r="K514" s="252"/>
      <c r="L514" s="252"/>
      <c r="N514" s="449"/>
      <c r="O514" s="449"/>
      <c r="P514" s="449"/>
      <c r="R514" s="289"/>
      <c r="S514" s="289"/>
      <c r="T514" s="289"/>
      <c r="U514" s="223"/>
      <c r="V514" s="708"/>
      <c r="W514" s="708"/>
      <c r="AC514" s="289"/>
      <c r="AD514" s="289"/>
      <c r="AE514" s="289"/>
    </row>
    <row r="515" spans="4:41" s="219" customFormat="1" ht="15.75" customHeight="1">
      <c r="G515" s="651"/>
      <c r="I515" s="266"/>
      <c r="J515" s="252"/>
      <c r="K515" s="252"/>
      <c r="L515" s="252"/>
      <c r="N515" s="449"/>
      <c r="O515" s="449"/>
      <c r="P515" s="449"/>
      <c r="R515" s="289"/>
      <c r="S515" s="289"/>
      <c r="T515" s="289"/>
      <c r="U515" s="223"/>
      <c r="V515" s="708"/>
      <c r="W515" s="708"/>
      <c r="AC515" s="289"/>
      <c r="AD515" s="289"/>
      <c r="AE515" s="289"/>
    </row>
    <row r="518" spans="4:41" ht="15.75" customHeight="1">
      <c r="D518" s="650" t="s">
        <v>792</v>
      </c>
      <c r="E518" s="648" t="s">
        <v>793</v>
      </c>
    </row>
    <row r="520" spans="4:41" ht="15.75" customHeight="1">
      <c r="E520" s="651" t="s">
        <v>794</v>
      </c>
      <c r="K520" s="666" t="s">
        <v>795</v>
      </c>
      <c r="L520" s="1567">
        <v>0.55200000000000005</v>
      </c>
      <c r="M520" s="1567"/>
      <c r="N520" s="1567"/>
      <c r="O520" s="651" t="s">
        <v>796</v>
      </c>
    </row>
    <row r="521" spans="4:41" ht="15.75" customHeight="1">
      <c r="F521" s="658"/>
      <c r="G521" s="658"/>
      <c r="H521" s="658"/>
      <c r="I521" s="658"/>
    </row>
    <row r="522" spans="4:41" ht="15.75" customHeight="1">
      <c r="E522" s="648" t="s">
        <v>797</v>
      </c>
      <c r="F522" s="648"/>
    </row>
    <row r="523" spans="4:41" ht="15.75" customHeight="1">
      <c r="E523" s="648"/>
      <c r="F523" s="219" t="s">
        <v>798</v>
      </c>
      <c r="J523" s="989" t="s">
        <v>220</v>
      </c>
      <c r="K523" s="989"/>
      <c r="L523" s="651" t="s">
        <v>756</v>
      </c>
      <c r="M523" s="1549">
        <f>L520</f>
        <v>0.55200000000000005</v>
      </c>
      <c r="N523" s="1549"/>
      <c r="O523" s="1549"/>
      <c r="P523" s="651" t="s">
        <v>58</v>
      </c>
      <c r="Q523" s="1551">
        <f>直角水平!AG189</f>
        <v>5520</v>
      </c>
      <c r="R523" s="1551"/>
      <c r="S523" s="1551"/>
      <c r="T523" s="1551"/>
      <c r="W523" s="693"/>
      <c r="X523" s="693"/>
      <c r="AA523" s="651" t="s">
        <v>756</v>
      </c>
      <c r="AB523" s="1548">
        <f>M523*Q523</f>
        <v>3047.0400000000004</v>
      </c>
      <c r="AC523" s="1548"/>
      <c r="AD523" s="1548"/>
      <c r="AE523" s="651" t="s">
        <v>757</v>
      </c>
    </row>
    <row r="524" spans="4:41" s="219" customFormat="1" ht="16.5" customHeight="1">
      <c r="F524" s="219" t="s">
        <v>222</v>
      </c>
      <c r="J524" s="992" t="s">
        <v>773</v>
      </c>
      <c r="K524" s="992"/>
      <c r="L524" s="216" t="s">
        <v>51</v>
      </c>
      <c r="AA524" s="488" t="s">
        <v>51</v>
      </c>
      <c r="AB524" s="1547">
        <f>F529</f>
        <v>2.75</v>
      </c>
      <c r="AC524" s="1547"/>
      <c r="AD524" s="1547"/>
      <c r="AE524" s="590" t="s">
        <v>7</v>
      </c>
    </row>
    <row r="525" spans="4:41" s="219" customFormat="1" ht="16.5" customHeight="1">
      <c r="F525" s="219" t="s">
        <v>774</v>
      </c>
      <c r="J525" s="992" t="s">
        <v>775</v>
      </c>
      <c r="K525" s="992"/>
      <c r="L525" s="216" t="s">
        <v>51</v>
      </c>
      <c r="M525" s="1013">
        <f>AB523</f>
        <v>3047.0400000000004</v>
      </c>
      <c r="N525" s="1013"/>
      <c r="O525" s="1013"/>
      <c r="P525" s="249" t="s">
        <v>221</v>
      </c>
      <c r="Q525" s="1006">
        <f>AB524</f>
        <v>2.75</v>
      </c>
      <c r="R525" s="1006"/>
      <c r="S525" s="1006"/>
      <c r="Y525" s="216"/>
      <c r="Z525" s="216"/>
      <c r="AA525" s="216" t="s">
        <v>51</v>
      </c>
      <c r="AB525" s="1007">
        <f>ROUND(M525*Q525,2)</f>
        <v>8379.36</v>
      </c>
      <c r="AC525" s="1007"/>
      <c r="AD525" s="1007"/>
      <c r="AE525" s="216" t="s">
        <v>226</v>
      </c>
      <c r="AN525" s="216"/>
      <c r="AO525" s="216"/>
    </row>
    <row r="526" spans="4:41" s="219" customFormat="1" ht="15.75" customHeight="1">
      <c r="AH526" s="266"/>
      <c r="AI526" s="266"/>
      <c r="AJ526" s="266"/>
      <c r="AK526" s="266"/>
      <c r="AL526" s="266"/>
    </row>
    <row r="527" spans="4:41" s="219" customFormat="1" ht="15.75" customHeight="1">
      <c r="AH527" s="266"/>
      <c r="AI527" s="266"/>
      <c r="AJ527" s="266"/>
      <c r="AK527" s="266"/>
      <c r="AL527" s="266"/>
    </row>
    <row r="528" spans="4:41" s="219" customFormat="1" ht="15.75" customHeight="1">
      <c r="F528" s="248"/>
      <c r="P528" s="992" t="s">
        <v>220</v>
      </c>
      <c r="Q528" s="992"/>
      <c r="AH528" s="266"/>
      <c r="AI528" s="266"/>
      <c r="AJ528" s="266"/>
      <c r="AK528" s="266"/>
      <c r="AL528" s="266"/>
    </row>
    <row r="529" spans="5:77" s="219" customFormat="1" ht="15.75" customHeight="1">
      <c r="F529" s="1026">
        <f>直角水平!AG205</f>
        <v>2.75</v>
      </c>
      <c r="AH529" s="266"/>
      <c r="AI529" s="266"/>
      <c r="AJ529" s="266"/>
      <c r="AK529" s="266"/>
      <c r="AL529" s="266"/>
    </row>
    <row r="530" spans="5:77" s="219" customFormat="1" ht="15.75" customHeight="1">
      <c r="F530" s="1026"/>
      <c r="AH530" s="266"/>
      <c r="AI530" s="266"/>
      <c r="AJ530" s="266"/>
      <c r="AK530" s="266"/>
      <c r="AL530" s="266"/>
    </row>
    <row r="531" spans="5:77" s="219" customFormat="1" ht="15.75" customHeight="1">
      <c r="F531" s="1026"/>
      <c r="G531" s="255"/>
      <c r="H531" s="255"/>
      <c r="I531" s="255"/>
      <c r="AH531" s="266"/>
      <c r="AI531" s="266"/>
      <c r="AJ531" s="266"/>
      <c r="AK531" s="266"/>
      <c r="AL531" s="266"/>
    </row>
    <row r="532" spans="5:77" s="219" customFormat="1" ht="15.75" customHeight="1">
      <c r="F532" s="1026"/>
      <c r="AH532" s="266"/>
      <c r="AI532" s="266"/>
      <c r="AJ532" s="266"/>
      <c r="AK532" s="266"/>
      <c r="AL532" s="266"/>
    </row>
    <row r="533" spans="5:77" s="528" customFormat="1" ht="15" customHeight="1">
      <c r="E533" s="217"/>
      <c r="F533" s="1026"/>
      <c r="G533" s="217"/>
      <c r="H533" s="217"/>
      <c r="I533" s="253"/>
      <c r="J533" s="253"/>
      <c r="K533" s="217"/>
      <c r="L533" s="1290">
        <f>L377</f>
        <v>2.2999999999999998</v>
      </c>
      <c r="M533" s="1290"/>
      <c r="N533" s="1290"/>
      <c r="O533" s="1290"/>
      <c r="P533" s="251"/>
      <c r="Q533" s="227"/>
      <c r="R533" s="217"/>
      <c r="S533" s="227"/>
      <c r="T533" s="1290">
        <f>T377</f>
        <v>3</v>
      </c>
      <c r="U533" s="1290"/>
      <c r="V533" s="1290"/>
      <c r="W533" s="217"/>
      <c r="X533" s="217"/>
      <c r="Y533" s="227"/>
      <c r="Z533" s="1290">
        <f>Z377</f>
        <v>2.2999999999999998</v>
      </c>
      <c r="AA533" s="1290"/>
      <c r="AB533" s="1290"/>
      <c r="AC533" s="1290"/>
      <c r="AD533" s="217"/>
      <c r="AE533" s="251"/>
      <c r="AF533" s="261"/>
      <c r="AG533" s="261"/>
      <c r="AH533" s="261"/>
      <c r="AI533" s="261"/>
      <c r="AJ533" s="217"/>
      <c r="AK533" s="217"/>
      <c r="AL533" s="217"/>
      <c r="AM533" s="217"/>
      <c r="AN533" s="217"/>
      <c r="AO533" s="217"/>
      <c r="AP533" s="217"/>
      <c r="AQ533" s="217"/>
      <c r="AR533" s="217"/>
      <c r="AS533" s="217"/>
      <c r="AT533" s="217"/>
      <c r="AU533" s="217"/>
      <c r="AV533" s="217"/>
      <c r="AW533" s="217"/>
      <c r="AX533" s="219"/>
      <c r="AY533" s="219"/>
      <c r="AZ533" s="219"/>
      <c r="BA533" s="219"/>
      <c r="BB533" s="219"/>
      <c r="BC533" s="219"/>
      <c r="BD533" s="219"/>
      <c r="BE533" s="219"/>
      <c r="BF533" s="219"/>
      <c r="BG533" s="219"/>
      <c r="BH533" s="219"/>
      <c r="BI533" s="219"/>
      <c r="BJ533" s="219"/>
      <c r="BK533" s="219"/>
      <c r="BL533" s="219"/>
      <c r="BM533" s="219"/>
      <c r="BN533" s="219"/>
      <c r="BO533" s="219"/>
      <c r="BP533" s="219"/>
      <c r="BQ533" s="219"/>
      <c r="BR533" s="219"/>
      <c r="BS533" s="219"/>
      <c r="BT533" s="219"/>
      <c r="BU533" s="219"/>
      <c r="BV533" s="219"/>
      <c r="BW533" s="219"/>
      <c r="BX533" s="219"/>
      <c r="BY533" s="219"/>
    </row>
    <row r="534" spans="5:77" s="528" customFormat="1" ht="15" customHeight="1">
      <c r="E534" s="217"/>
      <c r="F534" s="1026"/>
      <c r="G534" s="217"/>
      <c r="H534" s="217"/>
      <c r="I534" s="217"/>
      <c r="J534" s="217"/>
      <c r="K534" s="256"/>
      <c r="L534" s="217"/>
      <c r="M534" s="217"/>
      <c r="N534" s="217"/>
      <c r="O534" s="217"/>
      <c r="P534" s="217"/>
      <c r="Q534" s="217"/>
      <c r="R534" s="254"/>
      <c r="S534" s="217"/>
      <c r="T534" s="217"/>
      <c r="U534" s="217"/>
      <c r="V534" s="217"/>
      <c r="W534" s="251"/>
      <c r="X534" s="217"/>
      <c r="Y534" s="217"/>
      <c r="Z534" s="217"/>
      <c r="AA534" s="217"/>
      <c r="AB534" s="217"/>
      <c r="AC534" s="217"/>
      <c r="AD534" s="251"/>
      <c r="AE534" s="217"/>
      <c r="AF534" s="261"/>
      <c r="AG534" s="261"/>
      <c r="AH534" s="261"/>
      <c r="AI534" s="261"/>
      <c r="AJ534" s="217"/>
      <c r="AK534" s="217"/>
      <c r="AL534" s="217"/>
      <c r="AM534" s="217"/>
      <c r="AN534" s="217"/>
      <c r="AO534" s="217"/>
      <c r="AP534" s="217"/>
      <c r="AQ534" s="217"/>
      <c r="AR534" s="217"/>
      <c r="AS534" s="217"/>
      <c r="AT534" s="217"/>
      <c r="AU534" s="217"/>
      <c r="AV534" s="217"/>
      <c r="AW534" s="217"/>
      <c r="AX534" s="219"/>
      <c r="AY534" s="219"/>
      <c r="AZ534" s="219"/>
      <c r="BA534" s="219"/>
      <c r="BB534" s="219"/>
      <c r="BC534" s="219"/>
      <c r="BD534" s="219"/>
      <c r="BE534" s="219"/>
      <c r="BF534" s="219"/>
      <c r="BG534" s="219"/>
      <c r="BH534" s="219"/>
      <c r="BI534" s="219"/>
      <c r="BJ534" s="219"/>
      <c r="BK534" s="219"/>
      <c r="BL534" s="219"/>
      <c r="BM534" s="219"/>
      <c r="BN534" s="219"/>
      <c r="BO534" s="219"/>
      <c r="BP534" s="219"/>
      <c r="BQ534" s="219"/>
      <c r="BR534" s="219"/>
      <c r="BS534" s="219"/>
      <c r="BT534" s="219"/>
      <c r="BU534" s="219"/>
      <c r="BV534" s="219"/>
      <c r="BW534" s="219"/>
      <c r="BX534" s="219"/>
      <c r="BY534" s="219"/>
    </row>
    <row r="535" spans="5:77" s="528" customFormat="1" ht="15" customHeight="1">
      <c r="E535" s="217"/>
      <c r="F535" s="1026"/>
      <c r="G535" s="217"/>
      <c r="H535" s="217"/>
      <c r="I535" s="217"/>
      <c r="J535" s="217"/>
      <c r="K535" s="251"/>
      <c r="L535" s="251"/>
      <c r="M535" s="251"/>
      <c r="N535" s="254"/>
      <c r="O535" s="254"/>
      <c r="P535" s="251"/>
      <c r="Q535" s="254"/>
      <c r="R535" s="254"/>
      <c r="S535" s="254"/>
      <c r="T535" s="254"/>
      <c r="U535" s="251"/>
      <c r="V535" s="251"/>
      <c r="W535" s="251"/>
      <c r="X535" s="251"/>
      <c r="Y535" s="227"/>
      <c r="Z535" s="251"/>
      <c r="AA535" s="227"/>
      <c r="AB535" s="227"/>
      <c r="AC535" s="251"/>
      <c r="AD535" s="251"/>
      <c r="AE535" s="251"/>
      <c r="AF535" s="261"/>
      <c r="AG535" s="261"/>
      <c r="AH535" s="261"/>
      <c r="AI535" s="261"/>
      <c r="AJ535" s="217"/>
      <c r="AK535" s="217"/>
      <c r="AL535" s="217"/>
      <c r="AM535" s="217"/>
      <c r="AN535" s="217"/>
      <c r="AO535" s="217"/>
      <c r="AP535" s="217"/>
      <c r="AQ535" s="217"/>
      <c r="AR535" s="217"/>
      <c r="AS535" s="217"/>
      <c r="AT535" s="217"/>
      <c r="AU535" s="217"/>
      <c r="AV535" s="217"/>
      <c r="AW535" s="217"/>
      <c r="AX535" s="219"/>
      <c r="AY535" s="219"/>
      <c r="AZ535" s="219"/>
      <c r="BA535" s="219"/>
      <c r="BB535" s="219"/>
      <c r="BC535" s="219"/>
      <c r="BD535" s="219"/>
      <c r="BE535" s="219"/>
      <c r="BF535" s="219"/>
      <c r="BG535" s="219"/>
      <c r="BH535" s="219"/>
      <c r="BI535" s="219"/>
      <c r="BJ535" s="219"/>
      <c r="BK535" s="219"/>
      <c r="BL535" s="219"/>
      <c r="BM535" s="219"/>
      <c r="BN535" s="219"/>
      <c r="BO535" s="219"/>
      <c r="BP535" s="219"/>
      <c r="BQ535" s="219"/>
      <c r="BR535" s="219"/>
      <c r="BS535" s="219"/>
      <c r="BT535" s="219"/>
      <c r="BU535" s="219"/>
      <c r="BV535" s="219"/>
      <c r="BW535" s="219"/>
      <c r="BX535" s="219"/>
      <c r="BY535" s="219"/>
    </row>
    <row r="536" spans="5:77" s="528" customFormat="1" ht="8.25" customHeight="1">
      <c r="E536" s="217"/>
      <c r="F536" s="1026"/>
      <c r="G536" s="251"/>
      <c r="H536" s="251"/>
      <c r="I536" s="251"/>
      <c r="J536" s="251"/>
      <c r="K536" s="251"/>
      <c r="L536" s="251"/>
      <c r="M536" s="251"/>
      <c r="N536" s="254"/>
      <c r="O536" s="254"/>
      <c r="P536" s="251"/>
      <c r="Q536" s="254"/>
      <c r="R536" s="254"/>
      <c r="S536" s="254"/>
      <c r="T536" s="254"/>
      <c r="U536" s="251"/>
      <c r="V536" s="251"/>
      <c r="W536" s="251"/>
      <c r="X536" s="251"/>
      <c r="Y536" s="227"/>
      <c r="Z536" s="251"/>
      <c r="AA536" s="251"/>
      <c r="AB536" s="251"/>
      <c r="AC536" s="251"/>
      <c r="AD536" s="251"/>
      <c r="AE536" s="251"/>
      <c r="AF536" s="251"/>
      <c r="AG536" s="251"/>
      <c r="AH536" s="251"/>
      <c r="AI536" s="251"/>
      <c r="AJ536" s="251"/>
      <c r="AK536" s="217"/>
      <c r="AL536" s="217"/>
      <c r="AM536" s="217"/>
      <c r="AN536" s="217"/>
      <c r="AO536" s="217"/>
      <c r="AP536" s="217"/>
      <c r="AQ536" s="217"/>
      <c r="AR536" s="217"/>
      <c r="AS536" s="217"/>
      <c r="AT536" s="217"/>
      <c r="AU536" s="217"/>
      <c r="AV536" s="217"/>
      <c r="AW536" s="217"/>
      <c r="AX536" s="219"/>
      <c r="AY536" s="219"/>
      <c r="AZ536" s="219"/>
      <c r="BA536" s="219"/>
      <c r="BB536" s="219"/>
      <c r="BC536" s="219"/>
      <c r="BD536" s="219"/>
      <c r="BE536" s="219"/>
      <c r="BF536" s="219"/>
      <c r="BG536" s="219"/>
      <c r="BH536" s="219"/>
      <c r="BI536" s="219"/>
      <c r="BJ536" s="219"/>
      <c r="BK536" s="219"/>
      <c r="BL536" s="219"/>
      <c r="BM536" s="219"/>
      <c r="BN536" s="219"/>
      <c r="BO536" s="219"/>
      <c r="BP536" s="219"/>
      <c r="BQ536" s="219"/>
      <c r="BR536" s="219"/>
      <c r="BS536" s="219"/>
      <c r="BT536" s="219"/>
      <c r="BU536" s="219"/>
      <c r="BV536" s="219"/>
      <c r="BW536" s="219"/>
      <c r="BX536" s="219"/>
      <c r="BY536" s="219"/>
    </row>
    <row r="537" spans="5:77" s="528" customFormat="1" ht="15" customHeight="1">
      <c r="E537" s="217"/>
      <c r="F537" s="217"/>
      <c r="G537" s="251"/>
      <c r="H537" s="251"/>
      <c r="I537" s="251"/>
      <c r="J537" s="251"/>
      <c r="K537" s="251"/>
      <c r="L537" s="251"/>
      <c r="M537" s="251"/>
      <c r="N537" s="251"/>
      <c r="O537" s="254"/>
      <c r="P537" s="254"/>
      <c r="Q537" s="251"/>
      <c r="R537" s="254"/>
      <c r="S537" s="254"/>
      <c r="T537" s="254"/>
      <c r="U537" s="254"/>
      <c r="V537" s="251"/>
      <c r="W537" s="217"/>
      <c r="X537" s="217"/>
      <c r="Y537" s="251"/>
      <c r="Z537" s="227"/>
      <c r="AA537" s="251"/>
      <c r="AB537" s="251"/>
      <c r="AC537" s="251"/>
      <c r="AD537" s="251"/>
      <c r="AE537" s="251"/>
      <c r="AF537" s="251"/>
      <c r="AG537" s="251"/>
      <c r="AH537" s="251"/>
      <c r="AI537" s="251"/>
      <c r="AJ537" s="251"/>
      <c r="AK537" s="217"/>
      <c r="AL537" s="217"/>
      <c r="AM537" s="217"/>
      <c r="AN537" s="217"/>
      <c r="AO537" s="217"/>
      <c r="AP537" s="217"/>
      <c r="AQ537" s="217"/>
      <c r="AR537" s="217"/>
      <c r="AS537" s="217"/>
      <c r="AT537" s="217"/>
      <c r="AU537" s="217"/>
      <c r="AV537" s="217"/>
      <c r="AW537" s="217"/>
      <c r="AX537" s="219"/>
      <c r="AY537" s="219"/>
      <c r="AZ537" s="219"/>
      <c r="BA537" s="219"/>
      <c r="BB537" s="219"/>
      <c r="BC537" s="219"/>
      <c r="BD537" s="219"/>
      <c r="BE537" s="219"/>
      <c r="BF537" s="219"/>
      <c r="BG537" s="219"/>
      <c r="BH537" s="219"/>
      <c r="BI537" s="219"/>
      <c r="BJ537" s="219"/>
      <c r="BK537" s="219"/>
      <c r="BL537" s="219"/>
      <c r="BM537" s="219"/>
      <c r="BN537" s="219"/>
      <c r="BO537" s="219"/>
      <c r="BP537" s="219"/>
      <c r="BQ537" s="219"/>
      <c r="BR537" s="219"/>
      <c r="BS537" s="219"/>
      <c r="BT537" s="219"/>
      <c r="BU537" s="219"/>
      <c r="BV537" s="219"/>
      <c r="BW537" s="219"/>
      <c r="BX537" s="219"/>
      <c r="BY537" s="219"/>
    </row>
    <row r="538" spans="5:77" s="528" customFormat="1" ht="15" customHeight="1">
      <c r="E538" s="217"/>
      <c r="F538" s="217"/>
      <c r="G538" s="217"/>
      <c r="H538" s="217"/>
      <c r="I538" s="217"/>
      <c r="J538" s="254"/>
      <c r="K538" s="254"/>
      <c r="L538" s="254"/>
      <c r="M538" s="217"/>
      <c r="N538" s="254"/>
      <c r="O538" s="254"/>
      <c r="P538" s="254"/>
      <c r="Q538" s="217"/>
      <c r="R538" s="217"/>
      <c r="S538" s="217"/>
      <c r="T538" s="217"/>
      <c r="U538" s="217"/>
      <c r="V538" s="217"/>
      <c r="W538" s="227"/>
      <c r="X538" s="227"/>
      <c r="Y538" s="217"/>
      <c r="Z538" s="227"/>
      <c r="AA538" s="227"/>
      <c r="AB538" s="217"/>
      <c r="AC538" s="217"/>
      <c r="AD538" s="217"/>
      <c r="AE538" s="217"/>
      <c r="AF538" s="217"/>
      <c r="AG538" s="217"/>
      <c r="AH538" s="217"/>
      <c r="AI538" s="217"/>
      <c r="AJ538" s="217"/>
      <c r="AK538" s="217"/>
      <c r="AL538" s="217"/>
      <c r="AM538" s="217"/>
      <c r="AN538" s="217"/>
      <c r="AO538" s="217"/>
      <c r="AP538" s="217"/>
      <c r="AQ538" s="217"/>
      <c r="AR538" s="217"/>
      <c r="AS538" s="217"/>
      <c r="AT538" s="217"/>
      <c r="AU538" s="217"/>
      <c r="AV538" s="217"/>
      <c r="AW538" s="217"/>
      <c r="AX538" s="217"/>
      <c r="AY538" s="217"/>
      <c r="AZ538" s="217"/>
      <c r="BA538" s="217"/>
      <c r="BB538" s="217"/>
      <c r="BC538" s="217"/>
      <c r="BD538" s="217"/>
      <c r="BE538" s="217"/>
      <c r="BF538" s="217"/>
      <c r="BG538" s="217"/>
      <c r="BH538" s="217"/>
      <c r="BI538" s="217"/>
      <c r="BJ538" s="217"/>
      <c r="BK538" s="217"/>
      <c r="BL538" s="217"/>
      <c r="BM538" s="217"/>
      <c r="BN538" s="217"/>
      <c r="BO538" s="217"/>
      <c r="BP538" s="217"/>
      <c r="BQ538" s="217"/>
      <c r="BR538" s="217"/>
      <c r="BS538" s="217"/>
      <c r="BT538" s="217"/>
      <c r="BU538" s="217"/>
      <c r="BV538" s="217"/>
      <c r="BW538" s="217"/>
      <c r="BX538" s="217"/>
      <c r="BY538" s="217"/>
    </row>
    <row r="539" spans="5:77" s="219" customFormat="1" ht="15.75" customHeight="1">
      <c r="E539" s="219" t="s">
        <v>227</v>
      </c>
      <c r="AF539" s="266"/>
      <c r="AG539" s="266"/>
      <c r="AH539" s="266"/>
      <c r="AI539" s="266"/>
      <c r="AJ539" s="266"/>
    </row>
    <row r="540" spans="5:77" s="219" customFormat="1" ht="7.5" customHeight="1"/>
    <row r="541" spans="5:77" s="219" customFormat="1" ht="15.75" customHeight="1">
      <c r="G541" s="666" t="s">
        <v>755</v>
      </c>
      <c r="H541" s="1544">
        <f>AB525</f>
        <v>8379.36</v>
      </c>
      <c r="I541" s="1544"/>
      <c r="J541" s="1544"/>
      <c r="K541" s="223" t="s">
        <v>221</v>
      </c>
      <c r="L541" s="1544">
        <f>N473</f>
        <v>-3.8</v>
      </c>
      <c r="M541" s="1544"/>
      <c r="N541" s="1544"/>
      <c r="O541" s="219" t="s">
        <v>229</v>
      </c>
      <c r="P541" s="1545">
        <f>R473</f>
        <v>33.380000000000003</v>
      </c>
      <c r="Q541" s="1545"/>
      <c r="R541" s="1545"/>
      <c r="S541" s="219" t="s">
        <v>790</v>
      </c>
      <c r="T541" s="764">
        <f>反力!X110</f>
        <v>-530</v>
      </c>
      <c r="U541" s="764"/>
      <c r="V541" s="764"/>
      <c r="W541" s="651" t="s">
        <v>58</v>
      </c>
      <c r="X541" s="1550">
        <f>L520</f>
        <v>0.55200000000000005</v>
      </c>
      <c r="Y541" s="1550"/>
      <c r="Z541" s="1550"/>
      <c r="AA541" s="219" t="s">
        <v>51</v>
      </c>
      <c r="AB541" s="764">
        <f>ROUND(H541*L541/P541+T541*X541,2)</f>
        <v>-1246.47</v>
      </c>
      <c r="AC541" s="764"/>
      <c r="AD541" s="764"/>
      <c r="AE541" s="764"/>
      <c r="AF541" s="219" t="s">
        <v>13</v>
      </c>
    </row>
    <row r="542" spans="5:77" s="219" customFormat="1" ht="15.75" customHeight="1">
      <c r="G542" s="666" t="s">
        <v>758</v>
      </c>
      <c r="H542" s="1544">
        <f>H541</f>
        <v>8379.36</v>
      </c>
      <c r="I542" s="1544"/>
      <c r="J542" s="1544"/>
      <c r="K542" s="223" t="s">
        <v>221</v>
      </c>
      <c r="L542" s="1544">
        <f>N474</f>
        <v>-1.5</v>
      </c>
      <c r="M542" s="1544"/>
      <c r="N542" s="1544"/>
      <c r="O542" s="219" t="s">
        <v>229</v>
      </c>
      <c r="P542" s="1545">
        <f>R474</f>
        <v>33.380000000000003</v>
      </c>
      <c r="Q542" s="1545"/>
      <c r="R542" s="1545"/>
      <c r="S542" s="219" t="s">
        <v>790</v>
      </c>
      <c r="T542" s="764">
        <f>反力!AA110</f>
        <v>-210</v>
      </c>
      <c r="U542" s="764"/>
      <c r="V542" s="764"/>
      <c r="W542" s="651" t="s">
        <v>58</v>
      </c>
      <c r="X542" s="1550">
        <f>X541</f>
        <v>0.55200000000000005</v>
      </c>
      <c r="Y542" s="1550"/>
      <c r="Z542" s="1550"/>
      <c r="AA542" s="219" t="s">
        <v>51</v>
      </c>
      <c r="AB542" s="764">
        <f t="shared" ref="AB542:AB544" si="32">ROUND(H542*L542/P542+T542*X542,2)</f>
        <v>-492.46</v>
      </c>
      <c r="AC542" s="764"/>
      <c r="AD542" s="764"/>
      <c r="AE542" s="764"/>
      <c r="AF542" s="219" t="s">
        <v>13</v>
      </c>
    </row>
    <row r="543" spans="5:77" s="219" customFormat="1" ht="15.75" customHeight="1">
      <c r="G543" s="666" t="s">
        <v>759</v>
      </c>
      <c r="H543" s="1544">
        <f>H542</f>
        <v>8379.36</v>
      </c>
      <c r="I543" s="1544"/>
      <c r="J543" s="1544"/>
      <c r="K543" s="223" t="s">
        <v>221</v>
      </c>
      <c r="L543" s="1544">
        <f>N475</f>
        <v>1.5</v>
      </c>
      <c r="M543" s="1544"/>
      <c r="N543" s="1544"/>
      <c r="O543" s="219" t="s">
        <v>229</v>
      </c>
      <c r="P543" s="1545">
        <f>R475</f>
        <v>33.380000000000003</v>
      </c>
      <c r="Q543" s="1545"/>
      <c r="R543" s="1545"/>
      <c r="S543" s="219" t="s">
        <v>790</v>
      </c>
      <c r="T543" s="764">
        <f>反力!AD110</f>
        <v>210</v>
      </c>
      <c r="U543" s="764"/>
      <c r="V543" s="764"/>
      <c r="W543" s="651" t="s">
        <v>58</v>
      </c>
      <c r="X543" s="1550">
        <f t="shared" ref="X543:X544" si="33">X542</f>
        <v>0.55200000000000005</v>
      </c>
      <c r="Y543" s="1550"/>
      <c r="Z543" s="1550"/>
      <c r="AA543" s="219" t="s">
        <v>51</v>
      </c>
      <c r="AB543" s="764">
        <f t="shared" si="32"/>
        <v>492.46</v>
      </c>
      <c r="AC543" s="764"/>
      <c r="AD543" s="764"/>
      <c r="AE543" s="764"/>
      <c r="AF543" s="219" t="s">
        <v>13</v>
      </c>
    </row>
    <row r="544" spans="5:77" s="219" customFormat="1" ht="15.75" customHeight="1">
      <c r="G544" s="666" t="s">
        <v>760</v>
      </c>
      <c r="H544" s="1544">
        <f>H543</f>
        <v>8379.36</v>
      </c>
      <c r="I544" s="1544"/>
      <c r="J544" s="1544"/>
      <c r="K544" s="223" t="s">
        <v>221</v>
      </c>
      <c r="L544" s="1544">
        <f>N476</f>
        <v>3.8</v>
      </c>
      <c r="M544" s="1544"/>
      <c r="N544" s="1544"/>
      <c r="O544" s="219" t="s">
        <v>229</v>
      </c>
      <c r="P544" s="1545">
        <f>R476</f>
        <v>33.380000000000003</v>
      </c>
      <c r="Q544" s="1545"/>
      <c r="R544" s="1545"/>
      <c r="S544" s="219" t="s">
        <v>790</v>
      </c>
      <c r="T544" s="764">
        <f>反力!AG110</f>
        <v>530</v>
      </c>
      <c r="U544" s="764"/>
      <c r="V544" s="764"/>
      <c r="W544" s="651" t="s">
        <v>58</v>
      </c>
      <c r="X544" s="1550">
        <f t="shared" si="33"/>
        <v>0.55200000000000005</v>
      </c>
      <c r="Y544" s="1550"/>
      <c r="Z544" s="1550"/>
      <c r="AA544" s="219" t="s">
        <v>51</v>
      </c>
      <c r="AB544" s="764">
        <f t="shared" si="32"/>
        <v>1246.47</v>
      </c>
      <c r="AC544" s="764"/>
      <c r="AD544" s="764"/>
      <c r="AE544" s="764"/>
      <c r="AF544" s="219" t="s">
        <v>13</v>
      </c>
    </row>
    <row r="547" spans="5:77" ht="15.75" customHeight="1">
      <c r="E547" s="648" t="s">
        <v>799</v>
      </c>
      <c r="F547" s="648"/>
    </row>
    <row r="548" spans="5:77" ht="15.75" customHeight="1">
      <c r="E548" s="648"/>
      <c r="F548" s="219" t="s">
        <v>798</v>
      </c>
      <c r="J548" s="989" t="s">
        <v>780</v>
      </c>
      <c r="K548" s="989"/>
      <c r="L548" s="651" t="s">
        <v>756</v>
      </c>
      <c r="M548" s="1549">
        <f>L520</f>
        <v>0.55200000000000005</v>
      </c>
      <c r="N548" s="1549"/>
      <c r="O548" s="1549"/>
      <c r="P548" s="651" t="s">
        <v>58</v>
      </c>
      <c r="Q548" s="1551">
        <f>直角水平!AG201</f>
        <v>1720</v>
      </c>
      <c r="R548" s="1551"/>
      <c r="S548" s="1551"/>
      <c r="T548" s="1551"/>
      <c r="W548" s="693"/>
      <c r="X548" s="693"/>
      <c r="AA548" s="651" t="s">
        <v>756</v>
      </c>
      <c r="AB548" s="1548">
        <f>M548*Q548</f>
        <v>949.44</v>
      </c>
      <c r="AC548" s="1548"/>
      <c r="AD548" s="1548"/>
      <c r="AE548" s="651" t="s">
        <v>757</v>
      </c>
    </row>
    <row r="549" spans="5:77" s="219" customFormat="1" ht="16.5" customHeight="1">
      <c r="F549" s="219" t="s">
        <v>222</v>
      </c>
      <c r="J549" s="992" t="s">
        <v>782</v>
      </c>
      <c r="K549" s="992"/>
      <c r="L549" s="216" t="s">
        <v>51</v>
      </c>
      <c r="AA549" s="488" t="s">
        <v>51</v>
      </c>
      <c r="AB549" s="1547">
        <f>F555</f>
        <v>2.75</v>
      </c>
      <c r="AC549" s="1547"/>
      <c r="AD549" s="1547"/>
      <c r="AE549" s="590" t="s">
        <v>7</v>
      </c>
    </row>
    <row r="550" spans="5:77" s="219" customFormat="1" ht="16.5" customHeight="1">
      <c r="F550" s="219" t="s">
        <v>774</v>
      </c>
      <c r="J550" s="992" t="s">
        <v>783</v>
      </c>
      <c r="K550" s="992"/>
      <c r="L550" s="216" t="s">
        <v>51</v>
      </c>
      <c r="M550" s="1013">
        <f>AB548</f>
        <v>949.44</v>
      </c>
      <c r="N550" s="1013"/>
      <c r="O550" s="1013"/>
      <c r="P550" s="249" t="s">
        <v>221</v>
      </c>
      <c r="Q550" s="1006">
        <f>AB549</f>
        <v>2.75</v>
      </c>
      <c r="R550" s="1006"/>
      <c r="S550" s="1006"/>
      <c r="Y550" s="216"/>
      <c r="Z550" s="216"/>
      <c r="AA550" s="216" t="s">
        <v>51</v>
      </c>
      <c r="AB550" s="1007">
        <f>ROUND(M550*Q550,2)</f>
        <v>2610.96</v>
      </c>
      <c r="AC550" s="1007"/>
      <c r="AD550" s="1007"/>
      <c r="AE550" s="216" t="s">
        <v>226</v>
      </c>
      <c r="AN550" s="216"/>
      <c r="AO550" s="216"/>
    </row>
    <row r="551" spans="5:77" s="219" customFormat="1" ht="15.75" customHeight="1">
      <c r="AH551" s="266"/>
      <c r="AI551" s="266"/>
      <c r="AJ551" s="266"/>
      <c r="AK551" s="266"/>
      <c r="AL551" s="266"/>
    </row>
    <row r="552" spans="5:77" s="219" customFormat="1" ht="15.75" customHeight="1">
      <c r="AH552" s="266"/>
      <c r="AI552" s="266"/>
      <c r="AJ552" s="266"/>
      <c r="AK552" s="266"/>
      <c r="AL552" s="266"/>
    </row>
    <row r="553" spans="5:77" s="219" customFormat="1" ht="15.75" customHeight="1">
      <c r="AH553" s="266"/>
      <c r="AI553" s="266"/>
      <c r="AJ553" s="266"/>
      <c r="AK553" s="266"/>
      <c r="AL553" s="266"/>
    </row>
    <row r="554" spans="5:77" s="219" customFormat="1" ht="15.75" customHeight="1">
      <c r="F554" s="248"/>
      <c r="Q554" s="989" t="s">
        <v>780</v>
      </c>
      <c r="R554" s="989"/>
      <c r="AH554" s="266"/>
      <c r="AI554" s="266"/>
      <c r="AJ554" s="266"/>
      <c r="AK554" s="266"/>
      <c r="AL554" s="266"/>
    </row>
    <row r="555" spans="5:77" s="219" customFormat="1" ht="15.75" customHeight="1">
      <c r="F555" s="1026">
        <f>直角水平!AG205</f>
        <v>2.75</v>
      </c>
      <c r="AH555" s="266"/>
      <c r="AI555" s="266"/>
      <c r="AJ555" s="266"/>
      <c r="AK555" s="266"/>
      <c r="AL555" s="266"/>
    </row>
    <row r="556" spans="5:77" s="219" customFormat="1" ht="15.75" customHeight="1">
      <c r="F556" s="1026"/>
      <c r="AH556" s="266"/>
      <c r="AI556" s="266"/>
      <c r="AJ556" s="266"/>
      <c r="AK556" s="266"/>
      <c r="AL556" s="266"/>
    </row>
    <row r="557" spans="5:77" s="219" customFormat="1" ht="15.75" customHeight="1">
      <c r="F557" s="1026"/>
      <c r="G557" s="255"/>
      <c r="H557" s="255"/>
      <c r="I557" s="255"/>
      <c r="AH557" s="266"/>
      <c r="AI557" s="266"/>
      <c r="AJ557" s="266"/>
      <c r="AK557" s="266"/>
      <c r="AL557" s="266"/>
    </row>
    <row r="558" spans="5:77" s="219" customFormat="1" ht="15.75" customHeight="1">
      <c r="F558" s="1026"/>
      <c r="AH558" s="266"/>
      <c r="AI558" s="266"/>
      <c r="AJ558" s="266"/>
      <c r="AK558" s="266"/>
      <c r="AL558" s="266"/>
    </row>
    <row r="559" spans="5:77" s="528" customFormat="1" ht="15" customHeight="1">
      <c r="E559" s="217"/>
      <c r="F559" s="1026"/>
      <c r="G559" s="217"/>
      <c r="H559" s="217"/>
      <c r="I559" s="253"/>
      <c r="J559" s="253"/>
      <c r="K559" s="217"/>
      <c r="L559" s="255"/>
      <c r="M559" s="255"/>
      <c r="N559" s="255"/>
      <c r="O559" s="255"/>
      <c r="P559" s="255"/>
      <c r="Q559" s="254"/>
      <c r="R559" s="217"/>
      <c r="S559" s="1290">
        <f>S416</f>
        <v>5.9</v>
      </c>
      <c r="T559" s="1290"/>
      <c r="U559" s="1290"/>
      <c r="V559" s="1290"/>
      <c r="W559" s="217"/>
      <c r="X559" s="217"/>
      <c r="Y559" s="227"/>
      <c r="Z559" s="255"/>
      <c r="AA559" s="255"/>
      <c r="AB559" s="255"/>
      <c r="AC559" s="255"/>
      <c r="AD559" s="217"/>
      <c r="AE559" s="251"/>
      <c r="AF559" s="261"/>
      <c r="AG559" s="261"/>
      <c r="AH559" s="261"/>
      <c r="AI559" s="261"/>
      <c r="AJ559" s="217"/>
      <c r="AK559" s="217"/>
      <c r="AL559" s="217"/>
      <c r="AM559" s="217"/>
      <c r="AN559" s="217"/>
      <c r="AO559" s="217"/>
      <c r="AP559" s="217"/>
      <c r="AQ559" s="217"/>
      <c r="AR559" s="217"/>
      <c r="AS559" s="217"/>
      <c r="AT559" s="217"/>
      <c r="AU559" s="217"/>
      <c r="AV559" s="217"/>
      <c r="AW559" s="217"/>
      <c r="AX559" s="219"/>
      <c r="AY559" s="219"/>
      <c r="AZ559" s="219"/>
      <c r="BA559" s="219"/>
      <c r="BB559" s="219"/>
      <c r="BC559" s="219"/>
      <c r="BD559" s="219"/>
      <c r="BE559" s="219"/>
      <c r="BF559" s="219"/>
      <c r="BG559" s="219"/>
      <c r="BH559" s="219"/>
      <c r="BI559" s="219"/>
      <c r="BJ559" s="219"/>
      <c r="BK559" s="219"/>
      <c r="BL559" s="219"/>
      <c r="BM559" s="219"/>
      <c r="BN559" s="219"/>
      <c r="BO559" s="219"/>
      <c r="BP559" s="219"/>
      <c r="BQ559" s="219"/>
      <c r="BR559" s="219"/>
      <c r="BS559" s="219"/>
      <c r="BT559" s="219"/>
      <c r="BU559" s="219"/>
      <c r="BV559" s="219"/>
      <c r="BW559" s="219"/>
      <c r="BX559" s="219"/>
      <c r="BY559" s="219"/>
    </row>
    <row r="560" spans="5:77" s="528" customFormat="1" ht="15" customHeight="1">
      <c r="E560" s="217"/>
      <c r="F560" s="1026"/>
      <c r="G560" s="217"/>
      <c r="H560" s="217"/>
      <c r="I560" s="217"/>
      <c r="J560" s="217"/>
      <c r="K560" s="256"/>
      <c r="L560" s="217"/>
      <c r="M560" s="217"/>
      <c r="N560" s="217"/>
      <c r="O560" s="217"/>
      <c r="P560" s="217"/>
      <c r="Q560" s="217"/>
      <c r="R560" s="254"/>
      <c r="S560" s="217"/>
      <c r="T560" s="217"/>
      <c r="U560" s="217"/>
      <c r="V560" s="217"/>
      <c r="W560" s="251"/>
      <c r="X560" s="217"/>
      <c r="Y560" s="217"/>
      <c r="Z560" s="217"/>
      <c r="AA560" s="217"/>
      <c r="AB560" s="217"/>
      <c r="AC560" s="217"/>
      <c r="AD560" s="251"/>
      <c r="AE560" s="217"/>
      <c r="AF560" s="261"/>
      <c r="AG560" s="261"/>
      <c r="AH560" s="261"/>
      <c r="AI560" s="261"/>
      <c r="AJ560" s="217"/>
      <c r="AK560" s="217"/>
      <c r="AL560" s="217"/>
      <c r="AM560" s="217"/>
      <c r="AN560" s="217"/>
      <c r="AO560" s="217"/>
      <c r="AP560" s="217"/>
      <c r="AQ560" s="217"/>
      <c r="AR560" s="217"/>
      <c r="AS560" s="217"/>
      <c r="AT560" s="217"/>
      <c r="AU560" s="217"/>
      <c r="AV560" s="217"/>
      <c r="AW560" s="217"/>
      <c r="AX560" s="219"/>
      <c r="AY560" s="219"/>
      <c r="AZ560" s="219"/>
      <c r="BA560" s="219"/>
      <c r="BB560" s="219"/>
      <c r="BC560" s="219"/>
      <c r="BD560" s="219"/>
      <c r="BE560" s="219"/>
      <c r="BF560" s="219"/>
      <c r="BG560" s="219"/>
      <c r="BH560" s="219"/>
      <c r="BI560" s="219"/>
      <c r="BJ560" s="219"/>
      <c r="BK560" s="219"/>
      <c r="BL560" s="219"/>
      <c r="BM560" s="219"/>
      <c r="BN560" s="219"/>
      <c r="BO560" s="219"/>
      <c r="BP560" s="219"/>
      <c r="BQ560" s="219"/>
      <c r="BR560" s="219"/>
      <c r="BS560" s="219"/>
      <c r="BT560" s="219"/>
      <c r="BU560" s="219"/>
      <c r="BV560" s="219"/>
      <c r="BW560" s="219"/>
      <c r="BX560" s="219"/>
      <c r="BY560" s="219"/>
    </row>
    <row r="561" spans="4:77" s="528" customFormat="1" ht="15" customHeight="1">
      <c r="D561" s="217"/>
      <c r="E561" s="217"/>
      <c r="F561" s="1026"/>
      <c r="G561" s="217"/>
      <c r="H561" s="217"/>
      <c r="I561" s="217"/>
      <c r="J561" s="217"/>
      <c r="K561" s="251"/>
      <c r="L561" s="251"/>
      <c r="M561" s="251"/>
      <c r="N561" s="254"/>
      <c r="O561" s="254"/>
      <c r="P561" s="251"/>
      <c r="Q561" s="254"/>
      <c r="R561" s="254"/>
      <c r="S561" s="254"/>
      <c r="T561" s="254"/>
      <c r="U561" s="251"/>
      <c r="V561" s="251"/>
      <c r="W561" s="251"/>
      <c r="X561" s="251"/>
      <c r="Y561" s="227"/>
      <c r="Z561" s="251"/>
      <c r="AA561" s="227"/>
      <c r="AB561" s="227"/>
      <c r="AC561" s="251"/>
      <c r="AD561" s="251"/>
      <c r="AE561" s="251"/>
      <c r="AF561" s="261"/>
      <c r="AG561" s="261"/>
      <c r="AH561" s="261"/>
      <c r="AI561" s="261"/>
      <c r="AJ561" s="217"/>
      <c r="AK561" s="217"/>
      <c r="AL561" s="217"/>
      <c r="AM561" s="217"/>
      <c r="AN561" s="217"/>
      <c r="AO561" s="217"/>
      <c r="AP561" s="217"/>
      <c r="AQ561" s="217"/>
      <c r="AR561" s="217"/>
      <c r="AS561" s="217"/>
      <c r="AT561" s="217"/>
      <c r="AU561" s="217"/>
      <c r="AV561" s="217"/>
      <c r="AW561" s="217"/>
      <c r="AX561" s="219"/>
      <c r="AY561" s="219"/>
      <c r="AZ561" s="219"/>
      <c r="BA561" s="219"/>
      <c r="BB561" s="219"/>
      <c r="BC561" s="219"/>
      <c r="BD561" s="219"/>
      <c r="BE561" s="219"/>
      <c r="BF561" s="219"/>
      <c r="BG561" s="219"/>
      <c r="BH561" s="219"/>
      <c r="BI561" s="219"/>
      <c r="BJ561" s="219"/>
      <c r="BK561" s="219"/>
      <c r="BL561" s="219"/>
      <c r="BM561" s="219"/>
      <c r="BN561" s="219"/>
      <c r="BO561" s="219"/>
      <c r="BP561" s="219"/>
      <c r="BQ561" s="219"/>
      <c r="BR561" s="219"/>
      <c r="BS561" s="219"/>
      <c r="BT561" s="219"/>
      <c r="BU561" s="219"/>
      <c r="BV561" s="219"/>
      <c r="BW561" s="219"/>
      <c r="BX561" s="219"/>
      <c r="BY561" s="219"/>
    </row>
    <row r="562" spans="4:77" s="528" customFormat="1" ht="8.25" customHeight="1">
      <c r="D562" s="217"/>
      <c r="E562" s="217"/>
      <c r="F562" s="1026"/>
      <c r="G562" s="251"/>
      <c r="H562" s="251"/>
      <c r="I562" s="251"/>
      <c r="J562" s="251"/>
      <c r="K562" s="251"/>
      <c r="L562" s="251"/>
      <c r="M562" s="251"/>
      <c r="N562" s="254"/>
      <c r="O562" s="254"/>
      <c r="P562" s="251"/>
      <c r="Q562" s="254"/>
      <c r="R562" s="254"/>
      <c r="S562" s="254"/>
      <c r="T562" s="254"/>
      <c r="U562" s="251"/>
      <c r="V562" s="251"/>
      <c r="W562" s="251"/>
      <c r="X562" s="251"/>
      <c r="Y562" s="227"/>
      <c r="Z562" s="251"/>
      <c r="AA562" s="251"/>
      <c r="AB562" s="251"/>
      <c r="AC562" s="251"/>
      <c r="AD562" s="251"/>
      <c r="AE562" s="251"/>
      <c r="AF562" s="251"/>
      <c r="AG562" s="251"/>
      <c r="AH562" s="251"/>
      <c r="AI562" s="251"/>
      <c r="AJ562" s="251"/>
      <c r="AK562" s="217"/>
      <c r="AL562" s="217"/>
      <c r="AM562" s="217"/>
      <c r="AN562" s="217"/>
      <c r="AO562" s="217"/>
      <c r="AP562" s="217"/>
      <c r="AQ562" s="217"/>
      <c r="AR562" s="217"/>
      <c r="AS562" s="217"/>
      <c r="AT562" s="217"/>
      <c r="AU562" s="217"/>
      <c r="AV562" s="217"/>
      <c r="AW562" s="217"/>
      <c r="AX562" s="219"/>
      <c r="AY562" s="219"/>
      <c r="AZ562" s="219"/>
      <c r="BA562" s="219"/>
      <c r="BB562" s="219"/>
      <c r="BC562" s="219"/>
      <c r="BD562" s="219"/>
      <c r="BE562" s="219"/>
      <c r="BF562" s="219"/>
      <c r="BG562" s="219"/>
      <c r="BH562" s="219"/>
      <c r="BI562" s="219"/>
      <c r="BJ562" s="219"/>
      <c r="BK562" s="219"/>
      <c r="BL562" s="219"/>
      <c r="BM562" s="219"/>
      <c r="BN562" s="219"/>
      <c r="BO562" s="219"/>
      <c r="BP562" s="219"/>
      <c r="BQ562" s="219"/>
      <c r="BR562" s="219"/>
      <c r="BS562" s="219"/>
      <c r="BT562" s="219"/>
      <c r="BU562" s="219"/>
      <c r="BV562" s="219"/>
      <c r="BW562" s="219"/>
      <c r="BX562" s="219"/>
      <c r="BY562" s="219"/>
    </row>
    <row r="563" spans="4:77" s="528" customFormat="1" ht="15" customHeight="1">
      <c r="D563" s="217"/>
      <c r="E563" s="217"/>
      <c r="F563" s="217"/>
      <c r="G563" s="251"/>
      <c r="H563" s="251"/>
      <c r="I563" s="251"/>
      <c r="J563" s="251"/>
      <c r="K563" s="251"/>
      <c r="L563" s="251"/>
      <c r="M563" s="251"/>
      <c r="N563" s="251"/>
      <c r="O563" s="254"/>
      <c r="P563" s="254"/>
      <c r="Q563" s="251"/>
      <c r="R563" s="254"/>
      <c r="S563" s="254"/>
      <c r="T563" s="254"/>
      <c r="U563" s="254"/>
      <c r="V563" s="251"/>
      <c r="W563" s="217"/>
      <c r="X563" s="217"/>
      <c r="Y563" s="251"/>
      <c r="Z563" s="227"/>
      <c r="AA563" s="251"/>
      <c r="AB563" s="251"/>
      <c r="AC563" s="251"/>
      <c r="AD563" s="251"/>
      <c r="AE563" s="251"/>
      <c r="AF563" s="251"/>
      <c r="AG563" s="251"/>
      <c r="AH563" s="251"/>
      <c r="AI563" s="251"/>
      <c r="AJ563" s="251"/>
      <c r="AK563" s="217"/>
      <c r="AL563" s="217"/>
      <c r="AM563" s="217"/>
      <c r="AN563" s="217"/>
      <c r="AO563" s="217"/>
      <c r="AP563" s="217"/>
      <c r="AQ563" s="217"/>
      <c r="AR563" s="217"/>
      <c r="AS563" s="217"/>
      <c r="AT563" s="217"/>
      <c r="AU563" s="217"/>
      <c r="AV563" s="217"/>
      <c r="AW563" s="217"/>
      <c r="AX563" s="219"/>
      <c r="AY563" s="219"/>
      <c r="AZ563" s="219"/>
      <c r="BA563" s="219"/>
      <c r="BB563" s="219"/>
      <c r="BC563" s="219"/>
      <c r="BD563" s="219"/>
      <c r="BE563" s="219"/>
      <c r="BF563" s="219"/>
      <c r="BG563" s="219"/>
      <c r="BH563" s="219"/>
      <c r="BI563" s="219"/>
      <c r="BJ563" s="219"/>
      <c r="BK563" s="219"/>
      <c r="BL563" s="219"/>
      <c r="BM563" s="219"/>
      <c r="BN563" s="219"/>
      <c r="BO563" s="219"/>
      <c r="BP563" s="219"/>
      <c r="BQ563" s="219"/>
      <c r="BR563" s="219"/>
      <c r="BS563" s="219"/>
      <c r="BT563" s="219"/>
      <c r="BU563" s="219"/>
      <c r="BV563" s="219"/>
      <c r="BW563" s="219"/>
      <c r="BX563" s="219"/>
      <c r="BY563" s="219"/>
    </row>
    <row r="564" spans="4:77" s="528" customFormat="1" ht="15" customHeight="1">
      <c r="D564" s="217"/>
      <c r="E564" s="217"/>
      <c r="F564" s="217"/>
      <c r="G564" s="217"/>
      <c r="H564" s="217"/>
      <c r="I564" s="217"/>
      <c r="J564" s="254"/>
      <c r="K564" s="254"/>
      <c r="L564" s="254"/>
      <c r="M564" s="217"/>
      <c r="N564" s="254"/>
      <c r="O564" s="254"/>
      <c r="P564" s="254"/>
      <c r="Q564" s="217"/>
      <c r="R564" s="217"/>
      <c r="S564" s="217"/>
      <c r="T564" s="217"/>
      <c r="U564" s="217"/>
      <c r="V564" s="217"/>
      <c r="W564" s="227"/>
      <c r="X564" s="227"/>
      <c r="Y564" s="217"/>
      <c r="Z564" s="227"/>
      <c r="AA564" s="227"/>
      <c r="AB564" s="217"/>
      <c r="AC564" s="217"/>
      <c r="AD564" s="217"/>
      <c r="AE564" s="217"/>
      <c r="AF564" s="217"/>
      <c r="AG564" s="217"/>
      <c r="AH564" s="217"/>
      <c r="AI564" s="217"/>
      <c r="AJ564" s="217"/>
      <c r="AK564" s="217"/>
      <c r="AL564" s="217"/>
      <c r="AM564" s="217"/>
      <c r="AN564" s="217"/>
      <c r="AO564" s="217"/>
      <c r="AP564" s="217"/>
      <c r="AQ564" s="217"/>
      <c r="AR564" s="217"/>
      <c r="AS564" s="217"/>
      <c r="AT564" s="217"/>
      <c r="AU564" s="217"/>
      <c r="AV564" s="217"/>
      <c r="AW564" s="217"/>
      <c r="AX564" s="217"/>
      <c r="AY564" s="217"/>
      <c r="AZ564" s="217"/>
      <c r="BA564" s="217"/>
      <c r="BB564" s="217"/>
      <c r="BC564" s="217"/>
      <c r="BD564" s="217"/>
      <c r="BE564" s="217"/>
      <c r="BF564" s="217"/>
      <c r="BG564" s="217"/>
      <c r="BH564" s="217"/>
      <c r="BI564" s="217"/>
      <c r="BJ564" s="217"/>
      <c r="BK564" s="217"/>
      <c r="BL564" s="217"/>
      <c r="BM564" s="217"/>
      <c r="BN564" s="217"/>
      <c r="BO564" s="217"/>
      <c r="BP564" s="217"/>
      <c r="BQ564" s="217"/>
      <c r="BR564" s="217"/>
      <c r="BS564" s="217"/>
      <c r="BT564" s="217"/>
      <c r="BU564" s="217"/>
      <c r="BV564" s="217"/>
      <c r="BW564" s="217"/>
      <c r="BX564" s="217"/>
      <c r="BY564" s="217"/>
    </row>
    <row r="565" spans="4:77" s="219" customFormat="1" ht="15.75" customHeight="1">
      <c r="E565" s="219" t="s">
        <v>227</v>
      </c>
      <c r="AF565" s="266"/>
      <c r="AG565" s="266"/>
      <c r="AH565" s="266"/>
      <c r="AI565" s="266"/>
      <c r="AJ565" s="266"/>
    </row>
    <row r="566" spans="4:77" s="219" customFormat="1" ht="7.5" customHeight="1"/>
    <row r="567" spans="4:77" s="219" customFormat="1" ht="15.75" customHeight="1">
      <c r="I567" s="666" t="s">
        <v>755</v>
      </c>
      <c r="J567" s="1544">
        <f>-AB550</f>
        <v>-2610.96</v>
      </c>
      <c r="K567" s="1544"/>
      <c r="L567" s="1544"/>
      <c r="M567" s="219" t="s">
        <v>229</v>
      </c>
      <c r="N567" s="1545">
        <f>S559</f>
        <v>5.9</v>
      </c>
      <c r="O567" s="1545"/>
      <c r="P567" s="1545"/>
      <c r="Q567" s="219" t="s">
        <v>790</v>
      </c>
      <c r="R567" s="764">
        <f>反力!L128</f>
        <v>-430</v>
      </c>
      <c r="S567" s="764"/>
      <c r="T567" s="764"/>
      <c r="U567" s="223" t="s">
        <v>221</v>
      </c>
      <c r="V567" s="1550">
        <f>L520</f>
        <v>0.55200000000000005</v>
      </c>
      <c r="W567" s="1550"/>
      <c r="X567" s="1550"/>
      <c r="AB567" s="219" t="s">
        <v>51</v>
      </c>
      <c r="AC567" s="764">
        <f>ROUND(J567/N567+R567*V567,2)</f>
        <v>-679.9</v>
      </c>
      <c r="AD567" s="764"/>
      <c r="AE567" s="764"/>
      <c r="AF567" s="219" t="s">
        <v>13</v>
      </c>
    </row>
    <row r="568" spans="4:77" s="219" customFormat="1" ht="15.75" customHeight="1">
      <c r="I568" s="666" t="s">
        <v>758</v>
      </c>
      <c r="J568" s="1544">
        <f>-J567</f>
        <v>2610.96</v>
      </c>
      <c r="K568" s="1544"/>
      <c r="L568" s="1544"/>
      <c r="M568" s="219" t="s">
        <v>229</v>
      </c>
      <c r="N568" s="1545">
        <f>N567</f>
        <v>5.9</v>
      </c>
      <c r="O568" s="1545"/>
      <c r="P568" s="1545"/>
      <c r="Q568" s="219" t="s">
        <v>790</v>
      </c>
      <c r="R568" s="764">
        <f>反力!Q128</f>
        <v>430</v>
      </c>
      <c r="S568" s="764"/>
      <c r="T568" s="764"/>
      <c r="U568" s="223" t="s">
        <v>221</v>
      </c>
      <c r="V568" s="1550">
        <f>V567</f>
        <v>0.55200000000000005</v>
      </c>
      <c r="W568" s="1550"/>
      <c r="X568" s="1550"/>
      <c r="AB568" s="219" t="s">
        <v>51</v>
      </c>
      <c r="AC568" s="764">
        <f>ROUND(J568/N568+R568*V568,2)</f>
        <v>679.9</v>
      </c>
      <c r="AD568" s="764"/>
      <c r="AE568" s="764"/>
      <c r="AF568" s="219" t="s">
        <v>13</v>
      </c>
    </row>
    <row r="569" spans="4:77" s="219" customFormat="1" ht="15.75" customHeight="1">
      <c r="I569" s="666"/>
      <c r="J569" s="252"/>
      <c r="K569" s="252"/>
      <c r="L569" s="252"/>
      <c r="N569" s="449"/>
      <c r="O569" s="449"/>
      <c r="P569" s="449"/>
      <c r="R569" s="289"/>
      <c r="S569" s="289"/>
      <c r="T569" s="289"/>
      <c r="U569" s="223"/>
      <c r="V569" s="694"/>
      <c r="W569" s="694"/>
      <c r="X569" s="694"/>
      <c r="AC569" s="289"/>
      <c r="AD569" s="289"/>
      <c r="AE569" s="289"/>
    </row>
    <row r="571" spans="4:77" ht="15.75" customHeight="1">
      <c r="D571" s="650" t="s">
        <v>800</v>
      </c>
      <c r="E571" s="648" t="s">
        <v>801</v>
      </c>
    </row>
    <row r="573" spans="4:77" ht="15.75" customHeight="1">
      <c r="E573" s="651" t="s">
        <v>794</v>
      </c>
      <c r="K573" s="666" t="s">
        <v>795</v>
      </c>
      <c r="L573" s="1549">
        <v>0.3</v>
      </c>
      <c r="M573" s="1549"/>
      <c r="N573" s="1549"/>
    </row>
    <row r="574" spans="4:77" ht="15.75" customHeight="1">
      <c r="F574" s="658"/>
      <c r="G574" s="658"/>
      <c r="H574" s="658"/>
      <c r="I574" s="658"/>
    </row>
    <row r="575" spans="4:77" ht="15.75" customHeight="1">
      <c r="E575" s="648" t="s">
        <v>797</v>
      </c>
      <c r="F575" s="648"/>
    </row>
    <row r="576" spans="4:77" ht="15.75" customHeight="1">
      <c r="E576" s="648"/>
      <c r="F576" s="219" t="s">
        <v>798</v>
      </c>
      <c r="J576" s="989" t="s">
        <v>220</v>
      </c>
      <c r="K576" s="989"/>
      <c r="L576" s="651" t="s">
        <v>756</v>
      </c>
      <c r="M576" s="663"/>
      <c r="N576" s="663"/>
      <c r="O576" s="663"/>
      <c r="Q576" s="695"/>
      <c r="R576" s="695"/>
      <c r="S576" s="695"/>
      <c r="T576" s="695"/>
      <c r="W576" s="693"/>
      <c r="X576" s="693"/>
      <c r="AA576" s="651" t="s">
        <v>756</v>
      </c>
      <c r="AB576" s="1548">
        <f>直角水平!AG215</f>
        <v>96</v>
      </c>
      <c r="AC576" s="1548"/>
      <c r="AD576" s="1548"/>
      <c r="AE576" s="651" t="s">
        <v>757</v>
      </c>
    </row>
    <row r="577" spans="5:77" s="219" customFormat="1" ht="16.5" customHeight="1">
      <c r="F577" s="219" t="s">
        <v>222</v>
      </c>
      <c r="J577" s="992" t="s">
        <v>773</v>
      </c>
      <c r="K577" s="992"/>
      <c r="L577" s="216" t="s">
        <v>51</v>
      </c>
      <c r="AA577" s="488" t="s">
        <v>51</v>
      </c>
      <c r="AB577" s="1547">
        <f>直角水平!AG216</f>
        <v>5.35</v>
      </c>
      <c r="AC577" s="1547"/>
      <c r="AD577" s="1547"/>
      <c r="AE577" s="590" t="s">
        <v>7</v>
      </c>
    </row>
    <row r="578" spans="5:77" s="219" customFormat="1" ht="16.5" customHeight="1">
      <c r="F578" s="219" t="s">
        <v>774</v>
      </c>
      <c r="J578" s="992" t="s">
        <v>775</v>
      </c>
      <c r="K578" s="992"/>
      <c r="L578" s="216" t="s">
        <v>51</v>
      </c>
      <c r="M578" s="1013">
        <f>AB576</f>
        <v>96</v>
      </c>
      <c r="N578" s="1013"/>
      <c r="O578" s="1013"/>
      <c r="P578" s="249" t="s">
        <v>221</v>
      </c>
      <c r="Q578" s="1006">
        <f>AB577</f>
        <v>5.35</v>
      </c>
      <c r="R578" s="1006"/>
      <c r="S578" s="1006"/>
      <c r="Y578" s="216"/>
      <c r="Z578" s="216"/>
      <c r="AA578" s="216" t="s">
        <v>51</v>
      </c>
      <c r="AB578" s="1007">
        <f>ROUND(M578*Q578,2)</f>
        <v>513.6</v>
      </c>
      <c r="AC578" s="1007"/>
      <c r="AD578" s="1007"/>
      <c r="AE578" s="216" t="s">
        <v>226</v>
      </c>
      <c r="AN578" s="216"/>
      <c r="AO578" s="216"/>
    </row>
    <row r="579" spans="5:77" s="219" customFormat="1" ht="15.75" customHeight="1">
      <c r="AH579" s="266"/>
      <c r="AI579" s="266"/>
      <c r="AJ579" s="266"/>
      <c r="AK579" s="266"/>
      <c r="AL579" s="266"/>
    </row>
    <row r="580" spans="5:77" s="219" customFormat="1" ht="15.75" customHeight="1">
      <c r="AH580" s="266"/>
      <c r="AI580" s="266"/>
      <c r="AJ580" s="266"/>
      <c r="AK580" s="266"/>
      <c r="AL580" s="266"/>
    </row>
    <row r="581" spans="5:77" s="219" customFormat="1" ht="15.75" customHeight="1">
      <c r="F581" s="248"/>
      <c r="O581" s="992" t="s">
        <v>220</v>
      </c>
      <c r="P581" s="992"/>
      <c r="AH581" s="266"/>
      <c r="AI581" s="266"/>
      <c r="AJ581" s="266"/>
      <c r="AK581" s="266"/>
      <c r="AL581" s="266"/>
    </row>
    <row r="582" spans="5:77" s="219" customFormat="1" ht="15.75" customHeight="1">
      <c r="H582" s="1026">
        <f>AB577</f>
        <v>5.35</v>
      </c>
      <c r="AH582" s="266"/>
      <c r="AI582" s="266"/>
      <c r="AJ582" s="266"/>
      <c r="AK582" s="266"/>
      <c r="AL582" s="266"/>
    </row>
    <row r="583" spans="5:77" s="219" customFormat="1" ht="15.75" customHeight="1">
      <c r="H583" s="1026"/>
      <c r="AH583" s="266"/>
      <c r="AI583" s="266"/>
      <c r="AJ583" s="266"/>
      <c r="AK583" s="266"/>
      <c r="AL583" s="266"/>
    </row>
    <row r="584" spans="5:77" s="219" customFormat="1" ht="15.75" customHeight="1">
      <c r="G584" s="255"/>
      <c r="H584" s="1026"/>
      <c r="I584" s="255"/>
      <c r="AH584" s="266"/>
      <c r="AI584" s="266"/>
      <c r="AJ584" s="266"/>
      <c r="AK584" s="266"/>
      <c r="AL584" s="266"/>
    </row>
    <row r="585" spans="5:77" s="219" customFormat="1" ht="15.75" customHeight="1">
      <c r="H585" s="1026"/>
      <c r="AH585" s="266"/>
      <c r="AI585" s="266"/>
      <c r="AJ585" s="266"/>
      <c r="AK585" s="266"/>
      <c r="AL585" s="266"/>
    </row>
    <row r="586" spans="5:77" s="528" customFormat="1" ht="15" customHeight="1">
      <c r="E586" s="217"/>
      <c r="F586" s="217"/>
      <c r="G586" s="217"/>
      <c r="H586" s="1026"/>
      <c r="I586" s="253"/>
      <c r="J586" s="253"/>
      <c r="K586" s="217"/>
      <c r="L586" s="217"/>
      <c r="M586" s="217"/>
      <c r="N586" s="217"/>
      <c r="O586" s="217"/>
      <c r="P586" s="251"/>
      <c r="Q586" s="227"/>
      <c r="R586" s="217"/>
      <c r="S586" s="227"/>
      <c r="T586" s="217"/>
      <c r="U586" s="217"/>
      <c r="V586" s="217"/>
      <c r="W586" s="217"/>
      <c r="X586" s="217"/>
      <c r="Y586" s="227"/>
      <c r="Z586" s="217"/>
      <c r="AA586" s="217"/>
      <c r="AB586" s="217"/>
      <c r="AC586" s="217"/>
      <c r="AD586" s="217"/>
      <c r="AE586" s="251"/>
      <c r="AF586" s="261"/>
      <c r="AG586" s="261"/>
      <c r="AH586" s="261"/>
      <c r="AI586" s="261"/>
      <c r="AJ586" s="217"/>
      <c r="AK586" s="217"/>
      <c r="AL586" s="217"/>
      <c r="AM586" s="217"/>
      <c r="AN586" s="217"/>
      <c r="AO586" s="217"/>
      <c r="AP586" s="217"/>
      <c r="AQ586" s="217"/>
      <c r="AR586" s="217"/>
      <c r="AS586" s="217"/>
      <c r="AT586" s="217"/>
      <c r="AU586" s="217"/>
      <c r="AV586" s="217"/>
      <c r="AW586" s="217"/>
      <c r="AX586" s="219"/>
      <c r="AY586" s="219"/>
      <c r="AZ586" s="219"/>
      <c r="BA586" s="219"/>
      <c r="BB586" s="219"/>
      <c r="BC586" s="219"/>
      <c r="BD586" s="219"/>
      <c r="BE586" s="219"/>
      <c r="BF586" s="219"/>
      <c r="BG586" s="219"/>
      <c r="BH586" s="219"/>
      <c r="BI586" s="219"/>
      <c r="BJ586" s="219"/>
      <c r="BK586" s="219"/>
      <c r="BL586" s="219"/>
      <c r="BM586" s="219"/>
      <c r="BN586" s="219"/>
      <c r="BO586" s="219"/>
      <c r="BP586" s="219"/>
      <c r="BQ586" s="219"/>
      <c r="BR586" s="219"/>
      <c r="BS586" s="219"/>
      <c r="BT586" s="219"/>
      <c r="BU586" s="219"/>
      <c r="BV586" s="219"/>
      <c r="BW586" s="219"/>
      <c r="BX586" s="219"/>
      <c r="BY586" s="219"/>
    </row>
    <row r="587" spans="5:77" s="528" customFormat="1" ht="15" customHeight="1">
      <c r="E587" s="217"/>
      <c r="F587" s="217"/>
      <c r="G587" s="217"/>
      <c r="H587" s="1026"/>
      <c r="I587" s="217"/>
      <c r="J587" s="217"/>
      <c r="K587" s="256"/>
      <c r="L587" s="217"/>
      <c r="M587" s="1290">
        <f>L533</f>
        <v>2.2999999999999998</v>
      </c>
      <c r="N587" s="1290"/>
      <c r="O587" s="1290"/>
      <c r="P587" s="251"/>
      <c r="Q587" s="1290">
        <f>T533</f>
        <v>3</v>
      </c>
      <c r="R587" s="1290"/>
      <c r="S587" s="1290"/>
      <c r="T587" s="1290"/>
      <c r="U587" s="217"/>
      <c r="V587" s="1290">
        <f>Z533</f>
        <v>2.2999999999999998</v>
      </c>
      <c r="W587" s="1290"/>
      <c r="X587" s="1290"/>
      <c r="Y587" s="251"/>
      <c r="Z587" s="217"/>
      <c r="AA587" s="217"/>
      <c r="AB587" s="217"/>
      <c r="AC587" s="217"/>
      <c r="AD587" s="251"/>
      <c r="AE587" s="217"/>
      <c r="AF587" s="261"/>
      <c r="AG587" s="261"/>
      <c r="AH587" s="261"/>
      <c r="AI587" s="261"/>
      <c r="AJ587" s="217"/>
      <c r="AK587" s="217"/>
      <c r="AL587" s="217"/>
      <c r="AM587" s="217"/>
      <c r="AN587" s="217"/>
      <c r="AO587" s="217"/>
      <c r="AP587" s="217"/>
      <c r="AQ587" s="217"/>
      <c r="AR587" s="217"/>
      <c r="AS587" s="217"/>
      <c r="AT587" s="217"/>
      <c r="AU587" s="217"/>
      <c r="AV587" s="217"/>
      <c r="AW587" s="217"/>
      <c r="AX587" s="219"/>
      <c r="AY587" s="219"/>
      <c r="AZ587" s="219"/>
      <c r="BA587" s="219"/>
      <c r="BB587" s="219"/>
      <c r="BC587" s="219"/>
      <c r="BD587" s="219"/>
      <c r="BE587" s="219"/>
      <c r="BF587" s="219"/>
      <c r="BG587" s="219"/>
      <c r="BH587" s="219"/>
      <c r="BI587" s="219"/>
      <c r="BJ587" s="219"/>
      <c r="BK587" s="219"/>
      <c r="BL587" s="219"/>
      <c r="BM587" s="219"/>
      <c r="BN587" s="219"/>
      <c r="BO587" s="219"/>
      <c r="BP587" s="219"/>
      <c r="BQ587" s="219"/>
      <c r="BR587" s="219"/>
      <c r="BS587" s="219"/>
      <c r="BT587" s="219"/>
      <c r="BU587" s="219"/>
      <c r="BV587" s="219"/>
      <c r="BW587" s="219"/>
      <c r="BX587" s="219"/>
      <c r="BY587" s="219"/>
    </row>
    <row r="588" spans="5:77" s="528" customFormat="1" ht="15" customHeight="1">
      <c r="E588" s="217"/>
      <c r="F588" s="217"/>
      <c r="G588" s="217"/>
      <c r="H588" s="1026"/>
      <c r="I588" s="217"/>
      <c r="J588" s="217"/>
      <c r="K588" s="251"/>
      <c r="L588" s="251"/>
      <c r="M588" s="251"/>
      <c r="N588" s="254"/>
      <c r="O588" s="254"/>
      <c r="P588" s="251"/>
      <c r="Q588" s="254"/>
      <c r="R588" s="254"/>
      <c r="S588" s="254"/>
      <c r="T588" s="254"/>
      <c r="U588" s="251"/>
      <c r="V588" s="251"/>
      <c r="W588" s="251"/>
      <c r="X588" s="251"/>
      <c r="Y588" s="227"/>
      <c r="Z588" s="251"/>
      <c r="AA588" s="227"/>
      <c r="AB588" s="227"/>
      <c r="AC588" s="251"/>
      <c r="AD588" s="251"/>
      <c r="AE588" s="251"/>
      <c r="AF588" s="261"/>
      <c r="AG588" s="261"/>
      <c r="AH588" s="261"/>
      <c r="AI588" s="261"/>
      <c r="AJ588" s="217"/>
      <c r="AK588" s="217"/>
      <c r="AL588" s="217"/>
      <c r="AM588" s="217"/>
      <c r="AN588" s="217"/>
      <c r="AO588" s="217"/>
      <c r="AP588" s="217"/>
      <c r="AQ588" s="217"/>
      <c r="AR588" s="217"/>
      <c r="AS588" s="217"/>
      <c r="AT588" s="217"/>
      <c r="AU588" s="217"/>
      <c r="AV588" s="217"/>
      <c r="AW588" s="217"/>
      <c r="AX588" s="219"/>
      <c r="AY588" s="219"/>
      <c r="AZ588" s="219"/>
      <c r="BA588" s="219"/>
      <c r="BB588" s="219"/>
      <c r="BC588" s="219"/>
      <c r="BD588" s="219"/>
      <c r="BE588" s="219"/>
      <c r="BF588" s="219"/>
      <c r="BG588" s="219"/>
      <c r="BH588" s="219"/>
      <c r="BI588" s="219"/>
      <c r="BJ588" s="219"/>
      <c r="BK588" s="219"/>
      <c r="BL588" s="219"/>
      <c r="BM588" s="219"/>
      <c r="BN588" s="219"/>
      <c r="BO588" s="219"/>
      <c r="BP588" s="219"/>
      <c r="BQ588" s="219"/>
      <c r="BR588" s="219"/>
      <c r="BS588" s="219"/>
      <c r="BT588" s="219"/>
      <c r="BU588" s="219"/>
      <c r="BV588" s="219"/>
      <c r="BW588" s="219"/>
      <c r="BX588" s="219"/>
      <c r="BY588" s="219"/>
    </row>
    <row r="589" spans="5:77" s="528" customFormat="1" ht="8.25" customHeight="1">
      <c r="E589" s="217"/>
      <c r="F589" s="217"/>
      <c r="G589" s="251"/>
      <c r="H589" s="1026"/>
      <c r="I589" s="251"/>
      <c r="J589" s="251"/>
      <c r="K589" s="251"/>
      <c r="L589" s="251"/>
      <c r="M589" s="251"/>
      <c r="N589" s="254"/>
      <c r="O589" s="254"/>
      <c r="P589" s="251"/>
      <c r="Q589" s="254"/>
      <c r="R589" s="254"/>
      <c r="S589" s="254"/>
      <c r="T589" s="254"/>
      <c r="U589" s="251"/>
      <c r="V589" s="251"/>
      <c r="W589" s="251"/>
      <c r="X589" s="251"/>
      <c r="Y589" s="227"/>
      <c r="Z589" s="251"/>
      <c r="AA589" s="251"/>
      <c r="AB589" s="251"/>
      <c r="AC589" s="251"/>
      <c r="AD589" s="251"/>
      <c r="AE589" s="251"/>
      <c r="AF589" s="251"/>
      <c r="AG589" s="251"/>
      <c r="AH589" s="251"/>
      <c r="AI589" s="251"/>
      <c r="AJ589" s="251"/>
      <c r="AK589" s="217"/>
      <c r="AL589" s="217"/>
      <c r="AM589" s="217"/>
      <c r="AN589" s="217"/>
      <c r="AO589" s="217"/>
      <c r="AP589" s="217"/>
      <c r="AQ589" s="217"/>
      <c r="AR589" s="217"/>
      <c r="AS589" s="217"/>
      <c r="AT589" s="217"/>
      <c r="AU589" s="217"/>
      <c r="AV589" s="217"/>
      <c r="AW589" s="217"/>
      <c r="AX589" s="219"/>
      <c r="AY589" s="219"/>
      <c r="AZ589" s="219"/>
      <c r="BA589" s="219"/>
      <c r="BB589" s="219"/>
      <c r="BC589" s="219"/>
      <c r="BD589" s="219"/>
      <c r="BE589" s="219"/>
      <c r="BF589" s="219"/>
      <c r="BG589" s="219"/>
      <c r="BH589" s="219"/>
      <c r="BI589" s="219"/>
      <c r="BJ589" s="219"/>
      <c r="BK589" s="219"/>
      <c r="BL589" s="219"/>
      <c r="BM589" s="219"/>
      <c r="BN589" s="219"/>
      <c r="BO589" s="219"/>
      <c r="BP589" s="219"/>
      <c r="BQ589" s="219"/>
      <c r="BR589" s="219"/>
      <c r="BS589" s="219"/>
      <c r="BT589" s="219"/>
      <c r="BU589" s="219"/>
      <c r="BV589" s="219"/>
      <c r="BW589" s="219"/>
      <c r="BX589" s="219"/>
      <c r="BY589" s="219"/>
    </row>
    <row r="590" spans="5:77" s="528" customFormat="1" ht="15" customHeight="1">
      <c r="E590" s="217"/>
      <c r="F590" s="217"/>
      <c r="G590" s="251"/>
      <c r="H590" s="251"/>
      <c r="I590" s="251"/>
      <c r="J590" s="251"/>
      <c r="K590" s="251"/>
      <c r="L590" s="251"/>
      <c r="M590" s="251"/>
      <c r="N590" s="251"/>
      <c r="O590" s="254"/>
      <c r="P590" s="254"/>
      <c r="Q590" s="251"/>
      <c r="R590" s="254"/>
      <c r="S590" s="254"/>
      <c r="T590" s="254"/>
      <c r="U590" s="254"/>
      <c r="V590" s="251"/>
      <c r="W590" s="217"/>
      <c r="X590" s="217"/>
      <c r="Y590" s="251"/>
      <c r="Z590" s="227"/>
      <c r="AA590" s="251"/>
      <c r="AB590" s="251"/>
      <c r="AC590" s="251"/>
      <c r="AD590" s="251"/>
      <c r="AE590" s="251"/>
      <c r="AF590" s="251"/>
      <c r="AG590" s="251"/>
      <c r="AH590" s="251"/>
      <c r="AI590" s="251"/>
      <c r="AJ590" s="251"/>
      <c r="AK590" s="217"/>
      <c r="AL590" s="217"/>
      <c r="AM590" s="217"/>
      <c r="AN590" s="217"/>
      <c r="AO590" s="217"/>
      <c r="AP590" s="217"/>
      <c r="AQ590" s="217"/>
      <c r="AR590" s="217"/>
      <c r="AS590" s="217"/>
      <c r="AT590" s="217"/>
      <c r="AU590" s="217"/>
      <c r="AV590" s="217"/>
      <c r="AW590" s="217"/>
      <c r="AX590" s="219"/>
      <c r="AY590" s="219"/>
      <c r="AZ590" s="219"/>
      <c r="BA590" s="219"/>
      <c r="BB590" s="219"/>
      <c r="BC590" s="219"/>
      <c r="BD590" s="219"/>
      <c r="BE590" s="219"/>
      <c r="BF590" s="219"/>
      <c r="BG590" s="219"/>
      <c r="BH590" s="219"/>
      <c r="BI590" s="219"/>
      <c r="BJ590" s="219"/>
      <c r="BK590" s="219"/>
      <c r="BL590" s="219"/>
      <c r="BM590" s="219"/>
      <c r="BN590" s="219"/>
      <c r="BO590" s="219"/>
      <c r="BP590" s="219"/>
      <c r="BQ590" s="219"/>
      <c r="BR590" s="219"/>
      <c r="BS590" s="219"/>
      <c r="BT590" s="219"/>
      <c r="BU590" s="219"/>
      <c r="BV590" s="219"/>
      <c r="BW590" s="219"/>
      <c r="BX590" s="219"/>
      <c r="BY590" s="219"/>
    </row>
    <row r="591" spans="5:77" s="528" customFormat="1" ht="15" customHeight="1">
      <c r="E591" s="217"/>
      <c r="F591" s="217"/>
      <c r="G591" s="217"/>
      <c r="H591" s="217"/>
      <c r="I591" s="217"/>
      <c r="J591" s="254"/>
      <c r="K591" s="254"/>
      <c r="L591" s="254"/>
      <c r="M591" s="217"/>
      <c r="N591" s="254"/>
      <c r="O591" s="254"/>
      <c r="P591" s="254"/>
      <c r="Q591" s="217"/>
      <c r="R591" s="217"/>
      <c r="S591" s="217"/>
      <c r="T591" s="217"/>
      <c r="U591" s="217"/>
      <c r="V591" s="217"/>
      <c r="W591" s="227"/>
      <c r="X591" s="227"/>
      <c r="Y591" s="217"/>
      <c r="Z591" s="227"/>
      <c r="AA591" s="227"/>
      <c r="AB591" s="217"/>
      <c r="AC591" s="217"/>
      <c r="AD591" s="217"/>
      <c r="AE591" s="217"/>
      <c r="AF591" s="217"/>
      <c r="AG591" s="217"/>
      <c r="AH591" s="217"/>
      <c r="AI591" s="217"/>
      <c r="AJ591" s="217"/>
      <c r="AK591" s="217"/>
      <c r="AL591" s="217"/>
      <c r="AM591" s="217"/>
      <c r="AN591" s="217"/>
      <c r="AO591" s="217"/>
      <c r="AP591" s="217"/>
      <c r="AQ591" s="217"/>
      <c r="AR591" s="217"/>
      <c r="AS591" s="217"/>
      <c r="AT591" s="217"/>
      <c r="AU591" s="217"/>
      <c r="AV591" s="217"/>
      <c r="AW591" s="217"/>
      <c r="AX591" s="217"/>
      <c r="AY591" s="217"/>
      <c r="AZ591" s="217"/>
      <c r="BA591" s="217"/>
      <c r="BB591" s="217"/>
      <c r="BC591" s="217"/>
      <c r="BD591" s="217"/>
      <c r="BE591" s="217"/>
      <c r="BF591" s="217"/>
      <c r="BG591" s="217"/>
      <c r="BH591" s="217"/>
      <c r="BI591" s="217"/>
      <c r="BJ591" s="217"/>
      <c r="BK591" s="217"/>
      <c r="BL591" s="217"/>
      <c r="BM591" s="217"/>
      <c r="BN591" s="217"/>
      <c r="BO591" s="217"/>
      <c r="BP591" s="217"/>
      <c r="BQ591" s="217"/>
      <c r="BR591" s="217"/>
      <c r="BS591" s="217"/>
      <c r="BT591" s="217"/>
      <c r="BU591" s="217"/>
      <c r="BV591" s="217"/>
      <c r="BW591" s="217"/>
      <c r="BX591" s="217"/>
      <c r="BY591" s="217"/>
    </row>
    <row r="592" spans="5:77" s="219" customFormat="1" ht="15.75" customHeight="1">
      <c r="E592" s="219" t="s">
        <v>227</v>
      </c>
      <c r="AF592" s="266"/>
      <c r="AG592" s="266"/>
      <c r="AH592" s="266"/>
      <c r="AI592" s="266"/>
      <c r="AJ592" s="266"/>
    </row>
    <row r="593" spans="5:41" s="219" customFormat="1" ht="7.5" customHeight="1"/>
    <row r="594" spans="5:41" s="219" customFormat="1" ht="15.75" customHeight="1">
      <c r="I594" s="666" t="s">
        <v>755</v>
      </c>
      <c r="J594" s="1544">
        <f>AB578</f>
        <v>513.6</v>
      </c>
      <c r="K594" s="1544"/>
      <c r="L594" s="1544"/>
      <c r="M594" s="223" t="s">
        <v>221</v>
      </c>
      <c r="N594" s="1544">
        <f>L541</f>
        <v>-3.8</v>
      </c>
      <c r="O594" s="1544"/>
      <c r="P594" s="1544"/>
      <c r="Q594" s="219" t="s">
        <v>229</v>
      </c>
      <c r="R594" s="1545">
        <f>P541</f>
        <v>33.380000000000003</v>
      </c>
      <c r="S594" s="1545"/>
      <c r="T594" s="1545"/>
      <c r="AA594" s="219" t="s">
        <v>51</v>
      </c>
      <c r="AB594" s="764">
        <f>ROUND(J594*N594/R594,2)</f>
        <v>-58.47</v>
      </c>
      <c r="AC594" s="764"/>
      <c r="AD594" s="764"/>
      <c r="AE594" s="764"/>
      <c r="AF594" s="219" t="s">
        <v>13</v>
      </c>
    </row>
    <row r="595" spans="5:41" s="219" customFormat="1" ht="15.75" customHeight="1">
      <c r="I595" s="666" t="s">
        <v>758</v>
      </c>
      <c r="J595" s="1544">
        <f>J594</f>
        <v>513.6</v>
      </c>
      <c r="K595" s="1544"/>
      <c r="L595" s="1544"/>
      <c r="M595" s="223" t="s">
        <v>221</v>
      </c>
      <c r="N595" s="1544">
        <f>L542</f>
        <v>-1.5</v>
      </c>
      <c r="O595" s="1544"/>
      <c r="P595" s="1544"/>
      <c r="Q595" s="219" t="s">
        <v>229</v>
      </c>
      <c r="R595" s="1545">
        <f>P542</f>
        <v>33.380000000000003</v>
      </c>
      <c r="S595" s="1545"/>
      <c r="T595" s="1545"/>
      <c r="AA595" s="219" t="s">
        <v>51</v>
      </c>
      <c r="AB595" s="764">
        <f>ROUND(J595*N595/R595,2)</f>
        <v>-23.08</v>
      </c>
      <c r="AC595" s="764"/>
      <c r="AD595" s="764"/>
      <c r="AE595" s="764"/>
      <c r="AF595" s="219" t="s">
        <v>13</v>
      </c>
    </row>
    <row r="596" spans="5:41" s="219" customFormat="1" ht="15.75" customHeight="1">
      <c r="I596" s="666" t="s">
        <v>759</v>
      </c>
      <c r="J596" s="1544">
        <f>J595</f>
        <v>513.6</v>
      </c>
      <c r="K596" s="1544"/>
      <c r="L596" s="1544"/>
      <c r="M596" s="223" t="s">
        <v>221</v>
      </c>
      <c r="N596" s="1544">
        <f>L543</f>
        <v>1.5</v>
      </c>
      <c r="O596" s="1544"/>
      <c r="P596" s="1544"/>
      <c r="Q596" s="219" t="s">
        <v>229</v>
      </c>
      <c r="R596" s="1545">
        <f>P543</f>
        <v>33.380000000000003</v>
      </c>
      <c r="S596" s="1545"/>
      <c r="T596" s="1545"/>
      <c r="AA596" s="219" t="s">
        <v>51</v>
      </c>
      <c r="AB596" s="764">
        <f>ROUND(J596*N596/R596,2)</f>
        <v>23.08</v>
      </c>
      <c r="AC596" s="764"/>
      <c r="AD596" s="764"/>
      <c r="AE596" s="764"/>
      <c r="AF596" s="219" t="s">
        <v>13</v>
      </c>
    </row>
    <row r="597" spans="5:41" s="219" customFormat="1" ht="15.75" customHeight="1">
      <c r="I597" s="666" t="s">
        <v>760</v>
      </c>
      <c r="J597" s="1544">
        <f>J596</f>
        <v>513.6</v>
      </c>
      <c r="K597" s="1544"/>
      <c r="L597" s="1544"/>
      <c r="M597" s="223" t="s">
        <v>221</v>
      </c>
      <c r="N597" s="1544">
        <f>L544</f>
        <v>3.8</v>
      </c>
      <c r="O597" s="1544"/>
      <c r="P597" s="1544"/>
      <c r="Q597" s="219" t="s">
        <v>229</v>
      </c>
      <c r="R597" s="1545">
        <f>P544</f>
        <v>33.380000000000003</v>
      </c>
      <c r="S597" s="1545"/>
      <c r="T597" s="1545"/>
      <c r="AA597" s="219" t="s">
        <v>51</v>
      </c>
      <c r="AB597" s="764">
        <f>ROUND(J597*N597/R597,2)</f>
        <v>58.47</v>
      </c>
      <c r="AC597" s="764"/>
      <c r="AD597" s="764"/>
      <c r="AE597" s="764"/>
      <c r="AF597" s="219" t="s">
        <v>13</v>
      </c>
    </row>
    <row r="600" spans="5:41" ht="15.75" customHeight="1">
      <c r="E600" s="648" t="s">
        <v>799</v>
      </c>
      <c r="F600" s="648"/>
    </row>
    <row r="601" spans="5:41" ht="15.75" customHeight="1">
      <c r="E601" s="648"/>
      <c r="F601" s="219" t="s">
        <v>798</v>
      </c>
      <c r="J601" s="989" t="s">
        <v>780</v>
      </c>
      <c r="K601" s="989"/>
      <c r="L601" s="651" t="s">
        <v>756</v>
      </c>
      <c r="M601" s="663"/>
      <c r="AA601" s="651" t="s">
        <v>756</v>
      </c>
      <c r="AB601" s="1548">
        <f>直角水平!AG221</f>
        <v>48</v>
      </c>
      <c r="AC601" s="1548"/>
      <c r="AD601" s="1548"/>
      <c r="AE601" s="651" t="s">
        <v>757</v>
      </c>
    </row>
    <row r="602" spans="5:41" s="219" customFormat="1" ht="16.5" customHeight="1">
      <c r="F602" s="219" t="s">
        <v>222</v>
      </c>
      <c r="J602" s="992" t="s">
        <v>782</v>
      </c>
      <c r="K602" s="992"/>
      <c r="L602" s="216" t="s">
        <v>51</v>
      </c>
      <c r="AA602" s="488" t="s">
        <v>51</v>
      </c>
      <c r="AB602" s="1547">
        <f>直角水平!AG222</f>
        <v>5.35</v>
      </c>
      <c r="AC602" s="1547"/>
      <c r="AD602" s="1547"/>
      <c r="AE602" s="590" t="s">
        <v>7</v>
      </c>
    </row>
    <row r="603" spans="5:41" s="219" customFormat="1" ht="16.5" customHeight="1">
      <c r="F603" s="219" t="s">
        <v>774</v>
      </c>
      <c r="J603" s="992" t="s">
        <v>783</v>
      </c>
      <c r="K603" s="992"/>
      <c r="L603" s="216" t="s">
        <v>51</v>
      </c>
      <c r="M603" s="1013">
        <f>AB601</f>
        <v>48</v>
      </c>
      <c r="N603" s="1013"/>
      <c r="O603" s="1013"/>
      <c r="P603" s="249" t="s">
        <v>221</v>
      </c>
      <c r="Q603" s="1006">
        <f>AB602</f>
        <v>5.35</v>
      </c>
      <c r="R603" s="1006"/>
      <c r="S603" s="1006"/>
      <c r="Y603" s="216"/>
      <c r="Z603" s="216"/>
      <c r="AA603" s="216" t="s">
        <v>51</v>
      </c>
      <c r="AB603" s="1007">
        <f>ROUND(M603*Q603,2)</f>
        <v>256.8</v>
      </c>
      <c r="AC603" s="1007"/>
      <c r="AD603" s="1007"/>
      <c r="AE603" s="216" t="s">
        <v>226</v>
      </c>
      <c r="AN603" s="216"/>
      <c r="AO603" s="216"/>
    </row>
    <row r="604" spans="5:41" s="219" customFormat="1" ht="15.75" customHeight="1">
      <c r="AH604" s="266"/>
      <c r="AI604" s="266"/>
      <c r="AJ604" s="266"/>
      <c r="AK604" s="266"/>
      <c r="AL604" s="266"/>
    </row>
    <row r="605" spans="5:41" s="219" customFormat="1" ht="15.75" customHeight="1">
      <c r="AH605" s="266"/>
      <c r="AI605" s="266"/>
      <c r="AJ605" s="266"/>
      <c r="AK605" s="266"/>
      <c r="AL605" s="266"/>
    </row>
    <row r="606" spans="5:41" s="219" customFormat="1" ht="15.75" customHeight="1">
      <c r="AH606" s="266"/>
      <c r="AI606" s="266"/>
      <c r="AJ606" s="266"/>
      <c r="AK606" s="266"/>
      <c r="AL606" s="266"/>
    </row>
    <row r="607" spans="5:41" s="219" customFormat="1" ht="15.75" customHeight="1">
      <c r="F607" s="248"/>
      <c r="O607" s="989" t="s">
        <v>780</v>
      </c>
      <c r="P607" s="989"/>
      <c r="AH607" s="266"/>
      <c r="AI607" s="266"/>
      <c r="AJ607" s="266"/>
      <c r="AK607" s="266"/>
      <c r="AL607" s="266"/>
    </row>
    <row r="608" spans="5:41" s="219" customFormat="1" ht="15.75" customHeight="1">
      <c r="H608" s="1026">
        <f>AB602</f>
        <v>5.35</v>
      </c>
      <c r="AH608" s="266"/>
      <c r="AI608" s="266"/>
      <c r="AJ608" s="266"/>
      <c r="AK608" s="266"/>
      <c r="AL608" s="266"/>
    </row>
    <row r="609" spans="5:77" s="219" customFormat="1" ht="15.75" customHeight="1">
      <c r="H609" s="1026"/>
      <c r="AH609" s="266"/>
      <c r="AI609" s="266"/>
      <c r="AJ609" s="266"/>
      <c r="AK609" s="266"/>
      <c r="AL609" s="266"/>
    </row>
    <row r="610" spans="5:77" s="219" customFormat="1" ht="15.75" customHeight="1">
      <c r="G610" s="255"/>
      <c r="H610" s="1026"/>
      <c r="I610" s="255"/>
      <c r="AH610" s="266"/>
      <c r="AI610" s="266"/>
      <c r="AJ610" s="266"/>
      <c r="AK610" s="266"/>
      <c r="AL610" s="266"/>
    </row>
    <row r="611" spans="5:77" s="219" customFormat="1" ht="15.75" customHeight="1">
      <c r="H611" s="1026"/>
      <c r="AH611" s="266"/>
      <c r="AI611" s="266"/>
      <c r="AJ611" s="266"/>
      <c r="AK611" s="266"/>
      <c r="AL611" s="266"/>
    </row>
    <row r="612" spans="5:77" s="528" customFormat="1" ht="15" customHeight="1">
      <c r="E612" s="217"/>
      <c r="F612" s="217"/>
      <c r="G612" s="217"/>
      <c r="H612" s="1026"/>
      <c r="I612" s="253"/>
      <c r="J612" s="253"/>
      <c r="K612" s="217"/>
      <c r="L612" s="255"/>
      <c r="M612" s="255"/>
      <c r="N612" s="255"/>
      <c r="O612" s="255"/>
      <c r="P612" s="255"/>
      <c r="Q612" s="254"/>
      <c r="R612" s="217"/>
      <c r="S612" s="217"/>
      <c r="T612" s="217"/>
      <c r="U612" s="217"/>
      <c r="V612" s="217"/>
      <c r="W612" s="217"/>
      <c r="X612" s="217"/>
      <c r="Y612" s="227"/>
      <c r="Z612" s="255"/>
      <c r="AA612" s="255"/>
      <c r="AB612" s="255"/>
      <c r="AC612" s="255"/>
      <c r="AD612" s="217"/>
      <c r="AE612" s="251"/>
      <c r="AF612" s="261"/>
      <c r="AG612" s="261"/>
      <c r="AH612" s="261"/>
      <c r="AI612" s="261"/>
      <c r="AJ612" s="217"/>
      <c r="AK612" s="217"/>
      <c r="AL612" s="217"/>
      <c r="AM612" s="217"/>
      <c r="AN612" s="217"/>
      <c r="AO612" s="217"/>
      <c r="AP612" s="217"/>
      <c r="AQ612" s="217"/>
      <c r="AR612" s="217"/>
      <c r="AS612" s="217"/>
      <c r="AT612" s="217"/>
      <c r="AU612" s="217"/>
      <c r="AV612" s="217"/>
      <c r="AW612" s="217"/>
      <c r="AX612" s="219"/>
      <c r="AY612" s="219"/>
      <c r="AZ612" s="219"/>
      <c r="BA612" s="219"/>
      <c r="BB612" s="219"/>
      <c r="BC612" s="219"/>
      <c r="BD612" s="219"/>
      <c r="BE612" s="219"/>
      <c r="BF612" s="219"/>
      <c r="BG612" s="219"/>
      <c r="BH612" s="219"/>
      <c r="BI612" s="219"/>
      <c r="BJ612" s="219"/>
      <c r="BK612" s="219"/>
      <c r="BL612" s="219"/>
      <c r="BM612" s="219"/>
      <c r="BN612" s="219"/>
      <c r="BO612" s="219"/>
      <c r="BP612" s="219"/>
      <c r="BQ612" s="219"/>
      <c r="BR612" s="219"/>
      <c r="BS612" s="219"/>
      <c r="BT612" s="219"/>
      <c r="BU612" s="219"/>
      <c r="BV612" s="219"/>
      <c r="BW612" s="219"/>
      <c r="BX612" s="219"/>
      <c r="BY612" s="219"/>
    </row>
    <row r="613" spans="5:77" s="528" customFormat="1" ht="15" customHeight="1">
      <c r="E613" s="217"/>
      <c r="F613" s="217"/>
      <c r="G613" s="217"/>
      <c r="H613" s="1026"/>
      <c r="I613" s="217"/>
      <c r="J613" s="217"/>
      <c r="K613" s="256"/>
      <c r="L613" s="217"/>
      <c r="M613" s="217"/>
      <c r="N613" s="217"/>
      <c r="O613" s="217"/>
      <c r="P613" s="217"/>
      <c r="Q613" s="1290">
        <f>S559</f>
        <v>5.9</v>
      </c>
      <c r="R613" s="1290"/>
      <c r="S613" s="1290"/>
      <c r="T613" s="1290"/>
      <c r="U613" s="217"/>
      <c r="V613" s="217"/>
      <c r="W613" s="251"/>
      <c r="X613" s="217"/>
      <c r="Y613" s="217"/>
      <c r="Z613" s="217"/>
      <c r="AA613" s="217"/>
      <c r="AB613" s="217"/>
      <c r="AC613" s="217"/>
      <c r="AD613" s="251"/>
      <c r="AE613" s="217"/>
      <c r="AF613" s="261"/>
      <c r="AG613" s="261"/>
      <c r="AH613" s="261"/>
      <c r="AI613" s="261"/>
      <c r="AJ613" s="217"/>
      <c r="AK613" s="217"/>
      <c r="AL613" s="217"/>
      <c r="AM613" s="217"/>
      <c r="AN613" s="217"/>
      <c r="AO613" s="217"/>
      <c r="AP613" s="217"/>
      <c r="AQ613" s="217"/>
      <c r="AR613" s="217"/>
      <c r="AS613" s="217"/>
      <c r="AT613" s="217"/>
      <c r="AU613" s="217"/>
      <c r="AV613" s="217"/>
      <c r="AW613" s="217"/>
      <c r="AX613" s="219"/>
      <c r="AY613" s="219"/>
      <c r="AZ613" s="219"/>
      <c r="BA613" s="219"/>
      <c r="BB613" s="219"/>
      <c r="BC613" s="219"/>
      <c r="BD613" s="219"/>
      <c r="BE613" s="219"/>
      <c r="BF613" s="219"/>
      <c r="BG613" s="219"/>
      <c r="BH613" s="219"/>
      <c r="BI613" s="219"/>
      <c r="BJ613" s="219"/>
      <c r="BK613" s="219"/>
      <c r="BL613" s="219"/>
      <c r="BM613" s="219"/>
      <c r="BN613" s="219"/>
      <c r="BO613" s="219"/>
      <c r="BP613" s="219"/>
      <c r="BQ613" s="219"/>
      <c r="BR613" s="219"/>
      <c r="BS613" s="219"/>
      <c r="BT613" s="219"/>
      <c r="BU613" s="219"/>
      <c r="BV613" s="219"/>
      <c r="BW613" s="219"/>
      <c r="BX613" s="219"/>
      <c r="BY613" s="219"/>
    </row>
    <row r="614" spans="5:77" s="528" customFormat="1" ht="15" customHeight="1">
      <c r="E614" s="217"/>
      <c r="F614" s="217"/>
      <c r="G614" s="217"/>
      <c r="H614" s="1026"/>
      <c r="I614" s="217"/>
      <c r="J614" s="217"/>
      <c r="K614" s="251"/>
      <c r="L614" s="251"/>
      <c r="M614" s="251"/>
      <c r="N614" s="254"/>
      <c r="O614" s="254"/>
      <c r="P614" s="251"/>
      <c r="Q614" s="254"/>
      <c r="R614" s="254"/>
      <c r="S614" s="254"/>
      <c r="T614" s="254"/>
      <c r="U614" s="251"/>
      <c r="V614" s="251"/>
      <c r="W614" s="251"/>
      <c r="X614" s="251"/>
      <c r="Y614" s="227"/>
      <c r="Z614" s="251"/>
      <c r="AA614" s="227"/>
      <c r="AB614" s="227"/>
      <c r="AC614" s="251"/>
      <c r="AD614" s="251"/>
      <c r="AE614" s="251"/>
      <c r="AF614" s="261"/>
      <c r="AG614" s="261"/>
      <c r="AH614" s="261"/>
      <c r="AI614" s="261"/>
      <c r="AJ614" s="217"/>
      <c r="AK614" s="217"/>
      <c r="AL614" s="217"/>
      <c r="AM614" s="217"/>
      <c r="AN614" s="217"/>
      <c r="AO614" s="217"/>
      <c r="AP614" s="217"/>
      <c r="AQ614" s="217"/>
      <c r="AR614" s="217"/>
      <c r="AS614" s="217"/>
      <c r="AT614" s="217"/>
      <c r="AU614" s="217"/>
      <c r="AV614" s="217"/>
      <c r="AW614" s="217"/>
      <c r="AX614" s="219"/>
      <c r="AY614" s="219"/>
      <c r="AZ614" s="219"/>
      <c r="BA614" s="219"/>
      <c r="BB614" s="219"/>
      <c r="BC614" s="219"/>
      <c r="BD614" s="219"/>
      <c r="BE614" s="219"/>
      <c r="BF614" s="219"/>
      <c r="BG614" s="219"/>
      <c r="BH614" s="219"/>
      <c r="BI614" s="219"/>
      <c r="BJ614" s="219"/>
      <c r="BK614" s="219"/>
      <c r="BL614" s="219"/>
      <c r="BM614" s="219"/>
      <c r="BN614" s="219"/>
      <c r="BO614" s="219"/>
      <c r="BP614" s="219"/>
      <c r="BQ614" s="219"/>
      <c r="BR614" s="219"/>
      <c r="BS614" s="219"/>
      <c r="BT614" s="219"/>
      <c r="BU614" s="219"/>
      <c r="BV614" s="219"/>
      <c r="BW614" s="219"/>
      <c r="BX614" s="219"/>
      <c r="BY614" s="219"/>
    </row>
    <row r="615" spans="5:77" s="528" customFormat="1" ht="8.25" customHeight="1">
      <c r="E615" s="217"/>
      <c r="F615" s="217"/>
      <c r="G615" s="251"/>
      <c r="H615" s="1026"/>
      <c r="I615" s="251"/>
      <c r="J615" s="251"/>
      <c r="K615" s="251"/>
      <c r="L615" s="251"/>
      <c r="M615" s="251"/>
      <c r="N615" s="254"/>
      <c r="O615" s="254"/>
      <c r="P615" s="251"/>
      <c r="Q615" s="254"/>
      <c r="R615" s="254"/>
      <c r="S615" s="254"/>
      <c r="T615" s="254"/>
      <c r="U615" s="251"/>
      <c r="V615" s="251"/>
      <c r="W615" s="251"/>
      <c r="X615" s="251"/>
      <c r="Y615" s="227"/>
      <c r="Z615" s="251"/>
      <c r="AA615" s="251"/>
      <c r="AB615" s="251"/>
      <c r="AC615" s="251"/>
      <c r="AD615" s="251"/>
      <c r="AE615" s="251"/>
      <c r="AF615" s="251"/>
      <c r="AG615" s="251"/>
      <c r="AH615" s="251"/>
      <c r="AI615" s="251"/>
      <c r="AJ615" s="251"/>
      <c r="AK615" s="217"/>
      <c r="AL615" s="217"/>
      <c r="AM615" s="217"/>
      <c r="AN615" s="217"/>
      <c r="AO615" s="217"/>
      <c r="AP615" s="217"/>
      <c r="AQ615" s="217"/>
      <c r="AR615" s="217"/>
      <c r="AS615" s="217"/>
      <c r="AT615" s="217"/>
      <c r="AU615" s="217"/>
      <c r="AV615" s="217"/>
      <c r="AW615" s="217"/>
      <c r="AX615" s="219"/>
      <c r="AY615" s="219"/>
      <c r="AZ615" s="219"/>
      <c r="BA615" s="219"/>
      <c r="BB615" s="219"/>
      <c r="BC615" s="219"/>
      <c r="BD615" s="219"/>
      <c r="BE615" s="219"/>
      <c r="BF615" s="219"/>
      <c r="BG615" s="219"/>
      <c r="BH615" s="219"/>
      <c r="BI615" s="219"/>
      <c r="BJ615" s="219"/>
      <c r="BK615" s="219"/>
      <c r="BL615" s="219"/>
      <c r="BM615" s="219"/>
      <c r="BN615" s="219"/>
      <c r="BO615" s="219"/>
      <c r="BP615" s="219"/>
      <c r="BQ615" s="219"/>
      <c r="BR615" s="219"/>
      <c r="BS615" s="219"/>
      <c r="BT615" s="219"/>
      <c r="BU615" s="219"/>
      <c r="BV615" s="219"/>
      <c r="BW615" s="219"/>
      <c r="BX615" s="219"/>
      <c r="BY615" s="219"/>
    </row>
    <row r="616" spans="5:77" s="528" customFormat="1" ht="15" customHeight="1">
      <c r="E616" s="217"/>
      <c r="F616" s="217"/>
      <c r="G616" s="251"/>
      <c r="H616" s="251"/>
      <c r="I616" s="251"/>
      <c r="J616" s="251"/>
      <c r="K616" s="251"/>
      <c r="L616" s="251"/>
      <c r="M616" s="251"/>
      <c r="N616" s="251"/>
      <c r="O616" s="254"/>
      <c r="P616" s="254"/>
      <c r="Q616" s="251"/>
      <c r="R616" s="254"/>
      <c r="S616" s="254"/>
      <c r="T616" s="254"/>
      <c r="U616" s="254"/>
      <c r="V616" s="251"/>
      <c r="W616" s="217"/>
      <c r="X616" s="217"/>
      <c r="Y616" s="251"/>
      <c r="Z616" s="227"/>
      <c r="AA616" s="251"/>
      <c r="AB616" s="251"/>
      <c r="AC616" s="251"/>
      <c r="AD616" s="251"/>
      <c r="AE616" s="251"/>
      <c r="AF616" s="251"/>
      <c r="AG616" s="251"/>
      <c r="AH616" s="251"/>
      <c r="AI616" s="251"/>
      <c r="AJ616" s="251"/>
      <c r="AK616" s="217"/>
      <c r="AL616" s="217"/>
      <c r="AM616" s="217"/>
      <c r="AN616" s="217"/>
      <c r="AO616" s="217"/>
      <c r="AP616" s="217"/>
      <c r="AQ616" s="217"/>
      <c r="AR616" s="217"/>
      <c r="AS616" s="217"/>
      <c r="AT616" s="217"/>
      <c r="AU616" s="217"/>
      <c r="AV616" s="217"/>
      <c r="AW616" s="217"/>
      <c r="AX616" s="219"/>
      <c r="AY616" s="219"/>
      <c r="AZ616" s="219"/>
      <c r="BA616" s="219"/>
      <c r="BB616" s="219"/>
      <c r="BC616" s="219"/>
      <c r="BD616" s="219"/>
      <c r="BE616" s="219"/>
      <c r="BF616" s="219"/>
      <c r="BG616" s="219"/>
      <c r="BH616" s="219"/>
      <c r="BI616" s="219"/>
      <c r="BJ616" s="219"/>
      <c r="BK616" s="219"/>
      <c r="BL616" s="219"/>
      <c r="BM616" s="219"/>
      <c r="BN616" s="219"/>
      <c r="BO616" s="219"/>
      <c r="BP616" s="219"/>
      <c r="BQ616" s="219"/>
      <c r="BR616" s="219"/>
      <c r="BS616" s="219"/>
      <c r="BT616" s="219"/>
      <c r="BU616" s="219"/>
      <c r="BV616" s="219"/>
      <c r="BW616" s="219"/>
      <c r="BX616" s="219"/>
      <c r="BY616" s="219"/>
    </row>
    <row r="617" spans="5:77" s="528" customFormat="1" ht="15" customHeight="1">
      <c r="E617" s="217"/>
      <c r="F617" s="217"/>
      <c r="G617" s="217"/>
      <c r="H617" s="217"/>
      <c r="I617" s="217"/>
      <c r="J617" s="254"/>
      <c r="K617" s="254"/>
      <c r="L617" s="254"/>
      <c r="M617" s="217"/>
      <c r="N617" s="254"/>
      <c r="O617" s="254"/>
      <c r="P617" s="254"/>
      <c r="Q617" s="217"/>
      <c r="R617" s="217"/>
      <c r="S617" s="217"/>
      <c r="T617" s="217"/>
      <c r="U617" s="217"/>
      <c r="V617" s="217"/>
      <c r="W617" s="227"/>
      <c r="X617" s="227"/>
      <c r="Y617" s="217"/>
      <c r="Z617" s="227"/>
      <c r="AA617" s="227"/>
      <c r="AB617" s="217"/>
      <c r="AC617" s="217"/>
      <c r="AD617" s="217"/>
      <c r="AE617" s="217"/>
      <c r="AF617" s="217"/>
      <c r="AG617" s="217"/>
      <c r="AH617" s="217"/>
      <c r="AI617" s="217"/>
      <c r="AJ617" s="217"/>
      <c r="AK617" s="217"/>
      <c r="AL617" s="217"/>
      <c r="AM617" s="217"/>
      <c r="AN617" s="217"/>
      <c r="AO617" s="217"/>
      <c r="AP617" s="217"/>
      <c r="AQ617" s="217"/>
      <c r="AR617" s="217"/>
      <c r="AS617" s="217"/>
      <c r="AT617" s="217"/>
      <c r="AU617" s="217"/>
      <c r="AV617" s="217"/>
      <c r="AW617" s="217"/>
      <c r="AX617" s="217"/>
      <c r="AY617" s="217"/>
      <c r="AZ617" s="217"/>
      <c r="BA617" s="217"/>
      <c r="BB617" s="217"/>
      <c r="BC617" s="217"/>
      <c r="BD617" s="217"/>
      <c r="BE617" s="217"/>
      <c r="BF617" s="217"/>
      <c r="BG617" s="217"/>
      <c r="BH617" s="217"/>
      <c r="BI617" s="217"/>
      <c r="BJ617" s="217"/>
      <c r="BK617" s="217"/>
      <c r="BL617" s="217"/>
      <c r="BM617" s="217"/>
      <c r="BN617" s="217"/>
      <c r="BO617" s="217"/>
      <c r="BP617" s="217"/>
      <c r="BQ617" s="217"/>
      <c r="BR617" s="217"/>
      <c r="BS617" s="217"/>
      <c r="BT617" s="217"/>
      <c r="BU617" s="217"/>
      <c r="BV617" s="217"/>
      <c r="BW617" s="217"/>
      <c r="BX617" s="217"/>
      <c r="BY617" s="217"/>
    </row>
    <row r="618" spans="5:77" s="219" customFormat="1" ht="15.75" customHeight="1">
      <c r="E618" s="219" t="s">
        <v>227</v>
      </c>
      <c r="AF618" s="266"/>
      <c r="AG618" s="266"/>
      <c r="AH618" s="266"/>
      <c r="AI618" s="266"/>
      <c r="AJ618" s="266"/>
    </row>
    <row r="619" spans="5:77" s="219" customFormat="1" ht="7.5" customHeight="1"/>
    <row r="620" spans="5:77" s="219" customFormat="1" ht="15.75" customHeight="1">
      <c r="I620" s="666" t="s">
        <v>755</v>
      </c>
      <c r="J620" s="1544">
        <f>-AB603</f>
        <v>-256.8</v>
      </c>
      <c r="K620" s="1544"/>
      <c r="L620" s="1544"/>
      <c r="M620" s="219" t="s">
        <v>229</v>
      </c>
      <c r="N620" s="1545">
        <f>Q613</f>
        <v>5.9</v>
      </c>
      <c r="O620" s="1545"/>
      <c r="P620" s="1545"/>
      <c r="R620" s="293"/>
      <c r="S620" s="293"/>
      <c r="T620" s="293"/>
      <c r="U620" s="223"/>
      <c r="V620" s="696"/>
      <c r="W620" s="696"/>
      <c r="X620" s="696"/>
      <c r="AB620" s="219" t="s">
        <v>51</v>
      </c>
      <c r="AC620" s="764">
        <f>ROUND(J620/N620+R620*V620,2)</f>
        <v>-43.53</v>
      </c>
      <c r="AD620" s="764"/>
      <c r="AE620" s="764"/>
      <c r="AF620" s="219" t="s">
        <v>13</v>
      </c>
    </row>
    <row r="621" spans="5:77" s="219" customFormat="1" ht="15.75" customHeight="1">
      <c r="I621" s="666" t="s">
        <v>758</v>
      </c>
      <c r="J621" s="1544">
        <f>-J620</f>
        <v>256.8</v>
      </c>
      <c r="K621" s="1544"/>
      <c r="L621" s="1544"/>
      <c r="M621" s="219" t="s">
        <v>229</v>
      </c>
      <c r="N621" s="1545">
        <f>N620</f>
        <v>5.9</v>
      </c>
      <c r="O621" s="1545"/>
      <c r="P621" s="1545"/>
      <c r="R621" s="293"/>
      <c r="S621" s="293"/>
      <c r="T621" s="293"/>
      <c r="U621" s="223"/>
      <c r="V621" s="696"/>
      <c r="W621" s="696"/>
      <c r="X621" s="696"/>
      <c r="AB621" s="219" t="s">
        <v>51</v>
      </c>
      <c r="AC621" s="764">
        <f>ROUND(J621/N621+R621*V621,2)</f>
        <v>43.53</v>
      </c>
      <c r="AD621" s="764"/>
      <c r="AE621" s="764"/>
      <c r="AF621" s="219" t="s">
        <v>13</v>
      </c>
    </row>
    <row r="622" spans="5:77" s="219" customFormat="1" ht="15.75" customHeight="1">
      <c r="I622" s="666"/>
      <c r="J622" s="252"/>
      <c r="K622" s="252"/>
      <c r="L622" s="252"/>
      <c r="N622" s="449"/>
      <c r="O622" s="449"/>
      <c r="P622" s="449"/>
      <c r="R622" s="289"/>
      <c r="S622" s="289"/>
      <c r="T622" s="289"/>
      <c r="U622" s="223"/>
      <c r="V622" s="694"/>
      <c r="W622" s="694"/>
      <c r="X622" s="694"/>
      <c r="AC622" s="289"/>
      <c r="AD622" s="289"/>
      <c r="AE622" s="289"/>
    </row>
  </sheetData>
  <mergeCells count="759">
    <mergeCell ref="L269:N269"/>
    <mergeCell ref="P269:R269"/>
    <mergeCell ref="T269:V269"/>
    <mergeCell ref="L270:N270"/>
    <mergeCell ref="P270:R270"/>
    <mergeCell ref="T270:V270"/>
    <mergeCell ref="L267:N267"/>
    <mergeCell ref="P267:R267"/>
    <mergeCell ref="T267:V267"/>
    <mergeCell ref="L268:N268"/>
    <mergeCell ref="P268:R268"/>
    <mergeCell ref="T268:V268"/>
    <mergeCell ref="L277:N277"/>
    <mergeCell ref="P277:R277"/>
    <mergeCell ref="T277:V277"/>
    <mergeCell ref="L278:N278"/>
    <mergeCell ref="P278:R278"/>
    <mergeCell ref="T278:V278"/>
    <mergeCell ref="L272:N272"/>
    <mergeCell ref="P272:R272"/>
    <mergeCell ref="T272:V272"/>
    <mergeCell ref="L273:N273"/>
    <mergeCell ref="P273:R273"/>
    <mergeCell ref="T273:V273"/>
    <mergeCell ref="L282:N282"/>
    <mergeCell ref="P282:R282"/>
    <mergeCell ref="T282:V282"/>
    <mergeCell ref="L283:N283"/>
    <mergeCell ref="P283:R283"/>
    <mergeCell ref="T283:V283"/>
    <mergeCell ref="L279:N279"/>
    <mergeCell ref="P279:R279"/>
    <mergeCell ref="T279:V279"/>
    <mergeCell ref="L280:N280"/>
    <mergeCell ref="P280:R280"/>
    <mergeCell ref="T280:V280"/>
    <mergeCell ref="L292:N292"/>
    <mergeCell ref="P292:R292"/>
    <mergeCell ref="T292:V292"/>
    <mergeCell ref="L293:N293"/>
    <mergeCell ref="P293:R293"/>
    <mergeCell ref="T293:V293"/>
    <mergeCell ref="L290:N290"/>
    <mergeCell ref="P290:R290"/>
    <mergeCell ref="T290:V290"/>
    <mergeCell ref="L291:N291"/>
    <mergeCell ref="P291:R291"/>
    <mergeCell ref="T291:V291"/>
    <mergeCell ref="L300:N300"/>
    <mergeCell ref="P300:R300"/>
    <mergeCell ref="T300:V300"/>
    <mergeCell ref="L301:N301"/>
    <mergeCell ref="P301:R301"/>
    <mergeCell ref="T301:V301"/>
    <mergeCell ref="L295:N295"/>
    <mergeCell ref="P295:R295"/>
    <mergeCell ref="T295:V295"/>
    <mergeCell ref="L296:N296"/>
    <mergeCell ref="P296:R296"/>
    <mergeCell ref="T296:V296"/>
    <mergeCell ref="L305:N305"/>
    <mergeCell ref="P305:R305"/>
    <mergeCell ref="T305:V305"/>
    <mergeCell ref="L306:N306"/>
    <mergeCell ref="P306:R306"/>
    <mergeCell ref="T306:V306"/>
    <mergeCell ref="L302:N302"/>
    <mergeCell ref="P302:R302"/>
    <mergeCell ref="T302:V302"/>
    <mergeCell ref="L303:N303"/>
    <mergeCell ref="P303:R303"/>
    <mergeCell ref="T303:V303"/>
    <mergeCell ref="L316:N316"/>
    <mergeCell ref="P316:R316"/>
    <mergeCell ref="T316:V316"/>
    <mergeCell ref="L317:N317"/>
    <mergeCell ref="P317:R317"/>
    <mergeCell ref="T317:V317"/>
    <mergeCell ref="L314:N314"/>
    <mergeCell ref="P314:R314"/>
    <mergeCell ref="T314:V314"/>
    <mergeCell ref="L315:N315"/>
    <mergeCell ref="P315:R315"/>
    <mergeCell ref="T315:V315"/>
    <mergeCell ref="L324:N324"/>
    <mergeCell ref="P324:R324"/>
    <mergeCell ref="T324:V324"/>
    <mergeCell ref="L325:N325"/>
    <mergeCell ref="P325:R325"/>
    <mergeCell ref="T325:V325"/>
    <mergeCell ref="L319:N319"/>
    <mergeCell ref="P319:R319"/>
    <mergeCell ref="T319:V319"/>
    <mergeCell ref="L320:N320"/>
    <mergeCell ref="P320:R320"/>
    <mergeCell ref="T320:V320"/>
    <mergeCell ref="L329:N329"/>
    <mergeCell ref="P329:R329"/>
    <mergeCell ref="T329:V329"/>
    <mergeCell ref="L330:N330"/>
    <mergeCell ref="P330:R330"/>
    <mergeCell ref="T330:V330"/>
    <mergeCell ref="L326:N326"/>
    <mergeCell ref="P326:R326"/>
    <mergeCell ref="T326:V326"/>
    <mergeCell ref="L327:N327"/>
    <mergeCell ref="P327:R327"/>
    <mergeCell ref="T327:V327"/>
    <mergeCell ref="I336:K336"/>
    <mergeCell ref="M336:O336"/>
    <mergeCell ref="Q336:S336"/>
    <mergeCell ref="I341:K341"/>
    <mergeCell ref="M341:O341"/>
    <mergeCell ref="Q341:S341"/>
    <mergeCell ref="I342:K342"/>
    <mergeCell ref="M342:O342"/>
    <mergeCell ref="Q342:S342"/>
    <mergeCell ref="I337:K337"/>
    <mergeCell ref="M337:O337"/>
    <mergeCell ref="Q337:S337"/>
    <mergeCell ref="I338:K338"/>
    <mergeCell ref="M338:O338"/>
    <mergeCell ref="Q338:S338"/>
    <mergeCell ref="I339:K339"/>
    <mergeCell ref="M339:O339"/>
    <mergeCell ref="Q339:S339"/>
    <mergeCell ref="L255:N255"/>
    <mergeCell ref="P255:R255"/>
    <mergeCell ref="T255:V255"/>
    <mergeCell ref="L257:N257"/>
    <mergeCell ref="P257:R257"/>
    <mergeCell ref="T257:V257"/>
    <mergeCell ref="L258:N258"/>
    <mergeCell ref="P258:R258"/>
    <mergeCell ref="T258:V258"/>
    <mergeCell ref="L252:N252"/>
    <mergeCell ref="P252:R252"/>
    <mergeCell ref="T252:V252"/>
    <mergeCell ref="L253:N253"/>
    <mergeCell ref="P253:R253"/>
    <mergeCell ref="T253:V253"/>
    <mergeCell ref="L254:N254"/>
    <mergeCell ref="P254:R254"/>
    <mergeCell ref="T254:V254"/>
    <mergeCell ref="T28:V28"/>
    <mergeCell ref="AC28:AE28"/>
    <mergeCell ref="J29:P29"/>
    <mergeCell ref="Q29:S29"/>
    <mergeCell ref="T29:V29"/>
    <mergeCell ref="AC29:AE29"/>
    <mergeCell ref="E27:P27"/>
    <mergeCell ref="AC27:AE27"/>
    <mergeCell ref="B10:E11"/>
    <mergeCell ref="F10:J10"/>
    <mergeCell ref="K10:M10"/>
    <mergeCell ref="N10:S10"/>
    <mergeCell ref="T27:V27"/>
    <mergeCell ref="W27:Y27"/>
    <mergeCell ref="Z27:AB27"/>
    <mergeCell ref="W28:Y28"/>
    <mergeCell ref="Z28:AB28"/>
    <mergeCell ref="W29:Y29"/>
    <mergeCell ref="Z29:AB29"/>
    <mergeCell ref="E28:I32"/>
    <mergeCell ref="J28:P28"/>
    <mergeCell ref="Q28:S28"/>
    <mergeCell ref="F11:J11"/>
    <mergeCell ref="K11:M11"/>
    <mergeCell ref="AC33:AE33"/>
    <mergeCell ref="Z34:AB34"/>
    <mergeCell ref="W33:Y33"/>
    <mergeCell ref="Z33:AB33"/>
    <mergeCell ref="Z35:AB35"/>
    <mergeCell ref="AC35:AE35"/>
    <mergeCell ref="Q36:S36"/>
    <mergeCell ref="T36:V36"/>
    <mergeCell ref="W36:Y36"/>
    <mergeCell ref="Z36:AB36"/>
    <mergeCell ref="AC36:AE36"/>
    <mergeCell ref="Q35:S35"/>
    <mergeCell ref="T35:V35"/>
    <mergeCell ref="W35:Y35"/>
    <mergeCell ref="Q34:S34"/>
    <mergeCell ref="T34:V34"/>
    <mergeCell ref="W34:Y34"/>
    <mergeCell ref="L200:N200"/>
    <mergeCell ref="P200:R200"/>
    <mergeCell ref="T200:V200"/>
    <mergeCell ref="L223:N223"/>
    <mergeCell ref="P223:R223"/>
    <mergeCell ref="E33:I37"/>
    <mergeCell ref="J33:P33"/>
    <mergeCell ref="Q33:S33"/>
    <mergeCell ref="T33:V33"/>
    <mergeCell ref="Q37:S37"/>
    <mergeCell ref="J34:P34"/>
    <mergeCell ref="T37:V37"/>
    <mergeCell ref="G62:H62"/>
    <mergeCell ref="J62:Y63"/>
    <mergeCell ref="G84:H84"/>
    <mergeCell ref="J84:Y85"/>
    <mergeCell ref="O133:Q133"/>
    <mergeCell ref="S133:U133"/>
    <mergeCell ref="O135:Q135"/>
    <mergeCell ref="K125:M125"/>
    <mergeCell ref="O125:Q125"/>
    <mergeCell ref="S125:U125"/>
    <mergeCell ref="K123:M123"/>
    <mergeCell ref="O123:Q123"/>
    <mergeCell ref="L244:N244"/>
    <mergeCell ref="P243:R243"/>
    <mergeCell ref="P244:R244"/>
    <mergeCell ref="T243:V243"/>
    <mergeCell ref="T244:V244"/>
    <mergeCell ref="K146:M146"/>
    <mergeCell ref="O146:Q146"/>
    <mergeCell ref="S146:U146"/>
    <mergeCell ref="K148:M148"/>
    <mergeCell ref="O148:Q148"/>
    <mergeCell ref="S148:U148"/>
    <mergeCell ref="P230:R230"/>
    <mergeCell ref="T230:V230"/>
    <mergeCell ref="L231:N231"/>
    <mergeCell ref="P231:R231"/>
    <mergeCell ref="T231:V231"/>
    <mergeCell ref="L224:N224"/>
    <mergeCell ref="P224:R224"/>
    <mergeCell ref="K149:M149"/>
    <mergeCell ref="O149:Q149"/>
    <mergeCell ref="S149:U149"/>
    <mergeCell ref="K168:M168"/>
    <mergeCell ref="O168:Q168"/>
    <mergeCell ref="S168:U168"/>
    <mergeCell ref="T229:V229"/>
    <mergeCell ref="L230:N230"/>
    <mergeCell ref="L233:N233"/>
    <mergeCell ref="P233:R233"/>
    <mergeCell ref="T233:V233"/>
    <mergeCell ref="L234:N234"/>
    <mergeCell ref="P234:R234"/>
    <mergeCell ref="T234:V234"/>
    <mergeCell ref="L243:N243"/>
    <mergeCell ref="M523:O523"/>
    <mergeCell ref="Q523:T523"/>
    <mergeCell ref="AB523:AD523"/>
    <mergeCell ref="AB389:AD389"/>
    <mergeCell ref="J402:K402"/>
    <mergeCell ref="J568:L568"/>
    <mergeCell ref="N568:P568"/>
    <mergeCell ref="R568:T568"/>
    <mergeCell ref="AC568:AE568"/>
    <mergeCell ref="V568:X568"/>
    <mergeCell ref="L520:N520"/>
    <mergeCell ref="M448:O448"/>
    <mergeCell ref="Q448:S448"/>
    <mergeCell ref="U448:W448"/>
    <mergeCell ref="AB448:AD448"/>
    <mergeCell ref="K453:L453"/>
    <mergeCell ref="AB422:AD422"/>
    <mergeCell ref="K439:L439"/>
    <mergeCell ref="AB440:AD440"/>
    <mergeCell ref="K441:L441"/>
    <mergeCell ref="AB441:AD441"/>
    <mergeCell ref="K442:L442"/>
    <mergeCell ref="N442:P442"/>
    <mergeCell ref="R442:T442"/>
    <mergeCell ref="Z30:AB30"/>
    <mergeCell ref="M402:AC402"/>
    <mergeCell ref="AA403:AC403"/>
    <mergeCell ref="J404:K404"/>
    <mergeCell ref="AA404:AC404"/>
    <mergeCell ref="J405:K405"/>
    <mergeCell ref="M405:O405"/>
    <mergeCell ref="Q405:S405"/>
    <mergeCell ref="AA405:AC405"/>
    <mergeCell ref="K126:M126"/>
    <mergeCell ref="O126:Q126"/>
    <mergeCell ref="S126:U126"/>
    <mergeCell ref="J35:L37"/>
    <mergeCell ref="M35:P35"/>
    <mergeCell ref="M36:P36"/>
    <mergeCell ref="M37:P37"/>
    <mergeCell ref="AC31:AE31"/>
    <mergeCell ref="J30:L32"/>
    <mergeCell ref="M30:P30"/>
    <mergeCell ref="M31:P31"/>
    <mergeCell ref="K143:M143"/>
    <mergeCell ref="O143:Q143"/>
    <mergeCell ref="S143:U143"/>
    <mergeCell ref="T247:V247"/>
    <mergeCell ref="B2:E3"/>
    <mergeCell ref="F2:Q2"/>
    <mergeCell ref="F3:I3"/>
    <mergeCell ref="J3:M3"/>
    <mergeCell ref="N3:Q3"/>
    <mergeCell ref="F8:J8"/>
    <mergeCell ref="K8:M8"/>
    <mergeCell ref="N8:S8"/>
    <mergeCell ref="F9:J9"/>
    <mergeCell ref="K9:M9"/>
    <mergeCell ref="N9:S9"/>
    <mergeCell ref="N11:S11"/>
    <mergeCell ref="B12:J12"/>
    <mergeCell ref="K12:M12"/>
    <mergeCell ref="N12:S12"/>
    <mergeCell ref="M32:P32"/>
    <mergeCell ref="Q30:S30"/>
    <mergeCell ref="Q32:S32"/>
    <mergeCell ref="B4:E4"/>
    <mergeCell ref="F4:I4"/>
    <mergeCell ref="J4:M4"/>
    <mergeCell ref="N4:Q4"/>
    <mergeCell ref="B5:E5"/>
    <mergeCell ref="F5:I5"/>
    <mergeCell ref="J5:M5"/>
    <mergeCell ref="N5:Q5"/>
    <mergeCell ref="Q27:S27"/>
    <mergeCell ref="B7:J7"/>
    <mergeCell ref="K7:M7"/>
    <mergeCell ref="N7:S7"/>
    <mergeCell ref="B8:E9"/>
    <mergeCell ref="B13:E15"/>
    <mergeCell ref="F13:J13"/>
    <mergeCell ref="K13:M13"/>
    <mergeCell ref="N13:S13"/>
    <mergeCell ref="F14:J14"/>
    <mergeCell ref="K14:M14"/>
    <mergeCell ref="N14:S14"/>
    <mergeCell ref="F15:J15"/>
    <mergeCell ref="K15:M15"/>
    <mergeCell ref="N15:S15"/>
    <mergeCell ref="G60:H60"/>
    <mergeCell ref="J60:Y61"/>
    <mergeCell ref="AA60:AD60"/>
    <mergeCell ref="W37:Y37"/>
    <mergeCell ref="Z37:AB37"/>
    <mergeCell ref="AC37:AE37"/>
    <mergeCell ref="T31:V31"/>
    <mergeCell ref="W31:Y31"/>
    <mergeCell ref="Z31:AB31"/>
    <mergeCell ref="AC30:AE30"/>
    <mergeCell ref="Q31:S31"/>
    <mergeCell ref="W32:Y32"/>
    <mergeCell ref="Z32:AB32"/>
    <mergeCell ref="AC32:AE32"/>
    <mergeCell ref="T30:V30"/>
    <mergeCell ref="T32:V32"/>
    <mergeCell ref="AC34:AE34"/>
    <mergeCell ref="W30:Y30"/>
    <mergeCell ref="AA62:AD62"/>
    <mergeCell ref="F46:AE54"/>
    <mergeCell ref="G56:H56"/>
    <mergeCell ref="J56:Y57"/>
    <mergeCell ref="AA56:AD56"/>
    <mergeCell ref="G58:H58"/>
    <mergeCell ref="J58:Y59"/>
    <mergeCell ref="AA58:AD58"/>
    <mergeCell ref="G82:H82"/>
    <mergeCell ref="J82:Y83"/>
    <mergeCell ref="AA82:AD82"/>
    <mergeCell ref="AA84:AD84"/>
    <mergeCell ref="F68:AE76"/>
    <mergeCell ref="G78:H78"/>
    <mergeCell ref="J78:Y79"/>
    <mergeCell ref="AA78:AD78"/>
    <mergeCell ref="G80:H80"/>
    <mergeCell ref="J80:Y81"/>
    <mergeCell ref="AA80:AD80"/>
    <mergeCell ref="O132:Q132"/>
    <mergeCell ref="S132:U132"/>
    <mergeCell ref="O130:Q130"/>
    <mergeCell ref="F89:AE97"/>
    <mergeCell ref="G99:H99"/>
    <mergeCell ref="J99:Y100"/>
    <mergeCell ref="AA99:AD99"/>
    <mergeCell ref="G101:H101"/>
    <mergeCell ref="J101:Y102"/>
    <mergeCell ref="AA101:AD101"/>
    <mergeCell ref="G103:H103"/>
    <mergeCell ref="J103:Y104"/>
    <mergeCell ref="AA103:AD103"/>
    <mergeCell ref="G105:H105"/>
    <mergeCell ref="J105:Y106"/>
    <mergeCell ref="AA105:AD105"/>
    <mergeCell ref="S123:U123"/>
    <mergeCell ref="K120:M120"/>
    <mergeCell ref="O120:Q120"/>
    <mergeCell ref="S120:U120"/>
    <mergeCell ref="S130:U130"/>
    <mergeCell ref="O131:Q131"/>
    <mergeCell ref="S131:U131"/>
    <mergeCell ref="L198:N198"/>
    <mergeCell ref="P198:R198"/>
    <mergeCell ref="T198:V198"/>
    <mergeCell ref="K174:M174"/>
    <mergeCell ref="O174:Q174"/>
    <mergeCell ref="S174:U174"/>
    <mergeCell ref="L195:N195"/>
    <mergeCell ref="P195:R195"/>
    <mergeCell ref="T195:V195"/>
    <mergeCell ref="L197:N197"/>
    <mergeCell ref="P196:R196"/>
    <mergeCell ref="T196:V196"/>
    <mergeCell ref="P197:R197"/>
    <mergeCell ref="T197:V197"/>
    <mergeCell ref="K145:M145"/>
    <mergeCell ref="O145:Q145"/>
    <mergeCell ref="S145:U145"/>
    <mergeCell ref="K169:M169"/>
    <mergeCell ref="L248:N248"/>
    <mergeCell ref="P248:R248"/>
    <mergeCell ref="T248:V248"/>
    <mergeCell ref="K121:M121"/>
    <mergeCell ref="K122:M122"/>
    <mergeCell ref="O121:Q121"/>
    <mergeCell ref="O122:Q122"/>
    <mergeCell ref="S121:U121"/>
    <mergeCell ref="S122:U122"/>
    <mergeCell ref="K144:M144"/>
    <mergeCell ref="T224:V224"/>
    <mergeCell ref="L242:N242"/>
    <mergeCell ref="P242:R242"/>
    <mergeCell ref="T242:V242"/>
    <mergeCell ref="L245:N245"/>
    <mergeCell ref="P245:R245"/>
    <mergeCell ref="T245:V245"/>
    <mergeCell ref="L221:N221"/>
    <mergeCell ref="P221:R221"/>
    <mergeCell ref="T221:V221"/>
    <mergeCell ref="K170:M170"/>
    <mergeCell ref="O169:Q169"/>
    <mergeCell ref="S169:U169"/>
    <mergeCell ref="O170:Q170"/>
    <mergeCell ref="S170:U170"/>
    <mergeCell ref="L196:N196"/>
    <mergeCell ref="K156:M156"/>
    <mergeCell ref="K158:M158"/>
    <mergeCell ref="K159:M159"/>
    <mergeCell ref="K178:M178"/>
    <mergeCell ref="K179:M179"/>
    <mergeCell ref="K180:M180"/>
    <mergeCell ref="K181:M181"/>
    <mergeCell ref="K183:M183"/>
    <mergeCell ref="K184:M184"/>
    <mergeCell ref="K171:M171"/>
    <mergeCell ref="O171:Q171"/>
    <mergeCell ref="S171:U171"/>
    <mergeCell ref="K173:M173"/>
    <mergeCell ref="O173:Q173"/>
    <mergeCell ref="S173:U173"/>
    <mergeCell ref="S183:U183"/>
    <mergeCell ref="O184:Q184"/>
    <mergeCell ref="S184:U184"/>
    <mergeCell ref="S178:U178"/>
    <mergeCell ref="O179:Q179"/>
    <mergeCell ref="S179:U179"/>
    <mergeCell ref="O144:Q144"/>
    <mergeCell ref="S155:U155"/>
    <mergeCell ref="O156:Q156"/>
    <mergeCell ref="S156:U156"/>
    <mergeCell ref="O158:Q158"/>
    <mergeCell ref="S158:U158"/>
    <mergeCell ref="O159:Q159"/>
    <mergeCell ref="S159:U159"/>
    <mergeCell ref="S135:U135"/>
    <mergeCell ref="O136:Q136"/>
    <mergeCell ref="S136:U136"/>
    <mergeCell ref="O153:Q153"/>
    <mergeCell ref="S153:U153"/>
    <mergeCell ref="O154:Q154"/>
    <mergeCell ref="S154:U154"/>
    <mergeCell ref="O155:Q155"/>
    <mergeCell ref="S144:U144"/>
    <mergeCell ref="O180:Q180"/>
    <mergeCell ref="S180:U180"/>
    <mergeCell ref="O181:Q181"/>
    <mergeCell ref="S181:U181"/>
    <mergeCell ref="O178:Q178"/>
    <mergeCell ref="O183:Q183"/>
    <mergeCell ref="F353:AE361"/>
    <mergeCell ref="J365:K365"/>
    <mergeCell ref="AA365:AC365"/>
    <mergeCell ref="T223:V223"/>
    <mergeCell ref="L201:N201"/>
    <mergeCell ref="P201:R201"/>
    <mergeCell ref="T201:V201"/>
    <mergeCell ref="L218:N218"/>
    <mergeCell ref="P218:R218"/>
    <mergeCell ref="T218:V218"/>
    <mergeCell ref="L220:N220"/>
    <mergeCell ref="L219:N219"/>
    <mergeCell ref="P219:R219"/>
    <mergeCell ref="P220:R220"/>
    <mergeCell ref="T219:V219"/>
    <mergeCell ref="T220:V220"/>
    <mergeCell ref="P211:R211"/>
    <mergeCell ref="T211:V211"/>
    <mergeCell ref="T205:V205"/>
    <mergeCell ref="P206:R206"/>
    <mergeCell ref="T206:V206"/>
    <mergeCell ref="P207:R207"/>
    <mergeCell ref="T207:V207"/>
    <mergeCell ref="P208:R208"/>
    <mergeCell ref="T208:V208"/>
    <mergeCell ref="L210:N210"/>
    <mergeCell ref="K370:L370"/>
    <mergeCell ref="L205:N205"/>
    <mergeCell ref="L206:N206"/>
    <mergeCell ref="L207:N207"/>
    <mergeCell ref="L208:N208"/>
    <mergeCell ref="L211:N211"/>
    <mergeCell ref="P205:R205"/>
    <mergeCell ref="P210:R210"/>
    <mergeCell ref="T210:V210"/>
    <mergeCell ref="L247:N247"/>
    <mergeCell ref="P247:R247"/>
    <mergeCell ref="L228:N228"/>
    <mergeCell ref="P228:R228"/>
    <mergeCell ref="T228:V228"/>
    <mergeCell ref="L229:N229"/>
    <mergeCell ref="P229:R229"/>
    <mergeCell ref="K130:M130"/>
    <mergeCell ref="K131:M131"/>
    <mergeCell ref="K132:M132"/>
    <mergeCell ref="K133:M133"/>
    <mergeCell ref="K135:M135"/>
    <mergeCell ref="K136:M136"/>
    <mergeCell ref="K153:M153"/>
    <mergeCell ref="K154:M154"/>
    <mergeCell ref="K155:M155"/>
    <mergeCell ref="J366:K366"/>
    <mergeCell ref="Q366:S366"/>
    <mergeCell ref="M366:O366"/>
    <mergeCell ref="J363:K363"/>
    <mergeCell ref="M363:AC363"/>
    <mergeCell ref="AA364:AC364"/>
    <mergeCell ref="AA366:AC366"/>
    <mergeCell ref="T377:V377"/>
    <mergeCell ref="F383:H383"/>
    <mergeCell ref="K383:M383"/>
    <mergeCell ref="P383:R383"/>
    <mergeCell ref="L377:O377"/>
    <mergeCell ref="Z377:AC377"/>
    <mergeCell ref="F410:F419"/>
    <mergeCell ref="F371:F380"/>
    <mergeCell ref="M385:O385"/>
    <mergeCell ref="M387:O387"/>
    <mergeCell ref="Q385:S385"/>
    <mergeCell ref="Q387:S387"/>
    <mergeCell ref="U385:W385"/>
    <mergeCell ref="U387:W387"/>
    <mergeCell ref="Z383:AB383"/>
    <mergeCell ref="K409:L409"/>
    <mergeCell ref="S416:V416"/>
    <mergeCell ref="AB385:AD385"/>
    <mergeCell ref="AB387:AD387"/>
    <mergeCell ref="F392:AE400"/>
    <mergeCell ref="AB442:AD442"/>
    <mergeCell ref="M422:O422"/>
    <mergeCell ref="Q422:S422"/>
    <mergeCell ref="K469:L469"/>
    <mergeCell ref="N469:P469"/>
    <mergeCell ref="N453:P453"/>
    <mergeCell ref="S453:U453"/>
    <mergeCell ref="W453:Y453"/>
    <mergeCell ref="AB453:AD453"/>
    <mergeCell ref="N439:P439"/>
    <mergeCell ref="S439:U439"/>
    <mergeCell ref="W439:Y439"/>
    <mergeCell ref="AB439:AD439"/>
    <mergeCell ref="AB454:AD454"/>
    <mergeCell ref="K455:L455"/>
    <mergeCell ref="AB455:AD455"/>
    <mergeCell ref="K456:L456"/>
    <mergeCell ref="N456:P456"/>
    <mergeCell ref="R456:T456"/>
    <mergeCell ref="AB456:AD456"/>
    <mergeCell ref="M460:O460"/>
    <mergeCell ref="Q460:S460"/>
    <mergeCell ref="AB460:AD460"/>
    <mergeCell ref="M446:O446"/>
    <mergeCell ref="Q446:S446"/>
    <mergeCell ref="U446:W446"/>
    <mergeCell ref="AB446:AD446"/>
    <mergeCell ref="R475:T475"/>
    <mergeCell ref="AC475:AE475"/>
    <mergeCell ref="V473:X473"/>
    <mergeCell ref="V475:X475"/>
    <mergeCell ref="J476:L476"/>
    <mergeCell ref="N476:P476"/>
    <mergeCell ref="R476:T476"/>
    <mergeCell ref="V476:X476"/>
    <mergeCell ref="AC476:AE476"/>
    <mergeCell ref="J474:L474"/>
    <mergeCell ref="N474:P474"/>
    <mergeCell ref="R474:T474"/>
    <mergeCell ref="V474:X474"/>
    <mergeCell ref="Q554:R554"/>
    <mergeCell ref="AC474:AE474"/>
    <mergeCell ref="Z473:AA473"/>
    <mergeCell ref="Z474:AA474"/>
    <mergeCell ref="Z475:AA475"/>
    <mergeCell ref="Z476:AA476"/>
    <mergeCell ref="J484:L484"/>
    <mergeCell ref="N484:P484"/>
    <mergeCell ref="R484:T484"/>
    <mergeCell ref="V484:W484"/>
    <mergeCell ref="AC484:AE484"/>
    <mergeCell ref="J480:K480"/>
    <mergeCell ref="M480:O480"/>
    <mergeCell ref="J485:L485"/>
    <mergeCell ref="N485:P485"/>
    <mergeCell ref="R485:T485"/>
    <mergeCell ref="V485:W485"/>
    <mergeCell ref="AC485:AE485"/>
    <mergeCell ref="J473:L473"/>
    <mergeCell ref="N473:P473"/>
    <mergeCell ref="R473:T473"/>
    <mergeCell ref="AC473:AE473"/>
    <mergeCell ref="J475:L475"/>
    <mergeCell ref="N475:P475"/>
    <mergeCell ref="J548:K548"/>
    <mergeCell ref="M548:O548"/>
    <mergeCell ref="Q548:T548"/>
    <mergeCell ref="AB548:AD548"/>
    <mergeCell ref="J549:K549"/>
    <mergeCell ref="AB549:AD549"/>
    <mergeCell ref="J550:K550"/>
    <mergeCell ref="M550:O550"/>
    <mergeCell ref="Q550:S550"/>
    <mergeCell ref="AB550:AD550"/>
    <mergeCell ref="J524:K524"/>
    <mergeCell ref="AB524:AD524"/>
    <mergeCell ref="J525:K525"/>
    <mergeCell ref="M525:O525"/>
    <mergeCell ref="Q525:S525"/>
    <mergeCell ref="AB525:AD525"/>
    <mergeCell ref="AB542:AE542"/>
    <mergeCell ref="AB543:AE543"/>
    <mergeCell ref="AB544:AE544"/>
    <mergeCell ref="H544:J544"/>
    <mergeCell ref="L544:N544"/>
    <mergeCell ref="P544:R544"/>
    <mergeCell ref="T544:V544"/>
    <mergeCell ref="X541:Z541"/>
    <mergeCell ref="X542:Z542"/>
    <mergeCell ref="X543:Z543"/>
    <mergeCell ref="X544:Z544"/>
    <mergeCell ref="AB541:AE541"/>
    <mergeCell ref="F555:F562"/>
    <mergeCell ref="J567:L567"/>
    <mergeCell ref="N567:P567"/>
    <mergeCell ref="R567:T567"/>
    <mergeCell ref="AC567:AE567"/>
    <mergeCell ref="V567:X567"/>
    <mergeCell ref="J523:K523"/>
    <mergeCell ref="H541:J541"/>
    <mergeCell ref="L541:N541"/>
    <mergeCell ref="P541:R541"/>
    <mergeCell ref="T541:V541"/>
    <mergeCell ref="H542:J542"/>
    <mergeCell ref="L542:N542"/>
    <mergeCell ref="P542:R542"/>
    <mergeCell ref="T542:V542"/>
    <mergeCell ref="H543:J543"/>
    <mergeCell ref="L543:N543"/>
    <mergeCell ref="P543:R543"/>
    <mergeCell ref="P528:Q528"/>
    <mergeCell ref="L533:O533"/>
    <mergeCell ref="T533:V533"/>
    <mergeCell ref="Z533:AC533"/>
    <mergeCell ref="F529:F536"/>
    <mergeCell ref="T543:V543"/>
    <mergeCell ref="J576:K576"/>
    <mergeCell ref="AB576:AD576"/>
    <mergeCell ref="J577:K577"/>
    <mergeCell ref="AB577:AD577"/>
    <mergeCell ref="J578:K578"/>
    <mergeCell ref="M578:O578"/>
    <mergeCell ref="Q578:S578"/>
    <mergeCell ref="AB578:AD578"/>
    <mergeCell ref="S559:V559"/>
    <mergeCell ref="L573:N573"/>
    <mergeCell ref="O581:P581"/>
    <mergeCell ref="H582:H589"/>
    <mergeCell ref="J594:L594"/>
    <mergeCell ref="N594:P594"/>
    <mergeCell ref="R594:T594"/>
    <mergeCell ref="AB594:AE594"/>
    <mergeCell ref="M587:O587"/>
    <mergeCell ref="Q587:T587"/>
    <mergeCell ref="V587:X587"/>
    <mergeCell ref="H608:H615"/>
    <mergeCell ref="Q613:T613"/>
    <mergeCell ref="J597:L597"/>
    <mergeCell ref="N597:P597"/>
    <mergeCell ref="R597:T597"/>
    <mergeCell ref="AB597:AE597"/>
    <mergeCell ref="J601:K601"/>
    <mergeCell ref="AB601:AD601"/>
    <mergeCell ref="J595:L595"/>
    <mergeCell ref="N595:P595"/>
    <mergeCell ref="R595:T595"/>
    <mergeCell ref="AB595:AE595"/>
    <mergeCell ref="J596:L596"/>
    <mergeCell ref="N596:P596"/>
    <mergeCell ref="R596:T596"/>
    <mergeCell ref="AB596:AE596"/>
    <mergeCell ref="J620:L620"/>
    <mergeCell ref="N620:P620"/>
    <mergeCell ref="AC620:AE620"/>
    <mergeCell ref="J621:L621"/>
    <mergeCell ref="N621:P621"/>
    <mergeCell ref="AC621:AE621"/>
    <mergeCell ref="J602:K602"/>
    <mergeCell ref="AB602:AD602"/>
    <mergeCell ref="J603:K603"/>
    <mergeCell ref="M603:O603"/>
    <mergeCell ref="Q603:S603"/>
    <mergeCell ref="AB603:AD603"/>
    <mergeCell ref="O607:P607"/>
    <mergeCell ref="K492:L492"/>
    <mergeCell ref="N492:P492"/>
    <mergeCell ref="J496:L496"/>
    <mergeCell ref="N496:P496"/>
    <mergeCell ref="R496:T496"/>
    <mergeCell ref="V496:X496"/>
    <mergeCell ref="Z496:AA496"/>
    <mergeCell ref="AC496:AE496"/>
    <mergeCell ref="J497:L497"/>
    <mergeCell ref="N497:P497"/>
    <mergeCell ref="R497:T497"/>
    <mergeCell ref="V497:X497"/>
    <mergeCell ref="Z497:AA497"/>
    <mergeCell ref="AC497:AE497"/>
    <mergeCell ref="J498:L498"/>
    <mergeCell ref="N498:P498"/>
    <mergeCell ref="R498:T498"/>
    <mergeCell ref="V498:X498"/>
    <mergeCell ref="Z498:AA498"/>
    <mergeCell ref="AC498:AE498"/>
    <mergeCell ref="J499:L499"/>
    <mergeCell ref="N499:P499"/>
    <mergeCell ref="R499:T499"/>
    <mergeCell ref="V499:X499"/>
    <mergeCell ref="Z499:AA499"/>
    <mergeCell ref="AC499:AE499"/>
    <mergeCell ref="J503:K503"/>
    <mergeCell ref="M503:O503"/>
    <mergeCell ref="J507:L507"/>
    <mergeCell ref="N507:P507"/>
    <mergeCell ref="R507:T507"/>
    <mergeCell ref="V507:W507"/>
    <mergeCell ref="AC507:AE507"/>
    <mergeCell ref="J508:L508"/>
    <mergeCell ref="N508:P508"/>
    <mergeCell ref="R508:T508"/>
    <mergeCell ref="V508:W508"/>
    <mergeCell ref="AC508:AE508"/>
  </mergeCells>
  <phoneticPr fontId="90"/>
  <dataValidations count="1">
    <dataValidation type="whole" operator="lessThanOrEqual" allowBlank="1" showInputMessage="1" showErrorMessage="1" sqref="S6:AA6" xr:uid="{DBC67658-8506-4403-8811-57A96EEFB486}">
      <formula1>4</formula1>
    </dataValidation>
  </dataValidations>
  <pageMargins left="0.70866141732283472" right="0.70866141732283472" top="0.74803149606299213" bottom="0.74803149606299213" header="0.31496062992125984" footer="0.31496062992125984"/>
  <pageSetup paperSize="9" orientation="portrait" blackAndWhite="1" r:id="rId1"/>
  <rowBreaks count="13" manualBreakCount="13">
    <brk id="64" max="35" man="1"/>
    <brk id="110" max="35" man="1"/>
    <brk id="162" max="35" man="1"/>
    <brk id="185" max="35" man="1"/>
    <brk id="236" max="35" man="1"/>
    <brk id="259" max="32" man="1"/>
    <brk id="308" max="32" man="1"/>
    <brk id="347" max="35" man="1"/>
    <brk id="388" max="35" man="1"/>
    <brk id="423" max="32" man="1"/>
    <brk id="461" max="32" man="1"/>
    <brk id="516" max="32" man="1"/>
    <brk id="569" max="32" man="1"/>
  </rowBreaks>
  <drawing r:id="rId2"/>
  <legacyDrawing r:id="rId3"/>
  <mc:AlternateContent xmlns:mc="http://schemas.openxmlformats.org/markup-compatibility/2006">
    <mc:Choice Requires="x14">
      <controls>
        <mc:AlternateContent xmlns:mc="http://schemas.openxmlformats.org/markup-compatibility/2006">
          <mc:Choice Requires="x14">
            <control shapeId="102401" r:id="rId4" name="Button 4549">
              <controlPr defaultSize="0" print="0" autoPict="0" macro="[0]!梁_Click">
                <anchor moveWithCells="1" sizeWithCells="1">
                  <from>
                    <xdr:col>21</xdr:col>
                    <xdr:colOff>47625</xdr:colOff>
                    <xdr:row>5</xdr:row>
                    <xdr:rowOff>152400</xdr:rowOff>
                  </from>
                  <to>
                    <xdr:col>28</xdr:col>
                    <xdr:colOff>104775</xdr:colOff>
                    <xdr:row>8</xdr:row>
                    <xdr:rowOff>47625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F270BD-0E37-427B-8D6F-5690DC832A9E}">
  <sheetPr codeName="Sheet9"/>
  <dimension ref="A2:AT326"/>
  <sheetViews>
    <sheetView view="pageBreakPreview" topLeftCell="A37" zoomScaleNormal="100" zoomScaleSheetLayoutView="100" workbookViewId="0">
      <selection activeCell="B21" sqref="B21"/>
    </sheetView>
  </sheetViews>
  <sheetFormatPr defaultColWidth="2.625" defaultRowHeight="15.75" customHeight="1"/>
  <cols>
    <col min="1" max="23" width="2.625" style="654"/>
    <col min="24" max="24" width="2.625" style="654" customWidth="1"/>
    <col min="25" max="38" width="2.625" style="654"/>
    <col min="39" max="40" width="2.625" style="654" customWidth="1"/>
    <col min="41" max="16384" width="2.625" style="654"/>
  </cols>
  <sheetData>
    <row r="2" spans="1:21" ht="15.75" customHeight="1">
      <c r="C2" s="667" t="s">
        <v>802</v>
      </c>
      <c r="D2" s="668" t="s">
        <v>803</v>
      </c>
      <c r="G2" s="668"/>
    </row>
    <row r="3" spans="1:21" ht="8.25" customHeight="1">
      <c r="F3" s="668"/>
      <c r="G3" s="668"/>
    </row>
    <row r="4" spans="1:21" ht="15.75" customHeight="1">
      <c r="D4" s="669" t="s">
        <v>726</v>
      </c>
      <c r="E4" s="668" t="s">
        <v>804</v>
      </c>
      <c r="G4" s="668"/>
    </row>
    <row r="5" spans="1:21" ht="8.25" customHeight="1">
      <c r="G5" s="668"/>
    </row>
    <row r="6" spans="1:21" ht="15.75" customHeight="1">
      <c r="E6" s="668" t="s">
        <v>805</v>
      </c>
      <c r="F6" s="668"/>
    </row>
    <row r="7" spans="1:21" ht="8.25" customHeight="1"/>
    <row r="8" spans="1:21" s="297" customFormat="1" ht="15.75" customHeight="1">
      <c r="A8" s="453"/>
      <c r="F8" s="454" t="s">
        <v>806</v>
      </c>
      <c r="I8" s="376"/>
      <c r="J8" s="376"/>
    </row>
    <row r="9" spans="1:21" s="297" customFormat="1" ht="15.75" customHeight="1">
      <c r="A9" s="453"/>
      <c r="K9" s="376" t="s">
        <v>807</v>
      </c>
      <c r="L9" s="297">
        <v>1</v>
      </c>
      <c r="M9" s="297" t="s">
        <v>102</v>
      </c>
      <c r="Q9" s="1597">
        <f>線路水平!J10</f>
        <v>10</v>
      </c>
      <c r="R9" s="1597"/>
      <c r="S9" s="297" t="s">
        <v>15</v>
      </c>
      <c r="U9" s="297" t="s">
        <v>103</v>
      </c>
    </row>
    <row r="10" spans="1:21" s="297" customFormat="1" ht="7.5" customHeight="1">
      <c r="A10" s="453"/>
      <c r="B10" s="453"/>
      <c r="C10" s="453"/>
      <c r="D10" s="455"/>
      <c r="E10" s="455"/>
      <c r="J10" s="376"/>
      <c r="K10" s="463"/>
      <c r="L10" s="464"/>
      <c r="M10" s="464"/>
    </row>
    <row r="11" spans="1:21" s="297" customFormat="1" ht="15.75" customHeight="1">
      <c r="A11" s="453"/>
      <c r="G11" s="654" t="s">
        <v>808</v>
      </c>
      <c r="H11" s="654"/>
      <c r="I11" s="654"/>
      <c r="J11" s="654"/>
      <c r="K11" s="654" t="s">
        <v>809</v>
      </c>
      <c r="L11" s="654" t="s">
        <v>756</v>
      </c>
      <c r="M11" s="1802">
        <f>線路水平!AF12</f>
        <v>400</v>
      </c>
      <c r="N11" s="1802"/>
      <c r="O11" s="1802"/>
      <c r="P11" s="654" t="s">
        <v>757</v>
      </c>
    </row>
    <row r="12" spans="1:21" s="297" customFormat="1" ht="15.75" customHeight="1">
      <c r="A12" s="453"/>
      <c r="G12" s="654" t="s">
        <v>810</v>
      </c>
      <c r="H12" s="654"/>
      <c r="I12" s="654"/>
      <c r="J12" s="654"/>
      <c r="K12" s="654" t="s">
        <v>811</v>
      </c>
      <c r="L12" s="654" t="s">
        <v>756</v>
      </c>
      <c r="M12" s="1802">
        <f>線路水平!AF14</f>
        <v>200</v>
      </c>
      <c r="N12" s="1802"/>
      <c r="O12" s="1802"/>
      <c r="P12" s="654" t="s">
        <v>757</v>
      </c>
    </row>
    <row r="13" spans="1:21" s="297" customFormat="1" ht="15.75" customHeight="1">
      <c r="A13" s="453"/>
      <c r="K13" s="376"/>
      <c r="Q13" s="698"/>
      <c r="R13" s="698"/>
    </row>
    <row r="14" spans="1:21" s="297" customFormat="1" ht="15.75" customHeight="1">
      <c r="A14" s="453"/>
      <c r="F14" s="454" t="s">
        <v>812</v>
      </c>
      <c r="K14" s="376"/>
      <c r="Q14" s="698"/>
      <c r="R14" s="698"/>
    </row>
    <row r="15" spans="1:21" ht="8.25" customHeight="1"/>
    <row r="16" spans="1:21" s="297" customFormat="1" ht="15.75" customHeight="1">
      <c r="A16" s="453"/>
      <c r="G16" s="297">
        <v>1</v>
      </c>
      <c r="H16" s="297" t="s">
        <v>102</v>
      </c>
      <c r="L16" s="1597">
        <f>線路水平!J18</f>
        <v>8</v>
      </c>
      <c r="M16" s="1597"/>
      <c r="N16" s="297" t="s">
        <v>15</v>
      </c>
      <c r="P16" s="297" t="s">
        <v>103</v>
      </c>
    </row>
    <row r="17" spans="1:32" s="297" customFormat="1" ht="7.5" customHeight="1">
      <c r="A17" s="453"/>
      <c r="B17" s="453"/>
      <c r="C17" s="453"/>
      <c r="D17" s="455"/>
      <c r="E17" s="455"/>
      <c r="J17" s="376"/>
      <c r="K17" s="463"/>
      <c r="L17" s="464"/>
      <c r="M17" s="464"/>
    </row>
    <row r="18" spans="1:32" ht="15.75" customHeight="1">
      <c r="G18" s="654" t="s">
        <v>808</v>
      </c>
      <c r="K18" s="654" t="s">
        <v>809</v>
      </c>
      <c r="L18" s="654" t="s">
        <v>756</v>
      </c>
      <c r="M18" s="1802">
        <f>線路水平!AF20</f>
        <v>320</v>
      </c>
      <c r="N18" s="1802"/>
      <c r="O18" s="1802"/>
      <c r="P18" s="654" t="s">
        <v>757</v>
      </c>
    </row>
    <row r="19" spans="1:32" ht="15.75" customHeight="1">
      <c r="G19" s="654" t="s">
        <v>810</v>
      </c>
      <c r="K19" s="654" t="s">
        <v>811</v>
      </c>
      <c r="L19" s="654" t="s">
        <v>756</v>
      </c>
      <c r="M19" s="1802">
        <f>線路水平!AF22</f>
        <v>160</v>
      </c>
      <c r="N19" s="1802"/>
      <c r="O19" s="1802"/>
      <c r="P19" s="654" t="s">
        <v>757</v>
      </c>
    </row>
    <row r="20" spans="1:32" ht="15.75" customHeight="1">
      <c r="N20" s="673"/>
    </row>
    <row r="21" spans="1:32" ht="15.75" customHeight="1">
      <c r="L21" s="670"/>
      <c r="M21" s="670"/>
      <c r="N21" s="670"/>
      <c r="P21" s="670"/>
      <c r="Q21" s="670"/>
      <c r="R21" s="670"/>
      <c r="T21" s="670"/>
      <c r="U21" s="670"/>
      <c r="V21" s="670"/>
      <c r="X21" s="671"/>
      <c r="Y21" s="671"/>
      <c r="AC21" s="675"/>
      <c r="AD21" s="675"/>
      <c r="AE21" s="675"/>
    </row>
    <row r="22" spans="1:32" ht="15.75" customHeight="1">
      <c r="D22" s="668"/>
      <c r="E22" s="668" t="s">
        <v>813</v>
      </c>
      <c r="L22" s="675"/>
      <c r="M22" s="675"/>
      <c r="N22" s="675"/>
      <c r="P22" s="670"/>
      <c r="Q22" s="670"/>
      <c r="R22" s="670"/>
      <c r="T22" s="671"/>
      <c r="U22" s="671"/>
      <c r="W22" s="672"/>
      <c r="X22" s="672"/>
      <c r="Y22" s="672"/>
      <c r="AC22" s="675"/>
      <c r="AD22" s="675"/>
      <c r="AE22" s="675"/>
    </row>
    <row r="23" spans="1:32" ht="8.25" customHeight="1">
      <c r="T23" s="674"/>
      <c r="U23" s="699"/>
      <c r="V23" s="699"/>
    </row>
    <row r="24" spans="1:32" ht="15.75" customHeight="1">
      <c r="D24" s="668"/>
      <c r="E24" s="668"/>
      <c r="F24" s="654" t="s">
        <v>814</v>
      </c>
      <c r="K24" s="674"/>
      <c r="M24" s="676"/>
      <c r="N24" s="676"/>
      <c r="O24" s="676"/>
      <c r="Q24" s="670"/>
      <c r="R24" s="670"/>
      <c r="S24" s="670"/>
      <c r="U24" s="670"/>
      <c r="V24" s="670"/>
      <c r="W24" s="670"/>
      <c r="AD24" s="676"/>
      <c r="AE24" s="676"/>
      <c r="AF24" s="676"/>
    </row>
    <row r="25" spans="1:32" ht="8.25" customHeight="1">
      <c r="T25" s="674"/>
      <c r="U25" s="699"/>
      <c r="V25" s="699"/>
    </row>
    <row r="26" spans="1:32" ht="15.75" customHeight="1">
      <c r="D26" s="668"/>
      <c r="E26" s="668"/>
      <c r="F26" s="668"/>
      <c r="G26" s="654" t="s">
        <v>808</v>
      </c>
      <c r="K26" s="654" t="s">
        <v>815</v>
      </c>
      <c r="L26" s="654" t="s">
        <v>756</v>
      </c>
      <c r="M26" s="1802">
        <f>MAX(線路水平!AF34,線路水平!AF40)</f>
        <v>160</v>
      </c>
      <c r="N26" s="1802"/>
      <c r="O26" s="1802"/>
      <c r="P26" s="654" t="s">
        <v>757</v>
      </c>
    </row>
    <row r="27" spans="1:32" ht="15.75" customHeight="1">
      <c r="D27" s="668"/>
      <c r="E27" s="668"/>
      <c r="F27" s="668"/>
      <c r="G27" s="654" t="s">
        <v>810</v>
      </c>
      <c r="K27" s="654" t="s">
        <v>815</v>
      </c>
      <c r="L27" s="654" t="s">
        <v>756</v>
      </c>
      <c r="M27" s="1802">
        <f>MAX(線路水平!AF36,線路水平!AF42)</f>
        <v>96</v>
      </c>
      <c r="N27" s="1802"/>
      <c r="O27" s="1802"/>
      <c r="P27" s="654" t="s">
        <v>757</v>
      </c>
    </row>
    <row r="28" spans="1:32" ht="15.75" customHeight="1">
      <c r="D28" s="668"/>
      <c r="E28" s="668"/>
      <c r="F28" s="668"/>
      <c r="M28" s="673"/>
      <c r="N28" s="673"/>
    </row>
    <row r="29" spans="1:32" ht="15.75" customHeight="1">
      <c r="D29" s="668"/>
      <c r="E29" s="668" t="s">
        <v>816</v>
      </c>
    </row>
    <row r="30" spans="1:32" ht="8.25" customHeight="1">
      <c r="T30" s="674"/>
      <c r="U30" s="699"/>
      <c r="V30" s="699"/>
    </row>
    <row r="31" spans="1:32" ht="15.75" customHeight="1">
      <c r="D31" s="668"/>
      <c r="E31" s="668"/>
      <c r="I31" s="674" t="s">
        <v>794</v>
      </c>
      <c r="K31" s="674" t="s">
        <v>795</v>
      </c>
      <c r="L31" s="1599">
        <v>0.38600000000000001</v>
      </c>
      <c r="M31" s="1599"/>
      <c r="N31" s="1599"/>
      <c r="O31" s="654" t="s">
        <v>796</v>
      </c>
    </row>
    <row r="32" spans="1:32" ht="8.25" customHeight="1">
      <c r="T32" s="674"/>
      <c r="U32" s="699"/>
      <c r="V32" s="699"/>
    </row>
    <row r="33" spans="3:32" ht="15.75" customHeight="1">
      <c r="D33" s="668"/>
      <c r="E33" s="668"/>
      <c r="F33" s="668"/>
      <c r="G33" s="654" t="s">
        <v>808</v>
      </c>
      <c r="K33" s="654" t="s">
        <v>815</v>
      </c>
      <c r="L33" s="654" t="s">
        <v>756</v>
      </c>
      <c r="M33" s="1596">
        <f>L31</f>
        <v>0.38600000000000001</v>
      </c>
      <c r="N33" s="1596"/>
      <c r="O33" s="1596"/>
      <c r="P33" s="654" t="s">
        <v>58</v>
      </c>
      <c r="Q33" s="1801">
        <f>線路水平!AF52</f>
        <v>13580</v>
      </c>
      <c r="R33" s="1801"/>
      <c r="S33" s="1801"/>
      <c r="T33" s="1801"/>
      <c r="U33" s="670"/>
      <c r="V33" s="670"/>
      <c r="W33" s="670"/>
      <c r="Y33" s="671"/>
      <c r="Z33" s="671"/>
      <c r="AA33" s="654" t="s">
        <v>756</v>
      </c>
      <c r="AB33" s="1594">
        <f>M33*Q33</f>
        <v>5241.88</v>
      </c>
      <c r="AC33" s="1594"/>
      <c r="AD33" s="1594"/>
      <c r="AE33" s="1594"/>
      <c r="AF33" s="654" t="s">
        <v>757</v>
      </c>
    </row>
    <row r="34" spans="3:32" ht="15.75" customHeight="1">
      <c r="D34" s="668"/>
      <c r="E34" s="668"/>
      <c r="F34" s="668"/>
      <c r="G34" s="654" t="s">
        <v>810</v>
      </c>
      <c r="K34" s="654" t="s">
        <v>815</v>
      </c>
      <c r="L34" s="654" t="s">
        <v>756</v>
      </c>
      <c r="M34" s="1596">
        <f>L31</f>
        <v>0.38600000000000001</v>
      </c>
      <c r="N34" s="1596"/>
      <c r="O34" s="1596"/>
      <c r="P34" s="654" t="s">
        <v>58</v>
      </c>
      <c r="Q34" s="1801">
        <f>線路水平!AF55</f>
        <v>4740</v>
      </c>
      <c r="R34" s="1801"/>
      <c r="S34" s="1801"/>
      <c r="T34" s="1801"/>
      <c r="U34" s="670"/>
      <c r="V34" s="670"/>
      <c r="W34" s="670"/>
      <c r="Y34" s="671"/>
      <c r="Z34" s="671"/>
      <c r="AA34" s="654" t="s">
        <v>756</v>
      </c>
      <c r="AB34" s="1594">
        <f>M34*Q34</f>
        <v>1829.64</v>
      </c>
      <c r="AC34" s="1594"/>
      <c r="AD34" s="1594"/>
      <c r="AE34" s="1594"/>
      <c r="AF34" s="654" t="s">
        <v>757</v>
      </c>
    </row>
    <row r="35" spans="3:32" ht="15.75" customHeight="1">
      <c r="D35" s="668"/>
      <c r="E35" s="668"/>
      <c r="F35" s="668"/>
    </row>
    <row r="36" spans="3:32" ht="15.75" customHeight="1">
      <c r="D36" s="668"/>
      <c r="E36" s="668"/>
      <c r="F36" s="668" t="s">
        <v>817</v>
      </c>
    </row>
    <row r="37" spans="3:32" ht="8.25" customHeight="1">
      <c r="T37" s="674"/>
      <c r="U37" s="699"/>
      <c r="V37" s="699"/>
    </row>
    <row r="38" spans="3:32" ht="15.75" customHeight="1">
      <c r="D38" s="668"/>
      <c r="E38" s="668"/>
      <c r="F38" s="668"/>
      <c r="H38" s="654" t="s">
        <v>818</v>
      </c>
      <c r="N38" s="674" t="s">
        <v>795</v>
      </c>
      <c r="O38" s="1596">
        <v>0.2</v>
      </c>
      <c r="P38" s="1596"/>
      <c r="Q38" s="1596"/>
    </row>
    <row r="39" spans="3:32" ht="8.25" customHeight="1">
      <c r="T39" s="674"/>
      <c r="U39" s="699"/>
      <c r="V39" s="699"/>
    </row>
    <row r="40" spans="3:32" ht="15.75" customHeight="1">
      <c r="D40" s="668"/>
      <c r="E40" s="668"/>
      <c r="F40" s="668"/>
      <c r="G40" s="654" t="s">
        <v>808</v>
      </c>
      <c r="K40" s="654" t="s">
        <v>815</v>
      </c>
      <c r="L40" s="654" t="s">
        <v>756</v>
      </c>
      <c r="M40" s="1594">
        <f>線路水平!AF62</f>
        <v>128</v>
      </c>
      <c r="N40" s="1594"/>
      <c r="O40" s="1594"/>
      <c r="P40" s="654" t="s">
        <v>757</v>
      </c>
    </row>
    <row r="41" spans="3:32" ht="15.75" customHeight="1">
      <c r="D41" s="668"/>
      <c r="E41" s="668"/>
      <c r="F41" s="668"/>
      <c r="G41" s="654" t="s">
        <v>810</v>
      </c>
      <c r="K41" s="654" t="s">
        <v>815</v>
      </c>
      <c r="L41" s="654" t="s">
        <v>756</v>
      </c>
      <c r="M41" s="1594">
        <f>線路水平!AF64</f>
        <v>64</v>
      </c>
      <c r="N41" s="1594"/>
      <c r="O41" s="1594"/>
      <c r="P41" s="654" t="s">
        <v>757</v>
      </c>
    </row>
    <row r="42" spans="3:32" ht="15.75" customHeight="1">
      <c r="D42" s="668"/>
      <c r="E42" s="668"/>
      <c r="F42" s="668"/>
    </row>
    <row r="43" spans="3:32" ht="15.75" customHeight="1">
      <c r="D43" s="668"/>
      <c r="E43" s="668"/>
      <c r="F43" s="668"/>
    </row>
    <row r="44" spans="3:32" ht="15.75" customHeight="1">
      <c r="C44" s="668"/>
      <c r="D44" s="669" t="s">
        <v>735</v>
      </c>
      <c r="E44" s="668" t="s">
        <v>819</v>
      </c>
    </row>
    <row r="45" spans="3:32" ht="15.75" customHeight="1">
      <c r="C45" s="668"/>
      <c r="D45" s="668"/>
      <c r="E45" s="668"/>
    </row>
    <row r="46" spans="3:32" ht="15.75" customHeight="1">
      <c r="C46" s="668"/>
      <c r="D46" s="668"/>
      <c r="E46" s="668" t="s">
        <v>820</v>
      </c>
    </row>
    <row r="47" spans="3:32" ht="8.25" customHeight="1">
      <c r="U47" s="674"/>
      <c r="V47" s="699"/>
      <c r="W47" s="699"/>
    </row>
    <row r="48" spans="3:32" s="297" customFormat="1" ht="15" customHeight="1">
      <c r="F48" s="455" t="s">
        <v>173</v>
      </c>
      <c r="M48" s="297" t="s">
        <v>174</v>
      </c>
    </row>
    <row r="49" spans="2:37" s="219" customFormat="1" ht="15" customHeight="1">
      <c r="B49" s="220"/>
      <c r="C49" s="220"/>
    </row>
    <row r="50" spans="2:37" s="297" customFormat="1" ht="15" customHeight="1">
      <c r="G50" s="297" t="s">
        <v>131</v>
      </c>
      <c r="H50" s="456" t="s">
        <v>132</v>
      </c>
      <c r="I50" s="458" t="s">
        <v>51</v>
      </c>
      <c r="J50" s="966">
        <v>1</v>
      </c>
      <c r="K50" s="966"/>
      <c r="L50" s="475" t="s">
        <v>58</v>
      </c>
      <c r="M50" s="970">
        <f>M11</f>
        <v>400</v>
      </c>
      <c r="N50" s="970"/>
      <c r="O50" s="970"/>
      <c r="P50" s="297" t="s">
        <v>115</v>
      </c>
      <c r="Q50" s="963">
        <v>1.23</v>
      </c>
      <c r="R50" s="963"/>
      <c r="S50" s="475" t="s">
        <v>58</v>
      </c>
      <c r="T50" s="970">
        <f>M26</f>
        <v>160</v>
      </c>
      <c r="U50" s="970"/>
      <c r="V50" s="970"/>
      <c r="W50" s="297" t="s">
        <v>40</v>
      </c>
      <c r="X50" s="970">
        <f>J50*M50+Q50*T50</f>
        <v>596.79999999999995</v>
      </c>
      <c r="Y50" s="970"/>
      <c r="Z50" s="970"/>
      <c r="AA50" s="970"/>
      <c r="AB50" s="297" t="s">
        <v>13</v>
      </c>
    </row>
    <row r="51" spans="2:37" s="297" customFormat="1" ht="15" customHeight="1"/>
    <row r="52" spans="2:37" s="297" customFormat="1" ht="15" customHeight="1">
      <c r="I52" s="297" t="s">
        <v>133</v>
      </c>
    </row>
    <row r="53" spans="2:37" s="297" customFormat="1" ht="15" customHeight="1">
      <c r="J53" s="461" t="s">
        <v>134</v>
      </c>
      <c r="K53" s="458" t="s">
        <v>51</v>
      </c>
      <c r="L53" s="297" t="s">
        <v>175</v>
      </c>
    </row>
    <row r="54" spans="2:37" s="297" customFormat="1" ht="15" customHeight="1">
      <c r="K54" s="458" t="s">
        <v>51</v>
      </c>
      <c r="L54" s="966">
        <v>1.1000000000000001</v>
      </c>
      <c r="M54" s="966"/>
      <c r="N54" s="475" t="s">
        <v>58</v>
      </c>
      <c r="O54" s="970">
        <f>反力!$U$26</f>
        <v>5740</v>
      </c>
      <c r="P54" s="970"/>
      <c r="Q54" s="970"/>
      <c r="R54" s="970"/>
      <c r="S54" s="297" t="s">
        <v>115</v>
      </c>
      <c r="T54" s="966">
        <v>1.2</v>
      </c>
      <c r="U54" s="966"/>
      <c r="V54" s="475" t="s">
        <v>58</v>
      </c>
      <c r="W54" s="970">
        <f>反力!$U$27</f>
        <v>520</v>
      </c>
      <c r="X54" s="970"/>
      <c r="Y54" s="970"/>
      <c r="Z54" s="480"/>
      <c r="AA54" s="480"/>
    </row>
    <row r="55" spans="2:37" s="297" customFormat="1" ht="15" customHeight="1">
      <c r="L55" s="297" t="s">
        <v>115</v>
      </c>
      <c r="M55" s="973">
        <v>1.35</v>
      </c>
      <c r="N55" s="973"/>
      <c r="O55" s="297" t="s">
        <v>58</v>
      </c>
      <c r="P55" s="970">
        <f>反力!$AC$52</f>
        <v>272.46682739257813</v>
      </c>
      <c r="Q55" s="970"/>
      <c r="R55" s="970"/>
      <c r="S55" s="297" t="s">
        <v>58</v>
      </c>
      <c r="T55" s="479">
        <v>2</v>
      </c>
      <c r="U55" s="297" t="s">
        <v>58</v>
      </c>
      <c r="V55" s="474" t="s">
        <v>114</v>
      </c>
      <c r="W55" s="479">
        <v>1</v>
      </c>
      <c r="X55" s="297" t="s">
        <v>115</v>
      </c>
      <c r="Y55" s="974">
        <f>反力!$Q$81</f>
        <v>0.222</v>
      </c>
      <c r="Z55" s="974"/>
      <c r="AA55" s="974"/>
      <c r="AB55" s="480" t="s">
        <v>116</v>
      </c>
    </row>
    <row r="56" spans="2:37" s="297" customFormat="1" ht="15" customHeight="1">
      <c r="M56" s="297" t="s">
        <v>115</v>
      </c>
      <c r="N56" s="966">
        <v>1</v>
      </c>
      <c r="O56" s="966"/>
      <c r="P56" s="475" t="s">
        <v>58</v>
      </c>
      <c r="Q56" s="970">
        <f>反力!$U$31</f>
        <v>740</v>
      </c>
      <c r="R56" s="970"/>
      <c r="S56" s="970"/>
      <c r="T56" s="480"/>
      <c r="U56" s="479"/>
      <c r="W56" s="474"/>
      <c r="X56" s="479"/>
      <c r="Z56" s="697"/>
      <c r="AA56" s="697"/>
      <c r="AB56" s="697"/>
      <c r="AC56" s="480"/>
      <c r="AE56" s="707"/>
      <c r="AF56" s="707"/>
      <c r="AG56" s="475"/>
      <c r="AH56" s="474"/>
      <c r="AI56" s="474"/>
      <c r="AJ56" s="474"/>
      <c r="AK56" s="474"/>
    </row>
    <row r="57" spans="2:37" s="297" customFormat="1" ht="15" customHeight="1">
      <c r="K57" s="458" t="s">
        <v>51</v>
      </c>
      <c r="L57" s="971">
        <f>L54*O54+T54*W54+M55*P55*T55*(W55+Y55)+N56*Q56</f>
        <v>8576.9770502990723</v>
      </c>
      <c r="M57" s="971"/>
      <c r="N57" s="971"/>
      <c r="O57" s="971"/>
      <c r="P57" s="971"/>
      <c r="Q57" s="297" t="s">
        <v>13</v>
      </c>
    </row>
    <row r="58" spans="2:37" s="297" customFormat="1" ht="15" customHeight="1"/>
    <row r="59" spans="2:37" s="297" customFormat="1" ht="15" customHeight="1">
      <c r="I59" s="297" t="s">
        <v>821</v>
      </c>
    </row>
    <row r="60" spans="2:37" s="297" customFormat="1" ht="15" customHeight="1">
      <c r="J60" s="461" t="s">
        <v>822</v>
      </c>
      <c r="K60" s="458" t="s">
        <v>51</v>
      </c>
      <c r="L60" s="984" t="s">
        <v>823</v>
      </c>
      <c r="M60" s="984"/>
      <c r="N60" s="984"/>
      <c r="O60" s="458" t="s">
        <v>51</v>
      </c>
      <c r="P60" s="963">
        <v>0.1</v>
      </c>
      <c r="Q60" s="963"/>
      <c r="R60" s="477" t="s">
        <v>58</v>
      </c>
      <c r="S60" s="943">
        <f>L57</f>
        <v>8576.9770502990723</v>
      </c>
      <c r="T60" s="943"/>
      <c r="U60" s="943"/>
      <c r="V60" s="943"/>
      <c r="W60" s="458" t="s">
        <v>51</v>
      </c>
      <c r="X60" s="943">
        <f>ROUND(P60*S60,2)</f>
        <v>857.7</v>
      </c>
      <c r="Y60" s="943"/>
      <c r="Z60" s="943"/>
      <c r="AA60" s="297" t="s">
        <v>13</v>
      </c>
      <c r="AB60" s="545"/>
    </row>
    <row r="61" spans="2:37" s="297" customFormat="1" ht="15" customHeight="1">
      <c r="J61" s="467"/>
      <c r="AB61" s="458"/>
      <c r="AC61" s="472"/>
      <c r="AD61" s="472"/>
      <c r="AE61" s="472"/>
      <c r="AF61" s="472"/>
      <c r="AG61" s="472"/>
    </row>
    <row r="62" spans="2:37" s="297" customFormat="1" ht="15" customHeight="1">
      <c r="I62" s="297" t="s">
        <v>824</v>
      </c>
      <c r="J62" s="467"/>
      <c r="N62" s="458"/>
      <c r="O62" s="706"/>
      <c r="P62" s="706"/>
      <c r="Q62" s="477"/>
      <c r="R62" s="472"/>
      <c r="S62" s="472"/>
      <c r="T62" s="472"/>
      <c r="U62" s="472"/>
      <c r="V62" s="472"/>
      <c r="AB62" s="458"/>
      <c r="AC62" s="472"/>
      <c r="AD62" s="472"/>
      <c r="AE62" s="472"/>
      <c r="AF62" s="472"/>
      <c r="AG62" s="472"/>
    </row>
    <row r="63" spans="2:37" s="297" customFormat="1" ht="15" customHeight="1">
      <c r="J63" s="461" t="s">
        <v>825</v>
      </c>
      <c r="K63" s="458" t="s">
        <v>51</v>
      </c>
      <c r="L63" s="1593">
        <v>0</v>
      </c>
      <c r="M63" s="1593"/>
      <c r="N63" s="1593"/>
      <c r="O63" s="297" t="s">
        <v>13</v>
      </c>
      <c r="P63" s="719"/>
    </row>
    <row r="64" spans="2:37" s="297" customFormat="1" ht="15" customHeight="1">
      <c r="G64" s="297" t="s">
        <v>131</v>
      </c>
      <c r="I64" s="461"/>
      <c r="J64" s="458"/>
      <c r="K64" s="545"/>
      <c r="L64" s="545"/>
      <c r="M64" s="545"/>
      <c r="N64" s="545"/>
    </row>
    <row r="65" spans="7:39" s="297" customFormat="1" ht="15" customHeight="1">
      <c r="I65" s="461"/>
      <c r="J65" s="458"/>
      <c r="K65" s="476"/>
      <c r="L65" s="476"/>
      <c r="M65" s="476"/>
      <c r="N65" s="476"/>
      <c r="O65" s="476"/>
    </row>
    <row r="66" spans="7:39" s="297" customFormat="1" ht="15" customHeight="1"/>
    <row r="67" spans="7:39" s="297" customFormat="1" ht="15" customHeight="1">
      <c r="G67" s="297" t="s">
        <v>131</v>
      </c>
      <c r="H67" s="456" t="s">
        <v>142</v>
      </c>
      <c r="I67" s="458" t="s">
        <v>51</v>
      </c>
      <c r="J67" s="966">
        <v>1</v>
      </c>
      <c r="K67" s="966"/>
      <c r="L67" s="475" t="s">
        <v>58</v>
      </c>
      <c r="M67" s="970">
        <f>M12</f>
        <v>200</v>
      </c>
      <c r="N67" s="970"/>
      <c r="O67" s="970"/>
      <c r="P67" s="297" t="s">
        <v>115</v>
      </c>
      <c r="Q67" s="963">
        <v>1.23</v>
      </c>
      <c r="R67" s="963"/>
      <c r="S67" s="475" t="s">
        <v>58</v>
      </c>
      <c r="T67" s="970">
        <f>M27</f>
        <v>96</v>
      </c>
      <c r="U67" s="970"/>
      <c r="V67" s="970"/>
      <c r="W67" s="458" t="s">
        <v>51</v>
      </c>
      <c r="X67" s="970">
        <f>J67*M67+Q67*T67</f>
        <v>318.08</v>
      </c>
      <c r="Y67" s="970"/>
      <c r="Z67" s="970"/>
      <c r="AA67" s="970"/>
      <c r="AB67" s="297" t="s">
        <v>13</v>
      </c>
    </row>
    <row r="68" spans="7:39" s="297" customFormat="1" ht="15" customHeight="1"/>
    <row r="69" spans="7:39" s="297" customFormat="1" ht="15" customHeight="1">
      <c r="I69" s="297" t="s">
        <v>143</v>
      </c>
    </row>
    <row r="70" spans="7:39" s="297" customFormat="1" ht="15" customHeight="1">
      <c r="J70" s="461" t="s">
        <v>134</v>
      </c>
      <c r="K70" s="458" t="s">
        <v>51</v>
      </c>
      <c r="L70" s="297" t="s">
        <v>175</v>
      </c>
    </row>
    <row r="71" spans="7:39" s="297" customFormat="1" ht="15" customHeight="1">
      <c r="K71" s="458" t="s">
        <v>51</v>
      </c>
      <c r="L71" s="966">
        <v>1.1000000000000001</v>
      </c>
      <c r="M71" s="966"/>
      <c r="N71" s="475" t="s">
        <v>58</v>
      </c>
      <c r="O71" s="970">
        <f>反力!$AC$26</f>
        <v>1860</v>
      </c>
      <c r="P71" s="970"/>
      <c r="Q71" s="970"/>
      <c r="R71" s="970"/>
      <c r="S71" s="297" t="s">
        <v>115</v>
      </c>
      <c r="T71" s="966">
        <v>1.2</v>
      </c>
      <c r="U71" s="966"/>
      <c r="V71" s="475" t="s">
        <v>58</v>
      </c>
      <c r="W71" s="970">
        <f>反力!$AC$27</f>
        <v>260</v>
      </c>
      <c r="X71" s="970"/>
      <c r="Y71" s="970"/>
      <c r="Z71" s="480"/>
    </row>
    <row r="72" spans="7:39" s="297" customFormat="1" ht="15" customHeight="1">
      <c r="L72" s="297" t="s">
        <v>115</v>
      </c>
      <c r="M72" s="973">
        <v>1.35</v>
      </c>
      <c r="N72" s="973"/>
      <c r="O72" s="297" t="s">
        <v>58</v>
      </c>
      <c r="P72" s="970">
        <f>反力!$AC$56</f>
        <v>25.08111572265625</v>
      </c>
      <c r="Q72" s="970"/>
      <c r="R72" s="970"/>
      <c r="S72" s="297" t="s">
        <v>58</v>
      </c>
      <c r="T72" s="479">
        <v>2</v>
      </c>
      <c r="U72" s="297" t="s">
        <v>58</v>
      </c>
      <c r="V72" s="474" t="s">
        <v>114</v>
      </c>
      <c r="W72" s="479">
        <v>1</v>
      </c>
      <c r="X72" s="297" t="s">
        <v>115</v>
      </c>
      <c r="Y72" s="974">
        <f>反力!AB81</f>
        <v>0.52100000000000002</v>
      </c>
      <c r="Z72" s="974"/>
      <c r="AA72" s="974"/>
      <c r="AB72" s="480" t="s">
        <v>116</v>
      </c>
    </row>
    <row r="73" spans="7:39" s="297" customFormat="1" ht="15" customHeight="1">
      <c r="M73" s="297" t="s">
        <v>115</v>
      </c>
      <c r="N73" s="966">
        <v>1</v>
      </c>
      <c r="O73" s="966"/>
      <c r="P73" s="475" t="s">
        <v>58</v>
      </c>
      <c r="Q73" s="970">
        <f>反力!$AC$31</f>
        <v>400</v>
      </c>
      <c r="R73" s="970"/>
      <c r="S73" s="970"/>
      <c r="T73" s="480"/>
      <c r="U73" s="474"/>
      <c r="W73" s="479"/>
      <c r="Y73" s="474"/>
      <c r="Z73" s="479"/>
      <c r="AB73" s="697"/>
      <c r="AC73" s="697"/>
      <c r="AD73" s="697"/>
      <c r="AE73" s="480"/>
      <c r="AG73" s="707"/>
      <c r="AH73" s="707"/>
      <c r="AI73" s="475"/>
      <c r="AJ73" s="474"/>
      <c r="AK73" s="474"/>
      <c r="AL73" s="474"/>
      <c r="AM73" s="474"/>
    </row>
    <row r="74" spans="7:39" s="297" customFormat="1" ht="15" customHeight="1">
      <c r="K74" s="458" t="s">
        <v>51</v>
      </c>
      <c r="L74" s="971">
        <f>L71*O71+T71*W71+M72*P72*T72*(W72+Y72)+N73*Q73</f>
        <v>2861.0006179382326</v>
      </c>
      <c r="M74" s="971"/>
      <c r="N74" s="971"/>
      <c r="O74" s="971"/>
      <c r="P74" s="971"/>
      <c r="Q74" s="297" t="s">
        <v>13</v>
      </c>
    </row>
    <row r="75" spans="7:39" s="297" customFormat="1" ht="15" customHeight="1"/>
    <row r="76" spans="7:39" s="297" customFormat="1" ht="15" customHeight="1">
      <c r="I76" s="297" t="s">
        <v>821</v>
      </c>
    </row>
    <row r="77" spans="7:39" s="297" customFormat="1" ht="15" customHeight="1">
      <c r="J77" s="461" t="s">
        <v>822</v>
      </c>
      <c r="K77" s="458" t="s">
        <v>51</v>
      </c>
      <c r="L77" s="1593">
        <v>0</v>
      </c>
      <c r="M77" s="1593"/>
      <c r="N77" s="1593"/>
      <c r="O77" s="297" t="s">
        <v>13</v>
      </c>
      <c r="P77" s="719"/>
    </row>
    <row r="78" spans="7:39" s="297" customFormat="1" ht="15" customHeight="1"/>
    <row r="79" spans="7:39" s="297" customFormat="1" ht="15" customHeight="1">
      <c r="I79" s="297" t="s">
        <v>824</v>
      </c>
    </row>
    <row r="80" spans="7:39" s="297" customFormat="1" ht="15" customHeight="1">
      <c r="J80" s="467" t="s">
        <v>826</v>
      </c>
      <c r="O80" s="458" t="s">
        <v>51</v>
      </c>
      <c r="P80" s="1595">
        <f>X67</f>
        <v>318.08</v>
      </c>
      <c r="Q80" s="1595"/>
      <c r="R80" s="1595"/>
      <c r="S80" s="297" t="s">
        <v>146</v>
      </c>
      <c r="T80" s="962">
        <v>0.5</v>
      </c>
      <c r="U80" s="962"/>
      <c r="V80" s="477" t="s">
        <v>58</v>
      </c>
      <c r="W80" s="963">
        <v>0.1</v>
      </c>
      <c r="X80" s="963"/>
      <c r="Y80" s="477" t="s">
        <v>58</v>
      </c>
      <c r="Z80" s="964">
        <f>L74</f>
        <v>2861.0006179382326</v>
      </c>
      <c r="AA80" s="964"/>
      <c r="AB80" s="964"/>
      <c r="AC80" s="964"/>
    </row>
    <row r="81" spans="2:37" s="297" customFormat="1" ht="15" customHeight="1">
      <c r="J81" s="467"/>
      <c r="O81" s="458"/>
      <c r="P81" s="545"/>
      <c r="Q81" s="545"/>
      <c r="R81" s="545"/>
      <c r="T81" s="705"/>
      <c r="U81" s="705"/>
      <c r="V81" s="477"/>
      <c r="W81" s="458" t="s">
        <v>51</v>
      </c>
      <c r="X81" s="943">
        <f>ROUND(P80-T80*W80*Z80,2)</f>
        <v>175.03</v>
      </c>
      <c r="Y81" s="943"/>
      <c r="Z81" s="943"/>
      <c r="AA81" s="943"/>
      <c r="AB81" s="297" t="s">
        <v>13</v>
      </c>
    </row>
    <row r="82" spans="2:37" s="297" customFormat="1" ht="15" customHeight="1">
      <c r="J82" s="467" t="s">
        <v>137</v>
      </c>
      <c r="O82" s="458" t="s">
        <v>51</v>
      </c>
      <c r="P82" s="1595">
        <f>X67</f>
        <v>318.08</v>
      </c>
      <c r="Q82" s="1595"/>
      <c r="R82" s="1595"/>
      <c r="S82" s="297" t="s">
        <v>52</v>
      </c>
      <c r="T82" s="471">
        <v>2</v>
      </c>
      <c r="W82" s="458" t="s">
        <v>51</v>
      </c>
      <c r="X82" s="943">
        <f>P82/T82</f>
        <v>159.04</v>
      </c>
      <c r="Y82" s="943"/>
      <c r="Z82" s="943"/>
      <c r="AA82" s="943"/>
      <c r="AB82" s="297" t="s">
        <v>13</v>
      </c>
    </row>
    <row r="83" spans="2:37" s="297" customFormat="1" ht="15" customHeight="1">
      <c r="Q83" s="458"/>
      <c r="R83" s="472"/>
      <c r="S83" s="472"/>
      <c r="T83" s="472"/>
      <c r="U83" s="472"/>
      <c r="W83" s="471"/>
      <c r="AH83" s="472"/>
      <c r="AI83" s="472"/>
      <c r="AJ83" s="472"/>
      <c r="AK83" s="472"/>
    </row>
    <row r="84" spans="2:37" s="297" customFormat="1" ht="15" customHeight="1">
      <c r="I84" s="297" t="s">
        <v>140</v>
      </c>
      <c r="J84" s="461" t="s">
        <v>825</v>
      </c>
      <c r="K84" s="458" t="s">
        <v>51</v>
      </c>
      <c r="L84" s="943">
        <f>MAX(X81:AA82)</f>
        <v>175.03</v>
      </c>
      <c r="M84" s="943"/>
      <c r="N84" s="943"/>
      <c r="O84" s="297" t="s">
        <v>13</v>
      </c>
      <c r="P84" s="545"/>
      <c r="R84" s="472"/>
      <c r="S84" s="472"/>
      <c r="T84" s="472"/>
    </row>
    <row r="85" spans="2:37" s="297" customFormat="1" ht="15" customHeight="1">
      <c r="G85" s="297" t="s">
        <v>131</v>
      </c>
      <c r="I85" s="461"/>
    </row>
    <row r="86" spans="2:37" s="219" customFormat="1" ht="15" customHeight="1">
      <c r="B86" s="220"/>
      <c r="C86" s="220"/>
    </row>
    <row r="87" spans="2:37" s="219" customFormat="1" ht="15" customHeight="1">
      <c r="B87" s="220"/>
      <c r="C87" s="220"/>
    </row>
    <row r="88" spans="2:37" s="297" customFormat="1" ht="15" customHeight="1">
      <c r="F88" s="455" t="s">
        <v>176</v>
      </c>
      <c r="N88" s="297" t="s">
        <v>177</v>
      </c>
    </row>
    <row r="89" spans="2:37" s="219" customFormat="1" ht="15" customHeight="1">
      <c r="B89" s="220"/>
      <c r="C89" s="220"/>
    </row>
    <row r="90" spans="2:37" s="297" customFormat="1" ht="15" customHeight="1">
      <c r="G90" s="297" t="s">
        <v>131</v>
      </c>
      <c r="H90" s="456" t="s">
        <v>132</v>
      </c>
      <c r="I90" s="458" t="s">
        <v>51</v>
      </c>
      <c r="J90" s="966">
        <v>1.1000000000000001</v>
      </c>
      <c r="K90" s="966"/>
      <c r="L90" s="475" t="s">
        <v>58</v>
      </c>
      <c r="M90" s="970">
        <f>M11</f>
        <v>400</v>
      </c>
      <c r="N90" s="970"/>
      <c r="O90" s="970"/>
      <c r="P90" s="297" t="s">
        <v>115</v>
      </c>
      <c r="Q90" s="963">
        <v>1.23</v>
      </c>
      <c r="R90" s="963"/>
      <c r="S90" s="475" t="s">
        <v>58</v>
      </c>
      <c r="T90" s="969">
        <f>M26</f>
        <v>160</v>
      </c>
      <c r="U90" s="969"/>
      <c r="V90" s="969"/>
      <c r="W90" s="297" t="s">
        <v>40</v>
      </c>
      <c r="X90" s="970">
        <f>J90*M90+Q90*T90</f>
        <v>636.80000000000007</v>
      </c>
      <c r="Y90" s="970"/>
      <c r="Z90" s="970"/>
      <c r="AA90" s="970"/>
      <c r="AB90" s="297" t="s">
        <v>13</v>
      </c>
    </row>
    <row r="91" spans="2:37" s="297" customFormat="1" ht="15" customHeight="1"/>
    <row r="92" spans="2:37" s="297" customFormat="1" ht="15" customHeight="1">
      <c r="I92" s="297" t="s">
        <v>133</v>
      </c>
    </row>
    <row r="93" spans="2:37" s="297" customFormat="1" ht="15" customHeight="1">
      <c r="J93" s="461" t="s">
        <v>134</v>
      </c>
      <c r="K93" s="458" t="s">
        <v>51</v>
      </c>
      <c r="L93" s="297" t="s">
        <v>178</v>
      </c>
    </row>
    <row r="94" spans="2:37" s="297" customFormat="1" ht="15" customHeight="1">
      <c r="K94" s="458" t="s">
        <v>51</v>
      </c>
      <c r="L94" s="966">
        <v>1.1000000000000001</v>
      </c>
      <c r="M94" s="966"/>
      <c r="N94" s="475" t="s">
        <v>58</v>
      </c>
      <c r="O94" s="970">
        <f>O54</f>
        <v>5740</v>
      </c>
      <c r="P94" s="970"/>
      <c r="Q94" s="970"/>
      <c r="R94" s="970"/>
      <c r="S94" s="297" t="s">
        <v>115</v>
      </c>
      <c r="T94" s="966">
        <v>1.2</v>
      </c>
      <c r="U94" s="966"/>
      <c r="V94" s="475" t="s">
        <v>58</v>
      </c>
      <c r="W94" s="970">
        <f>W54</f>
        <v>520</v>
      </c>
      <c r="X94" s="970"/>
      <c r="Y94" s="970"/>
      <c r="AA94" s="480"/>
      <c r="AB94" s="480"/>
    </row>
    <row r="95" spans="2:37" s="297" customFormat="1" ht="15" customHeight="1">
      <c r="L95" s="297" t="s">
        <v>115</v>
      </c>
      <c r="M95" s="973">
        <v>1.23</v>
      </c>
      <c r="N95" s="973"/>
      <c r="O95" s="297" t="s">
        <v>58</v>
      </c>
      <c r="P95" s="970">
        <f>P55</f>
        <v>272.46682739257813</v>
      </c>
      <c r="Q95" s="970"/>
      <c r="R95" s="970"/>
      <c r="S95" s="297" t="s">
        <v>58</v>
      </c>
      <c r="T95" s="479">
        <v>2</v>
      </c>
      <c r="U95" s="297" t="s">
        <v>58</v>
      </c>
      <c r="V95" s="474" t="s">
        <v>114</v>
      </c>
      <c r="W95" s="479">
        <v>1</v>
      </c>
      <c r="X95" s="297" t="s">
        <v>115</v>
      </c>
      <c r="Y95" s="974">
        <f>Y55</f>
        <v>0.222</v>
      </c>
      <c r="Z95" s="974"/>
      <c r="AA95" s="974"/>
      <c r="AB95" s="480" t="s">
        <v>116</v>
      </c>
    </row>
    <row r="96" spans="2:37" s="297" customFormat="1" ht="15" customHeight="1">
      <c r="M96" s="297" t="s">
        <v>115</v>
      </c>
      <c r="N96" s="966">
        <v>1</v>
      </c>
      <c r="O96" s="966"/>
      <c r="P96" s="475" t="s">
        <v>58</v>
      </c>
      <c r="Q96" s="970">
        <f>Q56</f>
        <v>740</v>
      </c>
      <c r="R96" s="970"/>
      <c r="S96" s="970"/>
      <c r="T96" s="480"/>
      <c r="U96" s="479"/>
      <c r="W96" s="474"/>
      <c r="X96" s="479"/>
      <c r="Z96" s="697"/>
      <c r="AA96" s="697"/>
      <c r="AB96" s="697"/>
      <c r="AC96" s="480"/>
      <c r="AE96" s="707"/>
      <c r="AF96" s="707"/>
      <c r="AG96" s="475"/>
      <c r="AH96" s="474"/>
      <c r="AI96" s="474"/>
      <c r="AJ96" s="474"/>
      <c r="AK96" s="474"/>
    </row>
    <row r="97" spans="7:33" s="297" customFormat="1" ht="15" customHeight="1">
      <c r="K97" s="458" t="s">
        <v>51</v>
      </c>
      <c r="L97" s="971">
        <f>L94*O94+T94*W94+M95*P95*T95*(W95+Y95)+N96*Q96</f>
        <v>8497.0679791613784</v>
      </c>
      <c r="M97" s="971"/>
      <c r="N97" s="971"/>
      <c r="O97" s="971"/>
      <c r="P97" s="971"/>
      <c r="Q97" s="297" t="s">
        <v>13</v>
      </c>
      <c r="V97" s="472"/>
      <c r="W97" s="472"/>
      <c r="X97" s="472"/>
      <c r="Y97" s="472"/>
    </row>
    <row r="98" spans="7:33" s="297" customFormat="1" ht="15" customHeight="1"/>
    <row r="99" spans="7:33" s="297" customFormat="1" ht="15" customHeight="1">
      <c r="I99" s="297" t="s">
        <v>821</v>
      </c>
    </row>
    <row r="100" spans="7:33" s="297" customFormat="1" ht="15" customHeight="1">
      <c r="J100" s="461" t="s">
        <v>822</v>
      </c>
      <c r="K100" s="458" t="s">
        <v>51</v>
      </c>
      <c r="L100" s="984" t="s">
        <v>823</v>
      </c>
      <c r="M100" s="984"/>
      <c r="N100" s="984"/>
      <c r="O100" s="458" t="s">
        <v>51</v>
      </c>
      <c r="P100" s="963">
        <v>0.1</v>
      </c>
      <c r="Q100" s="963"/>
      <c r="R100" s="477" t="s">
        <v>58</v>
      </c>
      <c r="S100" s="943">
        <f>L97</f>
        <v>8497.0679791613784</v>
      </c>
      <c r="T100" s="943"/>
      <c r="U100" s="943"/>
      <c r="V100" s="943"/>
      <c r="W100" s="458" t="s">
        <v>51</v>
      </c>
      <c r="X100" s="943">
        <f>ROUND(P100*S100,2)</f>
        <v>849.71</v>
      </c>
      <c r="Y100" s="943"/>
      <c r="Z100" s="943"/>
      <c r="AA100" s="297" t="s">
        <v>13</v>
      </c>
      <c r="AG100" s="545"/>
    </row>
    <row r="101" spans="7:33" s="297" customFormat="1" ht="15" customHeight="1">
      <c r="J101" s="467"/>
      <c r="AB101" s="458"/>
      <c r="AC101" s="472"/>
      <c r="AD101" s="472"/>
      <c r="AE101" s="472"/>
      <c r="AF101" s="472"/>
      <c r="AG101" s="472"/>
    </row>
    <row r="102" spans="7:33" s="297" customFormat="1" ht="15" customHeight="1">
      <c r="I102" s="297" t="s">
        <v>824</v>
      </c>
      <c r="J102" s="467"/>
      <c r="N102" s="458"/>
      <c r="O102" s="706"/>
      <c r="P102" s="706"/>
      <c r="Q102" s="477"/>
      <c r="R102" s="472"/>
      <c r="S102" s="472"/>
      <c r="T102" s="472"/>
      <c r="U102" s="472"/>
      <c r="V102" s="472"/>
      <c r="AB102" s="458"/>
      <c r="AC102" s="472"/>
      <c r="AD102" s="472"/>
      <c r="AE102" s="472"/>
      <c r="AF102" s="472"/>
      <c r="AG102" s="472"/>
    </row>
    <row r="103" spans="7:33" s="297" customFormat="1" ht="15" customHeight="1">
      <c r="J103" s="461" t="s">
        <v>825</v>
      </c>
      <c r="K103" s="458" t="s">
        <v>51</v>
      </c>
      <c r="L103" s="1593">
        <v>0</v>
      </c>
      <c r="M103" s="1593"/>
      <c r="N103" s="1593"/>
      <c r="O103" s="297" t="s">
        <v>13</v>
      </c>
      <c r="P103" s="719"/>
    </row>
    <row r="104" spans="7:33" s="297" customFormat="1" ht="15" customHeight="1">
      <c r="G104" s="297" t="s">
        <v>131</v>
      </c>
    </row>
    <row r="105" spans="7:33" s="297" customFormat="1" ht="15" customHeight="1">
      <c r="I105" s="461"/>
      <c r="J105" s="458"/>
      <c r="K105" s="472"/>
      <c r="L105" s="472"/>
      <c r="M105" s="472"/>
      <c r="N105" s="472"/>
    </row>
    <row r="106" spans="7:33" s="297" customFormat="1" ht="15" customHeight="1"/>
    <row r="107" spans="7:33" s="297" customFormat="1" ht="15" customHeight="1">
      <c r="G107" s="297" t="s">
        <v>131</v>
      </c>
      <c r="H107" s="456" t="s">
        <v>142</v>
      </c>
      <c r="I107" s="458" t="s">
        <v>51</v>
      </c>
      <c r="J107" s="966">
        <v>1.1000000000000001</v>
      </c>
      <c r="K107" s="966"/>
      <c r="L107" s="475" t="s">
        <v>58</v>
      </c>
      <c r="M107" s="970">
        <f>M67</f>
        <v>200</v>
      </c>
      <c r="N107" s="970"/>
      <c r="O107" s="970"/>
      <c r="P107" s="297" t="s">
        <v>115</v>
      </c>
      <c r="Q107" s="963">
        <v>1.23</v>
      </c>
      <c r="R107" s="963"/>
      <c r="S107" s="475" t="s">
        <v>58</v>
      </c>
      <c r="T107" s="970">
        <f>T67</f>
        <v>96</v>
      </c>
      <c r="U107" s="970"/>
      <c r="V107" s="970"/>
      <c r="W107" s="458" t="s">
        <v>51</v>
      </c>
      <c r="X107" s="970">
        <f>J107*M107+Q107*T107</f>
        <v>338.08000000000004</v>
      </c>
      <c r="Y107" s="970"/>
      <c r="Z107" s="970"/>
      <c r="AA107" s="970"/>
      <c r="AB107" s="297" t="s">
        <v>13</v>
      </c>
    </row>
    <row r="108" spans="7:33" s="297" customFormat="1" ht="15" customHeight="1"/>
    <row r="109" spans="7:33" s="297" customFormat="1" ht="15" customHeight="1">
      <c r="I109" s="297" t="s">
        <v>143</v>
      </c>
    </row>
    <row r="110" spans="7:33" s="297" customFormat="1" ht="15" customHeight="1">
      <c r="J110" s="461" t="s">
        <v>134</v>
      </c>
      <c r="K110" s="458" t="s">
        <v>51</v>
      </c>
      <c r="L110" s="297" t="s">
        <v>179</v>
      </c>
    </row>
    <row r="111" spans="7:33" s="297" customFormat="1" ht="15" customHeight="1">
      <c r="K111" s="458" t="s">
        <v>51</v>
      </c>
      <c r="L111" s="966">
        <v>1.1000000000000001</v>
      </c>
      <c r="M111" s="966"/>
      <c r="N111" s="475" t="s">
        <v>58</v>
      </c>
      <c r="O111" s="970">
        <f>O71</f>
        <v>1860</v>
      </c>
      <c r="P111" s="970"/>
      <c r="Q111" s="970"/>
      <c r="R111" s="970"/>
      <c r="S111" s="297" t="s">
        <v>115</v>
      </c>
      <c r="T111" s="966">
        <v>1.2</v>
      </c>
      <c r="U111" s="966"/>
      <c r="V111" s="475" t="s">
        <v>58</v>
      </c>
      <c r="W111" s="970">
        <f>W71</f>
        <v>260</v>
      </c>
      <c r="X111" s="970"/>
      <c r="Y111" s="970"/>
      <c r="AA111" s="480"/>
    </row>
    <row r="112" spans="7:33" s="297" customFormat="1" ht="15" customHeight="1">
      <c r="L112" s="297" t="s">
        <v>115</v>
      </c>
      <c r="M112" s="973">
        <v>1.23</v>
      </c>
      <c r="N112" s="973"/>
      <c r="O112" s="297" t="s">
        <v>58</v>
      </c>
      <c r="P112" s="970">
        <f>P72</f>
        <v>25.08111572265625</v>
      </c>
      <c r="Q112" s="970"/>
      <c r="R112" s="970"/>
      <c r="S112" s="297" t="s">
        <v>58</v>
      </c>
      <c r="T112" s="479">
        <v>2</v>
      </c>
      <c r="U112" s="297" t="s">
        <v>58</v>
      </c>
      <c r="V112" s="474" t="s">
        <v>114</v>
      </c>
      <c r="W112" s="479">
        <v>1</v>
      </c>
      <c r="X112" s="297" t="s">
        <v>115</v>
      </c>
      <c r="Y112" s="974">
        <f>Y72</f>
        <v>0.52100000000000002</v>
      </c>
      <c r="Z112" s="974"/>
      <c r="AA112" s="974"/>
      <c r="AB112" s="480" t="s">
        <v>116</v>
      </c>
    </row>
    <row r="113" spans="2:37" s="297" customFormat="1" ht="15" customHeight="1">
      <c r="M113" s="297" t="s">
        <v>115</v>
      </c>
      <c r="N113" s="966">
        <v>1</v>
      </c>
      <c r="O113" s="966"/>
      <c r="P113" s="475" t="s">
        <v>58</v>
      </c>
      <c r="Q113" s="970">
        <f>Q73</f>
        <v>400</v>
      </c>
      <c r="R113" s="970"/>
      <c r="S113" s="970"/>
      <c r="T113" s="480"/>
      <c r="U113" s="479"/>
      <c r="W113" s="474"/>
      <c r="X113" s="479"/>
      <c r="Z113" s="697"/>
      <c r="AA113" s="697"/>
      <c r="AB113" s="697"/>
      <c r="AC113" s="480"/>
      <c r="AE113" s="707"/>
      <c r="AF113" s="707"/>
      <c r="AG113" s="475"/>
      <c r="AH113" s="474"/>
      <c r="AI113" s="474"/>
      <c r="AJ113" s="474"/>
      <c r="AK113" s="474"/>
    </row>
    <row r="114" spans="2:37" s="297" customFormat="1" ht="15" customHeight="1">
      <c r="K114" s="458" t="s">
        <v>51</v>
      </c>
      <c r="L114" s="971">
        <f>L111*O111+T111*W111+M112*P112*T112*(W112+Y112)+N113*Q113</f>
        <v>2851.8450074548341</v>
      </c>
      <c r="M114" s="971"/>
      <c r="N114" s="971"/>
      <c r="O114" s="971"/>
      <c r="P114" s="971"/>
      <c r="Q114" s="297" t="s">
        <v>13</v>
      </c>
      <c r="V114" s="472"/>
      <c r="W114" s="472"/>
      <c r="X114" s="472"/>
    </row>
    <row r="115" spans="2:37" s="297" customFormat="1" ht="15" customHeight="1"/>
    <row r="116" spans="2:37" s="297" customFormat="1" ht="15" customHeight="1">
      <c r="I116" s="297" t="s">
        <v>821</v>
      </c>
    </row>
    <row r="117" spans="2:37" s="297" customFormat="1" ht="15" customHeight="1">
      <c r="J117" s="461" t="s">
        <v>822</v>
      </c>
      <c r="K117" s="458" t="s">
        <v>51</v>
      </c>
      <c r="L117" s="1593">
        <v>0</v>
      </c>
      <c r="M117" s="1593"/>
      <c r="N117" s="1593"/>
      <c r="O117" s="297" t="s">
        <v>13</v>
      </c>
      <c r="P117" s="719"/>
    </row>
    <row r="118" spans="2:37" s="297" customFormat="1" ht="15" customHeight="1"/>
    <row r="119" spans="2:37" s="297" customFormat="1" ht="15" customHeight="1">
      <c r="I119" s="297" t="s">
        <v>824</v>
      </c>
    </row>
    <row r="120" spans="2:37" s="297" customFormat="1" ht="15" customHeight="1">
      <c r="J120" s="467" t="s">
        <v>826</v>
      </c>
      <c r="O120" s="458" t="s">
        <v>51</v>
      </c>
      <c r="P120" s="1595">
        <f>X107</f>
        <v>338.08000000000004</v>
      </c>
      <c r="Q120" s="1595"/>
      <c r="R120" s="1595"/>
      <c r="S120" s="297" t="s">
        <v>146</v>
      </c>
      <c r="T120" s="962">
        <v>0.5</v>
      </c>
      <c r="U120" s="962"/>
      <c r="V120" s="477" t="s">
        <v>58</v>
      </c>
      <c r="W120" s="963">
        <v>0.1</v>
      </c>
      <c r="X120" s="963"/>
      <c r="Y120" s="477" t="s">
        <v>58</v>
      </c>
      <c r="Z120" s="964">
        <f>L114</f>
        <v>2851.8450074548341</v>
      </c>
      <c r="AA120" s="964"/>
      <c r="AB120" s="964"/>
      <c r="AC120" s="964"/>
    </row>
    <row r="121" spans="2:37" s="297" customFormat="1" ht="15" customHeight="1">
      <c r="J121" s="467"/>
      <c r="O121" s="458"/>
      <c r="P121" s="545"/>
      <c r="Q121" s="545"/>
      <c r="R121" s="545"/>
      <c r="T121" s="705"/>
      <c r="U121" s="705"/>
      <c r="V121" s="477"/>
      <c r="W121" s="458" t="s">
        <v>51</v>
      </c>
      <c r="X121" s="943">
        <f>ROUND(P120-T120*W120*Z120,2)</f>
        <v>195.49</v>
      </c>
      <c r="Y121" s="943"/>
      <c r="Z121" s="943"/>
      <c r="AA121" s="943"/>
      <c r="AB121" s="297" t="s">
        <v>13</v>
      </c>
    </row>
    <row r="122" spans="2:37" s="297" customFormat="1" ht="15" customHeight="1">
      <c r="J122" s="467" t="s">
        <v>137</v>
      </c>
      <c r="O122" s="458" t="s">
        <v>51</v>
      </c>
      <c r="P122" s="1595">
        <f>X107</f>
        <v>338.08000000000004</v>
      </c>
      <c r="Q122" s="1595"/>
      <c r="R122" s="1595"/>
      <c r="S122" s="297" t="s">
        <v>52</v>
      </c>
      <c r="T122" s="471">
        <v>2</v>
      </c>
      <c r="W122" s="458" t="s">
        <v>51</v>
      </c>
      <c r="X122" s="943">
        <f>P122/T122</f>
        <v>169.04000000000002</v>
      </c>
      <c r="Y122" s="943"/>
      <c r="Z122" s="943"/>
      <c r="AA122" s="943"/>
      <c r="AB122" s="297" t="s">
        <v>13</v>
      </c>
    </row>
    <row r="123" spans="2:37" s="297" customFormat="1" ht="15" customHeight="1">
      <c r="Q123" s="458"/>
      <c r="R123" s="472"/>
      <c r="S123" s="472"/>
      <c r="T123" s="472"/>
      <c r="U123" s="472"/>
      <c r="W123" s="471"/>
      <c r="AH123" s="472"/>
      <c r="AI123" s="472"/>
      <c r="AJ123" s="472"/>
      <c r="AK123" s="472"/>
    </row>
    <row r="124" spans="2:37" s="297" customFormat="1" ht="15" customHeight="1">
      <c r="I124" s="297" t="s">
        <v>140</v>
      </c>
      <c r="J124" s="461" t="s">
        <v>825</v>
      </c>
      <c r="K124" s="458" t="s">
        <v>51</v>
      </c>
      <c r="L124" s="943">
        <f>MAX(X121:AA122)</f>
        <v>195.49</v>
      </c>
      <c r="M124" s="943"/>
      <c r="N124" s="943"/>
      <c r="O124" s="297" t="s">
        <v>13</v>
      </c>
      <c r="P124" s="545"/>
      <c r="R124" s="472"/>
      <c r="S124" s="472"/>
      <c r="T124" s="472"/>
    </row>
    <row r="125" spans="2:37" s="297" customFormat="1" ht="15" customHeight="1">
      <c r="G125" s="297" t="s">
        <v>131</v>
      </c>
    </row>
    <row r="126" spans="2:37" s="219" customFormat="1" ht="15" customHeight="1">
      <c r="B126" s="220"/>
      <c r="C126" s="220"/>
    </row>
    <row r="127" spans="2:37" s="219" customFormat="1" ht="15" customHeight="1">
      <c r="B127" s="220"/>
      <c r="C127" s="220"/>
    </row>
    <row r="128" spans="2:37" s="297" customFormat="1" ht="15" customHeight="1">
      <c r="F128" s="455" t="s">
        <v>180</v>
      </c>
      <c r="N128" s="297" t="s">
        <v>181</v>
      </c>
    </row>
    <row r="129" spans="2:37" s="219" customFormat="1" ht="15" customHeight="1">
      <c r="B129" s="220"/>
      <c r="C129" s="220"/>
    </row>
    <row r="130" spans="2:37" s="297" customFormat="1" ht="15" customHeight="1">
      <c r="G130" s="297" t="s">
        <v>131</v>
      </c>
      <c r="H130" s="456" t="s">
        <v>132</v>
      </c>
      <c r="I130" s="458" t="s">
        <v>51</v>
      </c>
      <c r="J130" s="966">
        <v>1</v>
      </c>
      <c r="K130" s="966"/>
      <c r="L130" s="475" t="s">
        <v>58</v>
      </c>
      <c r="M130" s="970">
        <f>M90</f>
        <v>400</v>
      </c>
      <c r="N130" s="970"/>
      <c r="O130" s="970"/>
      <c r="P130" s="297" t="s">
        <v>115</v>
      </c>
      <c r="Q130" s="963">
        <v>1.35</v>
      </c>
      <c r="R130" s="963"/>
      <c r="S130" s="475" t="s">
        <v>58</v>
      </c>
      <c r="T130" s="970">
        <f>T90</f>
        <v>160</v>
      </c>
      <c r="U130" s="970"/>
      <c r="V130" s="970"/>
      <c r="W130" s="297" t="s">
        <v>40</v>
      </c>
      <c r="X130" s="970">
        <f>J130*M130+Q130*T130</f>
        <v>616</v>
      </c>
      <c r="Y130" s="970"/>
      <c r="Z130" s="970"/>
      <c r="AA130" s="970"/>
      <c r="AB130" s="297" t="s">
        <v>13</v>
      </c>
    </row>
    <row r="131" spans="2:37" s="297" customFormat="1" ht="15" customHeight="1"/>
    <row r="132" spans="2:37" s="297" customFormat="1" ht="15" customHeight="1">
      <c r="I132" s="297" t="s">
        <v>133</v>
      </c>
    </row>
    <row r="133" spans="2:37" s="297" customFormat="1" ht="15" customHeight="1">
      <c r="J133" s="461" t="s">
        <v>134</v>
      </c>
      <c r="K133" s="458" t="s">
        <v>51</v>
      </c>
      <c r="L133" s="297" t="s">
        <v>182</v>
      </c>
    </row>
    <row r="134" spans="2:37" s="297" customFormat="1" ht="15" customHeight="1">
      <c r="K134" s="458" t="s">
        <v>51</v>
      </c>
      <c r="L134" s="966">
        <v>1.1000000000000001</v>
      </c>
      <c r="M134" s="966"/>
      <c r="N134" s="475" t="s">
        <v>58</v>
      </c>
      <c r="O134" s="970">
        <f>O94</f>
        <v>5740</v>
      </c>
      <c r="P134" s="970"/>
      <c r="Q134" s="970"/>
      <c r="R134" s="970"/>
      <c r="S134" s="297" t="s">
        <v>115</v>
      </c>
      <c r="T134" s="966">
        <v>1.2</v>
      </c>
      <c r="U134" s="966"/>
      <c r="V134" s="475" t="s">
        <v>58</v>
      </c>
      <c r="W134" s="970">
        <f>W94</f>
        <v>520</v>
      </c>
      <c r="X134" s="970"/>
      <c r="Y134" s="970"/>
      <c r="AA134" s="480"/>
      <c r="AB134" s="480"/>
    </row>
    <row r="135" spans="2:37" s="297" customFormat="1" ht="15" customHeight="1">
      <c r="L135" s="297" t="s">
        <v>115</v>
      </c>
      <c r="M135" s="973">
        <v>1.23</v>
      </c>
      <c r="N135" s="973"/>
      <c r="O135" s="297" t="s">
        <v>58</v>
      </c>
      <c r="P135" s="970">
        <f>P95</f>
        <v>272.46682739257813</v>
      </c>
      <c r="Q135" s="970"/>
      <c r="R135" s="970"/>
      <c r="S135" s="297" t="s">
        <v>58</v>
      </c>
      <c r="T135" s="479">
        <v>2</v>
      </c>
      <c r="U135" s="297" t="s">
        <v>58</v>
      </c>
      <c r="V135" s="474" t="s">
        <v>114</v>
      </c>
      <c r="W135" s="479">
        <v>1</v>
      </c>
      <c r="X135" s="297" t="s">
        <v>115</v>
      </c>
      <c r="Y135" s="974">
        <f>Y95</f>
        <v>0.222</v>
      </c>
      <c r="Z135" s="974"/>
      <c r="AA135" s="974"/>
      <c r="AB135" s="480" t="s">
        <v>116</v>
      </c>
      <c r="AK135" s="480"/>
    </row>
    <row r="136" spans="2:37" s="297" customFormat="1" ht="15" customHeight="1">
      <c r="M136" s="297" t="s">
        <v>115</v>
      </c>
      <c r="N136" s="966">
        <v>1</v>
      </c>
      <c r="O136" s="966"/>
      <c r="P136" s="475" t="s">
        <v>58</v>
      </c>
      <c r="Q136" s="970">
        <f>Q96</f>
        <v>740</v>
      </c>
      <c r="R136" s="970"/>
      <c r="S136" s="970"/>
      <c r="T136" s="479"/>
      <c r="V136" s="474"/>
      <c r="W136" s="479"/>
      <c r="Y136" s="697"/>
      <c r="Z136" s="697"/>
      <c r="AA136" s="697"/>
      <c r="AB136" s="480"/>
      <c r="AE136" s="707"/>
      <c r="AF136" s="707"/>
      <c r="AG136" s="475"/>
      <c r="AH136" s="474"/>
      <c r="AI136" s="474"/>
      <c r="AJ136" s="474"/>
      <c r="AK136" s="474"/>
    </row>
    <row r="137" spans="2:37" s="297" customFormat="1" ht="15" customHeight="1">
      <c r="K137" s="458" t="s">
        <v>51</v>
      </c>
      <c r="L137" s="971">
        <f>L134*O134+T134*W134+M135*P135*T135*(W135+Y135)+N136*Q136</f>
        <v>8497.0679791613784</v>
      </c>
      <c r="M137" s="971"/>
      <c r="N137" s="971"/>
      <c r="O137" s="971"/>
      <c r="P137" s="971"/>
      <c r="Q137" s="297" t="s">
        <v>13</v>
      </c>
      <c r="V137" s="472"/>
    </row>
    <row r="138" spans="2:37" s="297" customFormat="1" ht="15" customHeight="1"/>
    <row r="139" spans="2:37" s="297" customFormat="1" ht="15" customHeight="1">
      <c r="I139" s="297" t="s">
        <v>821</v>
      </c>
    </row>
    <row r="140" spans="2:37" s="297" customFormat="1" ht="15" customHeight="1">
      <c r="J140" s="461" t="s">
        <v>822</v>
      </c>
      <c r="K140" s="458" t="s">
        <v>51</v>
      </c>
      <c r="L140" s="984" t="s">
        <v>823</v>
      </c>
      <c r="M140" s="984"/>
      <c r="N140" s="984"/>
      <c r="O140" s="458" t="s">
        <v>51</v>
      </c>
      <c r="P140" s="963">
        <v>0.1</v>
      </c>
      <c r="Q140" s="963"/>
      <c r="R140" s="477" t="s">
        <v>58</v>
      </c>
      <c r="S140" s="943">
        <f>L137</f>
        <v>8497.0679791613784</v>
      </c>
      <c r="T140" s="943"/>
      <c r="U140" s="943"/>
      <c r="V140" s="943"/>
      <c r="W140" s="458" t="s">
        <v>51</v>
      </c>
      <c r="X140" s="943">
        <f>ROUND(P140*S140,2)</f>
        <v>849.71</v>
      </c>
      <c r="Y140" s="943"/>
      <c r="Z140" s="943"/>
      <c r="AA140" s="297" t="s">
        <v>13</v>
      </c>
      <c r="AG140" s="545"/>
    </row>
    <row r="141" spans="2:37" s="297" customFormat="1" ht="15" customHeight="1">
      <c r="J141" s="467"/>
      <c r="AB141" s="458"/>
      <c r="AC141" s="472"/>
      <c r="AD141" s="472"/>
      <c r="AE141" s="472"/>
      <c r="AF141" s="472"/>
      <c r="AG141" s="472"/>
    </row>
    <row r="142" spans="2:37" s="297" customFormat="1" ht="15" customHeight="1">
      <c r="I142" s="297" t="s">
        <v>824</v>
      </c>
      <c r="J142" s="467"/>
      <c r="N142" s="458"/>
      <c r="O142" s="706"/>
      <c r="P142" s="706"/>
      <c r="Q142" s="477"/>
      <c r="R142" s="472"/>
      <c r="S142" s="472"/>
      <c r="T142" s="472"/>
      <c r="U142" s="472"/>
      <c r="V142" s="472"/>
      <c r="AB142" s="458"/>
      <c r="AC142" s="472"/>
      <c r="AD142" s="472"/>
      <c r="AE142" s="472"/>
      <c r="AF142" s="472"/>
      <c r="AG142" s="472"/>
    </row>
    <row r="143" spans="2:37" s="297" customFormat="1" ht="15" customHeight="1">
      <c r="J143" s="461" t="s">
        <v>825</v>
      </c>
      <c r="K143" s="458" t="s">
        <v>51</v>
      </c>
      <c r="L143" s="1593">
        <v>0</v>
      </c>
      <c r="M143" s="1593"/>
      <c r="N143" s="1593"/>
      <c r="O143" s="297" t="s">
        <v>13</v>
      </c>
      <c r="P143" s="719"/>
    </row>
    <row r="144" spans="2:37" s="297" customFormat="1" ht="15" customHeight="1">
      <c r="G144" s="297" t="s">
        <v>131</v>
      </c>
    </row>
    <row r="145" spans="7:38" s="297" customFormat="1" ht="15" customHeight="1">
      <c r="I145" s="461"/>
      <c r="J145" s="458"/>
      <c r="K145" s="472"/>
      <c r="L145" s="472"/>
      <c r="M145" s="472"/>
      <c r="N145" s="472"/>
    </row>
    <row r="146" spans="7:38" s="297" customFormat="1" ht="15" customHeight="1"/>
    <row r="147" spans="7:38" s="297" customFormat="1" ht="15" customHeight="1">
      <c r="G147" s="297" t="s">
        <v>131</v>
      </c>
      <c r="H147" s="456" t="s">
        <v>142</v>
      </c>
      <c r="I147" s="458" t="s">
        <v>51</v>
      </c>
      <c r="J147" s="966">
        <v>1</v>
      </c>
      <c r="K147" s="966"/>
      <c r="L147" s="475" t="s">
        <v>58</v>
      </c>
      <c r="M147" s="970">
        <f>M107</f>
        <v>200</v>
      </c>
      <c r="N147" s="970"/>
      <c r="O147" s="970"/>
      <c r="P147" s="297" t="s">
        <v>115</v>
      </c>
      <c r="Q147" s="963">
        <v>1.35</v>
      </c>
      <c r="R147" s="963"/>
      <c r="S147" s="475" t="s">
        <v>58</v>
      </c>
      <c r="T147" s="970">
        <f>T107</f>
        <v>96</v>
      </c>
      <c r="U147" s="970"/>
      <c r="V147" s="970"/>
      <c r="W147" s="458" t="s">
        <v>51</v>
      </c>
      <c r="X147" s="970">
        <f>J147*M147+Q147*T147</f>
        <v>329.6</v>
      </c>
      <c r="Y147" s="970"/>
      <c r="Z147" s="970"/>
      <c r="AA147" s="970"/>
      <c r="AB147" s="297" t="s">
        <v>13</v>
      </c>
    </row>
    <row r="148" spans="7:38" s="297" customFormat="1" ht="15" customHeight="1"/>
    <row r="149" spans="7:38" s="297" customFormat="1" ht="15" customHeight="1">
      <c r="I149" s="297" t="s">
        <v>143</v>
      </c>
    </row>
    <row r="150" spans="7:38" s="297" customFormat="1" ht="15" customHeight="1">
      <c r="J150" s="461" t="s">
        <v>134</v>
      </c>
      <c r="K150" s="458" t="s">
        <v>51</v>
      </c>
      <c r="L150" s="297" t="s">
        <v>182</v>
      </c>
    </row>
    <row r="151" spans="7:38" s="297" customFormat="1" ht="15" customHeight="1">
      <c r="K151" s="458" t="s">
        <v>51</v>
      </c>
      <c r="L151" s="966">
        <v>1.1000000000000001</v>
      </c>
      <c r="M151" s="966"/>
      <c r="N151" s="475" t="s">
        <v>58</v>
      </c>
      <c r="O151" s="970">
        <f>O111</f>
        <v>1860</v>
      </c>
      <c r="P151" s="970"/>
      <c r="Q151" s="970"/>
      <c r="R151" s="970"/>
      <c r="S151" s="297" t="s">
        <v>115</v>
      </c>
      <c r="T151" s="966">
        <v>1.2</v>
      </c>
      <c r="U151" s="966"/>
      <c r="V151" s="475" t="s">
        <v>58</v>
      </c>
      <c r="W151" s="970">
        <f>W111</f>
        <v>260</v>
      </c>
      <c r="X151" s="970"/>
      <c r="Y151" s="970"/>
      <c r="AA151" s="480"/>
    </row>
    <row r="152" spans="7:38" s="297" customFormat="1" ht="15" customHeight="1">
      <c r="L152" s="297" t="s">
        <v>115</v>
      </c>
      <c r="M152" s="973">
        <v>1.23</v>
      </c>
      <c r="N152" s="973"/>
      <c r="O152" s="297" t="s">
        <v>58</v>
      </c>
      <c r="P152" s="969">
        <f>P112</f>
        <v>25.08111572265625</v>
      </c>
      <c r="Q152" s="969"/>
      <c r="R152" s="969"/>
      <c r="S152" s="297" t="s">
        <v>58</v>
      </c>
      <c r="T152" s="479">
        <v>2</v>
      </c>
      <c r="U152" s="297" t="s">
        <v>58</v>
      </c>
      <c r="V152" s="474" t="s">
        <v>114</v>
      </c>
      <c r="W152" s="479">
        <v>1</v>
      </c>
      <c r="X152" s="297" t="s">
        <v>115</v>
      </c>
      <c r="Y152" s="974">
        <f>Y112</f>
        <v>0.52100000000000002</v>
      </c>
      <c r="Z152" s="974"/>
      <c r="AA152" s="974"/>
      <c r="AB152" s="480" t="s">
        <v>116</v>
      </c>
    </row>
    <row r="153" spans="7:38" s="297" customFormat="1" ht="15" customHeight="1">
      <c r="M153" s="297" t="s">
        <v>115</v>
      </c>
      <c r="N153" s="966">
        <v>1</v>
      </c>
      <c r="O153" s="966"/>
      <c r="P153" s="475" t="s">
        <v>58</v>
      </c>
      <c r="Q153" s="970">
        <f>Q113</f>
        <v>400</v>
      </c>
      <c r="R153" s="970"/>
      <c r="S153" s="970"/>
      <c r="T153" s="480"/>
      <c r="U153" s="479"/>
      <c r="W153" s="474"/>
      <c r="X153" s="479"/>
      <c r="Z153" s="697"/>
      <c r="AA153" s="697"/>
      <c r="AB153" s="697"/>
      <c r="AC153" s="480"/>
      <c r="AF153" s="707"/>
      <c r="AG153" s="707"/>
      <c r="AH153" s="475"/>
      <c r="AI153" s="474"/>
      <c r="AJ153" s="474"/>
      <c r="AK153" s="474"/>
      <c r="AL153" s="474"/>
    </row>
    <row r="154" spans="7:38" s="297" customFormat="1" ht="15" customHeight="1">
      <c r="K154" s="458" t="s">
        <v>51</v>
      </c>
      <c r="L154" s="971">
        <f>L151*O151+T151*W151+M152*P152*T152*(W152+Y152)+N153*Q153</f>
        <v>2851.8450074548341</v>
      </c>
      <c r="M154" s="971"/>
      <c r="N154" s="971"/>
      <c r="O154" s="971"/>
      <c r="P154" s="971"/>
      <c r="Q154" s="297" t="s">
        <v>13</v>
      </c>
      <c r="V154" s="472"/>
      <c r="W154" s="472"/>
    </row>
    <row r="155" spans="7:38" s="297" customFormat="1" ht="15" customHeight="1"/>
    <row r="156" spans="7:38" s="297" customFormat="1" ht="15" customHeight="1">
      <c r="I156" s="297" t="s">
        <v>821</v>
      </c>
    </row>
    <row r="157" spans="7:38" s="297" customFormat="1" ht="15" customHeight="1">
      <c r="J157" s="461" t="s">
        <v>822</v>
      </c>
      <c r="K157" s="458" t="s">
        <v>51</v>
      </c>
      <c r="L157" s="1593">
        <v>0</v>
      </c>
      <c r="M157" s="1593"/>
      <c r="N157" s="1593"/>
      <c r="O157" s="297" t="s">
        <v>13</v>
      </c>
      <c r="P157" s="719"/>
    </row>
    <row r="158" spans="7:38" s="297" customFormat="1" ht="15" customHeight="1"/>
    <row r="159" spans="7:38" s="297" customFormat="1" ht="15" customHeight="1">
      <c r="I159" s="297" t="s">
        <v>824</v>
      </c>
    </row>
    <row r="160" spans="7:38" s="297" customFormat="1" ht="15" customHeight="1">
      <c r="J160" s="467" t="s">
        <v>826</v>
      </c>
      <c r="O160" s="458" t="s">
        <v>51</v>
      </c>
      <c r="P160" s="1595">
        <f>X147</f>
        <v>329.6</v>
      </c>
      <c r="Q160" s="1595"/>
      <c r="R160" s="1595"/>
      <c r="S160" s="297" t="s">
        <v>146</v>
      </c>
      <c r="T160" s="962">
        <v>0.5</v>
      </c>
      <c r="U160" s="962"/>
      <c r="V160" s="477" t="s">
        <v>58</v>
      </c>
      <c r="W160" s="963">
        <v>0.1</v>
      </c>
      <c r="X160" s="963"/>
      <c r="Y160" s="477" t="s">
        <v>58</v>
      </c>
      <c r="Z160" s="964">
        <f>L154</f>
        <v>2851.8450074548341</v>
      </c>
      <c r="AA160" s="964"/>
      <c r="AB160" s="964"/>
      <c r="AC160" s="964"/>
    </row>
    <row r="161" spans="1:41" s="297" customFormat="1" ht="15" customHeight="1">
      <c r="J161" s="467"/>
      <c r="O161" s="458"/>
      <c r="P161" s="545"/>
      <c r="Q161" s="545"/>
      <c r="R161" s="545"/>
      <c r="T161" s="705"/>
      <c r="U161" s="705"/>
      <c r="V161" s="477"/>
      <c r="W161" s="458" t="s">
        <v>51</v>
      </c>
      <c r="X161" s="943">
        <f>ROUND(P160-T160*W160*Z160,2)</f>
        <v>187.01</v>
      </c>
      <c r="Y161" s="943"/>
      <c r="Z161" s="943"/>
      <c r="AA161" s="943"/>
      <c r="AB161" s="297" t="s">
        <v>13</v>
      </c>
    </row>
    <row r="162" spans="1:41" s="297" customFormat="1" ht="15" customHeight="1">
      <c r="J162" s="467" t="s">
        <v>137</v>
      </c>
      <c r="O162" s="458" t="s">
        <v>51</v>
      </c>
      <c r="P162" s="1595">
        <f>X147</f>
        <v>329.6</v>
      </c>
      <c r="Q162" s="1595"/>
      <c r="R162" s="1595"/>
      <c r="S162" s="297" t="s">
        <v>52</v>
      </c>
      <c r="T162" s="471">
        <v>2</v>
      </c>
      <c r="W162" s="458" t="s">
        <v>51</v>
      </c>
      <c r="X162" s="943">
        <f>P162/T162</f>
        <v>164.8</v>
      </c>
      <c r="Y162" s="943"/>
      <c r="Z162" s="943"/>
      <c r="AA162" s="943"/>
      <c r="AB162" s="297" t="s">
        <v>13</v>
      </c>
    </row>
    <row r="163" spans="1:41" s="297" customFormat="1" ht="15" customHeight="1">
      <c r="Q163" s="458"/>
      <c r="R163" s="472"/>
      <c r="S163" s="472"/>
      <c r="T163" s="472"/>
      <c r="U163" s="472"/>
      <c r="W163" s="471"/>
      <c r="AH163" s="472"/>
      <c r="AI163" s="472"/>
      <c r="AJ163" s="472"/>
      <c r="AK163" s="472"/>
    </row>
    <row r="164" spans="1:41" s="297" customFormat="1" ht="15" customHeight="1">
      <c r="I164" s="297" t="s">
        <v>140</v>
      </c>
      <c r="J164" s="461" t="s">
        <v>825</v>
      </c>
      <c r="K164" s="458" t="s">
        <v>51</v>
      </c>
      <c r="L164" s="943">
        <f>MAX(X161:AA162)</f>
        <v>187.01</v>
      </c>
      <c r="M164" s="943"/>
      <c r="N164" s="943"/>
      <c r="O164" s="297" t="s">
        <v>13</v>
      </c>
      <c r="P164" s="545"/>
      <c r="R164" s="472"/>
      <c r="S164" s="472"/>
      <c r="T164" s="472"/>
    </row>
    <row r="165" spans="1:41" s="297" customFormat="1" ht="15" customHeight="1">
      <c r="G165" s="297" t="s">
        <v>131</v>
      </c>
    </row>
    <row r="166" spans="1:41" s="297" customFormat="1" ht="15" customHeight="1">
      <c r="H166" s="461"/>
      <c r="I166" s="458"/>
      <c r="J166" s="472"/>
      <c r="K166" s="472"/>
      <c r="L166" s="472"/>
      <c r="M166" s="472"/>
    </row>
    <row r="167" spans="1:41" s="219" customFormat="1" ht="15" customHeight="1"/>
    <row r="168" spans="1:41" s="219" customFormat="1" ht="15" customHeight="1">
      <c r="A168" s="297"/>
      <c r="B168" s="297"/>
      <c r="C168" s="297"/>
      <c r="D168" s="297"/>
      <c r="E168" s="297"/>
      <c r="F168" s="455" t="s">
        <v>148</v>
      </c>
      <c r="G168" s="297"/>
      <c r="H168" s="297"/>
      <c r="I168" s="297"/>
      <c r="J168" s="297"/>
      <c r="K168" s="297"/>
      <c r="L168" s="297"/>
      <c r="M168" s="297"/>
      <c r="N168" s="297" t="s">
        <v>183</v>
      </c>
      <c r="O168" s="297"/>
      <c r="P168" s="297"/>
      <c r="Q168" s="297"/>
      <c r="R168" s="297"/>
      <c r="S168" s="297"/>
      <c r="T168" s="297"/>
      <c r="U168" s="297"/>
      <c r="V168" s="297"/>
      <c r="W168" s="297"/>
      <c r="X168" s="297"/>
      <c r="Y168" s="297"/>
      <c r="Z168" s="297"/>
      <c r="AA168" s="297"/>
      <c r="AB168" s="297"/>
      <c r="AC168" s="297"/>
      <c r="AD168" s="297"/>
      <c r="AE168" s="297"/>
      <c r="AF168" s="297"/>
      <c r="AG168" s="297"/>
      <c r="AH168" s="297"/>
      <c r="AI168" s="297"/>
      <c r="AJ168" s="297"/>
      <c r="AK168" s="297"/>
      <c r="AL168" s="297"/>
      <c r="AM168" s="297"/>
    </row>
    <row r="169" spans="1:41" s="219" customFormat="1" ht="15" customHeight="1">
      <c r="B169" s="220"/>
      <c r="C169" s="220"/>
    </row>
    <row r="170" spans="1:41" s="219" customFormat="1" ht="15" customHeight="1">
      <c r="A170" s="297"/>
      <c r="B170" s="297"/>
      <c r="C170" s="297"/>
      <c r="D170" s="297"/>
      <c r="E170" s="297"/>
      <c r="F170" s="297"/>
      <c r="G170" s="297" t="s">
        <v>150</v>
      </c>
      <c r="H170" s="456" t="s">
        <v>151</v>
      </c>
      <c r="I170" s="458" t="s">
        <v>152</v>
      </c>
      <c r="J170" s="966">
        <v>1</v>
      </c>
      <c r="K170" s="966"/>
      <c r="L170" s="475" t="s">
        <v>184</v>
      </c>
      <c r="M170" s="970">
        <f>M130</f>
        <v>400</v>
      </c>
      <c r="N170" s="970"/>
      <c r="O170" s="970"/>
      <c r="P170" s="458" t="s">
        <v>152</v>
      </c>
      <c r="Q170" s="970">
        <f>J170*M170</f>
        <v>400</v>
      </c>
      <c r="R170" s="970"/>
      <c r="S170" s="970"/>
      <c r="T170" s="970"/>
      <c r="U170" s="297" t="s">
        <v>153</v>
      </c>
      <c r="AB170" s="297"/>
      <c r="AC170" s="297"/>
      <c r="AD170" s="297"/>
      <c r="AE170" s="297"/>
      <c r="AF170" s="297"/>
      <c r="AG170" s="297"/>
    </row>
    <row r="171" spans="1:41" s="219" customFormat="1" ht="15" customHeight="1">
      <c r="A171" s="297"/>
      <c r="B171" s="297"/>
      <c r="C171" s="297"/>
      <c r="D171" s="297"/>
      <c r="E171" s="297"/>
      <c r="F171" s="297"/>
      <c r="G171" s="297"/>
      <c r="H171" s="297"/>
      <c r="I171" s="297"/>
      <c r="J171" s="297"/>
      <c r="K171" s="297"/>
      <c r="L171" s="297"/>
      <c r="M171" s="297"/>
      <c r="N171" s="297"/>
      <c r="O171" s="297"/>
      <c r="P171" s="297"/>
      <c r="Q171" s="297"/>
      <c r="R171" s="297"/>
      <c r="S171" s="297"/>
      <c r="T171" s="297"/>
      <c r="U171" s="297"/>
      <c r="V171" s="297"/>
      <c r="W171" s="297"/>
      <c r="X171" s="297"/>
      <c r="Y171" s="297"/>
      <c r="Z171" s="297"/>
      <c r="AA171" s="297"/>
      <c r="AB171" s="297"/>
      <c r="AC171" s="297"/>
      <c r="AD171" s="297"/>
      <c r="AE171" s="297"/>
      <c r="AF171" s="297"/>
      <c r="AG171" s="297"/>
      <c r="AH171" s="297"/>
      <c r="AI171" s="297"/>
      <c r="AJ171" s="297"/>
      <c r="AK171" s="297"/>
      <c r="AL171" s="297"/>
      <c r="AM171" s="297"/>
      <c r="AN171" s="297"/>
    </row>
    <row r="172" spans="1:41" s="219" customFormat="1" ht="15" customHeight="1">
      <c r="A172" s="297"/>
      <c r="B172" s="297"/>
      <c r="C172" s="297"/>
      <c r="D172" s="297"/>
      <c r="E172" s="297"/>
      <c r="F172" s="297"/>
      <c r="G172" s="297"/>
      <c r="H172" s="297"/>
      <c r="I172" s="297" t="s">
        <v>133</v>
      </c>
      <c r="J172" s="297"/>
      <c r="K172" s="297"/>
      <c r="L172" s="297"/>
      <c r="M172" s="297"/>
      <c r="N172" s="297"/>
      <c r="O172" s="297"/>
      <c r="P172" s="297"/>
      <c r="Q172" s="297"/>
      <c r="R172" s="297"/>
      <c r="S172" s="297"/>
      <c r="T172" s="297"/>
      <c r="U172" s="297"/>
      <c r="V172" s="297"/>
      <c r="W172" s="297"/>
      <c r="X172" s="297"/>
      <c r="Y172" s="297"/>
      <c r="Z172" s="297"/>
      <c r="AA172" s="297"/>
      <c r="AB172" s="297"/>
      <c r="AC172" s="297"/>
      <c r="AD172" s="297"/>
      <c r="AE172" s="297"/>
      <c r="AF172" s="297"/>
      <c r="AG172" s="297"/>
      <c r="AH172" s="297"/>
      <c r="AI172" s="297"/>
      <c r="AJ172" s="297"/>
      <c r="AK172" s="297"/>
      <c r="AL172" s="297"/>
      <c r="AM172" s="297"/>
      <c r="AN172" s="297"/>
      <c r="AO172" s="297"/>
    </row>
    <row r="173" spans="1:41" s="219" customFormat="1" ht="15" customHeight="1">
      <c r="A173" s="297"/>
      <c r="B173" s="297"/>
      <c r="C173" s="297"/>
      <c r="D173" s="297"/>
      <c r="E173" s="297"/>
      <c r="F173" s="297"/>
      <c r="G173" s="297"/>
      <c r="H173" s="297"/>
      <c r="I173" s="297"/>
      <c r="J173" s="461" t="s">
        <v>154</v>
      </c>
      <c r="K173" s="458" t="s">
        <v>152</v>
      </c>
      <c r="L173" s="297" t="s">
        <v>185</v>
      </c>
      <c r="M173" s="297"/>
      <c r="N173" s="297"/>
      <c r="O173" s="297"/>
      <c r="P173" s="297"/>
      <c r="Q173" s="297"/>
      <c r="R173" s="297"/>
      <c r="AH173" s="297"/>
      <c r="AI173" s="297"/>
      <c r="AJ173" s="297"/>
      <c r="AK173" s="297"/>
      <c r="AL173" s="297"/>
      <c r="AM173" s="297"/>
      <c r="AN173" s="297"/>
      <c r="AO173" s="297"/>
    </row>
    <row r="174" spans="1:41" s="219" customFormat="1" ht="15" customHeight="1">
      <c r="A174" s="297"/>
      <c r="B174" s="297"/>
      <c r="C174" s="297"/>
      <c r="D174" s="297"/>
      <c r="E174" s="297"/>
      <c r="F174" s="297"/>
      <c r="G174" s="297"/>
      <c r="H174" s="297"/>
      <c r="I174" s="297"/>
      <c r="J174" s="297"/>
      <c r="K174" s="458" t="s">
        <v>152</v>
      </c>
      <c r="L174" s="966">
        <v>1.1000000000000001</v>
      </c>
      <c r="M174" s="966"/>
      <c r="N174" s="475" t="s">
        <v>184</v>
      </c>
      <c r="O174" s="970">
        <f>O134</f>
        <v>5740</v>
      </c>
      <c r="P174" s="970"/>
      <c r="Q174" s="970"/>
      <c r="R174" s="970"/>
      <c r="S174" s="297" t="s">
        <v>156</v>
      </c>
      <c r="T174" s="966">
        <v>1.2</v>
      </c>
      <c r="U174" s="966"/>
      <c r="V174" s="475" t="s">
        <v>184</v>
      </c>
      <c r="W174" s="969">
        <f>W134</f>
        <v>520</v>
      </c>
      <c r="X174" s="969"/>
      <c r="Y174" s="969"/>
      <c r="Z174" s="297" t="s">
        <v>156</v>
      </c>
      <c r="AA174" s="966">
        <v>1</v>
      </c>
      <c r="AB174" s="966"/>
      <c r="AC174" s="475" t="s">
        <v>184</v>
      </c>
      <c r="AD174" s="970">
        <f>反力!$U$32</f>
        <v>820</v>
      </c>
      <c r="AE174" s="970"/>
      <c r="AF174" s="970"/>
      <c r="AG174" s="480"/>
      <c r="AK174" s="297"/>
      <c r="AL174" s="297"/>
      <c r="AM174" s="297"/>
      <c r="AN174" s="297"/>
      <c r="AO174" s="297"/>
    </row>
    <row r="175" spans="1:41" s="219" customFormat="1" ht="15" customHeight="1">
      <c r="A175" s="297"/>
      <c r="B175" s="297"/>
      <c r="C175" s="297"/>
      <c r="D175" s="297"/>
      <c r="E175" s="297"/>
      <c r="F175" s="297"/>
      <c r="G175" s="297"/>
      <c r="H175" s="297"/>
      <c r="I175" s="297"/>
      <c r="J175" s="297"/>
      <c r="K175" s="458" t="s">
        <v>152</v>
      </c>
      <c r="L175" s="971">
        <f>L174*O174+T174*W174+AA174*AD174</f>
        <v>7758.0000000000009</v>
      </c>
      <c r="M175" s="971"/>
      <c r="N175" s="971"/>
      <c r="O175" s="971"/>
      <c r="P175" s="971"/>
      <c r="Q175" s="297" t="s">
        <v>153</v>
      </c>
      <c r="R175" s="297"/>
      <c r="S175" s="297"/>
      <c r="T175" s="297"/>
      <c r="U175" s="297"/>
      <c r="V175" s="472"/>
      <c r="W175" s="472"/>
      <c r="X175" s="472"/>
      <c r="Y175" s="472"/>
      <c r="Z175" s="297"/>
      <c r="AA175" s="297"/>
      <c r="AB175" s="297"/>
      <c r="AC175" s="297"/>
      <c r="AD175" s="297"/>
      <c r="AE175" s="297"/>
      <c r="AF175" s="297"/>
      <c r="AG175" s="297"/>
      <c r="AH175" s="297"/>
      <c r="AI175" s="297"/>
      <c r="AJ175" s="297"/>
      <c r="AK175" s="297"/>
      <c r="AL175" s="297"/>
      <c r="AM175" s="297"/>
      <c r="AN175" s="297"/>
      <c r="AO175" s="297"/>
    </row>
    <row r="176" spans="1:41" s="297" customFormat="1" ht="15" customHeight="1"/>
    <row r="177" spans="1:41" s="297" customFormat="1" ht="15" customHeight="1">
      <c r="I177" s="297" t="s">
        <v>821</v>
      </c>
    </row>
    <row r="178" spans="1:41" s="297" customFormat="1" ht="15" customHeight="1">
      <c r="J178" s="461" t="s">
        <v>822</v>
      </c>
      <c r="K178" s="458" t="s">
        <v>51</v>
      </c>
      <c r="L178" s="984" t="s">
        <v>823</v>
      </c>
      <c r="M178" s="984"/>
      <c r="N178" s="984"/>
      <c r="O178" s="458" t="s">
        <v>51</v>
      </c>
      <c r="P178" s="963">
        <v>0.1</v>
      </c>
      <c r="Q178" s="963"/>
      <c r="R178" s="477" t="s">
        <v>58</v>
      </c>
      <c r="S178" s="943">
        <f>L175</f>
        <v>7758.0000000000009</v>
      </c>
      <c r="T178" s="943"/>
      <c r="U178" s="943"/>
      <c r="V178" s="943"/>
      <c r="W178" s="458" t="s">
        <v>51</v>
      </c>
      <c r="X178" s="943">
        <f>ROUND(P178*S178,2)</f>
        <v>775.8</v>
      </c>
      <c r="Y178" s="943"/>
      <c r="Z178" s="943"/>
      <c r="AA178" s="297" t="s">
        <v>13</v>
      </c>
      <c r="AG178" s="545"/>
    </row>
    <row r="179" spans="1:41" s="297" customFormat="1" ht="15" customHeight="1">
      <c r="J179" s="467"/>
      <c r="AB179" s="458"/>
      <c r="AC179" s="472"/>
      <c r="AD179" s="472"/>
      <c r="AE179" s="472"/>
      <c r="AF179" s="472"/>
      <c r="AG179" s="472"/>
    </row>
    <row r="180" spans="1:41" s="297" customFormat="1" ht="15" customHeight="1">
      <c r="I180" s="297" t="s">
        <v>824</v>
      </c>
      <c r="J180" s="467"/>
      <c r="N180" s="458"/>
      <c r="O180" s="706"/>
      <c r="P180" s="706"/>
      <c r="Q180" s="477"/>
      <c r="R180" s="472"/>
      <c r="S180" s="472"/>
      <c r="T180" s="472"/>
      <c r="U180" s="472"/>
      <c r="V180" s="472"/>
      <c r="AB180" s="458"/>
      <c r="AC180" s="472"/>
      <c r="AD180" s="472"/>
      <c r="AE180" s="472"/>
      <c r="AF180" s="472"/>
      <c r="AG180" s="472"/>
    </row>
    <row r="181" spans="1:41" s="297" customFormat="1" ht="15" customHeight="1">
      <c r="J181" s="461" t="s">
        <v>825</v>
      </c>
      <c r="K181" s="458" t="s">
        <v>51</v>
      </c>
      <c r="L181" s="1593">
        <v>0</v>
      </c>
      <c r="M181" s="1593"/>
      <c r="N181" s="1593"/>
      <c r="O181" s="297" t="s">
        <v>13</v>
      </c>
      <c r="P181" s="719"/>
    </row>
    <row r="182" spans="1:41" s="297" customFormat="1" ht="15" customHeight="1">
      <c r="G182" s="297" t="s">
        <v>131</v>
      </c>
    </row>
    <row r="183" spans="1:41" s="219" customFormat="1" ht="15" customHeight="1">
      <c r="A183" s="297"/>
      <c r="B183" s="297"/>
      <c r="C183" s="297"/>
      <c r="D183" s="297"/>
      <c r="E183" s="297"/>
      <c r="F183" s="297"/>
      <c r="G183" s="297"/>
      <c r="H183" s="297"/>
      <c r="I183" s="461"/>
      <c r="J183" s="458"/>
      <c r="K183" s="472"/>
      <c r="L183" s="472"/>
      <c r="M183" s="472"/>
      <c r="N183" s="472"/>
      <c r="O183" s="297"/>
      <c r="P183" s="297"/>
      <c r="Q183" s="297"/>
      <c r="R183" s="297"/>
      <c r="S183" s="297"/>
      <c r="T183" s="297"/>
      <c r="U183" s="297"/>
      <c r="V183" s="297"/>
      <c r="W183" s="297"/>
      <c r="X183" s="297"/>
      <c r="Y183" s="297"/>
      <c r="Z183" s="297"/>
      <c r="AA183" s="297"/>
      <c r="AB183" s="297"/>
      <c r="AC183" s="297"/>
      <c r="AD183" s="297"/>
      <c r="AE183" s="297"/>
      <c r="AF183" s="297"/>
      <c r="AG183" s="297"/>
      <c r="AH183" s="297"/>
      <c r="AI183" s="297"/>
      <c r="AJ183" s="297"/>
      <c r="AK183" s="297"/>
      <c r="AL183" s="297"/>
      <c r="AM183" s="297"/>
      <c r="AN183" s="297"/>
      <c r="AO183" s="297"/>
    </row>
    <row r="184" spans="1:41" s="219" customFormat="1" ht="15" customHeight="1">
      <c r="A184" s="297"/>
      <c r="B184" s="297"/>
      <c r="C184" s="297"/>
      <c r="D184" s="297"/>
      <c r="E184" s="297"/>
      <c r="F184" s="297"/>
      <c r="G184" s="297"/>
      <c r="H184" s="297"/>
      <c r="I184" s="297"/>
      <c r="J184" s="297"/>
      <c r="K184" s="297"/>
      <c r="L184" s="297"/>
      <c r="M184" s="297"/>
      <c r="N184" s="297"/>
      <c r="O184" s="297"/>
      <c r="V184" s="297"/>
      <c r="W184" s="297"/>
      <c r="X184" s="297"/>
      <c r="Y184" s="297"/>
      <c r="Z184" s="297"/>
      <c r="AA184" s="297"/>
      <c r="AB184" s="297"/>
      <c r="AC184" s="297"/>
      <c r="AD184" s="297"/>
      <c r="AE184" s="297"/>
      <c r="AF184" s="297"/>
      <c r="AG184" s="297"/>
      <c r="AH184" s="297"/>
      <c r="AI184" s="297"/>
      <c r="AJ184" s="297"/>
      <c r="AK184" s="297"/>
      <c r="AL184" s="297"/>
      <c r="AM184" s="297"/>
      <c r="AN184" s="297"/>
      <c r="AO184" s="297"/>
    </row>
    <row r="185" spans="1:41" s="219" customFormat="1" ht="15" customHeight="1">
      <c r="A185" s="297"/>
      <c r="B185" s="297"/>
      <c r="C185" s="297"/>
      <c r="D185" s="297"/>
      <c r="E185" s="297"/>
      <c r="F185" s="297"/>
      <c r="G185" s="297" t="s">
        <v>150</v>
      </c>
      <c r="H185" s="456" t="s">
        <v>168</v>
      </c>
      <c r="I185" s="458" t="s">
        <v>152</v>
      </c>
      <c r="J185" s="966">
        <v>1</v>
      </c>
      <c r="K185" s="966"/>
      <c r="L185" s="475" t="s">
        <v>184</v>
      </c>
      <c r="M185" s="970">
        <f>M147</f>
        <v>200</v>
      </c>
      <c r="N185" s="970"/>
      <c r="O185" s="970"/>
      <c r="P185" s="458" t="s">
        <v>152</v>
      </c>
      <c r="Q185" s="970">
        <f>J185*M185</f>
        <v>200</v>
      </c>
      <c r="R185" s="970"/>
      <c r="S185" s="970"/>
      <c r="T185" s="970"/>
      <c r="U185" s="297" t="s">
        <v>153</v>
      </c>
      <c r="W185" s="297"/>
      <c r="X185" s="297"/>
      <c r="Y185" s="297"/>
      <c r="Z185" s="297"/>
      <c r="AA185" s="297"/>
      <c r="AB185" s="297"/>
      <c r="AC185" s="297"/>
      <c r="AD185" s="297"/>
      <c r="AE185" s="297"/>
      <c r="AF185" s="297"/>
      <c r="AG185" s="297"/>
    </row>
    <row r="186" spans="1:41" s="219" customFormat="1" ht="15" customHeight="1">
      <c r="A186" s="297"/>
      <c r="B186" s="297"/>
      <c r="C186" s="297"/>
      <c r="D186" s="297"/>
      <c r="E186" s="297"/>
      <c r="F186" s="297"/>
      <c r="G186" s="297"/>
      <c r="H186" s="297"/>
      <c r="I186" s="297"/>
      <c r="J186" s="297"/>
      <c r="K186" s="297"/>
      <c r="L186" s="297"/>
      <c r="M186" s="297"/>
      <c r="N186" s="297"/>
      <c r="O186" s="297"/>
      <c r="P186" s="297"/>
      <c r="Q186" s="297"/>
      <c r="R186" s="297"/>
      <c r="S186" s="297"/>
      <c r="T186" s="297"/>
      <c r="U186" s="297"/>
      <c r="V186" s="297"/>
      <c r="W186" s="297"/>
      <c r="X186" s="297"/>
      <c r="Y186" s="297"/>
      <c r="Z186" s="297"/>
      <c r="AA186" s="297"/>
      <c r="AB186" s="297"/>
      <c r="AC186" s="297"/>
      <c r="AD186" s="297"/>
      <c r="AE186" s="297"/>
      <c r="AF186" s="297"/>
      <c r="AG186" s="297"/>
      <c r="AH186" s="297"/>
      <c r="AI186" s="297"/>
      <c r="AJ186" s="297"/>
      <c r="AK186" s="297"/>
      <c r="AL186" s="297"/>
      <c r="AM186" s="297"/>
      <c r="AN186" s="297"/>
      <c r="AO186" s="297"/>
    </row>
    <row r="187" spans="1:41" s="219" customFormat="1" ht="15" customHeight="1">
      <c r="A187" s="297"/>
      <c r="B187" s="297"/>
      <c r="C187" s="297"/>
      <c r="D187" s="297"/>
      <c r="E187" s="297"/>
      <c r="F187" s="297"/>
      <c r="G187" s="297"/>
      <c r="H187" s="297"/>
      <c r="I187" s="297" t="s">
        <v>143</v>
      </c>
      <c r="J187" s="297"/>
      <c r="K187" s="297"/>
      <c r="L187" s="297"/>
      <c r="M187" s="297"/>
      <c r="N187" s="297"/>
      <c r="O187" s="297"/>
      <c r="P187" s="297"/>
      <c r="Q187" s="297"/>
      <c r="R187" s="297"/>
      <c r="S187" s="297"/>
      <c r="T187" s="297"/>
      <c r="U187" s="297"/>
      <c r="V187" s="297"/>
      <c r="W187" s="297"/>
      <c r="X187" s="297"/>
      <c r="Y187" s="297"/>
      <c r="Z187" s="297"/>
      <c r="AA187" s="297"/>
      <c r="AB187" s="297"/>
      <c r="AC187" s="297"/>
      <c r="AD187" s="297"/>
      <c r="AE187" s="297"/>
      <c r="AF187" s="297"/>
      <c r="AG187" s="297"/>
      <c r="AH187" s="297"/>
      <c r="AI187" s="297"/>
      <c r="AJ187" s="297"/>
      <c r="AK187" s="297"/>
      <c r="AL187" s="297"/>
      <c r="AM187" s="297"/>
      <c r="AN187" s="297"/>
      <c r="AO187" s="297"/>
    </row>
    <row r="188" spans="1:41" s="219" customFormat="1" ht="15" customHeight="1">
      <c r="A188" s="297"/>
      <c r="B188" s="297"/>
      <c r="C188" s="297"/>
      <c r="D188" s="297"/>
      <c r="E188" s="297"/>
      <c r="F188" s="297"/>
      <c r="G188" s="297"/>
      <c r="H188" s="297"/>
      <c r="I188" s="297"/>
      <c r="J188" s="461" t="s">
        <v>154</v>
      </c>
      <c r="K188" s="458" t="s">
        <v>152</v>
      </c>
      <c r="L188" s="297" t="s">
        <v>185</v>
      </c>
      <c r="M188" s="297"/>
      <c r="N188" s="297"/>
      <c r="O188" s="297"/>
      <c r="P188" s="297"/>
      <c r="Q188" s="297"/>
      <c r="R188" s="297"/>
      <c r="S188" s="480"/>
      <c r="AH188" s="297"/>
      <c r="AI188" s="297"/>
      <c r="AJ188" s="297"/>
      <c r="AK188" s="297"/>
      <c r="AL188" s="297"/>
      <c r="AM188" s="297"/>
      <c r="AN188" s="297"/>
      <c r="AO188" s="297"/>
    </row>
    <row r="189" spans="1:41" s="219" customFormat="1" ht="15" customHeight="1">
      <c r="A189" s="297"/>
      <c r="B189" s="297"/>
      <c r="C189" s="297"/>
      <c r="D189" s="297"/>
      <c r="E189" s="297"/>
      <c r="F189" s="297"/>
      <c r="G189" s="297"/>
      <c r="H189" s="297"/>
      <c r="I189" s="297"/>
      <c r="J189" s="297"/>
      <c r="K189" s="458" t="s">
        <v>152</v>
      </c>
      <c r="L189" s="966">
        <v>1.1000000000000001</v>
      </c>
      <c r="M189" s="966"/>
      <c r="N189" s="475" t="s">
        <v>184</v>
      </c>
      <c r="O189" s="970">
        <f>O151</f>
        <v>1860</v>
      </c>
      <c r="P189" s="970"/>
      <c r="Q189" s="970"/>
      <c r="R189" s="970"/>
      <c r="S189" s="297" t="s">
        <v>156</v>
      </c>
      <c r="T189" s="966">
        <v>1.2</v>
      </c>
      <c r="U189" s="966"/>
      <c r="V189" s="475" t="s">
        <v>184</v>
      </c>
      <c r="W189" s="970">
        <f>W151</f>
        <v>260</v>
      </c>
      <c r="X189" s="970"/>
      <c r="Y189" s="970"/>
      <c r="Z189" s="297" t="s">
        <v>156</v>
      </c>
      <c r="AA189" s="966">
        <v>1</v>
      </c>
      <c r="AB189" s="966"/>
      <c r="AC189" s="475" t="s">
        <v>184</v>
      </c>
      <c r="AD189" s="970">
        <f>反力!$AC$32</f>
        <v>450</v>
      </c>
      <c r="AE189" s="970"/>
      <c r="AF189" s="970"/>
      <c r="AG189" s="480"/>
      <c r="AJ189" s="297"/>
      <c r="AK189" s="297"/>
      <c r="AL189" s="297"/>
      <c r="AM189" s="297"/>
      <c r="AN189" s="297"/>
      <c r="AO189" s="297"/>
    </row>
    <row r="190" spans="1:41" s="219" customFormat="1" ht="15" customHeight="1">
      <c r="A190" s="297"/>
      <c r="B190" s="297"/>
      <c r="C190" s="297"/>
      <c r="D190" s="297"/>
      <c r="E190" s="297"/>
      <c r="F190" s="297"/>
      <c r="G190" s="297"/>
      <c r="H190" s="297"/>
      <c r="I190" s="297"/>
      <c r="J190" s="297"/>
      <c r="K190" s="458" t="s">
        <v>152</v>
      </c>
      <c r="L190" s="971">
        <f>L189*O189+T189*W189+AA189*AD189</f>
        <v>2808</v>
      </c>
      <c r="M190" s="971"/>
      <c r="N190" s="971"/>
      <c r="O190" s="971"/>
      <c r="P190" s="971"/>
      <c r="Q190" s="297" t="s">
        <v>153</v>
      </c>
      <c r="R190" s="297"/>
      <c r="S190" s="297"/>
      <c r="T190" s="297"/>
      <c r="U190" s="297"/>
      <c r="V190" s="472"/>
      <c r="W190" s="472"/>
      <c r="X190" s="472"/>
      <c r="Y190" s="472"/>
      <c r="Z190" s="297"/>
      <c r="AA190" s="297"/>
      <c r="AB190" s="297"/>
      <c r="AC190" s="297"/>
      <c r="AD190" s="297"/>
      <c r="AE190" s="297"/>
      <c r="AF190" s="297"/>
      <c r="AG190" s="297"/>
      <c r="AH190" s="297"/>
      <c r="AI190" s="297"/>
      <c r="AJ190" s="297"/>
      <c r="AK190" s="297"/>
      <c r="AL190" s="297"/>
      <c r="AM190" s="297"/>
      <c r="AN190" s="297"/>
      <c r="AO190" s="297"/>
    </row>
    <row r="191" spans="1:41" s="297" customFormat="1" ht="15" customHeight="1"/>
    <row r="192" spans="1:41" s="297" customFormat="1" ht="15" customHeight="1">
      <c r="I192" s="297" t="s">
        <v>821</v>
      </c>
    </row>
    <row r="193" spans="1:46" s="297" customFormat="1" ht="15" customHeight="1">
      <c r="J193" s="461" t="s">
        <v>822</v>
      </c>
      <c r="K193" s="458" t="s">
        <v>51</v>
      </c>
      <c r="L193" s="1593">
        <v>0</v>
      </c>
      <c r="M193" s="1593"/>
      <c r="N193" s="1593"/>
      <c r="O193" s="297" t="s">
        <v>13</v>
      </c>
      <c r="P193" s="719"/>
    </row>
    <row r="194" spans="1:46" s="297" customFormat="1" ht="15" customHeight="1"/>
    <row r="195" spans="1:46" s="297" customFormat="1" ht="15" customHeight="1">
      <c r="I195" s="297" t="s">
        <v>824</v>
      </c>
    </row>
    <row r="196" spans="1:46" s="297" customFormat="1" ht="15" customHeight="1">
      <c r="J196" s="467" t="s">
        <v>826</v>
      </c>
      <c r="O196" s="458" t="s">
        <v>51</v>
      </c>
      <c r="P196" s="1595">
        <f>Q185</f>
        <v>200</v>
      </c>
      <c r="Q196" s="1595"/>
      <c r="R196" s="1595"/>
      <c r="S196" s="297" t="s">
        <v>146</v>
      </c>
      <c r="T196" s="962">
        <v>0.5</v>
      </c>
      <c r="U196" s="962"/>
      <c r="V196" s="477" t="s">
        <v>58</v>
      </c>
      <c r="W196" s="963">
        <v>0.1</v>
      </c>
      <c r="X196" s="963"/>
      <c r="Y196" s="477" t="s">
        <v>58</v>
      </c>
      <c r="Z196" s="964">
        <f>L190</f>
        <v>2808</v>
      </c>
      <c r="AA196" s="964"/>
      <c r="AB196" s="964"/>
      <c r="AC196" s="964"/>
    </row>
    <row r="197" spans="1:46" s="297" customFormat="1" ht="15" customHeight="1">
      <c r="J197" s="467"/>
      <c r="O197" s="458"/>
      <c r="P197" s="545"/>
      <c r="Q197" s="545"/>
      <c r="R197" s="545"/>
      <c r="T197" s="705"/>
      <c r="U197" s="705"/>
      <c r="V197" s="477"/>
      <c r="W197" s="458" t="s">
        <v>51</v>
      </c>
      <c r="X197" s="943">
        <f>ROUND(P196-T196*W196*Z196,2)</f>
        <v>59.6</v>
      </c>
      <c r="Y197" s="943"/>
      <c r="Z197" s="943"/>
      <c r="AA197" s="943"/>
      <c r="AB197" s="297" t="s">
        <v>13</v>
      </c>
    </row>
    <row r="198" spans="1:46" s="297" customFormat="1" ht="15" customHeight="1">
      <c r="J198" s="467" t="s">
        <v>137</v>
      </c>
      <c r="O198" s="458" t="s">
        <v>51</v>
      </c>
      <c r="P198" s="1595">
        <f>Q185</f>
        <v>200</v>
      </c>
      <c r="Q198" s="1595"/>
      <c r="R198" s="1595"/>
      <c r="S198" s="297" t="s">
        <v>52</v>
      </c>
      <c r="T198" s="471">
        <v>2</v>
      </c>
      <c r="W198" s="458" t="s">
        <v>51</v>
      </c>
      <c r="X198" s="943">
        <f>P198/T198</f>
        <v>100</v>
      </c>
      <c r="Y198" s="943"/>
      <c r="Z198" s="943"/>
      <c r="AA198" s="943"/>
      <c r="AB198" s="297" t="s">
        <v>13</v>
      </c>
    </row>
    <row r="199" spans="1:46" s="297" customFormat="1" ht="15" customHeight="1">
      <c r="Q199" s="458"/>
      <c r="R199" s="472"/>
      <c r="S199" s="472"/>
      <c r="T199" s="472"/>
      <c r="U199" s="472"/>
      <c r="W199" s="471"/>
      <c r="AH199" s="472"/>
      <c r="AI199" s="472"/>
      <c r="AJ199" s="472"/>
      <c r="AK199" s="472"/>
    </row>
    <row r="200" spans="1:46" s="297" customFormat="1" ht="15" customHeight="1">
      <c r="I200" s="297" t="s">
        <v>140</v>
      </c>
      <c r="J200" s="461" t="s">
        <v>825</v>
      </c>
      <c r="K200" s="458" t="s">
        <v>51</v>
      </c>
      <c r="L200" s="943">
        <f>MAX(X197:AA198)</f>
        <v>100</v>
      </c>
      <c r="M200" s="943"/>
      <c r="N200" s="943"/>
      <c r="O200" s="297" t="s">
        <v>13</v>
      </c>
      <c r="P200" s="545"/>
      <c r="R200" s="472"/>
      <c r="S200" s="472"/>
      <c r="T200" s="472"/>
    </row>
    <row r="201" spans="1:46" s="297" customFormat="1" ht="15" customHeight="1">
      <c r="G201" s="297" t="s">
        <v>131</v>
      </c>
    </row>
    <row r="202" spans="1:46" s="219" customFormat="1" ht="15" customHeight="1">
      <c r="B202" s="220"/>
      <c r="C202" s="220"/>
      <c r="AO202" s="297"/>
    </row>
    <row r="203" spans="1:46" s="219" customFormat="1" ht="15" customHeight="1">
      <c r="B203" s="220"/>
    </row>
    <row r="204" spans="1:46" s="219" customFormat="1" ht="15" customHeight="1">
      <c r="B204" s="220"/>
      <c r="E204" s="481" t="s">
        <v>827</v>
      </c>
      <c r="F204" s="297"/>
      <c r="G204" s="297"/>
      <c r="H204" s="297"/>
      <c r="I204" s="297"/>
      <c r="J204" s="297"/>
      <c r="K204" s="297"/>
      <c r="L204" s="297"/>
      <c r="M204" s="297"/>
      <c r="AM204" s="297"/>
    </row>
    <row r="205" spans="1:46" s="219" customFormat="1" ht="15" customHeight="1">
      <c r="B205" s="220"/>
      <c r="AN205" s="487"/>
      <c r="AP205" s="487"/>
      <c r="AT205" s="487"/>
    </row>
    <row r="206" spans="1:46" s="219" customFormat="1" ht="15" customHeight="1">
      <c r="A206" s="297"/>
      <c r="B206" s="297"/>
      <c r="C206" s="297"/>
      <c r="D206" s="297"/>
      <c r="E206" s="297"/>
      <c r="F206" s="297" t="s">
        <v>131</v>
      </c>
      <c r="G206" s="456" t="s">
        <v>132</v>
      </c>
      <c r="H206" s="458" t="s">
        <v>51</v>
      </c>
      <c r="I206" s="970">
        <f>AB33</f>
        <v>5241.88</v>
      </c>
      <c r="J206" s="970"/>
      <c r="K206" s="970"/>
      <c r="L206" s="970"/>
      <c r="M206" s="219" t="s">
        <v>156</v>
      </c>
      <c r="N206" s="970">
        <f>M40</f>
        <v>128</v>
      </c>
      <c r="O206" s="970"/>
      <c r="P206" s="970"/>
      <c r="Q206" s="970"/>
      <c r="R206" s="219" t="s">
        <v>51</v>
      </c>
      <c r="S206" s="970">
        <f>I206+N206</f>
        <v>5369.88</v>
      </c>
      <c r="T206" s="970"/>
      <c r="U206" s="970"/>
      <c r="V206" s="970"/>
      <c r="W206" s="297" t="s">
        <v>13</v>
      </c>
      <c r="Y206" s="297"/>
      <c r="Z206" s="297"/>
      <c r="AA206" s="297"/>
      <c r="AB206" s="297"/>
      <c r="AC206" s="297"/>
      <c r="AD206" s="297"/>
      <c r="AE206" s="297"/>
      <c r="AF206" s="297"/>
      <c r="AG206" s="297"/>
      <c r="AH206" s="297"/>
      <c r="AI206" s="297"/>
      <c r="AJ206" s="297"/>
      <c r="AK206" s="297"/>
      <c r="AL206" s="297"/>
      <c r="AM206" s="297"/>
    </row>
    <row r="207" spans="1:46" s="219" customFormat="1" ht="15" customHeight="1">
      <c r="B207" s="220"/>
      <c r="F207" s="297"/>
      <c r="G207" s="297"/>
      <c r="H207" s="297"/>
      <c r="I207" s="297"/>
      <c r="O207" s="297"/>
      <c r="P207" s="297"/>
      <c r="Q207" s="297"/>
      <c r="R207" s="297"/>
      <c r="S207" s="297"/>
      <c r="T207" s="297"/>
      <c r="U207" s="297"/>
      <c r="V207" s="297"/>
      <c r="W207" s="297"/>
      <c r="X207" s="297"/>
      <c r="Y207" s="297"/>
      <c r="Z207" s="297"/>
      <c r="AA207" s="297"/>
      <c r="AB207" s="297"/>
      <c r="AC207" s="297"/>
      <c r="AD207" s="297"/>
      <c r="AE207" s="297"/>
      <c r="AF207" s="297"/>
      <c r="AG207" s="297"/>
      <c r="AH207" s="297"/>
      <c r="AI207" s="297"/>
      <c r="AJ207" s="297"/>
      <c r="AK207" s="297"/>
      <c r="AL207" s="297"/>
      <c r="AM207" s="297"/>
    </row>
    <row r="208" spans="1:46" s="219" customFormat="1" ht="15" customHeight="1">
      <c r="B208" s="220"/>
      <c r="F208" s="297"/>
      <c r="G208" s="297"/>
      <c r="H208" s="297" t="s">
        <v>133</v>
      </c>
      <c r="I208" s="297"/>
      <c r="J208" s="297"/>
      <c r="K208" s="297"/>
      <c r="L208" s="297"/>
      <c r="M208" s="297"/>
      <c r="N208" s="297"/>
      <c r="O208" s="297"/>
      <c r="P208" s="297"/>
      <c r="Q208" s="297"/>
      <c r="Y208" s="297"/>
      <c r="Z208" s="297"/>
      <c r="AA208" s="297"/>
      <c r="AB208" s="297"/>
      <c r="AC208" s="297"/>
      <c r="AD208" s="297"/>
      <c r="AE208" s="297"/>
      <c r="AF208" s="297"/>
      <c r="AG208" s="297"/>
      <c r="AH208" s="297"/>
      <c r="AI208" s="297"/>
      <c r="AJ208" s="297"/>
      <c r="AK208" s="297"/>
      <c r="AL208" s="297"/>
      <c r="AM208" s="297"/>
    </row>
    <row r="209" spans="1:39" s="219" customFormat="1" ht="15" customHeight="1">
      <c r="B209" s="220"/>
      <c r="F209" s="297"/>
      <c r="G209" s="297"/>
      <c r="H209" s="297"/>
      <c r="I209" s="461" t="s">
        <v>134</v>
      </c>
      <c r="J209" s="458" t="s">
        <v>51</v>
      </c>
      <c r="K209" s="483" t="s">
        <v>828</v>
      </c>
      <c r="L209" s="297"/>
      <c r="M209" s="297"/>
      <c r="N209" s="297"/>
      <c r="O209" s="297"/>
      <c r="P209" s="297"/>
      <c r="Q209" s="297"/>
      <c r="R209" s="297"/>
      <c r="S209" s="297"/>
      <c r="T209" s="297"/>
      <c r="U209" s="297"/>
      <c r="V209" s="297"/>
      <c r="W209" s="297"/>
      <c r="X209" s="297"/>
      <c r="Y209" s="297"/>
      <c r="Z209" s="297"/>
      <c r="AA209" s="297"/>
      <c r="AB209" s="297"/>
      <c r="AC209" s="297"/>
      <c r="AD209" s="297"/>
      <c r="AE209" s="297"/>
      <c r="AF209" s="297"/>
      <c r="AG209" s="297"/>
      <c r="AH209" s="297"/>
      <c r="AI209" s="297"/>
      <c r="AJ209" s="297"/>
      <c r="AK209" s="297"/>
      <c r="AL209" s="297"/>
      <c r="AM209" s="297"/>
    </row>
    <row r="210" spans="1:39" s="219" customFormat="1" ht="15" customHeight="1">
      <c r="B210" s="220"/>
      <c r="F210" s="297"/>
      <c r="G210" s="297"/>
      <c r="H210" s="297"/>
      <c r="J210" s="219" t="s">
        <v>51</v>
      </c>
      <c r="K210" s="979">
        <f>反力!U26</f>
        <v>5740</v>
      </c>
      <c r="L210" s="979"/>
      <c r="M210" s="979"/>
      <c r="N210" s="979"/>
      <c r="O210" s="219" t="s">
        <v>115</v>
      </c>
      <c r="P210" s="979">
        <f>反力!U27</f>
        <v>520</v>
      </c>
      <c r="Q210" s="979"/>
      <c r="R210" s="979"/>
      <c r="S210" s="219" t="s">
        <v>115</v>
      </c>
      <c r="T210" s="979">
        <f>反力!AC69</f>
        <v>320</v>
      </c>
      <c r="U210" s="979"/>
      <c r="V210" s="979"/>
      <c r="W210" s="219" t="s">
        <v>115</v>
      </c>
      <c r="X210" s="979">
        <f>反力!U30</f>
        <v>460</v>
      </c>
      <c r="Y210" s="979"/>
      <c r="Z210" s="979"/>
    </row>
    <row r="211" spans="1:39" s="219" customFormat="1" ht="15" customHeight="1">
      <c r="B211" s="220"/>
      <c r="F211" s="297"/>
      <c r="G211" s="297"/>
      <c r="H211" s="297"/>
      <c r="J211" s="219" t="s">
        <v>51</v>
      </c>
      <c r="K211" s="975">
        <f>K210+P210+T210+X210</f>
        <v>7040</v>
      </c>
      <c r="L211" s="975"/>
      <c r="M211" s="975"/>
      <c r="N211" s="975"/>
      <c r="O211" s="975"/>
      <c r="P211" s="219" t="s">
        <v>13</v>
      </c>
    </row>
    <row r="212" spans="1:39" s="297" customFormat="1" ht="15" customHeight="1"/>
    <row r="213" spans="1:39" s="297" customFormat="1" ht="15" customHeight="1">
      <c r="H213" s="297" t="s">
        <v>821</v>
      </c>
    </row>
    <row r="214" spans="1:39" s="297" customFormat="1" ht="15" customHeight="1">
      <c r="I214" s="461" t="s">
        <v>822</v>
      </c>
      <c r="J214" s="458" t="s">
        <v>51</v>
      </c>
      <c r="K214" s="1593">
        <v>0</v>
      </c>
      <c r="L214" s="1593"/>
      <c r="M214" s="1593"/>
      <c r="N214" s="297" t="s">
        <v>13</v>
      </c>
      <c r="P214" s="719"/>
    </row>
    <row r="215" spans="1:39" s="297" customFormat="1" ht="15" customHeight="1">
      <c r="AA215" s="458"/>
      <c r="AB215" s="472"/>
      <c r="AC215" s="472"/>
      <c r="AD215" s="472"/>
      <c r="AE215" s="472"/>
      <c r="AF215" s="472"/>
    </row>
    <row r="216" spans="1:39" s="297" customFormat="1" ht="15" customHeight="1">
      <c r="H216" s="297" t="s">
        <v>824</v>
      </c>
      <c r="I216" s="467"/>
      <c r="M216" s="458"/>
      <c r="N216" s="706"/>
      <c r="O216" s="706"/>
      <c r="P216" s="477"/>
      <c r="Q216" s="472"/>
      <c r="R216" s="472"/>
      <c r="S216" s="472"/>
      <c r="T216" s="472"/>
      <c r="U216" s="472"/>
      <c r="AA216" s="458"/>
      <c r="AB216" s="472"/>
      <c r="AC216" s="472"/>
      <c r="AD216" s="472"/>
      <c r="AE216" s="472"/>
      <c r="AF216" s="472"/>
    </row>
    <row r="217" spans="1:39" s="297" customFormat="1" ht="15" customHeight="1">
      <c r="I217" s="461" t="s">
        <v>825</v>
      </c>
      <c r="J217" s="458" t="s">
        <v>51</v>
      </c>
      <c r="K217" s="467" t="s">
        <v>137</v>
      </c>
      <c r="L217" s="219"/>
      <c r="M217" s="458" t="s">
        <v>51</v>
      </c>
      <c r="N217" s="943">
        <f>S206</f>
        <v>5369.88</v>
      </c>
      <c r="O217" s="943"/>
      <c r="P217" s="943"/>
      <c r="Q217" s="943"/>
      <c r="R217" s="943"/>
      <c r="S217" s="297" t="s">
        <v>52</v>
      </c>
      <c r="T217" s="471">
        <v>2</v>
      </c>
      <c r="U217" s="458" t="s">
        <v>51</v>
      </c>
      <c r="V217" s="943">
        <f>N217/T217</f>
        <v>2684.94</v>
      </c>
      <c r="W217" s="943"/>
      <c r="X217" s="943"/>
      <c r="Y217" s="943"/>
      <c r="Z217" s="943"/>
      <c r="AA217" s="297" t="s">
        <v>13</v>
      </c>
    </row>
    <row r="218" spans="1:39" s="219" customFormat="1" ht="15" customHeight="1">
      <c r="A218" s="297"/>
      <c r="B218" s="297"/>
      <c r="C218" s="297"/>
      <c r="D218" s="297"/>
      <c r="E218" s="297"/>
      <c r="F218" s="297" t="s">
        <v>131</v>
      </c>
      <c r="G218" s="297"/>
      <c r="H218" s="297"/>
      <c r="I218" s="297"/>
      <c r="J218" s="297"/>
      <c r="K218" s="297"/>
      <c r="L218" s="297"/>
      <c r="M218" s="297"/>
      <c r="N218" s="297"/>
      <c r="O218" s="297"/>
      <c r="P218" s="297"/>
      <c r="Q218" s="297"/>
      <c r="R218" s="297"/>
      <c r="S218" s="297"/>
      <c r="T218" s="297"/>
      <c r="U218" s="297"/>
      <c r="V218" s="297"/>
      <c r="W218" s="297"/>
      <c r="X218" s="297"/>
      <c r="Y218" s="297"/>
      <c r="Z218" s="297"/>
      <c r="AA218" s="297"/>
      <c r="AB218" s="297"/>
      <c r="AC218" s="297"/>
      <c r="AD218" s="297"/>
    </row>
    <row r="219" spans="1:39" s="219" customFormat="1" ht="15" customHeight="1">
      <c r="A219" s="297"/>
      <c r="B219" s="297"/>
      <c r="C219" s="297"/>
      <c r="D219" s="297"/>
      <c r="E219" s="297"/>
      <c r="F219" s="297"/>
      <c r="G219" s="297"/>
      <c r="H219" s="297"/>
      <c r="I219" s="297"/>
      <c r="J219" s="297"/>
      <c r="K219" s="297"/>
      <c r="L219" s="297"/>
      <c r="M219" s="297"/>
      <c r="N219" s="297"/>
      <c r="O219" s="297"/>
      <c r="P219" s="297"/>
      <c r="Q219" s="297"/>
      <c r="R219" s="297"/>
      <c r="S219" s="297"/>
      <c r="T219" s="297"/>
      <c r="U219" s="297"/>
      <c r="V219" s="297"/>
      <c r="W219" s="297"/>
      <c r="X219" s="297"/>
      <c r="Y219" s="297"/>
      <c r="Z219" s="297"/>
      <c r="AA219" s="297"/>
      <c r="AB219" s="297"/>
      <c r="AC219" s="297"/>
      <c r="AD219" s="297"/>
      <c r="AE219" s="297"/>
      <c r="AF219" s="297"/>
      <c r="AG219" s="297"/>
      <c r="AH219" s="297"/>
      <c r="AI219" s="297"/>
      <c r="AJ219" s="297"/>
      <c r="AK219" s="297"/>
      <c r="AL219" s="297"/>
      <c r="AM219" s="297"/>
    </row>
    <row r="220" spans="1:39" s="219" customFormat="1" ht="15" customHeight="1">
      <c r="A220" s="297"/>
      <c r="B220" s="297"/>
      <c r="C220" s="297"/>
      <c r="D220" s="297"/>
      <c r="E220" s="297"/>
      <c r="F220" s="297" t="s">
        <v>131</v>
      </c>
      <c r="G220" s="456" t="s">
        <v>142</v>
      </c>
      <c r="H220" s="458" t="s">
        <v>51</v>
      </c>
      <c r="I220" s="970">
        <f>AB34</f>
        <v>1829.64</v>
      </c>
      <c r="J220" s="970"/>
      <c r="K220" s="970"/>
      <c r="L220" s="970"/>
      <c r="M220" s="219" t="s">
        <v>156</v>
      </c>
      <c r="N220" s="970">
        <f>M41</f>
        <v>64</v>
      </c>
      <c r="O220" s="970"/>
      <c r="P220" s="970"/>
      <c r="Q220" s="970"/>
      <c r="R220" s="219" t="s">
        <v>51</v>
      </c>
      <c r="S220" s="970">
        <f>I220+N220</f>
        <v>1893.64</v>
      </c>
      <c r="T220" s="970"/>
      <c r="U220" s="970"/>
      <c r="V220" s="970"/>
      <c r="W220" s="297" t="s">
        <v>13</v>
      </c>
      <c r="X220" s="297"/>
      <c r="Y220" s="297"/>
      <c r="Z220" s="297"/>
      <c r="AA220" s="297"/>
      <c r="AB220" s="297"/>
      <c r="AC220" s="297"/>
      <c r="AD220" s="297"/>
      <c r="AE220" s="297"/>
      <c r="AF220" s="297"/>
      <c r="AG220" s="297"/>
      <c r="AH220" s="297"/>
      <c r="AI220" s="297"/>
      <c r="AJ220" s="297"/>
      <c r="AK220" s="297"/>
      <c r="AL220" s="297"/>
      <c r="AM220" s="297"/>
    </row>
    <row r="221" spans="1:39" s="219" customFormat="1" ht="15" customHeight="1">
      <c r="A221" s="297"/>
      <c r="B221" s="297"/>
      <c r="C221" s="297"/>
      <c r="D221" s="297"/>
      <c r="E221" s="297"/>
      <c r="F221" s="297"/>
      <c r="G221" s="297"/>
      <c r="H221" s="297"/>
      <c r="I221" s="297"/>
      <c r="J221" s="297"/>
      <c r="K221" s="297"/>
      <c r="L221" s="297"/>
      <c r="M221" s="297"/>
      <c r="N221" s="297"/>
      <c r="O221" s="297"/>
      <c r="P221" s="297"/>
      <c r="Q221" s="297"/>
      <c r="R221" s="297"/>
      <c r="S221" s="297"/>
      <c r="T221" s="297"/>
      <c r="U221" s="297"/>
      <c r="V221" s="297"/>
      <c r="W221" s="297"/>
      <c r="X221" s="297"/>
      <c r="Y221" s="297"/>
      <c r="Z221" s="297"/>
      <c r="AA221" s="297"/>
      <c r="AB221" s="297"/>
      <c r="AC221" s="297"/>
      <c r="AD221" s="297"/>
      <c r="AE221" s="297"/>
      <c r="AF221" s="297"/>
      <c r="AG221" s="297"/>
      <c r="AH221" s="297"/>
      <c r="AI221" s="297"/>
      <c r="AJ221" s="297"/>
      <c r="AK221" s="297"/>
      <c r="AL221" s="297"/>
      <c r="AM221" s="297"/>
    </row>
    <row r="222" spans="1:39" s="297" customFormat="1" ht="15" customHeight="1">
      <c r="H222" s="297" t="s">
        <v>821</v>
      </c>
    </row>
    <row r="223" spans="1:39" s="297" customFormat="1" ht="15" customHeight="1">
      <c r="I223" s="461" t="s">
        <v>822</v>
      </c>
      <c r="J223" s="458" t="s">
        <v>51</v>
      </c>
      <c r="K223" s="1593">
        <v>0</v>
      </c>
      <c r="L223" s="1593"/>
      <c r="M223" s="1593"/>
      <c r="N223" s="297" t="s">
        <v>13</v>
      </c>
      <c r="P223" s="719"/>
    </row>
    <row r="224" spans="1:39" s="297" customFormat="1" ht="15" customHeight="1">
      <c r="AA224" s="458"/>
      <c r="AB224" s="472"/>
      <c r="AC224" s="472"/>
      <c r="AD224" s="472"/>
      <c r="AE224" s="472"/>
      <c r="AF224" s="472"/>
    </row>
    <row r="225" spans="1:39" s="297" customFormat="1" ht="15" customHeight="1">
      <c r="H225" s="297" t="s">
        <v>824</v>
      </c>
      <c r="I225" s="467"/>
      <c r="M225" s="458"/>
      <c r="N225" s="706"/>
      <c r="O225" s="706"/>
      <c r="P225" s="477"/>
      <c r="Q225" s="472"/>
      <c r="R225" s="472"/>
      <c r="S225" s="472"/>
      <c r="T225" s="472"/>
      <c r="U225" s="472"/>
      <c r="AA225" s="458"/>
      <c r="AB225" s="472"/>
      <c r="AC225" s="472"/>
      <c r="AD225" s="472"/>
      <c r="AE225" s="472"/>
      <c r="AF225" s="472"/>
    </row>
    <row r="226" spans="1:39" s="297" customFormat="1" ht="15" customHeight="1">
      <c r="I226" s="461" t="s">
        <v>825</v>
      </c>
      <c r="J226" s="458" t="s">
        <v>51</v>
      </c>
      <c r="K226" s="943">
        <f>S220</f>
        <v>1893.64</v>
      </c>
      <c r="L226" s="943"/>
      <c r="M226" s="943"/>
      <c r="N226" s="943"/>
      <c r="O226" s="943"/>
      <c r="P226" s="297" t="s">
        <v>13</v>
      </c>
    </row>
    <row r="227" spans="1:39" s="219" customFormat="1" ht="15" customHeight="1">
      <c r="A227" s="297"/>
      <c r="B227" s="297"/>
      <c r="C227" s="297"/>
      <c r="D227" s="297"/>
      <c r="E227" s="297"/>
      <c r="F227" s="297" t="s">
        <v>131</v>
      </c>
      <c r="G227" s="297"/>
      <c r="H227" s="461"/>
      <c r="I227" s="458"/>
      <c r="J227" s="545"/>
      <c r="K227" s="545"/>
      <c r="L227" s="545"/>
      <c r="M227" s="545"/>
      <c r="N227" s="545"/>
      <c r="O227" s="297"/>
      <c r="P227" s="297"/>
      <c r="V227" s="297"/>
      <c r="W227" s="297"/>
      <c r="X227" s="297"/>
      <c r="Y227" s="297"/>
      <c r="Z227" s="297"/>
      <c r="AA227" s="297"/>
      <c r="AB227" s="297"/>
      <c r="AC227" s="297"/>
      <c r="AD227" s="297"/>
      <c r="AE227" s="297"/>
      <c r="AF227" s="297"/>
      <c r="AG227" s="297"/>
      <c r="AH227" s="297"/>
      <c r="AI227" s="297"/>
      <c r="AJ227" s="297"/>
      <c r="AK227" s="297"/>
      <c r="AL227" s="297"/>
      <c r="AM227" s="297"/>
    </row>
    <row r="228" spans="1:39" s="219" customFormat="1" ht="15" customHeight="1">
      <c r="A228" s="297"/>
      <c r="B228" s="297"/>
      <c r="C228" s="297"/>
      <c r="D228" s="297"/>
      <c r="E228" s="297"/>
      <c r="F228" s="297"/>
      <c r="G228" s="297"/>
      <c r="R228" s="297"/>
      <c r="S228" s="297"/>
      <c r="T228" s="297"/>
      <c r="U228" s="297"/>
      <c r="V228" s="297"/>
      <c r="W228" s="297"/>
      <c r="X228" s="297"/>
      <c r="Y228" s="297"/>
      <c r="Z228" s="297"/>
      <c r="AA228" s="297"/>
      <c r="AB228" s="297"/>
      <c r="AC228" s="297"/>
      <c r="AD228" s="297"/>
      <c r="AE228" s="297"/>
      <c r="AF228" s="297"/>
      <c r="AG228" s="297"/>
      <c r="AH228" s="297"/>
      <c r="AI228" s="297"/>
      <c r="AJ228" s="297"/>
      <c r="AK228" s="297"/>
      <c r="AL228" s="297"/>
      <c r="AM228" s="297"/>
    </row>
    <row r="229" spans="1:39" s="219" customFormat="1" ht="15" customHeight="1">
      <c r="A229" s="297"/>
      <c r="B229" s="297"/>
      <c r="C229" s="297"/>
      <c r="D229" s="297"/>
      <c r="E229" s="297"/>
      <c r="F229" s="297"/>
      <c r="G229" s="297"/>
      <c r="H229" s="297"/>
      <c r="I229" s="297"/>
      <c r="J229" s="297"/>
      <c r="K229" s="297"/>
      <c r="L229" s="297"/>
      <c r="M229" s="297"/>
      <c r="N229" s="297"/>
      <c r="O229" s="297"/>
      <c r="P229" s="297"/>
      <c r="Q229" s="297"/>
      <c r="R229" s="297"/>
      <c r="S229" s="297"/>
      <c r="T229" s="297"/>
      <c r="U229" s="297"/>
      <c r="V229" s="297"/>
      <c r="W229" s="297"/>
      <c r="X229" s="297"/>
      <c r="Y229" s="297"/>
      <c r="Z229" s="297"/>
      <c r="AA229" s="297"/>
      <c r="AB229" s="297"/>
      <c r="AC229" s="297"/>
      <c r="AD229" s="297"/>
      <c r="AE229" s="297"/>
      <c r="AF229" s="297"/>
      <c r="AG229" s="297"/>
      <c r="AH229" s="297"/>
      <c r="AI229" s="297"/>
      <c r="AJ229" s="297"/>
      <c r="AK229" s="297"/>
      <c r="AL229" s="297"/>
    </row>
    <row r="230" spans="1:39" s="219" customFormat="1" ht="15" customHeight="1">
      <c r="A230" s="297"/>
      <c r="B230" s="297"/>
      <c r="D230" s="297"/>
      <c r="E230" s="335" t="s">
        <v>829</v>
      </c>
      <c r="F230" s="297"/>
      <c r="G230" s="297"/>
      <c r="H230" s="297"/>
      <c r="I230" s="297"/>
      <c r="J230" s="297"/>
      <c r="K230" s="297"/>
      <c r="L230" s="297"/>
      <c r="M230" s="297"/>
      <c r="N230" s="297"/>
      <c r="O230" s="297"/>
      <c r="P230" s="297"/>
      <c r="Q230" s="297"/>
      <c r="R230" s="297"/>
      <c r="S230" s="297"/>
      <c r="T230" s="297"/>
      <c r="U230" s="297"/>
      <c r="V230" s="297"/>
      <c r="W230" s="297"/>
      <c r="X230" s="297"/>
      <c r="Y230" s="297"/>
      <c r="Z230" s="297"/>
      <c r="AC230" s="297"/>
      <c r="AD230" s="297"/>
      <c r="AE230" s="297"/>
      <c r="AF230" s="297"/>
    </row>
    <row r="231" spans="1:39" s="219" customFormat="1" ht="15" customHeight="1">
      <c r="A231" s="297"/>
      <c r="B231" s="297"/>
      <c r="D231" s="297"/>
      <c r="E231" s="335"/>
      <c r="F231" s="297"/>
      <c r="G231" s="297"/>
      <c r="H231" s="297"/>
      <c r="I231" s="297"/>
      <c r="J231" s="297"/>
      <c r="K231" s="297"/>
      <c r="L231" s="297"/>
      <c r="M231" s="297"/>
      <c r="N231" s="297"/>
      <c r="O231" s="297"/>
      <c r="P231" s="297"/>
      <c r="Q231" s="297"/>
      <c r="R231" s="297"/>
      <c r="S231" s="297"/>
      <c r="T231" s="297"/>
      <c r="U231" s="297"/>
      <c r="V231" s="297"/>
      <c r="W231" s="297"/>
      <c r="X231" s="297"/>
      <c r="Y231" s="297"/>
      <c r="Z231" s="297"/>
      <c r="AC231" s="297"/>
      <c r="AD231" s="297"/>
      <c r="AE231" s="297"/>
      <c r="AF231" s="297"/>
    </row>
    <row r="232" spans="1:39" s="219" customFormat="1" ht="15" customHeight="1">
      <c r="A232" s="297"/>
      <c r="B232" s="297"/>
      <c r="D232" s="297"/>
      <c r="E232" s="335"/>
      <c r="F232" s="335" t="s">
        <v>830</v>
      </c>
      <c r="G232" s="297"/>
      <c r="H232" s="297"/>
      <c r="I232" s="297"/>
      <c r="J232" s="297"/>
      <c r="K232" s="720">
        <v>4</v>
      </c>
      <c r="L232" s="297" t="s">
        <v>831</v>
      </c>
      <c r="N232" s="297"/>
      <c r="O232" s="297"/>
      <c r="P232" s="297"/>
      <c r="Q232" s="297"/>
      <c r="R232" s="297"/>
      <c r="S232" s="297"/>
      <c r="T232" s="297"/>
      <c r="U232" s="297"/>
      <c r="V232" s="297"/>
      <c r="W232" s="297"/>
      <c r="X232" s="297"/>
      <c r="Y232" s="297"/>
      <c r="Z232" s="297"/>
      <c r="AC232" s="297"/>
      <c r="AD232" s="297"/>
      <c r="AE232" s="297"/>
      <c r="AF232" s="297"/>
    </row>
    <row r="233" spans="1:39" s="219" customFormat="1" ht="15" customHeight="1">
      <c r="A233" s="297"/>
      <c r="B233" s="297"/>
      <c r="C233" s="297"/>
      <c r="D233" s="297"/>
      <c r="E233" s="335"/>
      <c r="F233" s="297"/>
      <c r="G233" s="297"/>
      <c r="H233" s="297"/>
      <c r="I233" s="297"/>
      <c r="J233" s="297"/>
      <c r="K233" s="297"/>
      <c r="L233" s="297"/>
      <c r="M233" s="297"/>
      <c r="N233" s="297"/>
      <c r="O233" s="297"/>
      <c r="P233" s="297"/>
      <c r="Q233" s="297"/>
      <c r="R233" s="297"/>
      <c r="S233" s="297"/>
      <c r="T233" s="297"/>
      <c r="U233" s="297"/>
      <c r="V233" s="297"/>
      <c r="W233" s="297"/>
      <c r="X233" s="297"/>
      <c r="Y233" s="297"/>
      <c r="Z233" s="297"/>
      <c r="AA233" s="297"/>
      <c r="AB233" s="297"/>
      <c r="AC233" s="297"/>
      <c r="AD233" s="297"/>
      <c r="AE233" s="297"/>
      <c r="AF233" s="297"/>
      <c r="AG233" s="297"/>
      <c r="AH233" s="297"/>
    </row>
    <row r="234" spans="1:39" s="219" customFormat="1" ht="15" customHeight="1">
      <c r="A234" s="297"/>
      <c r="B234" s="297"/>
      <c r="C234" s="297"/>
      <c r="D234" s="297"/>
      <c r="E234" s="297"/>
      <c r="F234" s="958" t="s">
        <v>196</v>
      </c>
      <c r="G234" s="959"/>
      <c r="H234" s="959"/>
      <c r="I234" s="959"/>
      <c r="J234" s="959"/>
      <c r="K234" s="959"/>
      <c r="L234" s="959"/>
      <c r="M234" s="959"/>
      <c r="N234" s="959"/>
      <c r="O234" s="959"/>
      <c r="P234" s="959"/>
      <c r="Q234" s="959"/>
      <c r="R234" s="959"/>
      <c r="S234" s="959"/>
      <c r="T234" s="959"/>
      <c r="U234" s="959" t="s">
        <v>832</v>
      </c>
      <c r="V234" s="959"/>
      <c r="W234" s="959"/>
      <c r="X234" s="959"/>
      <c r="Y234" s="959"/>
      <c r="Z234" s="959" t="s">
        <v>833</v>
      </c>
      <c r="AA234" s="959"/>
      <c r="AB234" s="959"/>
      <c r="AC234" s="959"/>
      <c r="AD234" s="967"/>
      <c r="AE234" s="297"/>
      <c r="AF234" s="297"/>
      <c r="AG234" s="297"/>
      <c r="AH234" s="297"/>
    </row>
    <row r="235" spans="1:39" s="219" customFormat="1" ht="15" customHeight="1">
      <c r="A235" s="297"/>
      <c r="B235" s="297"/>
      <c r="C235" s="297"/>
      <c r="D235" s="297"/>
      <c r="E235" s="297"/>
      <c r="F235" s="960"/>
      <c r="G235" s="961"/>
      <c r="H235" s="961"/>
      <c r="I235" s="961"/>
      <c r="J235" s="961"/>
      <c r="K235" s="961"/>
      <c r="L235" s="961"/>
      <c r="M235" s="961"/>
      <c r="N235" s="961"/>
      <c r="O235" s="961"/>
      <c r="P235" s="961"/>
      <c r="Q235" s="961"/>
      <c r="R235" s="961"/>
      <c r="S235" s="961"/>
      <c r="T235" s="961"/>
      <c r="U235" s="961"/>
      <c r="V235" s="961"/>
      <c r="W235" s="961"/>
      <c r="X235" s="961"/>
      <c r="Y235" s="961"/>
      <c r="Z235" s="961"/>
      <c r="AA235" s="961"/>
      <c r="AB235" s="961"/>
      <c r="AC235" s="961"/>
      <c r="AD235" s="968"/>
      <c r="AE235" s="297"/>
      <c r="AF235" s="297"/>
      <c r="AG235" s="297"/>
      <c r="AH235" s="297"/>
    </row>
    <row r="236" spans="1:39" s="219" customFormat="1" ht="29.25" customHeight="1">
      <c r="A236" s="297"/>
      <c r="B236" s="297"/>
      <c r="C236" s="297"/>
      <c r="D236" s="297"/>
      <c r="E236" s="297"/>
      <c r="F236" s="944" t="s">
        <v>203</v>
      </c>
      <c r="G236" s="945"/>
      <c r="H236" s="948" t="s">
        <v>204</v>
      </c>
      <c r="I236" s="948"/>
      <c r="J236" s="948"/>
      <c r="K236" s="948"/>
      <c r="L236" s="948"/>
      <c r="M236" s="948"/>
      <c r="N236" s="948"/>
      <c r="O236" s="948"/>
      <c r="P236" s="948"/>
      <c r="Q236" s="948"/>
      <c r="R236" s="948"/>
      <c r="S236" s="948"/>
      <c r="T236" s="948"/>
      <c r="U236" s="949">
        <f>X60</f>
        <v>857.7</v>
      </c>
      <c r="V236" s="949"/>
      <c r="W236" s="949"/>
      <c r="X236" s="949"/>
      <c r="Y236" s="949"/>
      <c r="Z236" s="949">
        <f>ROUND(U236/K232,2)</f>
        <v>214.43</v>
      </c>
      <c r="AA236" s="949"/>
      <c r="AB236" s="949"/>
      <c r="AC236" s="949"/>
      <c r="AD236" s="950"/>
      <c r="AE236" s="297"/>
      <c r="AF236" s="297"/>
      <c r="AG236" s="297"/>
      <c r="AH236" s="297"/>
    </row>
    <row r="237" spans="1:39" s="219" customFormat="1" ht="29.25" customHeight="1">
      <c r="A237" s="297"/>
      <c r="B237" s="297"/>
      <c r="C237" s="297"/>
      <c r="D237" s="297"/>
      <c r="E237" s="297"/>
      <c r="F237" s="944"/>
      <c r="G237" s="945"/>
      <c r="H237" s="948" t="s">
        <v>205</v>
      </c>
      <c r="I237" s="948"/>
      <c r="J237" s="948"/>
      <c r="K237" s="948"/>
      <c r="L237" s="948"/>
      <c r="M237" s="948"/>
      <c r="N237" s="948"/>
      <c r="O237" s="948"/>
      <c r="P237" s="948"/>
      <c r="Q237" s="948"/>
      <c r="R237" s="948"/>
      <c r="S237" s="948"/>
      <c r="T237" s="948"/>
      <c r="U237" s="949">
        <f>X100</f>
        <v>849.71</v>
      </c>
      <c r="V237" s="949"/>
      <c r="W237" s="949"/>
      <c r="X237" s="949"/>
      <c r="Y237" s="949"/>
      <c r="Z237" s="949">
        <f>ROUND(U237/K232,2)</f>
        <v>212.43</v>
      </c>
      <c r="AA237" s="949"/>
      <c r="AB237" s="949"/>
      <c r="AC237" s="949"/>
      <c r="AD237" s="950"/>
      <c r="AE237" s="297"/>
      <c r="AF237" s="297"/>
      <c r="AG237" s="297"/>
      <c r="AH237" s="297"/>
    </row>
    <row r="238" spans="1:39" s="219" customFormat="1" ht="29.25" customHeight="1">
      <c r="A238" s="297"/>
      <c r="B238" s="297"/>
      <c r="C238" s="297"/>
      <c r="D238" s="297"/>
      <c r="E238" s="297"/>
      <c r="F238" s="944"/>
      <c r="G238" s="945"/>
      <c r="H238" s="948" t="s">
        <v>206</v>
      </c>
      <c r="I238" s="948"/>
      <c r="J238" s="948"/>
      <c r="K238" s="948"/>
      <c r="L238" s="948"/>
      <c r="M238" s="948"/>
      <c r="N238" s="948"/>
      <c r="O238" s="948"/>
      <c r="P238" s="948"/>
      <c r="Q238" s="948"/>
      <c r="R238" s="948"/>
      <c r="S238" s="948"/>
      <c r="T238" s="948"/>
      <c r="U238" s="949">
        <f>X140</f>
        <v>849.71</v>
      </c>
      <c r="V238" s="949"/>
      <c r="W238" s="949"/>
      <c r="X238" s="949"/>
      <c r="Y238" s="949"/>
      <c r="Z238" s="949">
        <f>ROUND(U238/K232,2)</f>
        <v>212.43</v>
      </c>
      <c r="AA238" s="949"/>
      <c r="AB238" s="949"/>
      <c r="AC238" s="949"/>
      <c r="AD238" s="950"/>
      <c r="AE238" s="297"/>
      <c r="AF238" s="297"/>
      <c r="AG238" s="297"/>
      <c r="AH238" s="297"/>
    </row>
    <row r="239" spans="1:39" s="219" customFormat="1" ht="29.25" customHeight="1">
      <c r="A239" s="297"/>
      <c r="B239" s="297"/>
      <c r="C239" s="297"/>
      <c r="D239" s="297"/>
      <c r="E239" s="297"/>
      <c r="F239" s="944"/>
      <c r="G239" s="945"/>
      <c r="H239" s="948" t="s">
        <v>207</v>
      </c>
      <c r="I239" s="948"/>
      <c r="J239" s="948"/>
      <c r="K239" s="948"/>
      <c r="L239" s="948"/>
      <c r="M239" s="948"/>
      <c r="N239" s="948"/>
      <c r="O239" s="948"/>
      <c r="P239" s="948"/>
      <c r="Q239" s="948"/>
      <c r="R239" s="948"/>
      <c r="S239" s="948"/>
      <c r="T239" s="948"/>
      <c r="U239" s="949">
        <f>X178</f>
        <v>775.8</v>
      </c>
      <c r="V239" s="949"/>
      <c r="W239" s="949"/>
      <c r="X239" s="949"/>
      <c r="Y239" s="949"/>
      <c r="Z239" s="949">
        <f>ROUND(U239/K232,2)</f>
        <v>193.95</v>
      </c>
      <c r="AA239" s="949"/>
      <c r="AB239" s="949"/>
      <c r="AC239" s="949"/>
      <c r="AD239" s="950"/>
      <c r="AE239" s="297"/>
      <c r="AF239" s="297"/>
      <c r="AG239" s="297"/>
      <c r="AH239" s="297"/>
    </row>
    <row r="240" spans="1:39" s="219" customFormat="1" ht="43.5" customHeight="1">
      <c r="A240" s="297"/>
      <c r="B240" s="297"/>
      <c r="C240" s="297"/>
      <c r="D240" s="297"/>
      <c r="E240" s="297"/>
      <c r="F240" s="946" t="s">
        <v>209</v>
      </c>
      <c r="G240" s="947"/>
      <c r="H240" s="951" t="s">
        <v>210</v>
      </c>
      <c r="I240" s="951"/>
      <c r="J240" s="951"/>
      <c r="K240" s="951"/>
      <c r="L240" s="951"/>
      <c r="M240" s="951"/>
      <c r="N240" s="951"/>
      <c r="O240" s="951"/>
      <c r="P240" s="951"/>
      <c r="Q240" s="951"/>
      <c r="R240" s="951"/>
      <c r="S240" s="951"/>
      <c r="T240" s="951"/>
      <c r="U240" s="952">
        <f>K214</f>
        <v>0</v>
      </c>
      <c r="V240" s="952"/>
      <c r="W240" s="952"/>
      <c r="X240" s="952"/>
      <c r="Y240" s="952"/>
      <c r="Z240" s="952">
        <f>ROUND(U240/K232,2)</f>
        <v>0</v>
      </c>
      <c r="AA240" s="952"/>
      <c r="AB240" s="952"/>
      <c r="AC240" s="952"/>
      <c r="AD240" s="953"/>
      <c r="AE240" s="297"/>
      <c r="AF240" s="297"/>
      <c r="AG240" s="297"/>
      <c r="AH240" s="297"/>
    </row>
    <row r="241" spans="1:38" s="219" customFormat="1" ht="15" customHeight="1">
      <c r="A241" s="297"/>
      <c r="B241" s="297"/>
      <c r="D241" s="297"/>
      <c r="E241" s="335"/>
      <c r="F241" s="297"/>
      <c r="G241" s="297"/>
      <c r="H241" s="297"/>
      <c r="I241" s="297"/>
      <c r="J241" s="297"/>
      <c r="K241" s="297"/>
      <c r="L241" s="297"/>
      <c r="M241" s="297"/>
      <c r="N241" s="297"/>
      <c r="O241" s="297"/>
      <c r="P241" s="297"/>
      <c r="Q241" s="297"/>
      <c r="R241" s="297"/>
      <c r="S241" s="297"/>
      <c r="T241" s="297"/>
      <c r="U241" s="297"/>
      <c r="V241" s="297"/>
      <c r="W241" s="297"/>
      <c r="X241" s="297"/>
      <c r="Y241" s="297"/>
      <c r="Z241" s="297"/>
      <c r="AC241" s="297"/>
      <c r="AD241" s="297"/>
      <c r="AE241" s="297"/>
      <c r="AF241" s="297"/>
    </row>
    <row r="242" spans="1:38" s="219" customFormat="1" ht="15" customHeight="1">
      <c r="A242" s="297"/>
      <c r="B242" s="297"/>
      <c r="D242" s="297"/>
      <c r="E242" s="335"/>
      <c r="F242" s="297"/>
      <c r="G242" s="297"/>
      <c r="H242" s="297"/>
      <c r="I242" s="297"/>
      <c r="J242" s="297"/>
      <c r="K242" s="297"/>
      <c r="L242" s="297"/>
      <c r="M242" s="297"/>
      <c r="N242" s="297"/>
      <c r="O242" s="297"/>
      <c r="P242" s="297"/>
      <c r="Q242" s="297"/>
      <c r="R242" s="297"/>
      <c r="S242" s="297"/>
      <c r="T242" s="297"/>
      <c r="U242" s="297"/>
      <c r="V242" s="297"/>
      <c r="W242" s="297"/>
      <c r="X242" s="297"/>
      <c r="Y242" s="297"/>
      <c r="Z242" s="297"/>
      <c r="AC242" s="297"/>
      <c r="AD242" s="297"/>
      <c r="AE242" s="297"/>
      <c r="AF242" s="297"/>
    </row>
    <row r="243" spans="1:38" s="219" customFormat="1" ht="15" customHeight="1">
      <c r="A243" s="297"/>
      <c r="B243" s="297"/>
      <c r="D243" s="297"/>
      <c r="E243" s="335"/>
      <c r="F243" s="335" t="s">
        <v>834</v>
      </c>
      <c r="G243" s="297"/>
      <c r="H243" s="297"/>
      <c r="I243" s="297"/>
      <c r="J243" s="297"/>
      <c r="K243" s="720">
        <v>2</v>
      </c>
      <c r="L243" s="297" t="s">
        <v>831</v>
      </c>
      <c r="N243" s="297"/>
      <c r="O243" s="297"/>
      <c r="P243" s="297"/>
      <c r="Q243" s="297"/>
      <c r="R243" s="297"/>
      <c r="S243" s="297"/>
      <c r="T243" s="297"/>
      <c r="U243" s="297"/>
      <c r="V243" s="297"/>
      <c r="W243" s="297"/>
      <c r="X243" s="297"/>
      <c r="Y243" s="297"/>
      <c r="Z243" s="297"/>
      <c r="AC243" s="297"/>
      <c r="AD243" s="297"/>
      <c r="AE243" s="297"/>
      <c r="AF243" s="297"/>
    </row>
    <row r="244" spans="1:38" s="219" customFormat="1" ht="15" customHeight="1">
      <c r="A244" s="297"/>
      <c r="B244" s="297"/>
      <c r="C244" s="297"/>
      <c r="D244" s="297"/>
      <c r="E244" s="335"/>
      <c r="F244" s="297"/>
      <c r="G244" s="297"/>
      <c r="H244" s="297"/>
      <c r="I244" s="297"/>
      <c r="J244" s="297"/>
      <c r="K244" s="297"/>
      <c r="L244" s="297"/>
      <c r="M244" s="297"/>
      <c r="N244" s="297"/>
      <c r="O244" s="297"/>
      <c r="P244" s="297"/>
      <c r="Q244" s="297"/>
      <c r="R244" s="297"/>
      <c r="S244" s="297"/>
      <c r="T244" s="297"/>
      <c r="U244" s="297"/>
      <c r="V244" s="297"/>
      <c r="W244" s="297"/>
      <c r="X244" s="297"/>
      <c r="Y244" s="297"/>
      <c r="Z244" s="297"/>
      <c r="AA244" s="297"/>
      <c r="AB244" s="297"/>
      <c r="AC244" s="297"/>
      <c r="AD244" s="297"/>
      <c r="AE244" s="297"/>
      <c r="AF244" s="297"/>
      <c r="AG244" s="297"/>
      <c r="AH244" s="297"/>
    </row>
    <row r="245" spans="1:38" s="219" customFormat="1" ht="15" customHeight="1">
      <c r="A245" s="297"/>
      <c r="B245" s="297"/>
      <c r="C245" s="297"/>
      <c r="D245" s="297"/>
      <c r="E245" s="297"/>
      <c r="F245" s="958" t="s">
        <v>196</v>
      </c>
      <c r="G245" s="959"/>
      <c r="H245" s="959"/>
      <c r="I245" s="959"/>
      <c r="J245" s="959"/>
      <c r="K245" s="959"/>
      <c r="L245" s="959"/>
      <c r="M245" s="959"/>
      <c r="N245" s="959"/>
      <c r="O245" s="959"/>
      <c r="P245" s="959"/>
      <c r="Q245" s="959"/>
      <c r="R245" s="959"/>
      <c r="S245" s="959"/>
      <c r="T245" s="959"/>
      <c r="U245" s="959" t="s">
        <v>832</v>
      </c>
      <c r="V245" s="959"/>
      <c r="W245" s="959"/>
      <c r="X245" s="959"/>
      <c r="Y245" s="959"/>
      <c r="Z245" s="959" t="s">
        <v>833</v>
      </c>
      <c r="AA245" s="959"/>
      <c r="AB245" s="959"/>
      <c r="AC245" s="959"/>
      <c r="AD245" s="967"/>
      <c r="AE245" s="297"/>
      <c r="AF245" s="297"/>
      <c r="AG245" s="297"/>
      <c r="AH245" s="297"/>
    </row>
    <row r="246" spans="1:38" s="219" customFormat="1" ht="15" customHeight="1">
      <c r="A246" s="297"/>
      <c r="B246" s="297"/>
      <c r="C246" s="297"/>
      <c r="D246" s="297"/>
      <c r="E246" s="297"/>
      <c r="F246" s="960"/>
      <c r="G246" s="961"/>
      <c r="H246" s="961"/>
      <c r="I246" s="961"/>
      <c r="J246" s="961"/>
      <c r="K246" s="961"/>
      <c r="L246" s="961"/>
      <c r="M246" s="961"/>
      <c r="N246" s="961"/>
      <c r="O246" s="961"/>
      <c r="P246" s="961"/>
      <c r="Q246" s="961"/>
      <c r="R246" s="961"/>
      <c r="S246" s="961"/>
      <c r="T246" s="961"/>
      <c r="U246" s="961"/>
      <c r="V246" s="961"/>
      <c r="W246" s="961"/>
      <c r="X246" s="961"/>
      <c r="Y246" s="961"/>
      <c r="Z246" s="961"/>
      <c r="AA246" s="961"/>
      <c r="AB246" s="961"/>
      <c r="AC246" s="961"/>
      <c r="AD246" s="968"/>
      <c r="AE246" s="297"/>
      <c r="AF246" s="297"/>
      <c r="AG246" s="297"/>
      <c r="AH246" s="297"/>
    </row>
    <row r="247" spans="1:38" s="219" customFormat="1" ht="29.25" customHeight="1">
      <c r="A247" s="297"/>
      <c r="B247" s="297"/>
      <c r="C247" s="297"/>
      <c r="D247" s="297"/>
      <c r="E247" s="297"/>
      <c r="F247" s="944" t="s">
        <v>203</v>
      </c>
      <c r="G247" s="945"/>
      <c r="H247" s="948" t="s">
        <v>204</v>
      </c>
      <c r="I247" s="948"/>
      <c r="J247" s="948"/>
      <c r="K247" s="948"/>
      <c r="L247" s="948"/>
      <c r="M247" s="948"/>
      <c r="N247" s="948"/>
      <c r="O247" s="948"/>
      <c r="P247" s="948"/>
      <c r="Q247" s="948"/>
      <c r="R247" s="948"/>
      <c r="S247" s="948"/>
      <c r="T247" s="948"/>
      <c r="U247" s="949">
        <f>L77</f>
        <v>0</v>
      </c>
      <c r="V247" s="949"/>
      <c r="W247" s="949"/>
      <c r="X247" s="949"/>
      <c r="Y247" s="949"/>
      <c r="Z247" s="949">
        <f>ROUND(U247/K243,2)</f>
        <v>0</v>
      </c>
      <c r="AA247" s="949"/>
      <c r="AB247" s="949"/>
      <c r="AC247" s="949"/>
      <c r="AD247" s="950"/>
      <c r="AE247" s="297"/>
      <c r="AF247" s="297"/>
      <c r="AG247" s="297"/>
      <c r="AH247" s="297"/>
    </row>
    <row r="248" spans="1:38" s="219" customFormat="1" ht="29.25" customHeight="1">
      <c r="A248" s="297"/>
      <c r="B248" s="297"/>
      <c r="C248" s="297"/>
      <c r="D248" s="297"/>
      <c r="E248" s="297"/>
      <c r="F248" s="944"/>
      <c r="G248" s="945"/>
      <c r="H248" s="948" t="s">
        <v>205</v>
      </c>
      <c r="I248" s="948"/>
      <c r="J248" s="948"/>
      <c r="K248" s="948"/>
      <c r="L248" s="948"/>
      <c r="M248" s="948"/>
      <c r="N248" s="948"/>
      <c r="O248" s="948"/>
      <c r="P248" s="948"/>
      <c r="Q248" s="948"/>
      <c r="R248" s="948"/>
      <c r="S248" s="948"/>
      <c r="T248" s="948"/>
      <c r="U248" s="949">
        <f>L117</f>
        <v>0</v>
      </c>
      <c r="V248" s="949"/>
      <c r="W248" s="949"/>
      <c r="X248" s="949"/>
      <c r="Y248" s="949"/>
      <c r="Z248" s="949">
        <f>ROUND(U248/K243,2)</f>
        <v>0</v>
      </c>
      <c r="AA248" s="949"/>
      <c r="AB248" s="949"/>
      <c r="AC248" s="949"/>
      <c r="AD248" s="950"/>
      <c r="AE248" s="297"/>
      <c r="AF248" s="297"/>
      <c r="AG248" s="297"/>
      <c r="AH248" s="297"/>
    </row>
    <row r="249" spans="1:38" s="219" customFormat="1" ht="29.25" customHeight="1">
      <c r="A249" s="297"/>
      <c r="B249" s="297"/>
      <c r="C249" s="297"/>
      <c r="D249" s="297"/>
      <c r="E249" s="297"/>
      <c r="F249" s="944"/>
      <c r="G249" s="945"/>
      <c r="H249" s="948" t="s">
        <v>206</v>
      </c>
      <c r="I249" s="948"/>
      <c r="J249" s="948"/>
      <c r="K249" s="948"/>
      <c r="L249" s="948"/>
      <c r="M249" s="948"/>
      <c r="N249" s="948"/>
      <c r="O249" s="948"/>
      <c r="P249" s="948"/>
      <c r="Q249" s="948"/>
      <c r="R249" s="948"/>
      <c r="S249" s="948"/>
      <c r="T249" s="948"/>
      <c r="U249" s="949">
        <f>L157</f>
        <v>0</v>
      </c>
      <c r="V249" s="949"/>
      <c r="W249" s="949"/>
      <c r="X249" s="949"/>
      <c r="Y249" s="949"/>
      <c r="Z249" s="949">
        <f>ROUND(U249/K243,2)</f>
        <v>0</v>
      </c>
      <c r="AA249" s="949"/>
      <c r="AB249" s="949"/>
      <c r="AC249" s="949"/>
      <c r="AD249" s="950"/>
      <c r="AE249" s="297"/>
      <c r="AF249" s="297"/>
      <c r="AG249" s="297"/>
      <c r="AH249" s="297"/>
    </row>
    <row r="250" spans="1:38" s="219" customFormat="1" ht="29.25" customHeight="1">
      <c r="A250" s="297"/>
      <c r="B250" s="297"/>
      <c r="C250" s="297"/>
      <c r="D250" s="297"/>
      <c r="E250" s="297"/>
      <c r="F250" s="944"/>
      <c r="G250" s="945"/>
      <c r="H250" s="948" t="s">
        <v>207</v>
      </c>
      <c r="I250" s="948"/>
      <c r="J250" s="948"/>
      <c r="K250" s="948"/>
      <c r="L250" s="948"/>
      <c r="M250" s="948"/>
      <c r="N250" s="948"/>
      <c r="O250" s="948"/>
      <c r="P250" s="948"/>
      <c r="Q250" s="948"/>
      <c r="R250" s="948"/>
      <c r="S250" s="948"/>
      <c r="T250" s="948"/>
      <c r="U250" s="949">
        <f>L193</f>
        <v>0</v>
      </c>
      <c r="V250" s="949"/>
      <c r="W250" s="949"/>
      <c r="X250" s="949"/>
      <c r="Y250" s="949"/>
      <c r="Z250" s="949">
        <f>ROUND(U250/K243,2)</f>
        <v>0</v>
      </c>
      <c r="AA250" s="949"/>
      <c r="AB250" s="949"/>
      <c r="AC250" s="949"/>
      <c r="AD250" s="950"/>
      <c r="AE250" s="297"/>
      <c r="AF250" s="297"/>
      <c r="AG250" s="297"/>
      <c r="AH250" s="297"/>
    </row>
    <row r="251" spans="1:38" s="219" customFormat="1" ht="43.5" customHeight="1">
      <c r="A251" s="297"/>
      <c r="B251" s="297"/>
      <c r="C251" s="297"/>
      <c r="D251" s="297"/>
      <c r="E251" s="297"/>
      <c r="F251" s="946" t="s">
        <v>209</v>
      </c>
      <c r="G251" s="947"/>
      <c r="H251" s="951" t="s">
        <v>210</v>
      </c>
      <c r="I251" s="951"/>
      <c r="J251" s="951"/>
      <c r="K251" s="951"/>
      <c r="L251" s="951"/>
      <c r="M251" s="951"/>
      <c r="N251" s="951"/>
      <c r="O251" s="951"/>
      <c r="P251" s="951"/>
      <c r="Q251" s="951"/>
      <c r="R251" s="951"/>
      <c r="S251" s="951"/>
      <c r="T251" s="951"/>
      <c r="U251" s="952">
        <f>K223</f>
        <v>0</v>
      </c>
      <c r="V251" s="952"/>
      <c r="W251" s="952"/>
      <c r="X251" s="952"/>
      <c r="Y251" s="952"/>
      <c r="Z251" s="952">
        <f>ROUND(U251/K243,2)</f>
        <v>0</v>
      </c>
      <c r="AA251" s="952"/>
      <c r="AB251" s="952"/>
      <c r="AC251" s="952"/>
      <c r="AD251" s="953"/>
      <c r="AE251" s="297"/>
      <c r="AF251" s="297"/>
      <c r="AG251" s="297"/>
      <c r="AH251" s="297"/>
    </row>
    <row r="252" spans="1:38" s="219" customFormat="1" ht="15" customHeight="1">
      <c r="A252" s="297"/>
      <c r="B252" s="297"/>
      <c r="C252" s="297"/>
      <c r="D252" s="297"/>
      <c r="E252" s="297"/>
      <c r="F252" s="297"/>
      <c r="G252" s="297"/>
      <c r="H252" s="297"/>
      <c r="I252" s="297"/>
      <c r="J252" s="297"/>
      <c r="K252" s="297"/>
      <c r="L252" s="297"/>
      <c r="M252" s="297"/>
      <c r="N252" s="297"/>
      <c r="O252" s="297"/>
      <c r="P252" s="297"/>
      <c r="Q252" s="297"/>
      <c r="R252" s="297"/>
      <c r="S252" s="297"/>
      <c r="T252" s="297"/>
      <c r="U252" s="297"/>
      <c r="V252" s="297"/>
      <c r="W252" s="297"/>
      <c r="X252" s="297"/>
      <c r="Y252" s="297"/>
      <c r="Z252" s="297"/>
      <c r="AA252" s="297"/>
      <c r="AB252" s="297"/>
      <c r="AC252" s="297"/>
      <c r="AD252" s="297"/>
      <c r="AE252" s="297"/>
      <c r="AF252" s="297"/>
      <c r="AG252" s="297"/>
      <c r="AH252" s="297"/>
      <c r="AI252" s="297"/>
      <c r="AJ252" s="297"/>
      <c r="AK252" s="297"/>
      <c r="AL252" s="297"/>
    </row>
    <row r="253" spans="1:38" s="219" customFormat="1" ht="15" customHeight="1">
      <c r="A253" s="297"/>
      <c r="B253" s="297"/>
      <c r="C253" s="297"/>
      <c r="D253" s="297"/>
      <c r="E253" s="297"/>
      <c r="F253" s="297"/>
      <c r="G253" s="297"/>
      <c r="H253" s="297"/>
      <c r="I253" s="297"/>
      <c r="J253" s="297"/>
      <c r="K253" s="297"/>
      <c r="L253" s="297"/>
      <c r="M253" s="297"/>
      <c r="N253" s="297"/>
      <c r="O253" s="297"/>
      <c r="P253" s="297"/>
      <c r="Q253" s="297"/>
      <c r="R253" s="297"/>
      <c r="S253" s="297"/>
      <c r="T253" s="297"/>
      <c r="U253" s="297"/>
      <c r="V253" s="297"/>
      <c r="W253" s="297"/>
      <c r="X253" s="297"/>
      <c r="Y253" s="297"/>
      <c r="Z253" s="297"/>
      <c r="AA253" s="297"/>
      <c r="AB253" s="297"/>
      <c r="AC253" s="297"/>
      <c r="AD253" s="297"/>
      <c r="AE253" s="297"/>
      <c r="AF253" s="297"/>
      <c r="AG253" s="297"/>
      <c r="AH253" s="297"/>
      <c r="AI253" s="297"/>
      <c r="AJ253" s="297"/>
      <c r="AK253" s="297"/>
      <c r="AL253" s="297"/>
    </row>
    <row r="254" spans="1:38" s="219" customFormat="1" ht="15" customHeight="1">
      <c r="A254" s="297"/>
      <c r="B254" s="297"/>
      <c r="D254" s="297"/>
      <c r="E254" s="335" t="s">
        <v>835</v>
      </c>
      <c r="F254" s="297"/>
      <c r="G254" s="297"/>
      <c r="H254" s="297"/>
      <c r="I254" s="297"/>
      <c r="J254" s="297"/>
      <c r="K254" s="297"/>
      <c r="L254" s="297"/>
      <c r="M254" s="297"/>
      <c r="N254" s="297"/>
      <c r="O254" s="297"/>
      <c r="P254" s="297"/>
      <c r="Q254" s="297"/>
      <c r="R254" s="297"/>
      <c r="S254" s="297"/>
      <c r="T254" s="297"/>
      <c r="U254" s="297"/>
      <c r="V254" s="297"/>
      <c r="W254" s="297"/>
      <c r="X254" s="297"/>
      <c r="Y254" s="297"/>
      <c r="Z254" s="297"/>
      <c r="AC254" s="297"/>
      <c r="AD254" s="297"/>
      <c r="AE254" s="297"/>
      <c r="AF254" s="297"/>
    </row>
    <row r="255" spans="1:38" s="219" customFormat="1" ht="15" customHeight="1">
      <c r="A255" s="297"/>
      <c r="B255" s="297"/>
      <c r="D255" s="297"/>
      <c r="E255" s="335"/>
      <c r="F255" s="297"/>
      <c r="G255" s="297"/>
      <c r="H255" s="297"/>
      <c r="I255" s="297"/>
      <c r="J255" s="297"/>
      <c r="K255" s="297"/>
      <c r="L255" s="297"/>
      <c r="M255" s="297"/>
      <c r="N255" s="297"/>
      <c r="O255" s="297"/>
      <c r="P255" s="297"/>
      <c r="Q255" s="297"/>
      <c r="R255" s="297"/>
      <c r="S255" s="297"/>
      <c r="T255" s="297"/>
      <c r="U255" s="297"/>
      <c r="V255" s="297"/>
      <c r="W255" s="297"/>
      <c r="X255" s="297"/>
      <c r="Y255" s="297"/>
      <c r="Z255" s="297"/>
      <c r="AC255" s="297"/>
      <c r="AD255" s="297"/>
      <c r="AE255" s="297"/>
      <c r="AF255" s="297"/>
    </row>
    <row r="256" spans="1:38" s="219" customFormat="1" ht="15" customHeight="1">
      <c r="A256" s="297"/>
      <c r="B256" s="297"/>
      <c r="D256" s="297"/>
      <c r="E256" s="335"/>
      <c r="F256" s="335" t="s">
        <v>830</v>
      </c>
      <c r="G256" s="297"/>
      <c r="H256" s="297"/>
      <c r="I256" s="297"/>
      <c r="J256" s="297"/>
      <c r="K256" s="720">
        <v>3</v>
      </c>
      <c r="L256" s="297" t="s">
        <v>831</v>
      </c>
      <c r="N256" s="297"/>
      <c r="O256" s="297"/>
      <c r="P256" s="297"/>
      <c r="Q256" s="297"/>
      <c r="R256" s="297"/>
      <c r="S256" s="297"/>
      <c r="T256" s="297"/>
      <c r="U256" s="297"/>
      <c r="V256" s="297"/>
      <c r="W256" s="297"/>
      <c r="X256" s="297"/>
      <c r="Y256" s="297"/>
      <c r="Z256" s="297"/>
      <c r="AC256" s="297"/>
      <c r="AD256" s="297"/>
      <c r="AE256" s="297"/>
      <c r="AF256" s="297"/>
    </row>
    <row r="257" spans="1:34" s="219" customFormat="1" ht="15" customHeight="1">
      <c r="A257" s="297"/>
      <c r="B257" s="297"/>
      <c r="C257" s="297"/>
      <c r="D257" s="297"/>
      <c r="E257" s="335"/>
      <c r="F257" s="297"/>
      <c r="G257" s="297"/>
      <c r="H257" s="297"/>
      <c r="I257" s="297"/>
      <c r="J257" s="297"/>
      <c r="K257" s="297"/>
      <c r="L257" s="297"/>
      <c r="M257" s="297"/>
      <c r="N257" s="297"/>
      <c r="O257" s="297"/>
      <c r="P257" s="297"/>
      <c r="Q257" s="297"/>
      <c r="R257" s="297"/>
      <c r="S257" s="297"/>
      <c r="T257" s="297"/>
      <c r="U257" s="297"/>
      <c r="V257" s="297"/>
      <c r="W257" s="297"/>
      <c r="X257" s="297"/>
      <c r="Y257" s="297"/>
      <c r="Z257" s="297"/>
      <c r="AA257" s="297"/>
      <c r="AB257" s="297"/>
      <c r="AC257" s="297"/>
      <c r="AD257" s="297"/>
      <c r="AE257" s="297"/>
      <c r="AF257" s="297"/>
      <c r="AG257" s="297"/>
      <c r="AH257" s="297"/>
    </row>
    <row r="258" spans="1:34" s="219" customFormat="1" ht="15" customHeight="1">
      <c r="A258" s="297"/>
      <c r="B258" s="297"/>
      <c r="C258" s="297"/>
      <c r="D258" s="297"/>
      <c r="E258" s="297"/>
      <c r="F258" s="958" t="s">
        <v>196</v>
      </c>
      <c r="G258" s="959"/>
      <c r="H258" s="959"/>
      <c r="I258" s="959"/>
      <c r="J258" s="959"/>
      <c r="K258" s="959"/>
      <c r="L258" s="959"/>
      <c r="M258" s="959"/>
      <c r="N258" s="959"/>
      <c r="O258" s="959"/>
      <c r="P258" s="959"/>
      <c r="Q258" s="959"/>
      <c r="R258" s="959"/>
      <c r="S258" s="959"/>
      <c r="T258" s="959"/>
      <c r="U258" s="959" t="s">
        <v>832</v>
      </c>
      <c r="V258" s="959"/>
      <c r="W258" s="959"/>
      <c r="X258" s="959"/>
      <c r="Y258" s="959"/>
      <c r="Z258" s="959" t="s">
        <v>836</v>
      </c>
      <c r="AA258" s="959"/>
      <c r="AB258" s="959"/>
      <c r="AC258" s="959"/>
      <c r="AD258" s="967"/>
      <c r="AE258" s="297"/>
      <c r="AF258" s="297"/>
      <c r="AG258" s="297"/>
      <c r="AH258" s="297"/>
    </row>
    <row r="259" spans="1:34" s="219" customFormat="1" ht="15" customHeight="1">
      <c r="A259" s="297"/>
      <c r="B259" s="297"/>
      <c r="C259" s="297"/>
      <c r="D259" s="297"/>
      <c r="E259" s="297"/>
      <c r="F259" s="960"/>
      <c r="G259" s="961"/>
      <c r="H259" s="961"/>
      <c r="I259" s="961"/>
      <c r="J259" s="961"/>
      <c r="K259" s="961"/>
      <c r="L259" s="961"/>
      <c r="M259" s="961"/>
      <c r="N259" s="961"/>
      <c r="O259" s="961"/>
      <c r="P259" s="961"/>
      <c r="Q259" s="961"/>
      <c r="R259" s="961"/>
      <c r="S259" s="961"/>
      <c r="T259" s="961"/>
      <c r="U259" s="961"/>
      <c r="V259" s="961"/>
      <c r="W259" s="961"/>
      <c r="X259" s="961"/>
      <c r="Y259" s="961"/>
      <c r="Z259" s="961"/>
      <c r="AA259" s="961"/>
      <c r="AB259" s="961"/>
      <c r="AC259" s="961"/>
      <c r="AD259" s="968"/>
      <c r="AE259" s="297"/>
      <c r="AF259" s="297"/>
      <c r="AG259" s="297"/>
      <c r="AH259" s="297"/>
    </row>
    <row r="260" spans="1:34" s="219" customFormat="1" ht="29.25" customHeight="1">
      <c r="A260" s="297"/>
      <c r="B260" s="297"/>
      <c r="C260" s="297"/>
      <c r="D260" s="297"/>
      <c r="E260" s="297"/>
      <c r="F260" s="944" t="s">
        <v>203</v>
      </c>
      <c r="G260" s="945"/>
      <c r="H260" s="948" t="s">
        <v>204</v>
      </c>
      <c r="I260" s="948"/>
      <c r="J260" s="948"/>
      <c r="K260" s="948"/>
      <c r="L260" s="948"/>
      <c r="M260" s="948"/>
      <c r="N260" s="948"/>
      <c r="O260" s="948"/>
      <c r="P260" s="948"/>
      <c r="Q260" s="948"/>
      <c r="R260" s="948"/>
      <c r="S260" s="948"/>
      <c r="T260" s="948"/>
      <c r="U260" s="949">
        <f>L63</f>
        <v>0</v>
      </c>
      <c r="V260" s="949"/>
      <c r="W260" s="949"/>
      <c r="X260" s="949"/>
      <c r="Y260" s="949"/>
      <c r="Z260" s="949">
        <f>ROUND(U260/K256,2)</f>
        <v>0</v>
      </c>
      <c r="AA260" s="949"/>
      <c r="AB260" s="949"/>
      <c r="AC260" s="949"/>
      <c r="AD260" s="950"/>
      <c r="AE260" s="297"/>
      <c r="AF260" s="297"/>
      <c r="AG260" s="297"/>
      <c r="AH260" s="297"/>
    </row>
    <row r="261" spans="1:34" s="219" customFormat="1" ht="29.25" customHeight="1">
      <c r="A261" s="297"/>
      <c r="B261" s="297"/>
      <c r="C261" s="297"/>
      <c r="D261" s="297"/>
      <c r="E261" s="297"/>
      <c r="F261" s="944"/>
      <c r="G261" s="945"/>
      <c r="H261" s="948" t="s">
        <v>205</v>
      </c>
      <c r="I261" s="948"/>
      <c r="J261" s="948"/>
      <c r="K261" s="948"/>
      <c r="L261" s="948"/>
      <c r="M261" s="948"/>
      <c r="N261" s="948"/>
      <c r="O261" s="948"/>
      <c r="P261" s="948"/>
      <c r="Q261" s="948"/>
      <c r="R261" s="948"/>
      <c r="S261" s="948"/>
      <c r="T261" s="948"/>
      <c r="U261" s="949">
        <f>L103</f>
        <v>0</v>
      </c>
      <c r="V261" s="949"/>
      <c r="W261" s="949"/>
      <c r="X261" s="949"/>
      <c r="Y261" s="949"/>
      <c r="Z261" s="949">
        <f>ROUND(U261/K256,2)</f>
        <v>0</v>
      </c>
      <c r="AA261" s="949"/>
      <c r="AB261" s="949"/>
      <c r="AC261" s="949"/>
      <c r="AD261" s="950"/>
      <c r="AE261" s="297"/>
      <c r="AF261" s="297"/>
      <c r="AG261" s="297"/>
      <c r="AH261" s="297"/>
    </row>
    <row r="262" spans="1:34" s="219" customFormat="1" ht="29.25" customHeight="1">
      <c r="A262" s="297"/>
      <c r="B262" s="297"/>
      <c r="C262" s="297"/>
      <c r="D262" s="297"/>
      <c r="E262" s="297"/>
      <c r="F262" s="944"/>
      <c r="G262" s="945"/>
      <c r="H262" s="948" t="s">
        <v>206</v>
      </c>
      <c r="I262" s="948"/>
      <c r="J262" s="948"/>
      <c r="K262" s="948"/>
      <c r="L262" s="948"/>
      <c r="M262" s="948"/>
      <c r="N262" s="948"/>
      <c r="O262" s="948"/>
      <c r="P262" s="948"/>
      <c r="Q262" s="948"/>
      <c r="R262" s="948"/>
      <c r="S262" s="948"/>
      <c r="T262" s="948"/>
      <c r="U262" s="949">
        <f>L143</f>
        <v>0</v>
      </c>
      <c r="V262" s="949"/>
      <c r="W262" s="949"/>
      <c r="X262" s="949"/>
      <c r="Y262" s="949"/>
      <c r="Z262" s="949">
        <f>ROUND(U262/K256,2)</f>
        <v>0</v>
      </c>
      <c r="AA262" s="949"/>
      <c r="AB262" s="949"/>
      <c r="AC262" s="949"/>
      <c r="AD262" s="950"/>
      <c r="AE262" s="297"/>
      <c r="AF262" s="297"/>
      <c r="AG262" s="297"/>
      <c r="AH262" s="297"/>
    </row>
    <row r="263" spans="1:34" s="219" customFormat="1" ht="29.25" customHeight="1">
      <c r="A263" s="297"/>
      <c r="B263" s="297"/>
      <c r="C263" s="297"/>
      <c r="D263" s="297"/>
      <c r="E263" s="297"/>
      <c r="F263" s="944"/>
      <c r="G263" s="945"/>
      <c r="H263" s="948" t="s">
        <v>207</v>
      </c>
      <c r="I263" s="948"/>
      <c r="J263" s="948"/>
      <c r="K263" s="948"/>
      <c r="L263" s="948"/>
      <c r="M263" s="948"/>
      <c r="N263" s="948"/>
      <c r="O263" s="948"/>
      <c r="P263" s="948"/>
      <c r="Q263" s="948"/>
      <c r="R263" s="948"/>
      <c r="S263" s="948"/>
      <c r="T263" s="948"/>
      <c r="U263" s="949">
        <f>L181</f>
        <v>0</v>
      </c>
      <c r="V263" s="949"/>
      <c r="W263" s="949"/>
      <c r="X263" s="949"/>
      <c r="Y263" s="949"/>
      <c r="Z263" s="949">
        <f>ROUND(U263/K256,2)</f>
        <v>0</v>
      </c>
      <c r="AA263" s="949"/>
      <c r="AB263" s="949"/>
      <c r="AC263" s="949"/>
      <c r="AD263" s="950"/>
      <c r="AE263" s="297"/>
      <c r="AF263" s="297"/>
      <c r="AG263" s="297"/>
      <c r="AH263" s="297"/>
    </row>
    <row r="264" spans="1:34" s="219" customFormat="1" ht="43.5" customHeight="1">
      <c r="A264" s="297"/>
      <c r="B264" s="297"/>
      <c r="C264" s="297"/>
      <c r="D264" s="297"/>
      <c r="E264" s="297"/>
      <c r="F264" s="946" t="s">
        <v>209</v>
      </c>
      <c r="G264" s="947"/>
      <c r="H264" s="951" t="s">
        <v>210</v>
      </c>
      <c r="I264" s="951"/>
      <c r="J264" s="951"/>
      <c r="K264" s="951"/>
      <c r="L264" s="951"/>
      <c r="M264" s="951"/>
      <c r="N264" s="951"/>
      <c r="O264" s="951"/>
      <c r="P264" s="951"/>
      <c r="Q264" s="951"/>
      <c r="R264" s="951"/>
      <c r="S264" s="951"/>
      <c r="T264" s="951"/>
      <c r="U264" s="952">
        <f>V217</f>
        <v>2684.94</v>
      </c>
      <c r="V264" s="952"/>
      <c r="W264" s="952"/>
      <c r="X264" s="952"/>
      <c r="Y264" s="952"/>
      <c r="Z264" s="952">
        <f>ROUND(U264/K256,2)</f>
        <v>894.98</v>
      </c>
      <c r="AA264" s="952"/>
      <c r="AB264" s="952"/>
      <c r="AC264" s="952"/>
      <c r="AD264" s="953"/>
      <c r="AE264" s="297"/>
      <c r="AF264" s="297"/>
      <c r="AG264" s="297"/>
      <c r="AH264" s="297"/>
    </row>
    <row r="265" spans="1:34" s="219" customFormat="1" ht="15" customHeight="1">
      <c r="A265" s="297"/>
      <c r="B265" s="297"/>
      <c r="D265" s="297"/>
      <c r="E265" s="335"/>
      <c r="F265" s="297"/>
      <c r="G265" s="297"/>
      <c r="H265" s="297"/>
      <c r="I265" s="297"/>
      <c r="J265" s="297"/>
      <c r="K265" s="297"/>
      <c r="L265" s="297"/>
      <c r="M265" s="297"/>
      <c r="N265" s="297"/>
      <c r="O265" s="297"/>
      <c r="P265" s="297"/>
      <c r="Q265" s="297"/>
      <c r="R265" s="297"/>
      <c r="S265" s="297"/>
      <c r="T265" s="297"/>
      <c r="U265" s="297"/>
      <c r="V265" s="297"/>
      <c r="W265" s="297"/>
      <c r="X265" s="297"/>
      <c r="Y265" s="297"/>
      <c r="Z265" s="297"/>
      <c r="AC265" s="297"/>
      <c r="AD265" s="297"/>
      <c r="AE265" s="297"/>
      <c r="AF265" s="297"/>
    </row>
    <row r="266" spans="1:34" s="219" customFormat="1" ht="15" customHeight="1">
      <c r="A266" s="297"/>
      <c r="B266" s="297"/>
      <c r="D266" s="297"/>
      <c r="E266" s="335"/>
      <c r="F266" s="297"/>
      <c r="G266" s="297"/>
      <c r="H266" s="297"/>
      <c r="I266" s="297"/>
      <c r="J266" s="297"/>
      <c r="K266" s="297"/>
      <c r="L266" s="297"/>
      <c r="M266" s="297"/>
      <c r="N266" s="297"/>
      <c r="O266" s="297"/>
      <c r="P266" s="297"/>
      <c r="Q266" s="297"/>
      <c r="R266" s="297"/>
      <c r="S266" s="297"/>
      <c r="T266" s="297"/>
      <c r="U266" s="297"/>
      <c r="V266" s="297"/>
      <c r="W266" s="297"/>
      <c r="X266" s="297"/>
      <c r="Y266" s="297"/>
      <c r="Z266" s="297"/>
      <c r="AC266" s="297"/>
      <c r="AD266" s="297"/>
      <c r="AE266" s="297"/>
      <c r="AF266" s="297"/>
    </row>
    <row r="267" spans="1:34" s="219" customFormat="1" ht="15" customHeight="1">
      <c r="A267" s="297"/>
      <c r="B267" s="297"/>
      <c r="D267" s="297"/>
      <c r="E267" s="335"/>
      <c r="F267" s="335" t="s">
        <v>834</v>
      </c>
      <c r="G267" s="297"/>
      <c r="H267" s="297"/>
      <c r="I267" s="297"/>
      <c r="J267" s="297"/>
      <c r="K267" s="720">
        <v>7</v>
      </c>
      <c r="L267" s="297" t="s">
        <v>831</v>
      </c>
      <c r="N267" s="297"/>
      <c r="O267" s="297"/>
      <c r="P267" s="297"/>
      <c r="Q267" s="297"/>
      <c r="R267" s="297"/>
      <c r="S267" s="297"/>
      <c r="T267" s="297"/>
      <c r="U267" s="297"/>
      <c r="V267" s="297"/>
      <c r="W267" s="297"/>
      <c r="X267" s="297"/>
      <c r="Y267" s="297"/>
      <c r="Z267" s="297"/>
      <c r="AC267" s="297"/>
      <c r="AD267" s="297"/>
      <c r="AE267" s="297"/>
      <c r="AF267" s="297"/>
    </row>
    <row r="268" spans="1:34" s="219" customFormat="1" ht="15" customHeight="1">
      <c r="A268" s="297"/>
      <c r="B268" s="297"/>
      <c r="C268" s="297"/>
      <c r="D268" s="297"/>
      <c r="E268" s="335"/>
      <c r="F268" s="297"/>
      <c r="G268" s="297"/>
      <c r="H268" s="297"/>
      <c r="I268" s="297"/>
      <c r="J268" s="297"/>
      <c r="K268" s="297"/>
      <c r="L268" s="297"/>
      <c r="M268" s="297"/>
      <c r="N268" s="297"/>
      <c r="O268" s="297"/>
      <c r="P268" s="297"/>
      <c r="Q268" s="297"/>
      <c r="R268" s="297"/>
      <c r="S268" s="297"/>
      <c r="T268" s="297"/>
      <c r="U268" s="297"/>
      <c r="V268" s="297"/>
      <c r="W268" s="297"/>
      <c r="X268" s="297"/>
      <c r="Y268" s="297"/>
      <c r="Z268" s="297"/>
      <c r="AA268" s="297"/>
      <c r="AB268" s="297"/>
      <c r="AC268" s="297"/>
      <c r="AD268" s="297"/>
      <c r="AE268" s="297"/>
      <c r="AF268" s="297"/>
      <c r="AG268" s="297"/>
      <c r="AH268" s="297"/>
    </row>
    <row r="269" spans="1:34" s="219" customFormat="1" ht="15" customHeight="1">
      <c r="A269" s="297"/>
      <c r="B269" s="297"/>
      <c r="C269" s="297"/>
      <c r="D269" s="297"/>
      <c r="E269" s="297"/>
      <c r="F269" s="958" t="s">
        <v>196</v>
      </c>
      <c r="G269" s="959"/>
      <c r="H269" s="959"/>
      <c r="I269" s="959"/>
      <c r="J269" s="959"/>
      <c r="K269" s="959"/>
      <c r="L269" s="959"/>
      <c r="M269" s="959"/>
      <c r="N269" s="959"/>
      <c r="O269" s="959"/>
      <c r="P269" s="959"/>
      <c r="Q269" s="959"/>
      <c r="R269" s="959"/>
      <c r="S269" s="959"/>
      <c r="T269" s="959"/>
      <c r="U269" s="959" t="s">
        <v>832</v>
      </c>
      <c r="V269" s="959"/>
      <c r="W269" s="959"/>
      <c r="X269" s="959"/>
      <c r="Y269" s="959"/>
      <c r="Z269" s="959" t="s">
        <v>836</v>
      </c>
      <c r="AA269" s="959"/>
      <c r="AB269" s="959"/>
      <c r="AC269" s="959"/>
      <c r="AD269" s="967"/>
      <c r="AE269" s="297"/>
      <c r="AF269" s="297"/>
      <c r="AG269" s="297"/>
      <c r="AH269" s="297"/>
    </row>
    <row r="270" spans="1:34" s="219" customFormat="1" ht="15" customHeight="1">
      <c r="A270" s="297"/>
      <c r="B270" s="297"/>
      <c r="C270" s="297"/>
      <c r="D270" s="297"/>
      <c r="E270" s="297"/>
      <c r="F270" s="960"/>
      <c r="G270" s="961"/>
      <c r="H270" s="961"/>
      <c r="I270" s="961"/>
      <c r="J270" s="961"/>
      <c r="K270" s="961"/>
      <c r="L270" s="961"/>
      <c r="M270" s="961"/>
      <c r="N270" s="961"/>
      <c r="O270" s="961"/>
      <c r="P270" s="961"/>
      <c r="Q270" s="961"/>
      <c r="R270" s="961"/>
      <c r="S270" s="961"/>
      <c r="T270" s="961"/>
      <c r="U270" s="961"/>
      <c r="V270" s="961"/>
      <c r="W270" s="961"/>
      <c r="X270" s="961"/>
      <c r="Y270" s="961"/>
      <c r="Z270" s="961"/>
      <c r="AA270" s="961"/>
      <c r="AB270" s="961"/>
      <c r="AC270" s="961"/>
      <c r="AD270" s="968"/>
      <c r="AE270" s="297"/>
      <c r="AF270" s="297"/>
      <c r="AG270" s="297"/>
      <c r="AH270" s="297"/>
    </row>
    <row r="271" spans="1:34" s="219" customFormat="1" ht="29.25" customHeight="1">
      <c r="A271" s="297"/>
      <c r="B271" s="297"/>
      <c r="C271" s="297"/>
      <c r="D271" s="297"/>
      <c r="E271" s="297"/>
      <c r="F271" s="944" t="s">
        <v>203</v>
      </c>
      <c r="G271" s="945"/>
      <c r="H271" s="948" t="s">
        <v>204</v>
      </c>
      <c r="I271" s="948"/>
      <c r="J271" s="948"/>
      <c r="K271" s="948"/>
      <c r="L271" s="948"/>
      <c r="M271" s="948"/>
      <c r="N271" s="948"/>
      <c r="O271" s="948"/>
      <c r="P271" s="948"/>
      <c r="Q271" s="948"/>
      <c r="R271" s="948"/>
      <c r="S271" s="948"/>
      <c r="T271" s="948"/>
      <c r="U271" s="949">
        <f>L84</f>
        <v>175.03</v>
      </c>
      <c r="V271" s="949"/>
      <c r="W271" s="949"/>
      <c r="X271" s="949"/>
      <c r="Y271" s="949"/>
      <c r="Z271" s="949">
        <f>ROUND(U271/K267,2)</f>
        <v>25</v>
      </c>
      <c r="AA271" s="949"/>
      <c r="AB271" s="949"/>
      <c r="AC271" s="949"/>
      <c r="AD271" s="950"/>
      <c r="AE271" s="297"/>
      <c r="AF271" s="297"/>
      <c r="AG271" s="297"/>
      <c r="AH271" s="297"/>
    </row>
    <row r="272" spans="1:34" s="219" customFormat="1" ht="29.25" customHeight="1">
      <c r="A272" s="297"/>
      <c r="B272" s="297"/>
      <c r="C272" s="297"/>
      <c r="D272" s="297"/>
      <c r="E272" s="297"/>
      <c r="F272" s="944"/>
      <c r="G272" s="945"/>
      <c r="H272" s="948" t="s">
        <v>205</v>
      </c>
      <c r="I272" s="948"/>
      <c r="J272" s="948"/>
      <c r="K272" s="948"/>
      <c r="L272" s="948"/>
      <c r="M272" s="948"/>
      <c r="N272" s="948"/>
      <c r="O272" s="948"/>
      <c r="P272" s="948"/>
      <c r="Q272" s="948"/>
      <c r="R272" s="948"/>
      <c r="S272" s="948"/>
      <c r="T272" s="948"/>
      <c r="U272" s="949">
        <f>L124</f>
        <v>195.49</v>
      </c>
      <c r="V272" s="949"/>
      <c r="W272" s="949"/>
      <c r="X272" s="949"/>
      <c r="Y272" s="949"/>
      <c r="Z272" s="949">
        <f>ROUND(U272/K267,2)</f>
        <v>27.93</v>
      </c>
      <c r="AA272" s="949"/>
      <c r="AB272" s="949"/>
      <c r="AC272" s="949"/>
      <c r="AD272" s="950"/>
      <c r="AE272" s="297"/>
      <c r="AF272" s="297"/>
      <c r="AG272" s="297"/>
      <c r="AH272" s="297"/>
    </row>
    <row r="273" spans="1:34" s="219" customFormat="1" ht="29.25" customHeight="1">
      <c r="A273" s="297"/>
      <c r="B273" s="297"/>
      <c r="C273" s="297"/>
      <c r="D273" s="297"/>
      <c r="E273" s="297"/>
      <c r="F273" s="944"/>
      <c r="G273" s="945"/>
      <c r="H273" s="948" t="s">
        <v>206</v>
      </c>
      <c r="I273" s="948"/>
      <c r="J273" s="948"/>
      <c r="K273" s="948"/>
      <c r="L273" s="948"/>
      <c r="M273" s="948"/>
      <c r="N273" s="948"/>
      <c r="O273" s="948"/>
      <c r="P273" s="948"/>
      <c r="Q273" s="948"/>
      <c r="R273" s="948"/>
      <c r="S273" s="948"/>
      <c r="T273" s="948"/>
      <c r="U273" s="949">
        <f>L164</f>
        <v>187.01</v>
      </c>
      <c r="V273" s="949"/>
      <c r="W273" s="949"/>
      <c r="X273" s="949"/>
      <c r="Y273" s="949"/>
      <c r="Z273" s="949">
        <f>ROUND(U273/K267,2)</f>
        <v>26.72</v>
      </c>
      <c r="AA273" s="949"/>
      <c r="AB273" s="949"/>
      <c r="AC273" s="949"/>
      <c r="AD273" s="950"/>
      <c r="AE273" s="297"/>
      <c r="AF273" s="297"/>
      <c r="AG273" s="297"/>
      <c r="AH273" s="297"/>
    </row>
    <row r="274" spans="1:34" s="219" customFormat="1" ht="29.25" customHeight="1">
      <c r="A274" s="297"/>
      <c r="B274" s="297"/>
      <c r="C274" s="297"/>
      <c r="D274" s="297"/>
      <c r="E274" s="297"/>
      <c r="F274" s="944"/>
      <c r="G274" s="945"/>
      <c r="H274" s="948" t="s">
        <v>207</v>
      </c>
      <c r="I274" s="948"/>
      <c r="J274" s="948"/>
      <c r="K274" s="948"/>
      <c r="L274" s="948"/>
      <c r="M274" s="948"/>
      <c r="N274" s="948"/>
      <c r="O274" s="948"/>
      <c r="P274" s="948"/>
      <c r="Q274" s="948"/>
      <c r="R274" s="948"/>
      <c r="S274" s="948"/>
      <c r="T274" s="948"/>
      <c r="U274" s="949">
        <f>L200</f>
        <v>100</v>
      </c>
      <c r="V274" s="949"/>
      <c r="W274" s="949"/>
      <c r="X274" s="949"/>
      <c r="Y274" s="949"/>
      <c r="Z274" s="949">
        <f>ROUND(U274/K267,2)</f>
        <v>14.29</v>
      </c>
      <c r="AA274" s="949"/>
      <c r="AB274" s="949"/>
      <c r="AC274" s="949"/>
      <c r="AD274" s="950"/>
      <c r="AE274" s="297"/>
      <c r="AF274" s="297"/>
      <c r="AG274" s="297"/>
      <c r="AH274" s="297"/>
    </row>
    <row r="275" spans="1:34" s="219" customFormat="1" ht="43.5" customHeight="1">
      <c r="A275" s="297"/>
      <c r="B275" s="297"/>
      <c r="C275" s="297"/>
      <c r="D275" s="297"/>
      <c r="E275" s="297"/>
      <c r="F275" s="946" t="s">
        <v>209</v>
      </c>
      <c r="G275" s="947"/>
      <c r="H275" s="951" t="s">
        <v>210</v>
      </c>
      <c r="I275" s="951"/>
      <c r="J275" s="951"/>
      <c r="K275" s="951"/>
      <c r="L275" s="951"/>
      <c r="M275" s="951"/>
      <c r="N275" s="951"/>
      <c r="O275" s="951"/>
      <c r="P275" s="951"/>
      <c r="Q275" s="951"/>
      <c r="R275" s="951"/>
      <c r="S275" s="951"/>
      <c r="T275" s="951"/>
      <c r="U275" s="952">
        <f>K226</f>
        <v>1893.64</v>
      </c>
      <c r="V275" s="952"/>
      <c r="W275" s="952"/>
      <c r="X275" s="952"/>
      <c r="Y275" s="952"/>
      <c r="Z275" s="952">
        <f>ROUND(U275/K267,2)</f>
        <v>270.52</v>
      </c>
      <c r="AA275" s="952"/>
      <c r="AB275" s="952"/>
      <c r="AC275" s="952"/>
      <c r="AD275" s="953"/>
      <c r="AE275" s="297"/>
      <c r="AF275" s="297"/>
      <c r="AG275" s="297"/>
      <c r="AH275" s="297"/>
    </row>
    <row r="276" spans="1:34" s="219" customFormat="1" ht="15" customHeight="1">
      <c r="A276" s="297"/>
      <c r="B276" s="297"/>
      <c r="C276" s="297"/>
      <c r="D276" s="297"/>
      <c r="E276" s="297"/>
      <c r="F276" s="297"/>
      <c r="G276" s="297"/>
      <c r="H276" s="297"/>
      <c r="I276" s="297"/>
      <c r="J276" s="297"/>
      <c r="K276" s="297"/>
      <c r="L276" s="297"/>
      <c r="M276" s="297"/>
      <c r="N276" s="297"/>
      <c r="O276" s="297"/>
      <c r="P276" s="297"/>
      <c r="Q276" s="297"/>
      <c r="R276" s="297"/>
      <c r="S276" s="297"/>
      <c r="T276" s="297"/>
      <c r="U276" s="297"/>
      <c r="V276" s="297"/>
      <c r="W276" s="297"/>
      <c r="X276" s="297"/>
      <c r="Y276" s="297"/>
      <c r="Z276" s="297"/>
      <c r="AA276" s="297"/>
      <c r="AB276" s="297"/>
      <c r="AC276" s="297"/>
      <c r="AD276" s="297"/>
      <c r="AE276" s="297"/>
      <c r="AF276" s="297"/>
      <c r="AG276" s="297"/>
      <c r="AH276" s="297"/>
    </row>
    <row r="277" spans="1:34" ht="15.75" customHeight="1">
      <c r="C277" s="668"/>
      <c r="D277" s="668"/>
      <c r="E277" s="668"/>
    </row>
    <row r="278" spans="1:34" ht="15.75" customHeight="1">
      <c r="D278" s="668"/>
      <c r="E278" s="668"/>
      <c r="F278" s="668"/>
    </row>
    <row r="279" spans="1:34" ht="15.75" customHeight="1">
      <c r="D279" s="668"/>
      <c r="E279" s="668"/>
      <c r="F279" s="668"/>
    </row>
    <row r="280" spans="1:34" ht="15.75" customHeight="1">
      <c r="D280" s="668"/>
      <c r="E280" s="668"/>
      <c r="F280" s="668"/>
    </row>
    <row r="281" spans="1:34" ht="15.75" customHeight="1">
      <c r="D281" s="668"/>
      <c r="E281" s="668"/>
      <c r="F281" s="668"/>
    </row>
    <row r="282" spans="1:34" ht="15.75" customHeight="1">
      <c r="D282" s="668"/>
      <c r="E282" s="668"/>
      <c r="F282" s="668"/>
    </row>
    <row r="283" spans="1:34" ht="15.75" customHeight="1">
      <c r="D283" s="668"/>
      <c r="E283" s="668"/>
      <c r="F283" s="668"/>
    </row>
    <row r="284" spans="1:34" ht="15.75" customHeight="1">
      <c r="D284" s="668"/>
      <c r="E284" s="668"/>
      <c r="F284" s="668"/>
    </row>
    <row r="285" spans="1:34" ht="15.75" customHeight="1">
      <c r="D285" s="668"/>
      <c r="E285" s="668"/>
      <c r="F285" s="668"/>
    </row>
    <row r="286" spans="1:34" ht="15.75" customHeight="1">
      <c r="D286" s="668"/>
      <c r="E286" s="668"/>
      <c r="F286" s="668"/>
    </row>
    <row r="287" spans="1:34" ht="15.75" customHeight="1">
      <c r="D287" s="668"/>
      <c r="E287" s="668"/>
      <c r="F287" s="668"/>
    </row>
    <row r="288" spans="1:34" ht="15.75" customHeight="1">
      <c r="D288" s="668"/>
      <c r="E288" s="668"/>
      <c r="F288" s="668"/>
    </row>
    <row r="289" spans="4:6" ht="15.75" customHeight="1">
      <c r="D289" s="668"/>
      <c r="E289" s="668"/>
      <c r="F289" s="668"/>
    </row>
    <row r="290" spans="4:6" ht="15.75" customHeight="1">
      <c r="D290" s="668"/>
      <c r="E290" s="668"/>
      <c r="F290" s="668"/>
    </row>
    <row r="291" spans="4:6" ht="15.75" customHeight="1">
      <c r="D291" s="668"/>
      <c r="E291" s="668"/>
      <c r="F291" s="668"/>
    </row>
    <row r="292" spans="4:6" ht="15.75" customHeight="1">
      <c r="D292" s="668"/>
      <c r="E292" s="668"/>
      <c r="F292" s="668"/>
    </row>
    <row r="293" spans="4:6" ht="15.75" customHeight="1">
      <c r="D293" s="668"/>
      <c r="E293" s="668"/>
      <c r="F293" s="668"/>
    </row>
    <row r="294" spans="4:6" ht="15.75" customHeight="1">
      <c r="D294" s="668"/>
      <c r="E294" s="668"/>
      <c r="F294" s="668"/>
    </row>
    <row r="295" spans="4:6" ht="15.75" customHeight="1">
      <c r="D295" s="668"/>
      <c r="E295" s="668"/>
      <c r="F295" s="668"/>
    </row>
    <row r="296" spans="4:6" ht="15.75" customHeight="1">
      <c r="D296" s="668"/>
      <c r="E296" s="668"/>
      <c r="F296" s="668"/>
    </row>
    <row r="297" spans="4:6" ht="15.75" customHeight="1">
      <c r="D297" s="668"/>
      <c r="E297" s="668"/>
      <c r="F297" s="668"/>
    </row>
    <row r="298" spans="4:6" ht="15.75" customHeight="1">
      <c r="D298" s="668"/>
      <c r="E298" s="668"/>
      <c r="F298" s="668"/>
    </row>
    <row r="299" spans="4:6" ht="15.75" customHeight="1">
      <c r="D299" s="668"/>
      <c r="E299" s="668"/>
      <c r="F299" s="668"/>
    </row>
    <row r="300" spans="4:6" ht="15.75" customHeight="1">
      <c r="D300" s="668"/>
      <c r="E300" s="668"/>
      <c r="F300" s="668"/>
    </row>
    <row r="301" spans="4:6" ht="15.75" customHeight="1">
      <c r="D301" s="668"/>
      <c r="E301" s="668"/>
      <c r="F301" s="668"/>
    </row>
    <row r="302" spans="4:6" ht="15.75" customHeight="1">
      <c r="D302" s="668"/>
      <c r="E302" s="668"/>
      <c r="F302" s="668"/>
    </row>
    <row r="303" spans="4:6" ht="15.75" customHeight="1">
      <c r="D303" s="668"/>
      <c r="E303" s="668"/>
      <c r="F303" s="668"/>
    </row>
    <row r="304" spans="4:6" ht="15.75" customHeight="1">
      <c r="D304" s="668"/>
      <c r="E304" s="668"/>
      <c r="F304" s="668"/>
    </row>
    <row r="305" spans="4:6" ht="15.75" customHeight="1">
      <c r="D305" s="668"/>
      <c r="E305" s="668"/>
      <c r="F305" s="668"/>
    </row>
    <row r="306" spans="4:6" ht="15.75" customHeight="1">
      <c r="D306" s="668"/>
      <c r="E306" s="668"/>
      <c r="F306" s="668"/>
    </row>
    <row r="307" spans="4:6" ht="15.75" customHeight="1">
      <c r="D307" s="668"/>
      <c r="E307" s="668"/>
      <c r="F307" s="668"/>
    </row>
    <row r="308" spans="4:6" ht="15.75" customHeight="1">
      <c r="D308" s="668"/>
      <c r="E308" s="668"/>
      <c r="F308" s="668"/>
    </row>
    <row r="309" spans="4:6" ht="15.75" customHeight="1">
      <c r="D309" s="668"/>
      <c r="E309" s="668"/>
      <c r="F309" s="668"/>
    </row>
    <row r="310" spans="4:6" ht="15.75" customHeight="1">
      <c r="D310" s="668"/>
      <c r="E310" s="668"/>
      <c r="F310" s="668"/>
    </row>
    <row r="311" spans="4:6" ht="15.75" customHeight="1">
      <c r="D311" s="668"/>
      <c r="E311" s="668"/>
      <c r="F311" s="668"/>
    </row>
    <row r="312" spans="4:6" ht="15.75" customHeight="1">
      <c r="D312" s="668"/>
      <c r="E312" s="668"/>
      <c r="F312" s="668"/>
    </row>
    <row r="313" spans="4:6" ht="15.75" customHeight="1">
      <c r="D313" s="668"/>
      <c r="E313" s="668"/>
      <c r="F313" s="668"/>
    </row>
    <row r="314" spans="4:6" ht="15.75" customHeight="1">
      <c r="D314" s="668"/>
      <c r="E314" s="668"/>
      <c r="F314" s="668"/>
    </row>
    <row r="315" spans="4:6" ht="15.75" customHeight="1">
      <c r="D315" s="668"/>
      <c r="E315" s="668"/>
      <c r="F315" s="668"/>
    </row>
    <row r="316" spans="4:6" ht="15.75" customHeight="1">
      <c r="D316" s="668"/>
      <c r="E316" s="668"/>
      <c r="F316" s="668"/>
    </row>
    <row r="317" spans="4:6" ht="15.75" customHeight="1">
      <c r="D317" s="668"/>
      <c r="E317" s="668"/>
      <c r="F317" s="668"/>
    </row>
    <row r="318" spans="4:6" ht="15.75" customHeight="1">
      <c r="D318" s="668"/>
      <c r="E318" s="668"/>
      <c r="F318" s="668"/>
    </row>
    <row r="319" spans="4:6" ht="15.75" customHeight="1">
      <c r="D319" s="668"/>
      <c r="E319" s="668"/>
      <c r="F319" s="668"/>
    </row>
    <row r="320" spans="4:6" ht="15.75" customHeight="1">
      <c r="D320" s="668"/>
      <c r="E320" s="668"/>
      <c r="F320" s="668"/>
    </row>
    <row r="321" spans="4:6" ht="15.75" customHeight="1">
      <c r="D321" s="668"/>
      <c r="E321" s="668"/>
      <c r="F321" s="668"/>
    </row>
    <row r="322" spans="4:6" ht="15.75" customHeight="1">
      <c r="D322" s="668"/>
      <c r="E322" s="668"/>
      <c r="F322" s="668"/>
    </row>
    <row r="323" spans="4:6" ht="15.75" customHeight="1">
      <c r="D323" s="668"/>
      <c r="E323" s="668"/>
      <c r="F323" s="668"/>
    </row>
    <row r="324" spans="4:6" ht="15.75" customHeight="1">
      <c r="D324" s="668"/>
      <c r="E324" s="668"/>
      <c r="F324" s="668"/>
    </row>
    <row r="325" spans="4:6" ht="15.75" customHeight="1">
      <c r="D325" s="668"/>
      <c r="E325" s="668"/>
      <c r="F325" s="668"/>
    </row>
    <row r="326" spans="4:6" ht="15.75" customHeight="1">
      <c r="D326" s="668"/>
      <c r="E326" s="668"/>
      <c r="F326" s="668"/>
    </row>
  </sheetData>
  <mergeCells count="280">
    <mergeCell ref="O38:Q38"/>
    <mergeCell ref="M40:O40"/>
    <mergeCell ref="M41:O41"/>
    <mergeCell ref="M33:O33"/>
    <mergeCell ref="M34:O34"/>
    <mergeCell ref="Q9:R9"/>
    <mergeCell ref="L16:M16"/>
    <mergeCell ref="Q33:T33"/>
    <mergeCell ref="Q34:T34"/>
    <mergeCell ref="M18:O18"/>
    <mergeCell ref="M19:O19"/>
    <mergeCell ref="M26:O26"/>
    <mergeCell ref="M27:O27"/>
    <mergeCell ref="L31:N31"/>
    <mergeCell ref="M11:O11"/>
    <mergeCell ref="M12:O12"/>
    <mergeCell ref="J50:K50"/>
    <mergeCell ref="Q50:R50"/>
    <mergeCell ref="X50:AA50"/>
    <mergeCell ref="L54:M54"/>
    <mergeCell ref="T54:U54"/>
    <mergeCell ref="X81:AA81"/>
    <mergeCell ref="J67:K67"/>
    <mergeCell ref="Q67:R67"/>
    <mergeCell ref="X67:AA67"/>
    <mergeCell ref="L71:M71"/>
    <mergeCell ref="T71:U71"/>
    <mergeCell ref="L57:P57"/>
    <mergeCell ref="P60:Q60"/>
    <mergeCell ref="S60:V60"/>
    <mergeCell ref="M55:N55"/>
    <mergeCell ref="Y55:AA55"/>
    <mergeCell ref="N56:O56"/>
    <mergeCell ref="M112:N112"/>
    <mergeCell ref="Y112:AA112"/>
    <mergeCell ref="Q107:R107"/>
    <mergeCell ref="Y95:AA95"/>
    <mergeCell ref="M95:N95"/>
    <mergeCell ref="J107:K107"/>
    <mergeCell ref="X107:AA107"/>
    <mergeCell ref="L111:M111"/>
    <mergeCell ref="T111:U111"/>
    <mergeCell ref="N96:O96"/>
    <mergeCell ref="L97:P97"/>
    <mergeCell ref="X100:Z100"/>
    <mergeCell ref="P95:R95"/>
    <mergeCell ref="Q96:S96"/>
    <mergeCell ref="J90:K90"/>
    <mergeCell ref="Q90:R90"/>
    <mergeCell ref="X90:AA90"/>
    <mergeCell ref="L94:M94"/>
    <mergeCell ref="T94:U94"/>
    <mergeCell ref="N113:O113"/>
    <mergeCell ref="L114:P114"/>
    <mergeCell ref="T120:U120"/>
    <mergeCell ref="W120:X120"/>
    <mergeCell ref="Z120:AC120"/>
    <mergeCell ref="P112:R112"/>
    <mergeCell ref="Q113:S113"/>
    <mergeCell ref="L117:N117"/>
    <mergeCell ref="P120:R120"/>
    <mergeCell ref="W94:Y94"/>
    <mergeCell ref="L100:N100"/>
    <mergeCell ref="P100:Q100"/>
    <mergeCell ref="S100:V100"/>
    <mergeCell ref="O111:R111"/>
    <mergeCell ref="W111:Y111"/>
    <mergeCell ref="T90:V90"/>
    <mergeCell ref="L103:N103"/>
    <mergeCell ref="M107:O107"/>
    <mergeCell ref="T107:V107"/>
    <mergeCell ref="X121:AA121"/>
    <mergeCell ref="P122:R122"/>
    <mergeCell ref="X122:AA122"/>
    <mergeCell ref="L124:N124"/>
    <mergeCell ref="J130:K130"/>
    <mergeCell ref="Q130:R130"/>
    <mergeCell ref="X130:AA130"/>
    <mergeCell ref="L134:M134"/>
    <mergeCell ref="T134:U134"/>
    <mergeCell ref="M130:O130"/>
    <mergeCell ref="T130:V130"/>
    <mergeCell ref="O134:R134"/>
    <mergeCell ref="W134:Y134"/>
    <mergeCell ref="J147:K147"/>
    <mergeCell ref="Q147:R147"/>
    <mergeCell ref="X147:AA147"/>
    <mergeCell ref="M147:O147"/>
    <mergeCell ref="T147:V147"/>
    <mergeCell ref="M135:N135"/>
    <mergeCell ref="Y135:AA135"/>
    <mergeCell ref="N136:O136"/>
    <mergeCell ref="L137:P137"/>
    <mergeCell ref="P135:R135"/>
    <mergeCell ref="Q136:S136"/>
    <mergeCell ref="L140:N140"/>
    <mergeCell ref="P140:Q140"/>
    <mergeCell ref="S140:V140"/>
    <mergeCell ref="X140:Z140"/>
    <mergeCell ref="L143:N143"/>
    <mergeCell ref="L151:M151"/>
    <mergeCell ref="T151:U151"/>
    <mergeCell ref="M152:N152"/>
    <mergeCell ref="Y152:AA152"/>
    <mergeCell ref="N153:O153"/>
    <mergeCell ref="O151:R151"/>
    <mergeCell ref="W151:Y151"/>
    <mergeCell ref="P152:R152"/>
    <mergeCell ref="Q153:S153"/>
    <mergeCell ref="J170:K170"/>
    <mergeCell ref="Q170:T170"/>
    <mergeCell ref="L174:M174"/>
    <mergeCell ref="T174:U174"/>
    <mergeCell ref="AA174:AB174"/>
    <mergeCell ref="M170:O170"/>
    <mergeCell ref="O174:R174"/>
    <mergeCell ref="W174:Y174"/>
    <mergeCell ref="AD174:AF174"/>
    <mergeCell ref="P196:R196"/>
    <mergeCell ref="T196:U196"/>
    <mergeCell ref="W196:X196"/>
    <mergeCell ref="Z196:AC196"/>
    <mergeCell ref="X197:AA197"/>
    <mergeCell ref="P198:R198"/>
    <mergeCell ref="X198:AA198"/>
    <mergeCell ref="L200:N200"/>
    <mergeCell ref="J185:K185"/>
    <mergeCell ref="Q185:T185"/>
    <mergeCell ref="L189:M189"/>
    <mergeCell ref="T189:U189"/>
    <mergeCell ref="AA189:AB189"/>
    <mergeCell ref="M185:O185"/>
    <mergeCell ref="L190:P190"/>
    <mergeCell ref="O189:R189"/>
    <mergeCell ref="W189:Y189"/>
    <mergeCell ref="AD189:AF189"/>
    <mergeCell ref="L193:N193"/>
    <mergeCell ref="L175:P175"/>
    <mergeCell ref="L178:N178"/>
    <mergeCell ref="P178:Q178"/>
    <mergeCell ref="S178:V178"/>
    <mergeCell ref="X178:Z178"/>
    <mergeCell ref="L181:N181"/>
    <mergeCell ref="L154:P154"/>
    <mergeCell ref="L157:N157"/>
    <mergeCell ref="P160:R160"/>
    <mergeCell ref="T160:U160"/>
    <mergeCell ref="W160:X160"/>
    <mergeCell ref="Z160:AC160"/>
    <mergeCell ref="X161:AA161"/>
    <mergeCell ref="P162:R162"/>
    <mergeCell ref="X162:AA162"/>
    <mergeCell ref="L164:N164"/>
    <mergeCell ref="X82:AA82"/>
    <mergeCell ref="L60:N60"/>
    <mergeCell ref="P80:R80"/>
    <mergeCell ref="P82:R82"/>
    <mergeCell ref="M72:N72"/>
    <mergeCell ref="Y72:AA72"/>
    <mergeCell ref="N73:O73"/>
    <mergeCell ref="L74:P74"/>
    <mergeCell ref="T80:U80"/>
    <mergeCell ref="W80:X80"/>
    <mergeCell ref="Z80:AC80"/>
    <mergeCell ref="H250:T250"/>
    <mergeCell ref="N217:R217"/>
    <mergeCell ref="V217:Z217"/>
    <mergeCell ref="X210:Z210"/>
    <mergeCell ref="K211:O211"/>
    <mergeCell ref="K226:O226"/>
    <mergeCell ref="M50:O50"/>
    <mergeCell ref="T50:V50"/>
    <mergeCell ref="M67:O67"/>
    <mergeCell ref="T67:V67"/>
    <mergeCell ref="M90:O90"/>
    <mergeCell ref="X60:Z60"/>
    <mergeCell ref="L63:N63"/>
    <mergeCell ref="L84:N84"/>
    <mergeCell ref="L77:N77"/>
    <mergeCell ref="P72:R72"/>
    <mergeCell ref="Q73:S73"/>
    <mergeCell ref="P55:R55"/>
    <mergeCell ref="Q56:S56"/>
    <mergeCell ref="O54:R54"/>
    <mergeCell ref="W54:Y54"/>
    <mergeCell ref="O71:R71"/>
    <mergeCell ref="W71:Y71"/>
    <mergeCell ref="O94:R94"/>
    <mergeCell ref="AB33:AE33"/>
    <mergeCell ref="AB34:AE34"/>
    <mergeCell ref="K210:N210"/>
    <mergeCell ref="P210:R210"/>
    <mergeCell ref="T210:V210"/>
    <mergeCell ref="F240:G240"/>
    <mergeCell ref="H240:T240"/>
    <mergeCell ref="U240:Y240"/>
    <mergeCell ref="Z240:AD240"/>
    <mergeCell ref="F236:G239"/>
    <mergeCell ref="H236:T236"/>
    <mergeCell ref="U236:Y236"/>
    <mergeCell ref="Z236:AD236"/>
    <mergeCell ref="H237:T237"/>
    <mergeCell ref="U237:Y237"/>
    <mergeCell ref="Z237:AD237"/>
    <mergeCell ref="H238:T238"/>
    <mergeCell ref="U238:Y238"/>
    <mergeCell ref="Z238:AD238"/>
    <mergeCell ref="H239:T239"/>
    <mergeCell ref="U239:Y239"/>
    <mergeCell ref="Z239:AD239"/>
    <mergeCell ref="F234:T235"/>
    <mergeCell ref="U234:Y235"/>
    <mergeCell ref="U250:Y250"/>
    <mergeCell ref="Z250:AD250"/>
    <mergeCell ref="S206:V206"/>
    <mergeCell ref="K214:M214"/>
    <mergeCell ref="S220:V220"/>
    <mergeCell ref="K223:M223"/>
    <mergeCell ref="I206:L206"/>
    <mergeCell ref="N206:Q206"/>
    <mergeCell ref="I220:L220"/>
    <mergeCell ref="N220:Q220"/>
    <mergeCell ref="Z234:AD235"/>
    <mergeCell ref="F245:T246"/>
    <mergeCell ref="U245:Y246"/>
    <mergeCell ref="Z245:AD246"/>
    <mergeCell ref="F247:G250"/>
    <mergeCell ref="H247:T247"/>
    <mergeCell ref="U247:Y247"/>
    <mergeCell ref="Z247:AD247"/>
    <mergeCell ref="H248:T248"/>
    <mergeCell ref="U248:Y248"/>
    <mergeCell ref="Z248:AD248"/>
    <mergeCell ref="H249:T249"/>
    <mergeCell ref="U249:Y249"/>
    <mergeCell ref="Z249:AD249"/>
    <mergeCell ref="F264:G264"/>
    <mergeCell ref="H264:T264"/>
    <mergeCell ref="U264:Y264"/>
    <mergeCell ref="Z264:AD264"/>
    <mergeCell ref="F251:G251"/>
    <mergeCell ref="H251:T251"/>
    <mergeCell ref="U251:Y251"/>
    <mergeCell ref="Z251:AD251"/>
    <mergeCell ref="F258:T259"/>
    <mergeCell ref="U258:Y259"/>
    <mergeCell ref="Z258:AD259"/>
    <mergeCell ref="F260:G263"/>
    <mergeCell ref="H260:T260"/>
    <mergeCell ref="U260:Y260"/>
    <mergeCell ref="Z260:AD260"/>
    <mergeCell ref="H261:T261"/>
    <mergeCell ref="U261:Y261"/>
    <mergeCell ref="Z261:AD261"/>
    <mergeCell ref="H262:T262"/>
    <mergeCell ref="U262:Y262"/>
    <mergeCell ref="Z262:AD262"/>
    <mergeCell ref="H263:T263"/>
    <mergeCell ref="U263:Y263"/>
    <mergeCell ref="Z263:AD263"/>
    <mergeCell ref="F275:G275"/>
    <mergeCell ref="H275:T275"/>
    <mergeCell ref="U275:Y275"/>
    <mergeCell ref="Z275:AD275"/>
    <mergeCell ref="F269:T270"/>
    <mergeCell ref="U269:Y270"/>
    <mergeCell ref="Z269:AD270"/>
    <mergeCell ref="F271:G274"/>
    <mergeCell ref="H271:T271"/>
    <mergeCell ref="U271:Y271"/>
    <mergeCell ref="Z271:AD271"/>
    <mergeCell ref="H272:T272"/>
    <mergeCell ref="U272:Y272"/>
    <mergeCell ref="Z272:AD272"/>
    <mergeCell ref="H273:T273"/>
    <mergeCell ref="U273:Y273"/>
    <mergeCell ref="Z273:AD273"/>
    <mergeCell ref="H274:T274"/>
    <mergeCell ref="U274:Y274"/>
    <mergeCell ref="Z274:AD274"/>
  </mergeCells>
  <phoneticPr fontId="90"/>
  <pageMargins left="0.70866141732283472" right="0.70866141732283472" top="0.74803149606299213" bottom="0.74803149606299213" header="0.31496062992125984" footer="0.31496062992125984"/>
  <pageSetup paperSize="9" orientation="portrait" blackAndWhite="1" r:id="rId1"/>
  <rowBreaks count="7" manualBreakCount="7">
    <brk id="42" max="32" man="1"/>
    <brk id="86" max="32" man="1"/>
    <brk id="126" max="32" man="1"/>
    <brk id="166" max="32" man="1"/>
    <brk id="202" max="32" man="1"/>
    <brk id="228" max="32" man="1"/>
    <brk id="252" max="32" man="1"/>
  </rowBreaks>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DC9A84-F476-4587-9D49-99198EB746EF}">
  <sheetPr codeName="Sheet10"/>
  <dimension ref="C2:AF24"/>
  <sheetViews>
    <sheetView view="pageBreakPreview" zoomScaleNormal="100" zoomScaleSheetLayoutView="100" workbookViewId="0">
      <selection activeCell="A2" sqref="A2:XFD2"/>
    </sheetView>
  </sheetViews>
  <sheetFormatPr defaultColWidth="2.625" defaultRowHeight="15.75" customHeight="1"/>
  <cols>
    <col min="1" max="23" width="2.625" style="654"/>
    <col min="24" max="24" width="2.625" style="654" customWidth="1"/>
    <col min="25" max="38" width="2.625" style="654"/>
    <col min="39" max="40" width="2.625" style="654" customWidth="1"/>
    <col min="41" max="16384" width="2.625" style="654"/>
  </cols>
  <sheetData>
    <row r="2" spans="3:30" s="648" customFormat="1" ht="15.75" customHeight="1">
      <c r="C2" s="649" t="s">
        <v>837</v>
      </c>
      <c r="D2" s="648" t="s">
        <v>838</v>
      </c>
    </row>
    <row r="3" spans="3:30" s="648" customFormat="1" ht="15.75" customHeight="1">
      <c r="C3" s="649"/>
    </row>
    <row r="4" spans="3:30" ht="15.75" customHeight="1">
      <c r="P4" s="678"/>
    </row>
    <row r="5" spans="3:30" ht="15.75" customHeight="1">
      <c r="D5" s="667"/>
      <c r="E5" s="668"/>
    </row>
    <row r="6" spans="3:30" ht="15.75" customHeight="1">
      <c r="D6" s="667"/>
      <c r="E6" s="668"/>
    </row>
    <row r="7" spans="3:30" ht="15.75" customHeight="1">
      <c r="D7" s="667"/>
      <c r="E7" s="668"/>
      <c r="O7" s="1615">
        <v>2000</v>
      </c>
      <c r="AD7" s="1614">
        <f>O7</f>
        <v>2000</v>
      </c>
    </row>
    <row r="8" spans="3:30" ht="15.75" customHeight="1">
      <c r="D8" s="667"/>
      <c r="E8" s="1610" t="s">
        <v>839</v>
      </c>
      <c r="O8" s="1615"/>
      <c r="AD8" s="1614"/>
    </row>
    <row r="9" spans="3:30" ht="15.75" customHeight="1">
      <c r="E9" s="1610"/>
      <c r="I9" s="654" t="s">
        <v>840</v>
      </c>
      <c r="O9" s="1615"/>
      <c r="AD9" s="1614"/>
    </row>
    <row r="10" spans="3:30" ht="15.75" customHeight="1">
      <c r="E10" s="1610"/>
      <c r="O10" s="1615"/>
      <c r="U10" s="1613"/>
      <c r="V10" s="1613"/>
      <c r="AD10" s="1614"/>
    </row>
    <row r="11" spans="3:30" ht="15.75" customHeight="1">
      <c r="E11" s="1610"/>
      <c r="T11" s="709"/>
      <c r="U11" s="709"/>
      <c r="V11" s="709"/>
      <c r="W11" s="709"/>
    </row>
    <row r="12" spans="3:30" ht="15.75" customHeight="1">
      <c r="G12" s="1601" t="s">
        <v>841</v>
      </c>
      <c r="H12" s="1601"/>
      <c r="O12" s="1611">
        <v>700</v>
      </c>
      <c r="T12" s="679"/>
      <c r="U12" s="679"/>
      <c r="V12" s="679"/>
      <c r="W12" s="679"/>
      <c r="AD12" s="1612">
        <f>O12</f>
        <v>700</v>
      </c>
    </row>
    <row r="13" spans="3:30" ht="15.75" customHeight="1">
      <c r="O13" s="1611"/>
      <c r="AD13" s="1612"/>
    </row>
    <row r="14" spans="3:30" ht="15.75" customHeight="1">
      <c r="D14" s="709"/>
      <c r="E14" s="709"/>
      <c r="F14" s="711"/>
      <c r="G14" s="711"/>
      <c r="H14" s="711"/>
      <c r="I14" s="711"/>
      <c r="J14" s="710"/>
      <c r="K14" s="710"/>
      <c r="L14" s="710"/>
      <c r="M14" s="710"/>
    </row>
    <row r="15" spans="3:30" ht="15.75" customHeight="1">
      <c r="D15" s="712"/>
      <c r="P15" s="710"/>
      <c r="Q15" s="710"/>
      <c r="R15" s="710"/>
      <c r="S15" s="710"/>
      <c r="T15" s="710"/>
      <c r="U15" s="710"/>
      <c r="Z15" s="710"/>
      <c r="AA15" s="710"/>
      <c r="AB15" s="710"/>
    </row>
    <row r="16" spans="3:30" ht="15.75" customHeight="1">
      <c r="H16" s="1609">
        <v>2250</v>
      </c>
      <c r="I16" s="1609"/>
      <c r="J16" s="1609"/>
      <c r="K16" s="711"/>
      <c r="U16" s="1609">
        <v>2700</v>
      </c>
      <c r="V16" s="1609"/>
      <c r="W16" s="1609"/>
      <c r="X16" s="1609"/>
      <c r="Y16" s="711"/>
    </row>
    <row r="20" spans="5:32" ht="15.75" customHeight="1">
      <c r="E20" s="1601" t="s">
        <v>842</v>
      </c>
      <c r="F20" s="1601"/>
      <c r="G20" s="1601"/>
      <c r="H20" s="1601"/>
      <c r="I20" s="1601"/>
      <c r="J20" s="1601"/>
      <c r="K20" s="1601"/>
      <c r="L20" s="1601"/>
      <c r="M20" s="1601"/>
      <c r="N20" s="1601"/>
      <c r="O20" s="1601"/>
      <c r="P20" s="1601"/>
      <c r="Q20" s="1601"/>
      <c r="R20" s="1601"/>
      <c r="S20" s="1601"/>
      <c r="T20" s="1607" t="s">
        <v>843</v>
      </c>
      <c r="U20" s="1608"/>
      <c r="V20" s="1608"/>
      <c r="W20" s="1608"/>
      <c r="X20" s="1607" t="s">
        <v>844</v>
      </c>
      <c r="Y20" s="1608"/>
      <c r="Z20" s="1608"/>
      <c r="AA20" s="1608"/>
      <c r="AB20" s="1607" t="s">
        <v>845</v>
      </c>
      <c r="AC20" s="1608"/>
      <c r="AD20" s="1608"/>
      <c r="AE20" s="1608"/>
      <c r="AF20" s="1608"/>
    </row>
    <row r="21" spans="5:32" ht="15.75" customHeight="1">
      <c r="E21" s="1601"/>
      <c r="F21" s="1601"/>
      <c r="G21" s="1601"/>
      <c r="H21" s="1601"/>
      <c r="I21" s="1601"/>
      <c r="J21" s="1601"/>
      <c r="K21" s="1601"/>
      <c r="L21" s="1601"/>
      <c r="M21" s="1601"/>
      <c r="N21" s="1601"/>
      <c r="O21" s="1601"/>
      <c r="P21" s="1601"/>
      <c r="Q21" s="1601"/>
      <c r="R21" s="1601"/>
      <c r="S21" s="1601"/>
      <c r="T21" s="1608"/>
      <c r="U21" s="1608"/>
      <c r="V21" s="1608"/>
      <c r="W21" s="1608"/>
      <c r="X21" s="1608"/>
      <c r="Y21" s="1608"/>
      <c r="Z21" s="1608"/>
      <c r="AA21" s="1608"/>
      <c r="AB21" s="1608"/>
      <c r="AC21" s="1608"/>
      <c r="AD21" s="1608"/>
      <c r="AE21" s="1608"/>
      <c r="AF21" s="1608"/>
    </row>
    <row r="22" spans="5:32" s="680" customFormat="1" ht="15.75" customHeight="1">
      <c r="E22" s="680" t="s">
        <v>840</v>
      </c>
      <c r="F22" s="1604">
        <v>24.5</v>
      </c>
      <c r="G22" s="1604"/>
      <c r="H22" s="680" t="s">
        <v>846</v>
      </c>
      <c r="I22" s="1603">
        <f>U16/1000</f>
        <v>2.7</v>
      </c>
      <c r="J22" s="1603"/>
      <c r="K22" s="680" t="s">
        <v>846</v>
      </c>
      <c r="L22" s="1603">
        <f>O7/1000</f>
        <v>2</v>
      </c>
      <c r="M22" s="1603"/>
      <c r="N22" s="680" t="s">
        <v>846</v>
      </c>
      <c r="O22" s="1603">
        <f>H16/1000</f>
        <v>2.25</v>
      </c>
      <c r="P22" s="1603"/>
      <c r="R22" s="713"/>
      <c r="S22" s="713"/>
      <c r="T22" s="1600">
        <f>ROUND(F22*I22*L22*O22,2)</f>
        <v>297.68</v>
      </c>
      <c r="U22" s="1600"/>
      <c r="V22" s="1600"/>
      <c r="W22" s="1600"/>
      <c r="X22" s="1606">
        <f>H16/2000</f>
        <v>1.125</v>
      </c>
      <c r="Y22" s="1606"/>
      <c r="Z22" s="1606"/>
      <c r="AA22" s="1606"/>
      <c r="AB22" s="1600">
        <f>T22*X22</f>
        <v>334.89</v>
      </c>
      <c r="AC22" s="1600"/>
      <c r="AD22" s="1600"/>
      <c r="AE22" s="1600"/>
      <c r="AF22" s="1600"/>
    </row>
    <row r="23" spans="5:32" ht="15.75" customHeight="1">
      <c r="E23" s="680" t="s">
        <v>841</v>
      </c>
      <c r="F23" s="1604">
        <v>24.5</v>
      </c>
      <c r="G23" s="1604"/>
      <c r="H23" s="680" t="s">
        <v>846</v>
      </c>
      <c r="I23" s="1603">
        <f>U16/1000</f>
        <v>2.7</v>
      </c>
      <c r="J23" s="1603"/>
      <c r="K23" s="680" t="s">
        <v>846</v>
      </c>
      <c r="L23" s="1603">
        <f>O12/1000</f>
        <v>0.7</v>
      </c>
      <c r="M23" s="1603"/>
      <c r="N23" s="680" t="s">
        <v>846</v>
      </c>
      <c r="O23" s="1603">
        <f>H16/1000</f>
        <v>2.25</v>
      </c>
      <c r="P23" s="1603"/>
      <c r="Q23" s="680" t="s">
        <v>846</v>
      </c>
      <c r="R23" s="1605">
        <v>0.5</v>
      </c>
      <c r="S23" s="1605"/>
      <c r="T23" s="1600">
        <f>ROUND(F23*I23*L23*O23*R23,2)</f>
        <v>52.09</v>
      </c>
      <c r="U23" s="1600"/>
      <c r="V23" s="1600"/>
      <c r="W23" s="1600"/>
      <c r="X23" s="1606">
        <f>H16/3000</f>
        <v>0.75</v>
      </c>
      <c r="Y23" s="1606"/>
      <c r="Z23" s="1606"/>
      <c r="AA23" s="1606"/>
      <c r="AB23" s="1600">
        <f>T23*X23</f>
        <v>39.067500000000003</v>
      </c>
      <c r="AC23" s="1600"/>
      <c r="AD23" s="1600"/>
      <c r="AE23" s="1600"/>
      <c r="AF23" s="1600"/>
    </row>
    <row r="24" spans="5:32" ht="15.75" customHeight="1">
      <c r="E24" s="1601"/>
      <c r="F24" s="1601"/>
      <c r="G24" s="1601"/>
      <c r="H24" s="1601"/>
      <c r="I24" s="1601"/>
      <c r="J24" s="1601"/>
      <c r="K24" s="1601"/>
      <c r="L24" s="1601"/>
      <c r="M24" s="1601"/>
      <c r="N24" s="1601"/>
      <c r="O24" s="1601"/>
      <c r="P24" s="1601"/>
      <c r="Q24" s="1601"/>
      <c r="R24" s="1601"/>
      <c r="S24" s="1601"/>
      <c r="T24" s="1600">
        <f>SUM(T22:W23)</f>
        <v>349.77</v>
      </c>
      <c r="U24" s="1600"/>
      <c r="V24" s="1600"/>
      <c r="W24" s="1600"/>
      <c r="X24" s="1602" t="s">
        <v>847</v>
      </c>
      <c r="Y24" s="1602"/>
      <c r="Z24" s="1602"/>
      <c r="AA24" s="1602"/>
      <c r="AB24" s="1600">
        <f>SUM(AB22:AF23)</f>
        <v>373.95749999999998</v>
      </c>
      <c r="AC24" s="1600"/>
      <c r="AD24" s="1600"/>
      <c r="AE24" s="1600"/>
      <c r="AF24" s="1600"/>
    </row>
  </sheetData>
  <mergeCells count="32">
    <mergeCell ref="E8:E11"/>
    <mergeCell ref="G12:H12"/>
    <mergeCell ref="O12:O13"/>
    <mergeCell ref="AD12:AD13"/>
    <mergeCell ref="U10:V10"/>
    <mergeCell ref="AD7:AD10"/>
    <mergeCell ref="O7:O10"/>
    <mergeCell ref="AB20:AF21"/>
    <mergeCell ref="U16:X16"/>
    <mergeCell ref="X22:AA22"/>
    <mergeCell ref="AB22:AF22"/>
    <mergeCell ref="F22:G22"/>
    <mergeCell ref="I22:J22"/>
    <mergeCell ref="L22:M22"/>
    <mergeCell ref="O22:P22"/>
    <mergeCell ref="T22:W22"/>
    <mergeCell ref="H16:J16"/>
    <mergeCell ref="E20:S21"/>
    <mergeCell ref="T20:W21"/>
    <mergeCell ref="X20:AA21"/>
    <mergeCell ref="AB23:AF23"/>
    <mergeCell ref="E24:S24"/>
    <mergeCell ref="T24:W24"/>
    <mergeCell ref="X24:AA24"/>
    <mergeCell ref="AB24:AF24"/>
    <mergeCell ref="T23:W23"/>
    <mergeCell ref="O23:P23"/>
    <mergeCell ref="F23:G23"/>
    <mergeCell ref="I23:J23"/>
    <mergeCell ref="L23:M23"/>
    <mergeCell ref="R23:S23"/>
    <mergeCell ref="X23:AA23"/>
  </mergeCells>
  <phoneticPr fontId="90"/>
  <pageMargins left="0.70866141732283472" right="0.70866141732283472" top="0.74803149606299213" bottom="0.74803149606299213" header="0.31496062992125984" footer="0.31496062992125984"/>
  <pageSetup paperSize="9" orientation="portrait" blackAndWhite="1"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49F243-A419-4504-8CCA-615842F0B348}">
  <sheetPr codeName="Sheet15"/>
  <dimension ref="A2:AK271"/>
  <sheetViews>
    <sheetView view="pageBreakPreview" topLeftCell="A21" zoomScaleNormal="100" zoomScaleSheetLayoutView="100" workbookViewId="0">
      <selection activeCell="L32" sqref="L32:N32"/>
    </sheetView>
  </sheetViews>
  <sheetFormatPr defaultColWidth="2.625" defaultRowHeight="15.75" customHeight="1"/>
  <cols>
    <col min="1" max="23" width="2.625" style="654"/>
    <col min="24" max="24" width="2.625" style="654" customWidth="1"/>
    <col min="25" max="38" width="2.625" style="654"/>
    <col min="39" max="40" width="2.625" style="654" customWidth="1"/>
    <col min="41" max="16384" width="2.625" style="654"/>
  </cols>
  <sheetData>
    <row r="2" spans="3:30" ht="15.75" customHeight="1">
      <c r="C2" s="667" t="s">
        <v>848</v>
      </c>
      <c r="D2" s="668" t="s">
        <v>849</v>
      </c>
    </row>
    <row r="3" spans="3:30" ht="15.75" customHeight="1">
      <c r="E3" s="667"/>
      <c r="F3" s="668"/>
    </row>
    <row r="4" spans="3:30" ht="15.75" customHeight="1">
      <c r="E4" s="667"/>
      <c r="F4" s="1656">
        <f>H22-I4</f>
        <v>645</v>
      </c>
      <c r="G4" s="1656"/>
      <c r="H4" s="1656"/>
      <c r="I4" s="1609">
        <v>1605</v>
      </c>
      <c r="J4" s="1609"/>
      <c r="K4" s="1609"/>
      <c r="L4" s="1609"/>
    </row>
    <row r="5" spans="3:30" ht="15.75" customHeight="1">
      <c r="E5" s="667"/>
      <c r="F5" s="668"/>
    </row>
    <row r="6" spans="3:30" ht="15.75" customHeight="1">
      <c r="E6" s="667"/>
      <c r="F6" s="668"/>
    </row>
    <row r="7" spans="3:30" ht="15.75" customHeight="1">
      <c r="E7" s="667"/>
      <c r="F7" s="668"/>
      <c r="S7" s="714"/>
      <c r="T7" s="714"/>
      <c r="U7" s="1656">
        <f>U22/2-S8</f>
        <v>325</v>
      </c>
      <c r="V7" s="1656"/>
      <c r="W7" s="1656"/>
    </row>
    <row r="8" spans="3:30" ht="15.75" customHeight="1">
      <c r="E8" s="667"/>
      <c r="F8" s="668"/>
      <c r="G8" s="1656">
        <f>H22-J8</f>
        <v>1550</v>
      </c>
      <c r="H8" s="1656"/>
      <c r="I8" s="1656"/>
      <c r="J8" s="1609">
        <v>700</v>
      </c>
      <c r="K8" s="1609"/>
      <c r="L8" s="1609"/>
      <c r="M8" s="1609"/>
      <c r="S8" s="1609">
        <v>1025</v>
      </c>
      <c r="T8" s="1609"/>
      <c r="U8" s="1609"/>
      <c r="W8" s="1656">
        <f>U22/2-Y8</f>
        <v>675</v>
      </c>
      <c r="X8" s="1656"/>
      <c r="Y8" s="1657">
        <v>675</v>
      </c>
      <c r="Z8" s="1657"/>
      <c r="AA8" s="1657"/>
      <c r="AB8" s="1657"/>
    </row>
    <row r="9" spans="3:30" s="648" customFormat="1" ht="15.75" customHeight="1">
      <c r="C9" s="649"/>
    </row>
    <row r="10" spans="3:30" ht="15.75" customHeight="1">
      <c r="P10" s="678"/>
    </row>
    <row r="11" spans="3:30" ht="15.75" customHeight="1">
      <c r="D11" s="667"/>
      <c r="E11" s="668"/>
    </row>
    <row r="12" spans="3:30" ht="15.75" customHeight="1">
      <c r="D12" s="667"/>
      <c r="E12" s="668"/>
      <c r="AD12" s="1614">
        <f>(O13+O18)/2</f>
        <v>1350</v>
      </c>
    </row>
    <row r="13" spans="3:30" ht="15.75" customHeight="1">
      <c r="D13" s="667"/>
      <c r="E13" s="668"/>
      <c r="O13" s="1658">
        <f>片持梁の自重!O7</f>
        <v>2000</v>
      </c>
      <c r="AD13" s="1614"/>
    </row>
    <row r="14" spans="3:30" ht="15.75" customHeight="1">
      <c r="D14" s="667"/>
      <c r="E14" s="682"/>
      <c r="O14" s="1658"/>
      <c r="AD14" s="1614"/>
    </row>
    <row r="15" spans="3:30" ht="15.75" customHeight="1">
      <c r="E15" s="682"/>
      <c r="O15" s="1658"/>
      <c r="AD15" s="1614"/>
    </row>
    <row r="16" spans="3:30" ht="15.75" customHeight="1">
      <c r="E16" s="682"/>
      <c r="O16" s="1658"/>
      <c r="U16" s="1613"/>
      <c r="V16" s="1613"/>
    </row>
    <row r="17" spans="4:29" ht="15.75" customHeight="1">
      <c r="E17" s="682"/>
      <c r="T17" s="709"/>
      <c r="U17" s="709"/>
      <c r="V17" s="709"/>
      <c r="W17" s="709"/>
    </row>
    <row r="18" spans="4:29" ht="15.75" customHeight="1">
      <c r="O18" s="1659">
        <f>片持梁の自重!O12</f>
        <v>700</v>
      </c>
      <c r="T18" s="679"/>
      <c r="U18" s="679"/>
      <c r="V18" s="679"/>
      <c r="W18" s="679"/>
    </row>
    <row r="19" spans="4:29" ht="15.75" customHeight="1">
      <c r="O19" s="1659"/>
    </row>
    <row r="20" spans="4:29" ht="15.75" customHeight="1">
      <c r="D20" s="709"/>
      <c r="E20" s="709"/>
      <c r="F20" s="711"/>
      <c r="G20" s="711"/>
      <c r="H20" s="711"/>
      <c r="I20" s="711"/>
      <c r="J20" s="710"/>
      <c r="K20" s="710"/>
      <c r="L20" s="710"/>
      <c r="M20" s="710"/>
    </row>
    <row r="21" spans="4:29" ht="15.75" customHeight="1">
      <c r="D21" s="712"/>
      <c r="P21" s="710"/>
      <c r="Q21" s="710"/>
      <c r="R21" s="710"/>
      <c r="S21" s="710"/>
      <c r="T21" s="710"/>
      <c r="U21" s="710"/>
      <c r="Z21" s="710"/>
      <c r="AA21" s="710"/>
      <c r="AB21" s="710"/>
    </row>
    <row r="22" spans="4:29" ht="15.75" customHeight="1">
      <c r="H22" s="1660">
        <f>片持梁の自重!H16</f>
        <v>2250</v>
      </c>
      <c r="I22" s="1660"/>
      <c r="J22" s="1660"/>
      <c r="K22" s="711"/>
      <c r="U22" s="1660">
        <f>片持梁の自重!U16</f>
        <v>2700</v>
      </c>
      <c r="V22" s="1660"/>
      <c r="W22" s="1660"/>
      <c r="X22" s="1660"/>
      <c r="Y22" s="711"/>
    </row>
    <row r="26" spans="4:29" ht="15.75" customHeight="1">
      <c r="D26" s="668" t="s">
        <v>726</v>
      </c>
      <c r="E26" s="668" t="s">
        <v>850</v>
      </c>
    </row>
    <row r="27" spans="4:29" ht="8.25" customHeight="1"/>
    <row r="28" spans="4:29" ht="15.75" customHeight="1">
      <c r="D28" s="1624" t="s">
        <v>851</v>
      </c>
      <c r="E28" s="1624"/>
      <c r="F28" s="1624"/>
      <c r="G28" s="1624"/>
      <c r="H28" s="1624"/>
      <c r="I28" s="1624"/>
      <c r="J28" s="1624"/>
      <c r="K28" s="1624"/>
      <c r="L28" s="1626" t="s">
        <v>852</v>
      </c>
      <c r="M28" s="1627"/>
      <c r="N28" s="1627"/>
      <c r="O28" s="1627" t="s">
        <v>853</v>
      </c>
      <c r="P28" s="1627"/>
      <c r="Q28" s="1627"/>
      <c r="R28" s="1627" t="s">
        <v>854</v>
      </c>
      <c r="S28" s="1624"/>
      <c r="T28" s="1624"/>
      <c r="U28" s="1627" t="s">
        <v>855</v>
      </c>
      <c r="V28" s="1627"/>
      <c r="W28" s="1627"/>
      <c r="X28" s="1627" t="s">
        <v>856</v>
      </c>
      <c r="Y28" s="1627"/>
      <c r="Z28" s="1627"/>
      <c r="AA28" s="1627" t="s">
        <v>857</v>
      </c>
      <c r="AB28" s="1624"/>
      <c r="AC28" s="1624"/>
    </row>
    <row r="29" spans="4:29" ht="15.75" customHeight="1">
      <c r="D29" s="1648"/>
      <c r="E29" s="1648"/>
      <c r="F29" s="1648"/>
      <c r="G29" s="1648"/>
      <c r="H29" s="1648"/>
      <c r="I29" s="1648"/>
      <c r="J29" s="1648"/>
      <c r="K29" s="1648"/>
      <c r="L29" s="1654"/>
      <c r="M29" s="1655"/>
      <c r="N29" s="1655"/>
      <c r="O29" s="1655"/>
      <c r="P29" s="1655"/>
      <c r="Q29" s="1655"/>
      <c r="R29" s="1648"/>
      <c r="S29" s="1648"/>
      <c r="T29" s="1648"/>
      <c r="U29" s="1655"/>
      <c r="V29" s="1655"/>
      <c r="W29" s="1655"/>
      <c r="X29" s="1629"/>
      <c r="Y29" s="1629"/>
      <c r="Z29" s="1629"/>
      <c r="AA29" s="1648"/>
      <c r="AB29" s="1648"/>
      <c r="AC29" s="1648"/>
    </row>
    <row r="30" spans="4:29" ht="15.75" customHeight="1">
      <c r="D30" s="1649" t="s">
        <v>858</v>
      </c>
      <c r="E30" s="1649"/>
      <c r="F30" s="1649"/>
      <c r="G30" s="1649"/>
      <c r="H30" s="1649"/>
      <c r="I30" s="1649"/>
      <c r="J30" s="1649"/>
      <c r="K30" s="1649"/>
      <c r="L30" s="1650">
        <f>片持梁の自重!T24</f>
        <v>349.77</v>
      </c>
      <c r="M30" s="1651"/>
      <c r="N30" s="1651"/>
      <c r="O30" s="1652" t="s">
        <v>859</v>
      </c>
      <c r="P30" s="1652"/>
      <c r="Q30" s="1652"/>
      <c r="R30" s="1651">
        <f>片持梁の自重!AB24</f>
        <v>373.95749999999998</v>
      </c>
      <c r="S30" s="1651"/>
      <c r="T30" s="1651"/>
      <c r="U30" s="1653"/>
      <c r="V30" s="1653"/>
      <c r="W30" s="1653"/>
      <c r="X30" s="1652"/>
      <c r="Y30" s="1652"/>
      <c r="Z30" s="1652"/>
      <c r="AA30" s="1651"/>
      <c r="AB30" s="1651"/>
      <c r="AC30" s="1651"/>
    </row>
    <row r="31" spans="4:29" ht="15.75" customHeight="1">
      <c r="D31" s="715" t="s">
        <v>860</v>
      </c>
      <c r="E31" s="715"/>
      <c r="F31" s="715"/>
      <c r="G31" s="716"/>
      <c r="H31" s="715"/>
      <c r="I31" s="715"/>
      <c r="J31" s="715"/>
      <c r="K31" s="717" t="s">
        <v>808</v>
      </c>
      <c r="L31" s="1616">
        <f>'§13.鉛直荷重'!Z28</f>
        <v>1530</v>
      </c>
      <c r="M31" s="1617"/>
      <c r="N31" s="1617"/>
      <c r="O31" s="1647">
        <f>G8/1000</f>
        <v>1.55</v>
      </c>
      <c r="P31" s="1647"/>
      <c r="Q31" s="1647"/>
      <c r="R31" s="1617">
        <f>L31*O31</f>
        <v>2371.5</v>
      </c>
      <c r="S31" s="1617"/>
      <c r="T31" s="1617"/>
      <c r="U31" s="1619"/>
      <c r="V31" s="1619"/>
      <c r="W31" s="1619"/>
      <c r="X31" s="1647">
        <f>-U7/1000</f>
        <v>-0.32500000000000001</v>
      </c>
      <c r="Y31" s="1647"/>
      <c r="Z31" s="1647"/>
      <c r="AA31" s="1617">
        <f>L31*X31</f>
        <v>-497.25</v>
      </c>
      <c r="AB31" s="1617"/>
      <c r="AC31" s="1617"/>
    </row>
    <row r="32" spans="4:29" ht="15.75" customHeight="1">
      <c r="D32" s="715"/>
      <c r="E32" s="715"/>
      <c r="F32" s="715"/>
      <c r="G32" s="716"/>
      <c r="H32" s="715"/>
      <c r="I32" s="715"/>
      <c r="J32" s="715"/>
      <c r="K32" s="717" t="s">
        <v>810</v>
      </c>
      <c r="L32" s="1616">
        <f>'§13.鉛直荷重'!T33</f>
        <v>930</v>
      </c>
      <c r="M32" s="1617"/>
      <c r="N32" s="1617"/>
      <c r="O32" s="1647">
        <f>F4/1000</f>
        <v>0.64500000000000002</v>
      </c>
      <c r="P32" s="1647"/>
      <c r="Q32" s="1647"/>
      <c r="R32" s="1617">
        <f>L32*O32</f>
        <v>599.85</v>
      </c>
      <c r="S32" s="1617"/>
      <c r="T32" s="1617"/>
      <c r="U32" s="1619"/>
      <c r="V32" s="1619"/>
      <c r="W32" s="1619"/>
      <c r="X32" s="1647">
        <f>W8/1000</f>
        <v>0.67500000000000004</v>
      </c>
      <c r="Y32" s="1647"/>
      <c r="Z32" s="1647"/>
      <c r="AA32" s="1617">
        <f>L32*X32</f>
        <v>627.75</v>
      </c>
      <c r="AB32" s="1617"/>
      <c r="AC32" s="1617"/>
    </row>
    <row r="33" spans="4:29" ht="15.75" customHeight="1">
      <c r="D33" s="681"/>
      <c r="E33" s="681"/>
      <c r="F33" s="681"/>
      <c r="G33" s="681"/>
      <c r="H33" s="681"/>
      <c r="I33" s="681"/>
      <c r="J33" s="681"/>
      <c r="K33" s="718" t="s">
        <v>78</v>
      </c>
      <c r="L33" s="1620">
        <f>SUM(L30:N32)</f>
        <v>2809.77</v>
      </c>
      <c r="M33" s="1621"/>
      <c r="N33" s="1621"/>
      <c r="O33" s="1622" t="s">
        <v>861</v>
      </c>
      <c r="P33" s="1623"/>
      <c r="Q33" s="1623"/>
      <c r="R33" s="1621">
        <f>SUM(R30:T32)</f>
        <v>3345.3074999999999</v>
      </c>
      <c r="S33" s="1621"/>
      <c r="T33" s="1621"/>
      <c r="U33" s="1622" t="s">
        <v>861</v>
      </c>
      <c r="V33" s="1623"/>
      <c r="W33" s="1623"/>
      <c r="X33" s="1622" t="s">
        <v>861</v>
      </c>
      <c r="Y33" s="1623"/>
      <c r="Z33" s="1623"/>
      <c r="AA33" s="1621">
        <f>SUM(AA30:AC32)</f>
        <v>130.5</v>
      </c>
      <c r="AB33" s="1621"/>
      <c r="AC33" s="1621"/>
    </row>
    <row r="36" spans="4:29" ht="15.75" customHeight="1">
      <c r="D36" s="668" t="s">
        <v>735</v>
      </c>
      <c r="E36" s="668" t="s">
        <v>862</v>
      </c>
    </row>
    <row r="37" spans="4:29" ht="8.25" customHeight="1">
      <c r="F37" s="683"/>
      <c r="G37" s="683"/>
      <c r="H37" s="683"/>
      <c r="I37" s="683"/>
      <c r="J37" s="683"/>
      <c r="K37" s="683"/>
      <c r="L37" s="683"/>
      <c r="M37" s="683"/>
      <c r="N37" s="683"/>
      <c r="O37" s="683"/>
      <c r="P37" s="683"/>
      <c r="Q37" s="683"/>
      <c r="R37" s="683"/>
      <c r="S37" s="683"/>
      <c r="T37" s="683"/>
      <c r="U37" s="683"/>
      <c r="V37" s="683"/>
      <c r="W37" s="683"/>
      <c r="X37" s="683"/>
      <c r="Y37" s="683"/>
      <c r="Z37" s="683"/>
      <c r="AA37" s="683"/>
      <c r="AB37" s="683"/>
      <c r="AC37" s="683"/>
    </row>
    <row r="38" spans="4:29" ht="15.75" customHeight="1">
      <c r="D38" s="1638" t="s">
        <v>851</v>
      </c>
      <c r="E38" s="1639"/>
      <c r="F38" s="1639"/>
      <c r="G38" s="1639"/>
      <c r="H38" s="1639"/>
      <c r="I38" s="1639"/>
      <c r="J38" s="1639"/>
      <c r="K38" s="1640"/>
      <c r="L38" s="1644" t="s">
        <v>852</v>
      </c>
      <c r="M38" s="1635"/>
      <c r="N38" s="1635"/>
      <c r="O38" s="1635" t="s">
        <v>853</v>
      </c>
      <c r="P38" s="1635"/>
      <c r="Q38" s="1635"/>
      <c r="R38" s="1635" t="s">
        <v>854</v>
      </c>
      <c r="S38" s="1636"/>
      <c r="T38" s="1636"/>
      <c r="U38" s="1635" t="s">
        <v>855</v>
      </c>
      <c r="V38" s="1635"/>
      <c r="W38" s="1635"/>
      <c r="X38" s="1627" t="s">
        <v>856</v>
      </c>
      <c r="Y38" s="1627"/>
      <c r="Z38" s="1627"/>
      <c r="AA38" s="1635" t="s">
        <v>857</v>
      </c>
      <c r="AB38" s="1636"/>
      <c r="AC38" s="1636"/>
    </row>
    <row r="39" spans="4:29" ht="15.75" customHeight="1">
      <c r="D39" s="1641"/>
      <c r="E39" s="1642"/>
      <c r="F39" s="1642"/>
      <c r="G39" s="1642"/>
      <c r="H39" s="1642"/>
      <c r="I39" s="1642"/>
      <c r="J39" s="1642"/>
      <c r="K39" s="1643"/>
      <c r="L39" s="1645"/>
      <c r="M39" s="1646"/>
      <c r="N39" s="1646"/>
      <c r="O39" s="1646"/>
      <c r="P39" s="1646"/>
      <c r="Q39" s="1646"/>
      <c r="R39" s="1637"/>
      <c r="S39" s="1637"/>
      <c r="T39" s="1637"/>
      <c r="U39" s="1646"/>
      <c r="V39" s="1646"/>
      <c r="W39" s="1646"/>
      <c r="X39" s="1629"/>
      <c r="Y39" s="1629"/>
      <c r="Z39" s="1629"/>
      <c r="AA39" s="1637"/>
      <c r="AB39" s="1637"/>
      <c r="AC39" s="1637"/>
    </row>
    <row r="40" spans="4:29" ht="15.75" customHeight="1">
      <c r="D40" s="715" t="s">
        <v>860</v>
      </c>
      <c r="E40" s="715"/>
      <c r="F40" s="715"/>
      <c r="G40" s="716"/>
      <c r="H40" s="715"/>
      <c r="I40" s="715"/>
      <c r="J40" s="715"/>
      <c r="K40" s="717" t="s">
        <v>808</v>
      </c>
      <c r="L40" s="1616">
        <f>'§13.鉛直荷重'!Z29</f>
        <v>160</v>
      </c>
      <c r="M40" s="1617"/>
      <c r="N40" s="1617"/>
      <c r="O40" s="1618">
        <f>$O$31</f>
        <v>1.55</v>
      </c>
      <c r="P40" s="1618"/>
      <c r="Q40" s="1618"/>
      <c r="R40" s="1617">
        <f>L40*O40</f>
        <v>248</v>
      </c>
      <c r="S40" s="1617"/>
      <c r="T40" s="1617"/>
      <c r="U40" s="1619"/>
      <c r="V40" s="1619"/>
      <c r="W40" s="1619"/>
      <c r="X40" s="1618">
        <f>$X$31</f>
        <v>-0.32500000000000001</v>
      </c>
      <c r="Y40" s="1618"/>
      <c r="Z40" s="1618"/>
      <c r="AA40" s="1617">
        <f>L40*X40</f>
        <v>-52</v>
      </c>
      <c r="AB40" s="1617"/>
      <c r="AC40" s="1617"/>
    </row>
    <row r="41" spans="4:29" ht="15.75" customHeight="1">
      <c r="D41" s="715"/>
      <c r="E41" s="715"/>
      <c r="F41" s="715"/>
      <c r="G41" s="716"/>
      <c r="H41" s="715"/>
      <c r="I41" s="715"/>
      <c r="J41" s="715"/>
      <c r="K41" s="717" t="s">
        <v>810</v>
      </c>
      <c r="L41" s="1616">
        <f>'§13.鉛直荷重'!T34</f>
        <v>130</v>
      </c>
      <c r="M41" s="1617"/>
      <c r="N41" s="1617"/>
      <c r="O41" s="1618">
        <f>$O$32</f>
        <v>0.64500000000000002</v>
      </c>
      <c r="P41" s="1618"/>
      <c r="Q41" s="1618"/>
      <c r="R41" s="1617">
        <f>L41*O41</f>
        <v>83.850000000000009</v>
      </c>
      <c r="S41" s="1617"/>
      <c r="T41" s="1617"/>
      <c r="U41" s="1619"/>
      <c r="V41" s="1619"/>
      <c r="W41" s="1619"/>
      <c r="X41" s="1618">
        <f>$X$32</f>
        <v>0.67500000000000004</v>
      </c>
      <c r="Y41" s="1618"/>
      <c r="Z41" s="1618"/>
      <c r="AA41" s="1617">
        <f>L41*X41</f>
        <v>87.75</v>
      </c>
      <c r="AB41" s="1617"/>
      <c r="AC41" s="1617"/>
    </row>
    <row r="42" spans="4:29" ht="15.75" customHeight="1">
      <c r="D42" s="681"/>
      <c r="E42" s="681"/>
      <c r="F42" s="681"/>
      <c r="G42" s="681"/>
      <c r="H42" s="681"/>
      <c r="I42" s="681"/>
      <c r="J42" s="681"/>
      <c r="K42" s="718" t="s">
        <v>78</v>
      </c>
      <c r="L42" s="1620">
        <f>SUM(L40:N41)</f>
        <v>290</v>
      </c>
      <c r="M42" s="1621"/>
      <c r="N42" s="1621"/>
      <c r="O42" s="1622" t="s">
        <v>861</v>
      </c>
      <c r="P42" s="1623"/>
      <c r="Q42" s="1623"/>
      <c r="R42" s="1621">
        <f>SUM(R40:T41)</f>
        <v>331.85</v>
      </c>
      <c r="S42" s="1621"/>
      <c r="T42" s="1621"/>
      <c r="U42" s="1622" t="s">
        <v>861</v>
      </c>
      <c r="V42" s="1623"/>
      <c r="W42" s="1623"/>
      <c r="X42" s="1622" t="s">
        <v>861</v>
      </c>
      <c r="Y42" s="1623"/>
      <c r="Z42" s="1623"/>
      <c r="AA42" s="1621">
        <f>SUM(AA40:AC41)</f>
        <v>35.75</v>
      </c>
      <c r="AB42" s="1621"/>
      <c r="AC42" s="1621"/>
    </row>
    <row r="45" spans="4:29" ht="15.75" customHeight="1">
      <c r="D45" s="668" t="s">
        <v>751</v>
      </c>
      <c r="E45" s="668" t="s">
        <v>863</v>
      </c>
    </row>
    <row r="46" spans="4:29" ht="8.25" customHeight="1"/>
    <row r="47" spans="4:29" ht="15.75" customHeight="1">
      <c r="E47" s="668" t="s">
        <v>864</v>
      </c>
      <c r="G47" s="668"/>
    </row>
    <row r="48" spans="4:29" ht="8.25" customHeight="1">
      <c r="E48" s="683"/>
      <c r="F48" s="683"/>
      <c r="G48" s="683"/>
      <c r="H48" s="683"/>
      <c r="I48" s="683"/>
      <c r="J48" s="683"/>
      <c r="K48" s="683"/>
      <c r="L48" s="683"/>
      <c r="M48" s="683"/>
      <c r="N48" s="683"/>
      <c r="O48" s="683"/>
      <c r="P48" s="683"/>
      <c r="Q48" s="683"/>
      <c r="R48" s="683"/>
      <c r="S48" s="683"/>
      <c r="T48" s="683"/>
      <c r="U48" s="683"/>
      <c r="V48" s="683"/>
      <c r="W48" s="683"/>
      <c r="X48" s="683"/>
      <c r="Y48" s="683"/>
      <c r="Z48" s="683"/>
      <c r="AA48" s="683"/>
      <c r="AB48" s="683"/>
    </row>
    <row r="49" spans="5:30" ht="15.75" customHeight="1">
      <c r="E49" s="1624" t="s">
        <v>851</v>
      </c>
      <c r="F49" s="1624"/>
      <c r="G49" s="1624"/>
      <c r="H49" s="1624"/>
      <c r="I49" s="1624"/>
      <c r="J49" s="1624"/>
      <c r="K49" s="1624"/>
      <c r="L49" s="1624"/>
      <c r="M49" s="1626" t="s">
        <v>852</v>
      </c>
      <c r="N49" s="1627"/>
      <c r="O49" s="1627"/>
      <c r="P49" s="1627" t="s">
        <v>853</v>
      </c>
      <c r="Q49" s="1627"/>
      <c r="R49" s="1627"/>
      <c r="S49" s="1627" t="s">
        <v>854</v>
      </c>
      <c r="T49" s="1624"/>
      <c r="U49" s="1624"/>
      <c r="V49" s="1627" t="s">
        <v>855</v>
      </c>
      <c r="W49" s="1627"/>
      <c r="X49" s="1627"/>
      <c r="Y49" s="1627" t="s">
        <v>856</v>
      </c>
      <c r="Z49" s="1627"/>
      <c r="AA49" s="1627"/>
      <c r="AB49" s="1627" t="s">
        <v>857</v>
      </c>
      <c r="AC49" s="1624"/>
      <c r="AD49" s="1624"/>
    </row>
    <row r="50" spans="5:30" ht="15.75" customHeight="1">
      <c r="E50" s="1625"/>
      <c r="F50" s="1625"/>
      <c r="G50" s="1625"/>
      <c r="H50" s="1625"/>
      <c r="I50" s="1625"/>
      <c r="J50" s="1625"/>
      <c r="K50" s="1625"/>
      <c r="L50" s="1625"/>
      <c r="M50" s="1628"/>
      <c r="N50" s="1629"/>
      <c r="O50" s="1629"/>
      <c r="P50" s="1629"/>
      <c r="Q50" s="1629"/>
      <c r="R50" s="1629"/>
      <c r="S50" s="1625"/>
      <c r="T50" s="1625"/>
      <c r="U50" s="1625"/>
      <c r="V50" s="1629"/>
      <c r="W50" s="1629"/>
      <c r="X50" s="1629"/>
      <c r="Y50" s="1629"/>
      <c r="Z50" s="1629"/>
      <c r="AA50" s="1629"/>
      <c r="AB50" s="1625"/>
      <c r="AC50" s="1625"/>
      <c r="AD50" s="1625"/>
    </row>
    <row r="51" spans="5:30" ht="15.75" customHeight="1">
      <c r="E51" s="715" t="s">
        <v>860</v>
      </c>
      <c r="F51" s="715"/>
      <c r="G51" s="715"/>
      <c r="H51" s="716"/>
      <c r="I51" s="715"/>
      <c r="J51" s="715"/>
      <c r="K51" s="715"/>
      <c r="L51" s="717" t="s">
        <v>808</v>
      </c>
      <c r="M51" s="1616">
        <f>反力!AG103</f>
        <v>200</v>
      </c>
      <c r="N51" s="1617"/>
      <c r="O51" s="1617"/>
      <c r="P51" s="1618">
        <f>$O$31</f>
        <v>1.55</v>
      </c>
      <c r="Q51" s="1618"/>
      <c r="R51" s="1618"/>
      <c r="S51" s="1617">
        <f>M51*P51</f>
        <v>310</v>
      </c>
      <c r="T51" s="1617"/>
      <c r="U51" s="1617"/>
      <c r="V51" s="1619"/>
      <c r="W51" s="1619"/>
      <c r="X51" s="1619"/>
      <c r="Y51" s="1618">
        <f>$X$31</f>
        <v>-0.32500000000000001</v>
      </c>
      <c r="Z51" s="1618"/>
      <c r="AA51" s="1618"/>
      <c r="AB51" s="1617">
        <f>M51*Y51</f>
        <v>-65</v>
      </c>
      <c r="AC51" s="1617"/>
      <c r="AD51" s="1617"/>
    </row>
    <row r="52" spans="5:30" ht="15.75" customHeight="1">
      <c r="E52" s="715"/>
      <c r="F52" s="715"/>
      <c r="G52" s="715"/>
      <c r="H52" s="716"/>
      <c r="I52" s="715"/>
      <c r="J52" s="715"/>
      <c r="K52" s="715"/>
      <c r="L52" s="717" t="s">
        <v>810</v>
      </c>
      <c r="M52" s="1616">
        <f>反力!Q121</f>
        <v>125</v>
      </c>
      <c r="N52" s="1617"/>
      <c r="O52" s="1617"/>
      <c r="P52" s="1618">
        <f>$O$32</f>
        <v>0.64500000000000002</v>
      </c>
      <c r="Q52" s="1618"/>
      <c r="R52" s="1618"/>
      <c r="S52" s="1617">
        <f>M52*P52</f>
        <v>80.625</v>
      </c>
      <c r="T52" s="1617"/>
      <c r="U52" s="1617"/>
      <c r="V52" s="1619"/>
      <c r="W52" s="1619"/>
      <c r="X52" s="1619"/>
      <c r="Y52" s="1618">
        <f>$X$32</f>
        <v>0.67500000000000004</v>
      </c>
      <c r="Z52" s="1618"/>
      <c r="AA52" s="1618"/>
      <c r="AB52" s="1617">
        <f>M52*Y52</f>
        <v>84.375</v>
      </c>
      <c r="AC52" s="1617"/>
      <c r="AD52" s="1617"/>
    </row>
    <row r="53" spans="5:30" ht="15.75" customHeight="1">
      <c r="E53" s="681"/>
      <c r="F53" s="681"/>
      <c r="G53" s="681"/>
      <c r="H53" s="681"/>
      <c r="I53" s="681"/>
      <c r="J53" s="681"/>
      <c r="K53" s="681"/>
      <c r="L53" s="718" t="s">
        <v>78</v>
      </c>
      <c r="M53" s="1620">
        <f>SUM(M51:O52)</f>
        <v>325</v>
      </c>
      <c r="N53" s="1621"/>
      <c r="O53" s="1621"/>
      <c r="P53" s="1622" t="s">
        <v>861</v>
      </c>
      <c r="Q53" s="1623"/>
      <c r="R53" s="1623"/>
      <c r="S53" s="1621">
        <f>SUM(S51:U52)</f>
        <v>390.625</v>
      </c>
      <c r="T53" s="1621"/>
      <c r="U53" s="1621"/>
      <c r="V53" s="1622" t="s">
        <v>861</v>
      </c>
      <c r="W53" s="1623"/>
      <c r="X53" s="1623"/>
      <c r="Y53" s="1622" t="s">
        <v>861</v>
      </c>
      <c r="Z53" s="1623"/>
      <c r="AA53" s="1623"/>
      <c r="AB53" s="1621">
        <f>SUM(AB51:AD52)</f>
        <v>19.375</v>
      </c>
      <c r="AC53" s="1621"/>
      <c r="AD53" s="1621"/>
    </row>
    <row r="55" spans="5:30" ht="15.75" customHeight="1">
      <c r="E55" s="668" t="s">
        <v>865</v>
      </c>
      <c r="G55" s="668"/>
    </row>
    <row r="56" spans="5:30" ht="8.25" customHeight="1">
      <c r="E56" s="683"/>
      <c r="F56" s="683"/>
      <c r="G56" s="683"/>
      <c r="H56" s="683"/>
      <c r="I56" s="683"/>
      <c r="J56" s="683"/>
      <c r="K56" s="683"/>
      <c r="L56" s="683"/>
      <c r="M56" s="683"/>
      <c r="N56" s="683"/>
      <c r="O56" s="683"/>
      <c r="P56" s="683"/>
      <c r="Q56" s="683"/>
      <c r="R56" s="683"/>
      <c r="S56" s="683"/>
      <c r="T56" s="683"/>
      <c r="U56" s="683"/>
      <c r="V56" s="683"/>
      <c r="W56" s="683"/>
      <c r="X56" s="683"/>
      <c r="Y56" s="683"/>
      <c r="Z56" s="683"/>
      <c r="AA56" s="683"/>
      <c r="AB56" s="683"/>
    </row>
    <row r="57" spans="5:30" ht="15.75" customHeight="1">
      <c r="E57" s="1624" t="s">
        <v>851</v>
      </c>
      <c r="F57" s="1624"/>
      <c r="G57" s="1624"/>
      <c r="H57" s="1624"/>
      <c r="I57" s="1624"/>
      <c r="J57" s="1624"/>
      <c r="K57" s="1624"/>
      <c r="L57" s="1624"/>
      <c r="M57" s="1626" t="s">
        <v>852</v>
      </c>
      <c r="N57" s="1627"/>
      <c r="O57" s="1627"/>
      <c r="P57" s="1627" t="s">
        <v>853</v>
      </c>
      <c r="Q57" s="1627"/>
      <c r="R57" s="1627"/>
      <c r="S57" s="1627" t="s">
        <v>854</v>
      </c>
      <c r="T57" s="1624"/>
      <c r="U57" s="1624"/>
      <c r="V57" s="1627" t="s">
        <v>855</v>
      </c>
      <c r="W57" s="1627"/>
      <c r="X57" s="1627"/>
      <c r="Y57" s="1627" t="s">
        <v>856</v>
      </c>
      <c r="Z57" s="1627"/>
      <c r="AA57" s="1627"/>
      <c r="AB57" s="1627" t="s">
        <v>857</v>
      </c>
      <c r="AC57" s="1624"/>
      <c r="AD57" s="1624"/>
    </row>
    <row r="58" spans="5:30" ht="15.75" customHeight="1">
      <c r="E58" s="1625"/>
      <c r="F58" s="1625"/>
      <c r="G58" s="1625"/>
      <c r="H58" s="1625"/>
      <c r="I58" s="1625"/>
      <c r="J58" s="1625"/>
      <c r="K58" s="1625"/>
      <c r="L58" s="1625"/>
      <c r="M58" s="1628"/>
      <c r="N58" s="1629"/>
      <c r="O58" s="1629"/>
      <c r="P58" s="1629"/>
      <c r="Q58" s="1629"/>
      <c r="R58" s="1629"/>
      <c r="S58" s="1625"/>
      <c r="T58" s="1625"/>
      <c r="U58" s="1625"/>
      <c r="V58" s="1629"/>
      <c r="W58" s="1629"/>
      <c r="X58" s="1629"/>
      <c r="Y58" s="1629"/>
      <c r="Z58" s="1629"/>
      <c r="AA58" s="1629"/>
      <c r="AB58" s="1625"/>
      <c r="AC58" s="1625"/>
      <c r="AD58" s="1625"/>
    </row>
    <row r="59" spans="5:30" ht="15.75" customHeight="1">
      <c r="E59" s="715" t="s">
        <v>860</v>
      </c>
      <c r="F59" s="715"/>
      <c r="G59" s="715"/>
      <c r="H59" s="716"/>
      <c r="I59" s="715"/>
      <c r="J59" s="715"/>
      <c r="K59" s="715"/>
      <c r="L59" s="717" t="s">
        <v>808</v>
      </c>
      <c r="M59" s="1616">
        <f>反力!AG104</f>
        <v>320</v>
      </c>
      <c r="N59" s="1617"/>
      <c r="O59" s="1617"/>
      <c r="P59" s="1618">
        <f>$O$31</f>
        <v>1.55</v>
      </c>
      <c r="Q59" s="1618"/>
      <c r="R59" s="1618"/>
      <c r="S59" s="1617">
        <f>M59*P59</f>
        <v>496</v>
      </c>
      <c r="T59" s="1617"/>
      <c r="U59" s="1617"/>
      <c r="V59" s="1619"/>
      <c r="W59" s="1619"/>
      <c r="X59" s="1619"/>
      <c r="Y59" s="1618">
        <f>$X$31</f>
        <v>-0.32500000000000001</v>
      </c>
      <c r="Z59" s="1618"/>
      <c r="AA59" s="1618"/>
      <c r="AB59" s="1617">
        <f>M59*Y59</f>
        <v>-104</v>
      </c>
      <c r="AC59" s="1617"/>
      <c r="AD59" s="1617"/>
    </row>
    <row r="60" spans="5:30" ht="15.75" customHeight="1">
      <c r="E60" s="715"/>
      <c r="F60" s="715"/>
      <c r="G60" s="715"/>
      <c r="H60" s="716"/>
      <c r="I60" s="715"/>
      <c r="J60" s="715"/>
      <c r="K60" s="715"/>
      <c r="L60" s="717" t="s">
        <v>810</v>
      </c>
      <c r="M60" s="1616">
        <f>反力!Q122</f>
        <v>200</v>
      </c>
      <c r="N60" s="1617"/>
      <c r="O60" s="1617"/>
      <c r="P60" s="1618">
        <f>$O$32</f>
        <v>0.64500000000000002</v>
      </c>
      <c r="Q60" s="1618"/>
      <c r="R60" s="1618"/>
      <c r="S60" s="1617">
        <f>M60*P60</f>
        <v>129</v>
      </c>
      <c r="T60" s="1617"/>
      <c r="U60" s="1617"/>
      <c r="V60" s="1619"/>
      <c r="W60" s="1619"/>
      <c r="X60" s="1619"/>
      <c r="Y60" s="1618">
        <f>$X$32</f>
        <v>0.67500000000000004</v>
      </c>
      <c r="Z60" s="1618"/>
      <c r="AA60" s="1618"/>
      <c r="AB60" s="1617">
        <f>M60*Y60</f>
        <v>135</v>
      </c>
      <c r="AC60" s="1617"/>
      <c r="AD60" s="1617"/>
    </row>
    <row r="61" spans="5:30" ht="15.75" customHeight="1">
      <c r="E61" s="681"/>
      <c r="F61" s="681"/>
      <c r="G61" s="681"/>
      <c r="H61" s="681"/>
      <c r="I61" s="681"/>
      <c r="J61" s="681"/>
      <c r="K61" s="681"/>
      <c r="L61" s="718" t="s">
        <v>78</v>
      </c>
      <c r="M61" s="1620">
        <f>SUM(M59:O60)</f>
        <v>520</v>
      </c>
      <c r="N61" s="1621"/>
      <c r="O61" s="1621"/>
      <c r="P61" s="1622" t="s">
        <v>861</v>
      </c>
      <c r="Q61" s="1623"/>
      <c r="R61" s="1623"/>
      <c r="S61" s="1621">
        <f>SUM(S59:U60)</f>
        <v>625</v>
      </c>
      <c r="T61" s="1621"/>
      <c r="U61" s="1621"/>
      <c r="V61" s="1622" t="s">
        <v>861</v>
      </c>
      <c r="W61" s="1623"/>
      <c r="X61" s="1623"/>
      <c r="Y61" s="1622" t="s">
        <v>861</v>
      </c>
      <c r="Z61" s="1623"/>
      <c r="AA61" s="1623"/>
      <c r="AB61" s="1621">
        <f>SUM(AB59:AD60)</f>
        <v>31</v>
      </c>
      <c r="AC61" s="1621"/>
      <c r="AD61" s="1621"/>
    </row>
    <row r="63" spans="5:30" ht="15.75" customHeight="1">
      <c r="E63" s="668" t="s">
        <v>866</v>
      </c>
      <c r="G63" s="668"/>
    </row>
    <row r="64" spans="5:30" ht="8.25" customHeight="1">
      <c r="E64" s="683"/>
      <c r="F64" s="683"/>
      <c r="G64" s="683"/>
      <c r="H64" s="683"/>
      <c r="I64" s="683"/>
      <c r="J64" s="683"/>
      <c r="K64" s="683"/>
      <c r="L64" s="683"/>
      <c r="M64" s="683"/>
      <c r="N64" s="683"/>
      <c r="O64" s="683"/>
      <c r="P64" s="683"/>
      <c r="Q64" s="683"/>
      <c r="R64" s="683"/>
      <c r="S64" s="683"/>
      <c r="T64" s="683"/>
      <c r="U64" s="683"/>
      <c r="V64" s="683"/>
      <c r="W64" s="683"/>
      <c r="X64" s="683"/>
      <c r="Y64" s="683"/>
      <c r="Z64" s="683"/>
      <c r="AA64" s="683"/>
      <c r="AB64" s="683"/>
    </row>
    <row r="65" spans="4:30" ht="15.75" customHeight="1">
      <c r="E65" s="1624" t="s">
        <v>851</v>
      </c>
      <c r="F65" s="1624"/>
      <c r="G65" s="1624"/>
      <c r="H65" s="1624"/>
      <c r="I65" s="1624"/>
      <c r="J65" s="1624"/>
      <c r="K65" s="1624"/>
      <c r="L65" s="1624"/>
      <c r="M65" s="1626" t="s">
        <v>852</v>
      </c>
      <c r="N65" s="1627"/>
      <c r="O65" s="1627"/>
      <c r="P65" s="1627" t="s">
        <v>853</v>
      </c>
      <c r="Q65" s="1627"/>
      <c r="R65" s="1627"/>
      <c r="S65" s="1627" t="s">
        <v>854</v>
      </c>
      <c r="T65" s="1624"/>
      <c r="U65" s="1624"/>
      <c r="V65" s="1627" t="s">
        <v>855</v>
      </c>
      <c r="W65" s="1627"/>
      <c r="X65" s="1627"/>
      <c r="Y65" s="1627" t="s">
        <v>856</v>
      </c>
      <c r="Z65" s="1627"/>
      <c r="AA65" s="1627"/>
      <c r="AB65" s="1627" t="s">
        <v>857</v>
      </c>
      <c r="AC65" s="1624"/>
      <c r="AD65" s="1624"/>
    </row>
    <row r="66" spans="4:30" ht="15.75" customHeight="1">
      <c r="E66" s="1625"/>
      <c r="F66" s="1625"/>
      <c r="G66" s="1625"/>
      <c r="H66" s="1625"/>
      <c r="I66" s="1625"/>
      <c r="J66" s="1625"/>
      <c r="K66" s="1625"/>
      <c r="L66" s="1625"/>
      <c r="M66" s="1628"/>
      <c r="N66" s="1629"/>
      <c r="O66" s="1629"/>
      <c r="P66" s="1629"/>
      <c r="Q66" s="1629"/>
      <c r="R66" s="1629"/>
      <c r="S66" s="1625"/>
      <c r="T66" s="1625"/>
      <c r="U66" s="1625"/>
      <c r="V66" s="1629"/>
      <c r="W66" s="1629"/>
      <c r="X66" s="1629"/>
      <c r="Y66" s="1629"/>
      <c r="Z66" s="1629"/>
      <c r="AA66" s="1629"/>
      <c r="AB66" s="1625"/>
      <c r="AC66" s="1625"/>
      <c r="AD66" s="1625"/>
    </row>
    <row r="67" spans="4:30" ht="15.75" customHeight="1">
      <c r="E67" s="715" t="s">
        <v>860</v>
      </c>
      <c r="F67" s="715"/>
      <c r="G67" s="715"/>
      <c r="H67" s="716"/>
      <c r="I67" s="715"/>
      <c r="J67" s="715"/>
      <c r="K67" s="715"/>
      <c r="L67" s="717" t="s">
        <v>808</v>
      </c>
      <c r="M67" s="1616">
        <f>反力!AG105</f>
        <v>360</v>
      </c>
      <c r="N67" s="1617"/>
      <c r="O67" s="1617"/>
      <c r="P67" s="1618">
        <f>$O$31</f>
        <v>1.55</v>
      </c>
      <c r="Q67" s="1618"/>
      <c r="R67" s="1618"/>
      <c r="S67" s="1617">
        <f>M67*P67</f>
        <v>558</v>
      </c>
      <c r="T67" s="1617"/>
      <c r="U67" s="1617"/>
      <c r="V67" s="1619"/>
      <c r="W67" s="1619"/>
      <c r="X67" s="1619"/>
      <c r="Y67" s="1618">
        <f>$X$31</f>
        <v>-0.32500000000000001</v>
      </c>
      <c r="Z67" s="1618"/>
      <c r="AA67" s="1618"/>
      <c r="AB67" s="1617">
        <f>M67*Y67</f>
        <v>-117</v>
      </c>
      <c r="AC67" s="1617"/>
      <c r="AD67" s="1617"/>
    </row>
    <row r="68" spans="4:30" ht="15.75" customHeight="1">
      <c r="E68" s="715"/>
      <c r="F68" s="715"/>
      <c r="G68" s="715"/>
      <c r="H68" s="716"/>
      <c r="I68" s="715"/>
      <c r="J68" s="715"/>
      <c r="K68" s="715"/>
      <c r="L68" s="717" t="s">
        <v>810</v>
      </c>
      <c r="M68" s="1616">
        <f>反力!Q123</f>
        <v>225</v>
      </c>
      <c r="N68" s="1617"/>
      <c r="O68" s="1617"/>
      <c r="P68" s="1618">
        <f>$O$32</f>
        <v>0.64500000000000002</v>
      </c>
      <c r="Q68" s="1618"/>
      <c r="R68" s="1618"/>
      <c r="S68" s="1617">
        <f>M68*P68</f>
        <v>145.125</v>
      </c>
      <c r="T68" s="1617"/>
      <c r="U68" s="1617"/>
      <c r="V68" s="1619"/>
      <c r="W68" s="1619"/>
      <c r="X68" s="1619"/>
      <c r="Y68" s="1618">
        <f>$X$32</f>
        <v>0.67500000000000004</v>
      </c>
      <c r="Z68" s="1618"/>
      <c r="AA68" s="1618"/>
      <c r="AB68" s="1617">
        <f>M68*Y68</f>
        <v>151.875</v>
      </c>
      <c r="AC68" s="1617"/>
      <c r="AD68" s="1617"/>
    </row>
    <row r="69" spans="4:30" ht="15.75" customHeight="1">
      <c r="E69" s="681"/>
      <c r="F69" s="681"/>
      <c r="G69" s="681"/>
      <c r="H69" s="681"/>
      <c r="I69" s="681"/>
      <c r="J69" s="681"/>
      <c r="K69" s="681"/>
      <c r="L69" s="718" t="s">
        <v>78</v>
      </c>
      <c r="M69" s="1620">
        <f>SUM(M67:O68)</f>
        <v>585</v>
      </c>
      <c r="N69" s="1621"/>
      <c r="O69" s="1621"/>
      <c r="P69" s="1622" t="s">
        <v>861</v>
      </c>
      <c r="Q69" s="1623"/>
      <c r="R69" s="1623"/>
      <c r="S69" s="1621">
        <f>SUM(S67:U68)</f>
        <v>703.125</v>
      </c>
      <c r="T69" s="1621"/>
      <c r="U69" s="1621"/>
      <c r="V69" s="1622" t="s">
        <v>861</v>
      </c>
      <c r="W69" s="1623"/>
      <c r="X69" s="1623"/>
      <c r="Y69" s="1622" t="s">
        <v>861</v>
      </c>
      <c r="Z69" s="1623"/>
      <c r="AA69" s="1623"/>
      <c r="AB69" s="1621">
        <f>SUM(AB67:AD68)</f>
        <v>34.875</v>
      </c>
      <c r="AC69" s="1621"/>
      <c r="AD69" s="1621"/>
    </row>
    <row r="72" spans="4:30" ht="15.75" customHeight="1">
      <c r="D72" s="668" t="s">
        <v>867</v>
      </c>
      <c r="E72" s="668" t="s">
        <v>868</v>
      </c>
    </row>
    <row r="73" spans="4:30" ht="8.25" customHeight="1"/>
    <row r="74" spans="4:30" ht="15.75" customHeight="1">
      <c r="E74" s="668" t="s">
        <v>869</v>
      </c>
      <c r="G74" s="668"/>
    </row>
    <row r="75" spans="4:30" ht="8.25" customHeight="1">
      <c r="E75" s="683"/>
      <c r="F75" s="683"/>
      <c r="G75" s="683"/>
      <c r="H75" s="683"/>
      <c r="I75" s="683"/>
      <c r="J75" s="683"/>
      <c r="K75" s="683"/>
      <c r="L75" s="683"/>
      <c r="M75" s="683"/>
      <c r="N75" s="683"/>
      <c r="O75" s="683"/>
      <c r="P75" s="683"/>
      <c r="Q75" s="683"/>
      <c r="R75" s="683"/>
      <c r="S75" s="683"/>
      <c r="T75" s="683"/>
      <c r="U75" s="683"/>
      <c r="V75" s="683"/>
      <c r="W75" s="683"/>
      <c r="X75" s="683"/>
      <c r="Y75" s="683"/>
      <c r="Z75" s="683"/>
      <c r="AA75" s="683"/>
      <c r="AB75" s="683"/>
    </row>
    <row r="76" spans="4:30" ht="15.75" customHeight="1">
      <c r="E76" s="1624" t="s">
        <v>851</v>
      </c>
      <c r="F76" s="1624"/>
      <c r="G76" s="1624"/>
      <c r="H76" s="1624"/>
      <c r="I76" s="1624"/>
      <c r="J76" s="1624"/>
      <c r="K76" s="1624"/>
      <c r="L76" s="1624"/>
      <c r="M76" s="1626" t="s">
        <v>852</v>
      </c>
      <c r="N76" s="1627"/>
      <c r="O76" s="1627"/>
      <c r="P76" s="1627" t="s">
        <v>853</v>
      </c>
      <c r="Q76" s="1627"/>
      <c r="R76" s="1627"/>
      <c r="S76" s="1627" t="s">
        <v>854</v>
      </c>
      <c r="T76" s="1624"/>
      <c r="U76" s="1624"/>
      <c r="V76" s="1627" t="s">
        <v>855</v>
      </c>
      <c r="W76" s="1627"/>
      <c r="X76" s="1627"/>
      <c r="Y76" s="1627" t="s">
        <v>856</v>
      </c>
      <c r="Z76" s="1627"/>
      <c r="AA76" s="1627"/>
      <c r="AB76" s="1627" t="s">
        <v>857</v>
      </c>
      <c r="AC76" s="1624"/>
      <c r="AD76" s="1624"/>
    </row>
    <row r="77" spans="4:30" ht="15.75" customHeight="1">
      <c r="E77" s="1625"/>
      <c r="F77" s="1625"/>
      <c r="G77" s="1625"/>
      <c r="H77" s="1625"/>
      <c r="I77" s="1625"/>
      <c r="J77" s="1625"/>
      <c r="K77" s="1625"/>
      <c r="L77" s="1625"/>
      <c r="M77" s="1628"/>
      <c r="N77" s="1629"/>
      <c r="O77" s="1629"/>
      <c r="P77" s="1629"/>
      <c r="Q77" s="1629"/>
      <c r="R77" s="1629"/>
      <c r="S77" s="1625"/>
      <c r="T77" s="1625"/>
      <c r="U77" s="1625"/>
      <c r="V77" s="1629"/>
      <c r="W77" s="1629"/>
      <c r="X77" s="1629"/>
      <c r="Y77" s="1629"/>
      <c r="Z77" s="1629"/>
      <c r="AA77" s="1629"/>
      <c r="AB77" s="1625"/>
      <c r="AC77" s="1625"/>
      <c r="AD77" s="1625"/>
    </row>
    <row r="78" spans="4:30" ht="15.75" customHeight="1">
      <c r="E78" s="715" t="s">
        <v>860</v>
      </c>
      <c r="F78" s="715"/>
      <c r="G78" s="715"/>
      <c r="H78" s="716"/>
      <c r="I78" s="715"/>
      <c r="J78" s="715"/>
      <c r="K78" s="715"/>
      <c r="L78" s="717" t="s">
        <v>808</v>
      </c>
      <c r="M78" s="1616">
        <f>MAX('§13.鉛直荷重'!S120,'§13.鉛直荷重'!U126,'§13.鉛直荷重'!S130,'§13.鉛直荷重'!U136)</f>
        <v>243.87054162597656</v>
      </c>
      <c r="N78" s="1617"/>
      <c r="O78" s="1617"/>
      <c r="P78" s="1618">
        <f>$O$31</f>
        <v>1.55</v>
      </c>
      <c r="Q78" s="1618"/>
      <c r="R78" s="1618"/>
      <c r="S78" s="1617">
        <f>M78*P78</f>
        <v>377.99933952026367</v>
      </c>
      <c r="T78" s="1617"/>
      <c r="U78" s="1617"/>
      <c r="V78" s="1619"/>
      <c r="W78" s="1619"/>
      <c r="X78" s="1619"/>
      <c r="Y78" s="1618">
        <f>$X$31</f>
        <v>-0.32500000000000001</v>
      </c>
      <c r="Z78" s="1618"/>
      <c r="AA78" s="1618"/>
      <c r="AB78" s="1617">
        <f>M78*Y78</f>
        <v>-79.257926028442384</v>
      </c>
      <c r="AC78" s="1617"/>
      <c r="AD78" s="1617"/>
    </row>
    <row r="79" spans="4:30" ht="15.75" customHeight="1">
      <c r="E79" s="715"/>
      <c r="F79" s="715"/>
      <c r="G79" s="715"/>
      <c r="H79" s="716"/>
      <c r="I79" s="715"/>
      <c r="J79" s="715"/>
      <c r="K79" s="715"/>
      <c r="L79" s="717" t="s">
        <v>810</v>
      </c>
      <c r="M79" s="1616">
        <f>MAX('§13.鉛直荷重'!S125:U126,'§13.鉛直荷重'!S135:U136)</f>
        <v>0</v>
      </c>
      <c r="N79" s="1617"/>
      <c r="O79" s="1617"/>
      <c r="P79" s="1618">
        <f>$O$32</f>
        <v>0.64500000000000002</v>
      </c>
      <c r="Q79" s="1618"/>
      <c r="R79" s="1618"/>
      <c r="S79" s="1617">
        <f>M79*P79</f>
        <v>0</v>
      </c>
      <c r="T79" s="1617"/>
      <c r="U79" s="1617"/>
      <c r="V79" s="1619"/>
      <c r="W79" s="1619"/>
      <c r="X79" s="1619"/>
      <c r="Y79" s="1618">
        <f>$X$32</f>
        <v>0.67500000000000004</v>
      </c>
      <c r="Z79" s="1618"/>
      <c r="AA79" s="1618"/>
      <c r="AB79" s="1617">
        <f>M79*Y79</f>
        <v>0</v>
      </c>
      <c r="AC79" s="1617"/>
      <c r="AD79" s="1617"/>
    </row>
    <row r="80" spans="4:30" ht="15.75" customHeight="1">
      <c r="E80" s="681"/>
      <c r="F80" s="681"/>
      <c r="G80" s="681"/>
      <c r="H80" s="681"/>
      <c r="I80" s="681"/>
      <c r="J80" s="681"/>
      <c r="K80" s="681"/>
      <c r="L80" s="718" t="s">
        <v>78</v>
      </c>
      <c r="M80" s="1620">
        <f>SUM(M78:O79)</f>
        <v>243.87054162597656</v>
      </c>
      <c r="N80" s="1621"/>
      <c r="O80" s="1621"/>
      <c r="P80" s="1622" t="s">
        <v>861</v>
      </c>
      <c r="Q80" s="1623"/>
      <c r="R80" s="1623"/>
      <c r="S80" s="1621">
        <f>SUM(S78:U79)</f>
        <v>377.99933952026367</v>
      </c>
      <c r="T80" s="1621"/>
      <c r="U80" s="1621"/>
      <c r="V80" s="1622" t="s">
        <v>861</v>
      </c>
      <c r="W80" s="1623"/>
      <c r="X80" s="1623"/>
      <c r="Y80" s="1622" t="s">
        <v>861</v>
      </c>
      <c r="Z80" s="1623"/>
      <c r="AA80" s="1623"/>
      <c r="AB80" s="1621">
        <f>SUM(AB78:AD79)</f>
        <v>-79.257926028442384</v>
      </c>
      <c r="AC80" s="1621"/>
      <c r="AD80" s="1621"/>
    </row>
    <row r="82" spans="5:30" ht="15.75" customHeight="1">
      <c r="E82" s="668" t="s">
        <v>870</v>
      </c>
    </row>
    <row r="83" spans="5:30" ht="8.25" customHeight="1">
      <c r="E83" s="683"/>
      <c r="F83" s="683"/>
      <c r="G83" s="683"/>
      <c r="H83" s="683"/>
      <c r="I83" s="683"/>
      <c r="J83" s="683"/>
      <c r="K83" s="683"/>
      <c r="L83" s="683"/>
      <c r="M83" s="683"/>
      <c r="N83" s="683"/>
      <c r="O83" s="683"/>
      <c r="P83" s="683"/>
      <c r="Q83" s="683"/>
      <c r="R83" s="683"/>
      <c r="S83" s="683"/>
      <c r="T83" s="683"/>
      <c r="U83" s="683"/>
      <c r="V83" s="683"/>
      <c r="W83" s="683"/>
      <c r="X83" s="683"/>
      <c r="Y83" s="683"/>
      <c r="Z83" s="683"/>
      <c r="AA83" s="683"/>
      <c r="AB83" s="683"/>
    </row>
    <row r="84" spans="5:30" ht="15.75" customHeight="1">
      <c r="E84" s="1624" t="s">
        <v>851</v>
      </c>
      <c r="F84" s="1624"/>
      <c r="G84" s="1624"/>
      <c r="H84" s="1624"/>
      <c r="I84" s="1624"/>
      <c r="J84" s="1624"/>
      <c r="K84" s="1624"/>
      <c r="L84" s="1624"/>
      <c r="M84" s="1626" t="s">
        <v>852</v>
      </c>
      <c r="N84" s="1627"/>
      <c r="O84" s="1627"/>
      <c r="P84" s="1627" t="s">
        <v>853</v>
      </c>
      <c r="Q84" s="1627"/>
      <c r="R84" s="1627"/>
      <c r="S84" s="1627" t="s">
        <v>854</v>
      </c>
      <c r="T84" s="1624"/>
      <c r="U84" s="1624"/>
      <c r="V84" s="1627" t="s">
        <v>855</v>
      </c>
      <c r="W84" s="1627"/>
      <c r="X84" s="1627"/>
      <c r="Y84" s="1627" t="s">
        <v>856</v>
      </c>
      <c r="Z84" s="1627"/>
      <c r="AA84" s="1627"/>
      <c r="AB84" s="1627" t="s">
        <v>857</v>
      </c>
      <c r="AC84" s="1624"/>
      <c r="AD84" s="1624"/>
    </row>
    <row r="85" spans="5:30" ht="15.75" customHeight="1">
      <c r="E85" s="1625"/>
      <c r="F85" s="1625"/>
      <c r="G85" s="1625"/>
      <c r="H85" s="1625"/>
      <c r="I85" s="1625"/>
      <c r="J85" s="1625"/>
      <c r="K85" s="1625"/>
      <c r="L85" s="1625"/>
      <c r="M85" s="1628"/>
      <c r="N85" s="1629"/>
      <c r="O85" s="1629"/>
      <c r="P85" s="1629"/>
      <c r="Q85" s="1629"/>
      <c r="R85" s="1629"/>
      <c r="S85" s="1625"/>
      <c r="T85" s="1625"/>
      <c r="U85" s="1625"/>
      <c r="V85" s="1629"/>
      <c r="W85" s="1629"/>
      <c r="X85" s="1629"/>
      <c r="Y85" s="1629"/>
      <c r="Z85" s="1629"/>
      <c r="AA85" s="1629"/>
      <c r="AB85" s="1625"/>
      <c r="AC85" s="1625"/>
      <c r="AD85" s="1625"/>
    </row>
    <row r="86" spans="5:30" ht="15.75" customHeight="1">
      <c r="E86" s="715" t="s">
        <v>860</v>
      </c>
      <c r="F86" s="715"/>
      <c r="G86" s="715"/>
      <c r="H86" s="716"/>
      <c r="I86" s="715"/>
      <c r="J86" s="715"/>
      <c r="K86" s="715"/>
      <c r="L86" s="717" t="s">
        <v>808</v>
      </c>
      <c r="M86" s="1616">
        <f>MAX('§13.鉛直荷重'!S143,'§13.鉛直荷重'!U149,'§13.鉛直荷重'!S153,'§13.鉛直荷重'!U159)</f>
        <v>48.374325370788569</v>
      </c>
      <c r="N86" s="1617"/>
      <c r="O86" s="1617"/>
      <c r="P86" s="1618">
        <f>$O$31</f>
        <v>1.55</v>
      </c>
      <c r="Q86" s="1618"/>
      <c r="R86" s="1618"/>
      <c r="S86" s="1617">
        <f>M86*P86</f>
        <v>74.98020432472228</v>
      </c>
      <c r="T86" s="1617"/>
      <c r="U86" s="1617"/>
      <c r="V86" s="1619"/>
      <c r="W86" s="1619"/>
      <c r="X86" s="1619"/>
      <c r="Y86" s="1618">
        <f>$X$31</f>
        <v>-0.32500000000000001</v>
      </c>
      <c r="Z86" s="1618"/>
      <c r="AA86" s="1618"/>
      <c r="AB86" s="1617">
        <f>M86*Y86</f>
        <v>-15.721655745506286</v>
      </c>
      <c r="AC86" s="1617"/>
      <c r="AD86" s="1617"/>
    </row>
    <row r="87" spans="5:30" ht="15.75" customHeight="1">
      <c r="E87" s="715"/>
      <c r="F87" s="715"/>
      <c r="G87" s="715"/>
      <c r="H87" s="716"/>
      <c r="I87" s="715"/>
      <c r="J87" s="715"/>
      <c r="K87" s="715"/>
      <c r="L87" s="717" t="s">
        <v>810</v>
      </c>
      <c r="M87" s="1616">
        <f>MAX('§13.鉛直荷重'!S148:U149,'§13.鉛直荷重'!S158:U159)</f>
        <v>416.86483764648438</v>
      </c>
      <c r="N87" s="1617"/>
      <c r="O87" s="1617"/>
      <c r="P87" s="1618">
        <f>$O$32</f>
        <v>0.64500000000000002</v>
      </c>
      <c r="Q87" s="1618"/>
      <c r="R87" s="1618"/>
      <c r="S87" s="1617">
        <f>M87*P87</f>
        <v>268.87782028198245</v>
      </c>
      <c r="T87" s="1617"/>
      <c r="U87" s="1617"/>
      <c r="V87" s="1619"/>
      <c r="W87" s="1619"/>
      <c r="X87" s="1619"/>
      <c r="Y87" s="1618">
        <f>$X$32</f>
        <v>0.67500000000000004</v>
      </c>
      <c r="Z87" s="1618"/>
      <c r="AA87" s="1618"/>
      <c r="AB87" s="1617">
        <f>M87*Y87</f>
        <v>281.383765411377</v>
      </c>
      <c r="AC87" s="1617"/>
      <c r="AD87" s="1617"/>
    </row>
    <row r="88" spans="5:30" ht="15.75" customHeight="1">
      <c r="E88" s="681"/>
      <c r="F88" s="681"/>
      <c r="G88" s="681"/>
      <c r="H88" s="681"/>
      <c r="I88" s="681"/>
      <c r="J88" s="681"/>
      <c r="K88" s="681"/>
      <c r="L88" s="718" t="s">
        <v>78</v>
      </c>
      <c r="M88" s="1620">
        <f>SUM(M86:O87)</f>
        <v>465.23916301727297</v>
      </c>
      <c r="N88" s="1621"/>
      <c r="O88" s="1621"/>
      <c r="P88" s="1622" t="s">
        <v>861</v>
      </c>
      <c r="Q88" s="1623"/>
      <c r="R88" s="1623"/>
      <c r="S88" s="1621">
        <f>SUM(S86:U87)</f>
        <v>343.8580246067047</v>
      </c>
      <c r="T88" s="1621"/>
      <c r="U88" s="1621"/>
      <c r="V88" s="1622" t="s">
        <v>861</v>
      </c>
      <c r="W88" s="1623"/>
      <c r="X88" s="1623"/>
      <c r="Y88" s="1622" t="s">
        <v>861</v>
      </c>
      <c r="Z88" s="1623"/>
      <c r="AA88" s="1623"/>
      <c r="AB88" s="1621">
        <f>SUM(AB86:AD87)</f>
        <v>265.66210966587073</v>
      </c>
      <c r="AC88" s="1621"/>
      <c r="AD88" s="1621"/>
    </row>
    <row r="90" spans="5:30" ht="15.75" customHeight="1">
      <c r="E90" s="668" t="s">
        <v>871</v>
      </c>
    </row>
    <row r="91" spans="5:30" ht="8.25" customHeight="1">
      <c r="E91" s="683"/>
      <c r="F91" s="683"/>
      <c r="G91" s="683"/>
      <c r="H91" s="683"/>
      <c r="I91" s="683"/>
      <c r="J91" s="683"/>
      <c r="K91" s="683"/>
      <c r="L91" s="683"/>
      <c r="M91" s="683"/>
      <c r="N91" s="683"/>
      <c r="O91" s="683"/>
      <c r="P91" s="683"/>
      <c r="Q91" s="683"/>
      <c r="R91" s="683"/>
      <c r="S91" s="683"/>
      <c r="T91" s="683"/>
      <c r="U91" s="683"/>
      <c r="V91" s="683"/>
      <c r="W91" s="683"/>
      <c r="X91" s="683"/>
      <c r="Y91" s="683"/>
      <c r="Z91" s="683"/>
      <c r="AA91" s="683"/>
    </row>
    <row r="92" spans="5:30" ht="15.75" customHeight="1">
      <c r="E92" s="1624" t="s">
        <v>851</v>
      </c>
      <c r="F92" s="1624"/>
      <c r="G92" s="1624"/>
      <c r="H92" s="1624"/>
      <c r="I92" s="1624"/>
      <c r="J92" s="1624"/>
      <c r="K92" s="1624"/>
      <c r="L92" s="1624"/>
      <c r="M92" s="1626" t="s">
        <v>852</v>
      </c>
      <c r="N92" s="1627"/>
      <c r="O92" s="1627"/>
      <c r="P92" s="1627" t="s">
        <v>853</v>
      </c>
      <c r="Q92" s="1627"/>
      <c r="R92" s="1627"/>
      <c r="S92" s="1627" t="s">
        <v>854</v>
      </c>
      <c r="T92" s="1624"/>
      <c r="U92" s="1624"/>
      <c r="V92" s="1627" t="s">
        <v>855</v>
      </c>
      <c r="W92" s="1627"/>
      <c r="X92" s="1627"/>
      <c r="Y92" s="1627" t="s">
        <v>856</v>
      </c>
      <c r="Z92" s="1627"/>
      <c r="AA92" s="1627"/>
      <c r="AB92" s="1627" t="s">
        <v>857</v>
      </c>
      <c r="AC92" s="1624"/>
      <c r="AD92" s="1624"/>
    </row>
    <row r="93" spans="5:30" ht="15.75" customHeight="1">
      <c r="E93" s="1625"/>
      <c r="F93" s="1625"/>
      <c r="G93" s="1625"/>
      <c r="H93" s="1625"/>
      <c r="I93" s="1625"/>
      <c r="J93" s="1625"/>
      <c r="K93" s="1625"/>
      <c r="L93" s="1625"/>
      <c r="M93" s="1628"/>
      <c r="N93" s="1629"/>
      <c r="O93" s="1629"/>
      <c r="P93" s="1629"/>
      <c r="Q93" s="1629"/>
      <c r="R93" s="1629"/>
      <c r="S93" s="1625"/>
      <c r="T93" s="1625"/>
      <c r="U93" s="1625"/>
      <c r="V93" s="1629"/>
      <c r="W93" s="1629"/>
      <c r="X93" s="1629"/>
      <c r="Y93" s="1629"/>
      <c r="Z93" s="1629"/>
      <c r="AA93" s="1629"/>
      <c r="AB93" s="1625"/>
      <c r="AC93" s="1625"/>
      <c r="AD93" s="1625"/>
    </row>
    <row r="94" spans="5:30" ht="15.75" customHeight="1">
      <c r="E94" s="715" t="s">
        <v>860</v>
      </c>
      <c r="F94" s="715"/>
      <c r="G94" s="715"/>
      <c r="H94" s="716"/>
      <c r="I94" s="715"/>
      <c r="J94" s="715"/>
      <c r="K94" s="715"/>
      <c r="L94" s="717" t="s">
        <v>808</v>
      </c>
      <c r="M94" s="1616">
        <f>MAX('§13.鉛直荷重'!S168,'§13.鉛直荷重'!U174,'§13.鉛直荷重'!S178,'§13.鉛直荷重'!U184)</f>
        <v>128.33187570190429</v>
      </c>
      <c r="N94" s="1617"/>
      <c r="O94" s="1617"/>
      <c r="P94" s="1618">
        <f>$O$31</f>
        <v>1.55</v>
      </c>
      <c r="Q94" s="1618"/>
      <c r="R94" s="1618"/>
      <c r="S94" s="1617">
        <f>M94*P94</f>
        <v>198.91440733795167</v>
      </c>
      <c r="T94" s="1617"/>
      <c r="U94" s="1617"/>
      <c r="V94" s="1619"/>
      <c r="W94" s="1619"/>
      <c r="X94" s="1619"/>
      <c r="Y94" s="1618">
        <f>$X$31</f>
        <v>-0.32500000000000001</v>
      </c>
      <c r="Z94" s="1618"/>
      <c r="AA94" s="1618"/>
      <c r="AB94" s="1617">
        <f>M94*Y94</f>
        <v>-41.707859603118898</v>
      </c>
      <c r="AC94" s="1617"/>
      <c r="AD94" s="1617"/>
    </row>
    <row r="95" spans="5:30" ht="15.75" customHeight="1">
      <c r="E95" s="715"/>
      <c r="F95" s="715"/>
      <c r="G95" s="715"/>
      <c r="H95" s="716"/>
      <c r="I95" s="715"/>
      <c r="J95" s="715"/>
      <c r="K95" s="715"/>
      <c r="L95" s="717" t="s">
        <v>810</v>
      </c>
      <c r="M95" s="1616">
        <f>MAX('§13.鉛直荷重'!S173:U174,'§13.鉛直荷重'!S183:U184)</f>
        <v>294.91888427734375</v>
      </c>
      <c r="N95" s="1617"/>
      <c r="O95" s="1617"/>
      <c r="P95" s="1618">
        <f>$O$32</f>
        <v>0.64500000000000002</v>
      </c>
      <c r="Q95" s="1618"/>
      <c r="R95" s="1618"/>
      <c r="S95" s="1617">
        <f>M95*P95</f>
        <v>190.22268035888672</v>
      </c>
      <c r="T95" s="1617"/>
      <c r="U95" s="1617"/>
      <c r="V95" s="1619"/>
      <c r="W95" s="1619"/>
      <c r="X95" s="1619"/>
      <c r="Y95" s="1618">
        <f>$X$32</f>
        <v>0.67500000000000004</v>
      </c>
      <c r="Z95" s="1618"/>
      <c r="AA95" s="1618"/>
      <c r="AB95" s="1617">
        <f>M95*Y95</f>
        <v>199.07024688720705</v>
      </c>
      <c r="AC95" s="1617"/>
      <c r="AD95" s="1617"/>
    </row>
    <row r="96" spans="5:30" ht="15.75" customHeight="1">
      <c r="E96" s="681"/>
      <c r="F96" s="681"/>
      <c r="G96" s="681"/>
      <c r="H96" s="681"/>
      <c r="I96" s="681"/>
      <c r="J96" s="681"/>
      <c r="K96" s="681"/>
      <c r="L96" s="718" t="s">
        <v>78</v>
      </c>
      <c r="M96" s="1620">
        <f>SUM(M94:O95)</f>
        <v>423.25075997924807</v>
      </c>
      <c r="N96" s="1621"/>
      <c r="O96" s="1621"/>
      <c r="P96" s="1622" t="s">
        <v>861</v>
      </c>
      <c r="Q96" s="1623"/>
      <c r="R96" s="1623"/>
      <c r="S96" s="1621">
        <f>SUM(S94:U95)</f>
        <v>389.13708769683842</v>
      </c>
      <c r="T96" s="1621"/>
      <c r="U96" s="1621"/>
      <c r="V96" s="1622" t="s">
        <v>861</v>
      </c>
      <c r="W96" s="1623"/>
      <c r="X96" s="1623"/>
      <c r="Y96" s="1622" t="s">
        <v>861</v>
      </c>
      <c r="Z96" s="1623"/>
      <c r="AA96" s="1623"/>
      <c r="AB96" s="1621">
        <f>SUM(AB94:AD95)</f>
        <v>157.36238728408816</v>
      </c>
      <c r="AC96" s="1621"/>
      <c r="AD96" s="1621"/>
    </row>
    <row r="98" spans="4:30" ht="15.75" customHeight="1">
      <c r="E98" s="668" t="s">
        <v>872</v>
      </c>
    </row>
    <row r="99" spans="4:30" ht="8.25" customHeight="1">
      <c r="E99" s="683"/>
      <c r="F99" s="683"/>
      <c r="G99" s="683"/>
      <c r="H99" s="683"/>
      <c r="I99" s="683"/>
      <c r="J99" s="683"/>
      <c r="K99" s="683"/>
      <c r="L99" s="683"/>
      <c r="M99" s="683"/>
      <c r="N99" s="683"/>
      <c r="O99" s="683"/>
      <c r="P99" s="683"/>
      <c r="Q99" s="683"/>
      <c r="R99" s="683"/>
      <c r="S99" s="683"/>
      <c r="T99" s="683"/>
      <c r="U99" s="683"/>
      <c r="V99" s="683"/>
      <c r="W99" s="683"/>
      <c r="X99" s="683"/>
      <c r="Y99" s="683"/>
      <c r="Z99" s="683"/>
    </row>
    <row r="100" spans="4:30" ht="15.75" customHeight="1">
      <c r="E100" s="1624" t="s">
        <v>851</v>
      </c>
      <c r="F100" s="1624"/>
      <c r="G100" s="1624"/>
      <c r="H100" s="1624"/>
      <c r="I100" s="1624"/>
      <c r="J100" s="1624"/>
      <c r="K100" s="1624"/>
      <c r="L100" s="1624"/>
      <c r="M100" s="1626" t="s">
        <v>852</v>
      </c>
      <c r="N100" s="1627"/>
      <c r="O100" s="1627"/>
      <c r="P100" s="1627" t="s">
        <v>853</v>
      </c>
      <c r="Q100" s="1627"/>
      <c r="R100" s="1627"/>
      <c r="S100" s="1627" t="s">
        <v>854</v>
      </c>
      <c r="T100" s="1624"/>
      <c r="U100" s="1624"/>
      <c r="V100" s="1627" t="s">
        <v>855</v>
      </c>
      <c r="W100" s="1627"/>
      <c r="X100" s="1627"/>
      <c r="Y100" s="1627" t="s">
        <v>856</v>
      </c>
      <c r="Z100" s="1627"/>
      <c r="AA100" s="1627"/>
      <c r="AB100" s="1627" t="s">
        <v>857</v>
      </c>
      <c r="AC100" s="1624"/>
      <c r="AD100" s="1624"/>
    </row>
    <row r="101" spans="4:30" ht="15.75" customHeight="1">
      <c r="E101" s="1625"/>
      <c r="F101" s="1625"/>
      <c r="G101" s="1625"/>
      <c r="H101" s="1625"/>
      <c r="I101" s="1625"/>
      <c r="J101" s="1625"/>
      <c r="K101" s="1625"/>
      <c r="L101" s="1625"/>
      <c r="M101" s="1628"/>
      <c r="N101" s="1629"/>
      <c r="O101" s="1629"/>
      <c r="P101" s="1629"/>
      <c r="Q101" s="1629"/>
      <c r="R101" s="1629"/>
      <c r="S101" s="1625"/>
      <c r="T101" s="1625"/>
      <c r="U101" s="1625"/>
      <c r="V101" s="1629"/>
      <c r="W101" s="1629"/>
      <c r="X101" s="1629"/>
      <c r="Y101" s="1629"/>
      <c r="Z101" s="1629"/>
      <c r="AA101" s="1629"/>
      <c r="AB101" s="1625"/>
      <c r="AC101" s="1625"/>
      <c r="AD101" s="1625"/>
    </row>
    <row r="102" spans="4:30" ht="15.75" customHeight="1">
      <c r="E102" s="715" t="s">
        <v>860</v>
      </c>
      <c r="F102" s="715"/>
      <c r="G102" s="715"/>
      <c r="H102" s="716"/>
      <c r="I102" s="715"/>
      <c r="J102" s="715"/>
      <c r="K102" s="715"/>
      <c r="L102" s="717" t="s">
        <v>808</v>
      </c>
      <c r="M102" s="1616">
        <f>MAX('§13.鉛直荷重'!Q336,'§13.鉛直荷重'!Q339)</f>
        <v>150.72</v>
      </c>
      <c r="N102" s="1617"/>
      <c r="O102" s="1617"/>
      <c r="P102" s="1618">
        <f>$O$31</f>
        <v>1.55</v>
      </c>
      <c r="Q102" s="1618"/>
      <c r="R102" s="1618"/>
      <c r="S102" s="1617">
        <f>M102*P102</f>
        <v>233.61600000000001</v>
      </c>
      <c r="T102" s="1617"/>
      <c r="U102" s="1617"/>
      <c r="V102" s="1619"/>
      <c r="W102" s="1619"/>
      <c r="X102" s="1619"/>
      <c r="Y102" s="1618">
        <f>$X$31</f>
        <v>-0.32500000000000001</v>
      </c>
      <c r="Z102" s="1618"/>
      <c r="AA102" s="1618"/>
      <c r="AB102" s="1617">
        <f>M102*Y102</f>
        <v>-48.984000000000002</v>
      </c>
      <c r="AC102" s="1617"/>
      <c r="AD102" s="1617"/>
    </row>
    <row r="103" spans="4:30" ht="15.75" customHeight="1">
      <c r="E103" s="715"/>
      <c r="F103" s="715"/>
      <c r="G103" s="715"/>
      <c r="H103" s="716"/>
      <c r="I103" s="715"/>
      <c r="J103" s="715"/>
      <c r="K103" s="715"/>
      <c r="L103" s="717" t="s">
        <v>810</v>
      </c>
      <c r="M103" s="1616">
        <f>MAX('§13.鉛直荷重'!Q341:S342)</f>
        <v>137.12</v>
      </c>
      <c r="N103" s="1617"/>
      <c r="O103" s="1617"/>
      <c r="P103" s="1618">
        <f>$O$32</f>
        <v>0.64500000000000002</v>
      </c>
      <c r="Q103" s="1618"/>
      <c r="R103" s="1618"/>
      <c r="S103" s="1617">
        <f>M103*P103</f>
        <v>88.442400000000006</v>
      </c>
      <c r="T103" s="1617"/>
      <c r="U103" s="1617"/>
      <c r="V103" s="1619"/>
      <c r="W103" s="1619"/>
      <c r="X103" s="1619"/>
      <c r="Y103" s="1618">
        <f>$X$32</f>
        <v>0.67500000000000004</v>
      </c>
      <c r="Z103" s="1618"/>
      <c r="AA103" s="1618"/>
      <c r="AB103" s="1617">
        <f>M103*Y103</f>
        <v>92.556000000000012</v>
      </c>
      <c r="AC103" s="1617"/>
      <c r="AD103" s="1617"/>
    </row>
    <row r="104" spans="4:30" ht="15.75" customHeight="1">
      <c r="E104" s="681"/>
      <c r="F104" s="681"/>
      <c r="G104" s="681"/>
      <c r="H104" s="681"/>
      <c r="I104" s="681"/>
      <c r="J104" s="681"/>
      <c r="K104" s="681"/>
      <c r="L104" s="718" t="s">
        <v>78</v>
      </c>
      <c r="M104" s="1620">
        <f>SUM(M102:O103)</f>
        <v>287.84000000000003</v>
      </c>
      <c r="N104" s="1621"/>
      <c r="O104" s="1621"/>
      <c r="P104" s="1622" t="s">
        <v>861</v>
      </c>
      <c r="Q104" s="1623"/>
      <c r="R104" s="1623"/>
      <c r="S104" s="1621">
        <f>SUM(S102:U103)</f>
        <v>322.05840000000001</v>
      </c>
      <c r="T104" s="1621"/>
      <c r="U104" s="1621"/>
      <c r="V104" s="1622" t="s">
        <v>861</v>
      </c>
      <c r="W104" s="1623"/>
      <c r="X104" s="1623"/>
      <c r="Y104" s="1622" t="s">
        <v>861</v>
      </c>
      <c r="Z104" s="1623"/>
      <c r="AA104" s="1623"/>
      <c r="AB104" s="1621">
        <f>SUM(AB102:AD103)</f>
        <v>43.57200000000001</v>
      </c>
      <c r="AC104" s="1621"/>
      <c r="AD104" s="1621"/>
    </row>
    <row r="107" spans="4:30" ht="15.75" customHeight="1">
      <c r="D107" s="668" t="s">
        <v>769</v>
      </c>
      <c r="E107" s="668" t="s">
        <v>873</v>
      </c>
      <c r="H107" s="668"/>
    </row>
    <row r="108" spans="4:30" ht="8.25" customHeight="1">
      <c r="D108" s="668"/>
      <c r="E108" s="668"/>
      <c r="H108" s="668"/>
    </row>
    <row r="109" spans="4:30" ht="15.75" customHeight="1">
      <c r="E109" s="668" t="s">
        <v>820</v>
      </c>
      <c r="F109" s="668"/>
      <c r="H109" s="668"/>
    </row>
    <row r="110" spans="4:30" ht="8.25" customHeight="1">
      <c r="D110" s="668"/>
      <c r="E110" s="668"/>
      <c r="H110" s="668"/>
    </row>
    <row r="111" spans="4:30" ht="15.75" customHeight="1">
      <c r="F111" s="668" t="s">
        <v>874</v>
      </c>
      <c r="G111" s="668"/>
    </row>
    <row r="112" spans="4:30" ht="8.25" customHeight="1">
      <c r="D112" s="668"/>
      <c r="E112" s="668"/>
      <c r="H112" s="668"/>
    </row>
    <row r="113" spans="4:31" ht="15.75" customHeight="1">
      <c r="F113" s="1624" t="s">
        <v>851</v>
      </c>
      <c r="G113" s="1624"/>
      <c r="H113" s="1624"/>
      <c r="I113" s="1624"/>
      <c r="J113" s="1624"/>
      <c r="K113" s="1624"/>
      <c r="L113" s="1624"/>
      <c r="M113" s="1624"/>
      <c r="N113" s="1626" t="s">
        <v>852</v>
      </c>
      <c r="O113" s="1627"/>
      <c r="P113" s="1627"/>
      <c r="Q113" s="1627" t="s">
        <v>853</v>
      </c>
      <c r="R113" s="1627"/>
      <c r="S113" s="1627"/>
      <c r="T113" s="1627" t="s">
        <v>854</v>
      </c>
      <c r="U113" s="1624"/>
      <c r="V113" s="1624"/>
      <c r="W113" s="1627" t="s">
        <v>855</v>
      </c>
      <c r="X113" s="1627"/>
      <c r="Y113" s="1627"/>
      <c r="Z113" s="1627" t="s">
        <v>856</v>
      </c>
      <c r="AA113" s="1627"/>
      <c r="AB113" s="1627"/>
      <c r="AC113" s="1627" t="s">
        <v>857</v>
      </c>
      <c r="AD113" s="1624"/>
      <c r="AE113" s="1624"/>
    </row>
    <row r="114" spans="4:31" ht="15.75" customHeight="1">
      <c r="F114" s="1625"/>
      <c r="G114" s="1625"/>
      <c r="H114" s="1625"/>
      <c r="I114" s="1625"/>
      <c r="J114" s="1625"/>
      <c r="K114" s="1625"/>
      <c r="L114" s="1625"/>
      <c r="M114" s="1625"/>
      <c r="N114" s="1628"/>
      <c r="O114" s="1629"/>
      <c r="P114" s="1629"/>
      <c r="Q114" s="1629"/>
      <c r="R114" s="1629"/>
      <c r="S114" s="1629"/>
      <c r="T114" s="1625"/>
      <c r="U114" s="1625"/>
      <c r="V114" s="1625"/>
      <c r="W114" s="1629"/>
      <c r="X114" s="1629"/>
      <c r="Y114" s="1629"/>
      <c r="Z114" s="1629"/>
      <c r="AA114" s="1629"/>
      <c r="AB114" s="1629"/>
      <c r="AC114" s="1625"/>
      <c r="AD114" s="1625"/>
      <c r="AE114" s="1625"/>
    </row>
    <row r="115" spans="4:31" ht="15.75" customHeight="1">
      <c r="F115" s="715" t="s">
        <v>860</v>
      </c>
      <c r="G115" s="715"/>
      <c r="H115" s="715"/>
      <c r="I115" s="716"/>
      <c r="J115" s="715"/>
      <c r="K115" s="715"/>
      <c r="L115" s="715"/>
      <c r="M115" s="717" t="s">
        <v>808</v>
      </c>
      <c r="N115" s="1616">
        <f>MAX('§13.鉛直荷重'!T195,'§13.鉛直荷重'!T198,'§13.鉛直荷重'!T205,'§13.鉛直荷重'!T208)</f>
        <v>59.748282698364257</v>
      </c>
      <c r="O115" s="1617"/>
      <c r="P115" s="1617"/>
      <c r="Q115" s="1618">
        <f>$O$31</f>
        <v>1.55</v>
      </c>
      <c r="R115" s="1618"/>
      <c r="S115" s="1618"/>
      <c r="T115" s="1617">
        <f>N115*Q115</f>
        <v>92.6098381824646</v>
      </c>
      <c r="U115" s="1617"/>
      <c r="V115" s="1617"/>
      <c r="W115" s="1619"/>
      <c r="X115" s="1619"/>
      <c r="Y115" s="1619"/>
      <c r="Z115" s="1618">
        <f>$X$31</f>
        <v>-0.32500000000000001</v>
      </c>
      <c r="AA115" s="1618"/>
      <c r="AB115" s="1618"/>
      <c r="AC115" s="1617">
        <f>N115*Z115</f>
        <v>-19.418191876968383</v>
      </c>
      <c r="AD115" s="1617"/>
      <c r="AE115" s="1617"/>
    </row>
    <row r="116" spans="4:31" ht="15.75" customHeight="1">
      <c r="F116" s="715"/>
      <c r="G116" s="715"/>
      <c r="H116" s="715"/>
      <c r="I116" s="716"/>
      <c r="J116" s="715"/>
      <c r="K116" s="715"/>
      <c r="L116" s="715"/>
      <c r="M116" s="717" t="s">
        <v>810</v>
      </c>
      <c r="N116" s="1616">
        <f>MAX('§13.鉛直荷重'!T200:V201,'§13.鉛直荷重'!T210:V211)</f>
        <v>0</v>
      </c>
      <c r="O116" s="1617"/>
      <c r="P116" s="1617"/>
      <c r="Q116" s="1618">
        <f>$O$32</f>
        <v>0.64500000000000002</v>
      </c>
      <c r="R116" s="1618"/>
      <c r="S116" s="1618"/>
      <c r="T116" s="1617">
        <f>N116*Q116</f>
        <v>0</v>
      </c>
      <c r="U116" s="1617"/>
      <c r="V116" s="1617"/>
      <c r="W116" s="1619"/>
      <c r="X116" s="1619"/>
      <c r="Y116" s="1619"/>
      <c r="Z116" s="1618">
        <f>$X$32</f>
        <v>0.67500000000000004</v>
      </c>
      <c r="AA116" s="1618"/>
      <c r="AB116" s="1618"/>
      <c r="AC116" s="1617">
        <f>N116*Z116</f>
        <v>0</v>
      </c>
      <c r="AD116" s="1617"/>
      <c r="AE116" s="1617"/>
    </row>
    <row r="117" spans="4:31" ht="15.75" customHeight="1">
      <c r="F117" s="681"/>
      <c r="G117" s="681"/>
      <c r="H117" s="681"/>
      <c r="I117" s="681"/>
      <c r="J117" s="681"/>
      <c r="K117" s="681"/>
      <c r="L117" s="681"/>
      <c r="M117" s="718" t="s">
        <v>78</v>
      </c>
      <c r="N117" s="1620">
        <f>SUM(N115:P116)</f>
        <v>59.748282698364257</v>
      </c>
      <c r="O117" s="1621"/>
      <c r="P117" s="1621"/>
      <c r="Q117" s="1622" t="s">
        <v>861</v>
      </c>
      <c r="R117" s="1623"/>
      <c r="S117" s="1623"/>
      <c r="T117" s="1621">
        <f>SUM(T115:V116)</f>
        <v>92.6098381824646</v>
      </c>
      <c r="U117" s="1621"/>
      <c r="V117" s="1621"/>
      <c r="W117" s="1622" t="s">
        <v>861</v>
      </c>
      <c r="X117" s="1623"/>
      <c r="Y117" s="1623"/>
      <c r="Z117" s="1622" t="s">
        <v>861</v>
      </c>
      <c r="AA117" s="1623"/>
      <c r="AB117" s="1623"/>
      <c r="AC117" s="1621">
        <f>SUM(AC115:AE116)</f>
        <v>-19.418191876968383</v>
      </c>
      <c r="AD117" s="1621"/>
      <c r="AE117" s="1621"/>
    </row>
    <row r="119" spans="4:31" ht="15.75" customHeight="1">
      <c r="F119" s="668" t="s">
        <v>875</v>
      </c>
    </row>
    <row r="120" spans="4:31" ht="8.25" customHeight="1">
      <c r="D120" s="668"/>
      <c r="E120" s="668"/>
      <c r="H120" s="668"/>
    </row>
    <row r="121" spans="4:31" ht="15.75" customHeight="1">
      <c r="F121" s="1624" t="s">
        <v>851</v>
      </c>
      <c r="G121" s="1624"/>
      <c r="H121" s="1624"/>
      <c r="I121" s="1624"/>
      <c r="J121" s="1624"/>
      <c r="K121" s="1624"/>
      <c r="L121" s="1624"/>
      <c r="M121" s="1624"/>
      <c r="N121" s="1626" t="s">
        <v>852</v>
      </c>
      <c r="O121" s="1627"/>
      <c r="P121" s="1627"/>
      <c r="Q121" s="1627" t="s">
        <v>853</v>
      </c>
      <c r="R121" s="1627"/>
      <c r="S121" s="1627"/>
      <c r="T121" s="1627" t="s">
        <v>854</v>
      </c>
      <c r="U121" s="1624"/>
      <c r="V121" s="1624"/>
      <c r="W121" s="1627" t="s">
        <v>855</v>
      </c>
      <c r="X121" s="1627"/>
      <c r="Y121" s="1627"/>
      <c r="Z121" s="1627" t="s">
        <v>856</v>
      </c>
      <c r="AA121" s="1627"/>
      <c r="AB121" s="1627"/>
      <c r="AC121" s="1627" t="s">
        <v>857</v>
      </c>
      <c r="AD121" s="1624"/>
      <c r="AE121" s="1624"/>
    </row>
    <row r="122" spans="4:31" ht="15.75" customHeight="1">
      <c r="F122" s="1625"/>
      <c r="G122" s="1625"/>
      <c r="H122" s="1625"/>
      <c r="I122" s="1625"/>
      <c r="J122" s="1625"/>
      <c r="K122" s="1625"/>
      <c r="L122" s="1625"/>
      <c r="M122" s="1625"/>
      <c r="N122" s="1628"/>
      <c r="O122" s="1629"/>
      <c r="P122" s="1629"/>
      <c r="Q122" s="1629"/>
      <c r="R122" s="1629"/>
      <c r="S122" s="1629"/>
      <c r="T122" s="1625"/>
      <c r="U122" s="1625"/>
      <c r="V122" s="1625"/>
      <c r="W122" s="1629"/>
      <c r="X122" s="1629"/>
      <c r="Y122" s="1629"/>
      <c r="Z122" s="1629"/>
      <c r="AA122" s="1629"/>
      <c r="AB122" s="1629"/>
      <c r="AC122" s="1625"/>
      <c r="AD122" s="1625"/>
      <c r="AE122" s="1625"/>
    </row>
    <row r="123" spans="4:31" ht="15.75" customHeight="1">
      <c r="F123" s="715" t="s">
        <v>860</v>
      </c>
      <c r="G123" s="715"/>
      <c r="H123" s="715"/>
      <c r="I123" s="716"/>
      <c r="J123" s="715"/>
      <c r="K123" s="715"/>
      <c r="L123" s="715"/>
      <c r="M123" s="717" t="s">
        <v>808</v>
      </c>
      <c r="N123" s="1616">
        <f>MAX('§13.鉛直荷重'!T218,'§13.鉛直荷重'!T221,'§13.鉛直荷重'!T228,'§13.鉛直荷重'!T231)</f>
        <v>11.851709715843199</v>
      </c>
      <c r="O123" s="1617"/>
      <c r="P123" s="1617"/>
      <c r="Q123" s="1618">
        <f>$O$31</f>
        <v>1.55</v>
      </c>
      <c r="R123" s="1618"/>
      <c r="S123" s="1618"/>
      <c r="T123" s="1617">
        <f>N123*Q123</f>
        <v>18.370150059556959</v>
      </c>
      <c r="U123" s="1617"/>
      <c r="V123" s="1617"/>
      <c r="W123" s="1619"/>
      <c r="X123" s="1619"/>
      <c r="Y123" s="1619"/>
      <c r="Z123" s="1618">
        <f>$X$31</f>
        <v>-0.32500000000000001</v>
      </c>
      <c r="AA123" s="1618"/>
      <c r="AB123" s="1618"/>
      <c r="AC123" s="1617">
        <f>N123*Z123</f>
        <v>-3.8518056576490398</v>
      </c>
      <c r="AD123" s="1617"/>
      <c r="AE123" s="1617"/>
    </row>
    <row r="124" spans="4:31" ht="15.75" customHeight="1">
      <c r="F124" s="715"/>
      <c r="G124" s="715"/>
      <c r="H124" s="715"/>
      <c r="I124" s="716"/>
      <c r="J124" s="715"/>
      <c r="K124" s="715"/>
      <c r="L124" s="715"/>
      <c r="M124" s="717" t="s">
        <v>810</v>
      </c>
      <c r="N124" s="1616">
        <f>MAX('§13.鉛直荷重'!T223:V224,'§13.鉛直荷重'!T233:V234)</f>
        <v>217.18658041381838</v>
      </c>
      <c r="O124" s="1617"/>
      <c r="P124" s="1617"/>
      <c r="Q124" s="1618">
        <f>$O$32</f>
        <v>0.64500000000000002</v>
      </c>
      <c r="R124" s="1618"/>
      <c r="S124" s="1618"/>
      <c r="T124" s="1617">
        <f>N124*Q124</f>
        <v>140.08534436691286</v>
      </c>
      <c r="U124" s="1617"/>
      <c r="V124" s="1617"/>
      <c r="W124" s="1619"/>
      <c r="X124" s="1619"/>
      <c r="Y124" s="1619"/>
      <c r="Z124" s="1618">
        <f>$X$32</f>
        <v>0.67500000000000004</v>
      </c>
      <c r="AA124" s="1618"/>
      <c r="AB124" s="1618"/>
      <c r="AC124" s="1617">
        <f>N124*Z124</f>
        <v>146.6009417793274</v>
      </c>
      <c r="AD124" s="1617"/>
      <c r="AE124" s="1617"/>
    </row>
    <row r="125" spans="4:31" ht="15.75" customHeight="1">
      <c r="F125" s="681"/>
      <c r="G125" s="681"/>
      <c r="H125" s="681"/>
      <c r="I125" s="681"/>
      <c r="J125" s="681"/>
      <c r="K125" s="681"/>
      <c r="L125" s="681"/>
      <c r="M125" s="718" t="s">
        <v>78</v>
      </c>
      <c r="N125" s="1620">
        <f>SUM(N123:P124)</f>
        <v>229.03829012966156</v>
      </c>
      <c r="O125" s="1621"/>
      <c r="P125" s="1621"/>
      <c r="Q125" s="1622" t="s">
        <v>861</v>
      </c>
      <c r="R125" s="1623"/>
      <c r="S125" s="1623"/>
      <c r="T125" s="1621">
        <f>SUM(T123:V124)</f>
        <v>158.45549442646981</v>
      </c>
      <c r="U125" s="1621"/>
      <c r="V125" s="1621"/>
      <c r="W125" s="1622" t="s">
        <v>861</v>
      </c>
      <c r="X125" s="1623"/>
      <c r="Y125" s="1623"/>
      <c r="Z125" s="1622" t="s">
        <v>861</v>
      </c>
      <c r="AA125" s="1623"/>
      <c r="AB125" s="1623"/>
      <c r="AC125" s="1621">
        <f>SUM(AC123:AE124)</f>
        <v>142.74913612167836</v>
      </c>
      <c r="AD125" s="1621"/>
      <c r="AE125" s="1621"/>
    </row>
    <row r="127" spans="4:31" ht="15.75" customHeight="1">
      <c r="F127" s="668" t="s">
        <v>876</v>
      </c>
    </row>
    <row r="128" spans="4:31" ht="8.25" customHeight="1">
      <c r="D128" s="668"/>
      <c r="E128" s="668"/>
      <c r="H128" s="668"/>
    </row>
    <row r="129" spans="4:32" ht="15.75" customHeight="1">
      <c r="F129" s="1624" t="s">
        <v>851</v>
      </c>
      <c r="G129" s="1624"/>
      <c r="H129" s="1624"/>
      <c r="I129" s="1624"/>
      <c r="J129" s="1624"/>
      <c r="K129" s="1624"/>
      <c r="L129" s="1624"/>
      <c r="M129" s="1624"/>
      <c r="N129" s="1626" t="s">
        <v>852</v>
      </c>
      <c r="O129" s="1627"/>
      <c r="P129" s="1627"/>
      <c r="Q129" s="1627" t="s">
        <v>853</v>
      </c>
      <c r="R129" s="1627"/>
      <c r="S129" s="1627"/>
      <c r="T129" s="1627" t="s">
        <v>854</v>
      </c>
      <c r="U129" s="1624"/>
      <c r="V129" s="1624"/>
      <c r="W129" s="1627" t="s">
        <v>855</v>
      </c>
      <c r="X129" s="1627"/>
      <c r="Y129" s="1627"/>
      <c r="Z129" s="1627" t="s">
        <v>856</v>
      </c>
      <c r="AA129" s="1627"/>
      <c r="AB129" s="1627"/>
      <c r="AC129" s="1627" t="s">
        <v>857</v>
      </c>
      <c r="AD129" s="1624"/>
      <c r="AE129" s="1624"/>
    </row>
    <row r="130" spans="4:32" ht="15.75" customHeight="1">
      <c r="F130" s="1625"/>
      <c r="G130" s="1625"/>
      <c r="H130" s="1625"/>
      <c r="I130" s="1625"/>
      <c r="J130" s="1625"/>
      <c r="K130" s="1625"/>
      <c r="L130" s="1625"/>
      <c r="M130" s="1625"/>
      <c r="N130" s="1628"/>
      <c r="O130" s="1629"/>
      <c r="P130" s="1629"/>
      <c r="Q130" s="1629"/>
      <c r="R130" s="1629"/>
      <c r="S130" s="1629"/>
      <c r="T130" s="1625"/>
      <c r="U130" s="1625"/>
      <c r="V130" s="1625"/>
      <c r="W130" s="1629"/>
      <c r="X130" s="1629"/>
      <c r="Y130" s="1629"/>
      <c r="Z130" s="1629"/>
      <c r="AA130" s="1629"/>
      <c r="AB130" s="1629"/>
      <c r="AC130" s="1625"/>
      <c r="AD130" s="1625"/>
      <c r="AE130" s="1625"/>
    </row>
    <row r="131" spans="4:32" ht="15.75" customHeight="1">
      <c r="F131" s="715" t="s">
        <v>860</v>
      </c>
      <c r="G131" s="715"/>
      <c r="H131" s="715"/>
      <c r="I131" s="716"/>
      <c r="J131" s="715"/>
      <c r="K131" s="715"/>
      <c r="L131" s="715"/>
      <c r="M131" s="717" t="s">
        <v>808</v>
      </c>
      <c r="N131" s="1616">
        <f>MAX('§13.鉛直荷重'!T242,'§13.鉛直荷重'!T245,'§13.鉛直荷重'!T252,'§13.鉛直荷重'!T255)</f>
        <v>31.441309546966551</v>
      </c>
      <c r="O131" s="1617"/>
      <c r="P131" s="1617"/>
      <c r="Q131" s="1618">
        <f>$O$31</f>
        <v>1.55</v>
      </c>
      <c r="R131" s="1618"/>
      <c r="S131" s="1618"/>
      <c r="T131" s="1617">
        <f>N131*Q131</f>
        <v>48.734029797798158</v>
      </c>
      <c r="U131" s="1617"/>
      <c r="V131" s="1617"/>
      <c r="W131" s="1619"/>
      <c r="X131" s="1619"/>
      <c r="Y131" s="1619"/>
      <c r="Z131" s="1618">
        <f>$X$31</f>
        <v>-0.32500000000000001</v>
      </c>
      <c r="AA131" s="1618"/>
      <c r="AB131" s="1618"/>
      <c r="AC131" s="1617">
        <f>N131*Z131</f>
        <v>-10.21842560276413</v>
      </c>
      <c r="AD131" s="1617"/>
      <c r="AE131" s="1617"/>
    </row>
    <row r="132" spans="4:32" ht="15.75" customHeight="1">
      <c r="F132" s="715"/>
      <c r="G132" s="715"/>
      <c r="H132" s="715"/>
      <c r="I132" s="716"/>
      <c r="J132" s="715"/>
      <c r="K132" s="715"/>
      <c r="L132" s="715"/>
      <c r="M132" s="717" t="s">
        <v>810</v>
      </c>
      <c r="N132" s="1616">
        <f>MAX('§13.鉛直荷重'!T247:V248,'§13.鉛直荷重'!T257:V258)</f>
        <v>153.65273870849609</v>
      </c>
      <c r="O132" s="1617"/>
      <c r="P132" s="1617"/>
      <c r="Q132" s="1618">
        <f>$O$32</f>
        <v>0.64500000000000002</v>
      </c>
      <c r="R132" s="1618"/>
      <c r="S132" s="1618"/>
      <c r="T132" s="1617">
        <f>N132*Q132</f>
        <v>99.10601646697998</v>
      </c>
      <c r="U132" s="1617"/>
      <c r="V132" s="1617"/>
      <c r="W132" s="1619"/>
      <c r="X132" s="1619"/>
      <c r="Y132" s="1619"/>
      <c r="Z132" s="1618">
        <f>$X$32</f>
        <v>0.67500000000000004</v>
      </c>
      <c r="AA132" s="1618"/>
      <c r="AB132" s="1618"/>
      <c r="AC132" s="1617">
        <f>N132*Z132</f>
        <v>103.71559862823487</v>
      </c>
      <c r="AD132" s="1617"/>
      <c r="AE132" s="1617"/>
    </row>
    <row r="133" spans="4:32" ht="15.75" customHeight="1">
      <c r="F133" s="681"/>
      <c r="G133" s="681"/>
      <c r="H133" s="681"/>
      <c r="I133" s="681"/>
      <c r="J133" s="681"/>
      <c r="K133" s="681"/>
      <c r="L133" s="681"/>
      <c r="M133" s="718" t="s">
        <v>78</v>
      </c>
      <c r="N133" s="1620">
        <f>SUM(N131:P132)</f>
        <v>185.09404825546264</v>
      </c>
      <c r="O133" s="1621"/>
      <c r="P133" s="1621"/>
      <c r="Q133" s="1622" t="s">
        <v>861</v>
      </c>
      <c r="R133" s="1623"/>
      <c r="S133" s="1623"/>
      <c r="T133" s="1621">
        <f>SUM(T131:V132)</f>
        <v>147.84004626477815</v>
      </c>
      <c r="U133" s="1621"/>
      <c r="V133" s="1621"/>
      <c r="W133" s="1622" t="s">
        <v>861</v>
      </c>
      <c r="X133" s="1623"/>
      <c r="Y133" s="1623"/>
      <c r="Z133" s="1622" t="s">
        <v>861</v>
      </c>
      <c r="AA133" s="1623"/>
      <c r="AB133" s="1623"/>
      <c r="AC133" s="1621">
        <f>SUM(AC131:AE132)</f>
        <v>93.497173025470744</v>
      </c>
      <c r="AD133" s="1621"/>
      <c r="AE133" s="1621"/>
    </row>
    <row r="135" spans="4:32" ht="15.75" customHeight="1">
      <c r="E135" s="668" t="s">
        <v>877</v>
      </c>
    </row>
    <row r="136" spans="4:32" ht="8.25" customHeight="1">
      <c r="D136" s="668"/>
      <c r="E136" s="668"/>
      <c r="H136" s="668"/>
    </row>
    <row r="137" spans="4:32" ht="15.75" customHeight="1">
      <c r="F137" s="668" t="s">
        <v>874</v>
      </c>
      <c r="G137" s="668"/>
    </row>
    <row r="138" spans="4:32" ht="8.25" customHeight="1">
      <c r="D138" s="668"/>
      <c r="E138" s="668"/>
      <c r="H138" s="668"/>
    </row>
    <row r="139" spans="4:32" ht="15.75" customHeight="1">
      <c r="F139" s="1624" t="s">
        <v>851</v>
      </c>
      <c r="G139" s="1624"/>
      <c r="H139" s="1624"/>
      <c r="I139" s="1624"/>
      <c r="J139" s="1624"/>
      <c r="K139" s="1624"/>
      <c r="L139" s="1624"/>
      <c r="M139" s="1624"/>
      <c r="N139" s="1626" t="s">
        <v>852</v>
      </c>
      <c r="O139" s="1627"/>
      <c r="P139" s="1627"/>
      <c r="Q139" s="1627" t="s">
        <v>853</v>
      </c>
      <c r="R139" s="1627"/>
      <c r="S139" s="1627"/>
      <c r="T139" s="1627" t="s">
        <v>854</v>
      </c>
      <c r="U139" s="1624"/>
      <c r="V139" s="1624"/>
      <c r="W139" s="1627" t="s">
        <v>855</v>
      </c>
      <c r="X139" s="1627"/>
      <c r="Y139" s="1627"/>
      <c r="Z139" s="1627" t="s">
        <v>856</v>
      </c>
      <c r="AA139" s="1627"/>
      <c r="AB139" s="1627"/>
      <c r="AC139" s="1627" t="s">
        <v>857</v>
      </c>
      <c r="AD139" s="1624"/>
      <c r="AE139" s="1624"/>
    </row>
    <row r="140" spans="4:32" ht="15.75" customHeight="1">
      <c r="F140" s="1625"/>
      <c r="G140" s="1625"/>
      <c r="H140" s="1625"/>
      <c r="I140" s="1625"/>
      <c r="J140" s="1625"/>
      <c r="K140" s="1625"/>
      <c r="L140" s="1625"/>
      <c r="M140" s="1625"/>
      <c r="N140" s="1628"/>
      <c r="O140" s="1629"/>
      <c r="P140" s="1629"/>
      <c r="Q140" s="1629"/>
      <c r="R140" s="1629"/>
      <c r="S140" s="1629"/>
      <c r="T140" s="1625"/>
      <c r="U140" s="1625"/>
      <c r="V140" s="1625"/>
      <c r="W140" s="1629"/>
      <c r="X140" s="1629"/>
      <c r="Y140" s="1629"/>
      <c r="Z140" s="1629"/>
      <c r="AA140" s="1629"/>
      <c r="AB140" s="1629"/>
      <c r="AC140" s="1625"/>
      <c r="AD140" s="1625"/>
      <c r="AE140" s="1625"/>
    </row>
    <row r="141" spans="4:32" ht="15.75" customHeight="1">
      <c r="F141" s="715" t="s">
        <v>860</v>
      </c>
      <c r="G141" s="715"/>
      <c r="H141" s="715"/>
      <c r="I141" s="716"/>
      <c r="J141" s="715"/>
      <c r="K141" s="715"/>
      <c r="L141" s="715"/>
      <c r="M141" s="717" t="s">
        <v>808</v>
      </c>
      <c r="N141" s="1616">
        <f>MAX('§13.鉛直荷重'!T195,'§13.鉛直荷重'!T198,'§13.鉛直荷重'!T205,'§13.鉛直荷重'!T208)</f>
        <v>59.748282698364257</v>
      </c>
      <c r="O141" s="1617"/>
      <c r="P141" s="1617"/>
      <c r="Q141" s="1618">
        <f>$O$31</f>
        <v>1.55</v>
      </c>
      <c r="R141" s="1618"/>
      <c r="S141" s="1618"/>
      <c r="T141" s="1617">
        <f>N141*Q141</f>
        <v>92.6098381824646</v>
      </c>
      <c r="U141" s="1617"/>
      <c r="V141" s="1617"/>
      <c r="W141" s="1619"/>
      <c r="X141" s="1619"/>
      <c r="Y141" s="1619"/>
      <c r="Z141" s="1618">
        <f>$X$31</f>
        <v>-0.32500000000000001</v>
      </c>
      <c r="AA141" s="1618"/>
      <c r="AB141" s="1618"/>
      <c r="AC141" s="1617">
        <f>N141*Z141</f>
        <v>-19.418191876968383</v>
      </c>
      <c r="AD141" s="1617"/>
      <c r="AE141" s="1617"/>
    </row>
    <row r="142" spans="4:32" ht="15.75" customHeight="1">
      <c r="F142" s="715"/>
      <c r="G142" s="715"/>
      <c r="H142" s="715"/>
      <c r="I142" s="716"/>
      <c r="J142" s="715"/>
      <c r="K142" s="715"/>
      <c r="L142" s="715"/>
      <c r="M142" s="717" t="s">
        <v>810</v>
      </c>
      <c r="N142" s="1616">
        <f>MAX('§13.鉛直荷重'!T200:V201,'§13.鉛直荷重'!T210:V211)</f>
        <v>0</v>
      </c>
      <c r="O142" s="1617"/>
      <c r="P142" s="1617"/>
      <c r="Q142" s="1618">
        <f>$O$32</f>
        <v>0.64500000000000002</v>
      </c>
      <c r="R142" s="1618"/>
      <c r="S142" s="1618"/>
      <c r="T142" s="1617">
        <f>N142*Q142</f>
        <v>0</v>
      </c>
      <c r="U142" s="1617"/>
      <c r="V142" s="1617"/>
      <c r="W142" s="1619"/>
      <c r="X142" s="1619"/>
      <c r="Y142" s="1619"/>
      <c r="Z142" s="1618">
        <f>$X$32</f>
        <v>0.67500000000000004</v>
      </c>
      <c r="AA142" s="1618"/>
      <c r="AB142" s="1618"/>
      <c r="AC142" s="1617">
        <f>N142*Z142</f>
        <v>0</v>
      </c>
      <c r="AD142" s="1617"/>
      <c r="AE142" s="1617"/>
    </row>
    <row r="143" spans="4:32" ht="15.75" customHeight="1">
      <c r="F143" s="681"/>
      <c r="G143" s="681"/>
      <c r="H143" s="681"/>
      <c r="I143" s="681"/>
      <c r="J143" s="681"/>
      <c r="K143" s="681"/>
      <c r="L143" s="681"/>
      <c r="M143" s="718" t="s">
        <v>78</v>
      </c>
      <c r="N143" s="1620">
        <f>SUM(N141:P142)</f>
        <v>59.748282698364257</v>
      </c>
      <c r="O143" s="1621"/>
      <c r="P143" s="1621"/>
      <c r="Q143" s="1622" t="s">
        <v>861</v>
      </c>
      <c r="R143" s="1623"/>
      <c r="S143" s="1623"/>
      <c r="T143" s="1621">
        <f>SUM(T141:V142)</f>
        <v>92.6098381824646</v>
      </c>
      <c r="U143" s="1621"/>
      <c r="V143" s="1621"/>
      <c r="W143" s="1622" t="s">
        <v>861</v>
      </c>
      <c r="X143" s="1623"/>
      <c r="Y143" s="1623"/>
      <c r="Z143" s="1622" t="s">
        <v>861</v>
      </c>
      <c r="AA143" s="1623"/>
      <c r="AB143" s="1623"/>
      <c r="AC143" s="1621">
        <f>SUM(AC141:AE142)</f>
        <v>-19.418191876968383</v>
      </c>
      <c r="AD143" s="1621"/>
      <c r="AE143" s="1621"/>
    </row>
    <row r="144" spans="4:32" ht="15.75" customHeight="1">
      <c r="Q144" s="677"/>
      <c r="W144" s="677"/>
      <c r="AF144" s="677"/>
    </row>
    <row r="145" spans="4:32" ht="15.75" customHeight="1">
      <c r="F145" s="668" t="s">
        <v>875</v>
      </c>
    </row>
    <row r="146" spans="4:32" ht="8.25" customHeight="1">
      <c r="D146" s="668"/>
      <c r="E146" s="668"/>
      <c r="H146" s="668"/>
    </row>
    <row r="147" spans="4:32" ht="15.75" customHeight="1">
      <c r="F147" s="1624" t="s">
        <v>851</v>
      </c>
      <c r="G147" s="1624"/>
      <c r="H147" s="1624"/>
      <c r="I147" s="1624"/>
      <c r="J147" s="1624"/>
      <c r="K147" s="1624"/>
      <c r="L147" s="1624"/>
      <c r="M147" s="1624"/>
      <c r="N147" s="1626" t="s">
        <v>852</v>
      </c>
      <c r="O147" s="1627"/>
      <c r="P147" s="1627"/>
      <c r="Q147" s="1627" t="s">
        <v>853</v>
      </c>
      <c r="R147" s="1627"/>
      <c r="S147" s="1627"/>
      <c r="T147" s="1627" t="s">
        <v>854</v>
      </c>
      <c r="U147" s="1624"/>
      <c r="V147" s="1624"/>
      <c r="W147" s="1627" t="s">
        <v>855</v>
      </c>
      <c r="X147" s="1627"/>
      <c r="Y147" s="1627"/>
      <c r="Z147" s="1627" t="s">
        <v>856</v>
      </c>
      <c r="AA147" s="1627"/>
      <c r="AB147" s="1627"/>
      <c r="AC147" s="1627" t="s">
        <v>857</v>
      </c>
      <c r="AD147" s="1624"/>
      <c r="AE147" s="1624"/>
    </row>
    <row r="148" spans="4:32" ht="15.75" customHeight="1">
      <c r="F148" s="1625"/>
      <c r="G148" s="1625"/>
      <c r="H148" s="1625"/>
      <c r="I148" s="1625"/>
      <c r="J148" s="1625"/>
      <c r="K148" s="1625"/>
      <c r="L148" s="1625"/>
      <c r="M148" s="1625"/>
      <c r="N148" s="1628"/>
      <c r="O148" s="1629"/>
      <c r="P148" s="1629"/>
      <c r="Q148" s="1629"/>
      <c r="R148" s="1629"/>
      <c r="S148" s="1629"/>
      <c r="T148" s="1625"/>
      <c r="U148" s="1625"/>
      <c r="V148" s="1625"/>
      <c r="W148" s="1629"/>
      <c r="X148" s="1629"/>
      <c r="Y148" s="1629"/>
      <c r="Z148" s="1629"/>
      <c r="AA148" s="1629"/>
      <c r="AB148" s="1629"/>
      <c r="AC148" s="1625"/>
      <c r="AD148" s="1625"/>
      <c r="AE148" s="1625"/>
    </row>
    <row r="149" spans="4:32" ht="15.75" customHeight="1">
      <c r="F149" s="715" t="s">
        <v>860</v>
      </c>
      <c r="G149" s="715"/>
      <c r="H149" s="715"/>
      <c r="I149" s="716"/>
      <c r="J149" s="715"/>
      <c r="K149" s="715"/>
      <c r="L149" s="715"/>
      <c r="M149" s="717" t="s">
        <v>808</v>
      </c>
      <c r="N149" s="1616">
        <f>MAX('§13.鉛直荷重'!T218,'§13.鉛直荷重'!T221,'§13.鉛直荷重'!T228,'§13.鉛直荷重'!T231)</f>
        <v>11.851709715843199</v>
      </c>
      <c r="O149" s="1617"/>
      <c r="P149" s="1617"/>
      <c r="Q149" s="1618">
        <f>$O$31</f>
        <v>1.55</v>
      </c>
      <c r="R149" s="1618"/>
      <c r="S149" s="1618"/>
      <c r="T149" s="1617">
        <f>N149*Q149</f>
        <v>18.370150059556959</v>
      </c>
      <c r="U149" s="1617"/>
      <c r="V149" s="1617"/>
      <c r="W149" s="1619"/>
      <c r="X149" s="1619"/>
      <c r="Y149" s="1619"/>
      <c r="Z149" s="1618">
        <f>$X$31</f>
        <v>-0.32500000000000001</v>
      </c>
      <c r="AA149" s="1618"/>
      <c r="AB149" s="1618"/>
      <c r="AC149" s="1617">
        <f>N149*Z149</f>
        <v>-3.8518056576490398</v>
      </c>
      <c r="AD149" s="1617"/>
      <c r="AE149" s="1617"/>
    </row>
    <row r="150" spans="4:32" ht="15.75" customHeight="1">
      <c r="F150" s="715"/>
      <c r="G150" s="715"/>
      <c r="H150" s="715"/>
      <c r="I150" s="716"/>
      <c r="J150" s="715"/>
      <c r="K150" s="715"/>
      <c r="L150" s="715"/>
      <c r="M150" s="717" t="s">
        <v>810</v>
      </c>
      <c r="N150" s="1616">
        <f>MAX('§13.鉛直荷重'!T223:V224,'§13.鉛直荷重'!T233:V234)</f>
        <v>217.18658041381838</v>
      </c>
      <c r="O150" s="1617"/>
      <c r="P150" s="1617"/>
      <c r="Q150" s="1618">
        <f>$O$32</f>
        <v>0.64500000000000002</v>
      </c>
      <c r="R150" s="1618"/>
      <c r="S150" s="1618"/>
      <c r="T150" s="1617">
        <f>N150*Q150</f>
        <v>140.08534436691286</v>
      </c>
      <c r="U150" s="1617"/>
      <c r="V150" s="1617"/>
      <c r="W150" s="1619"/>
      <c r="X150" s="1619"/>
      <c r="Y150" s="1619"/>
      <c r="Z150" s="1618">
        <f>$X$32</f>
        <v>0.67500000000000004</v>
      </c>
      <c r="AA150" s="1618"/>
      <c r="AB150" s="1618"/>
      <c r="AC150" s="1617">
        <f>N150*Z150</f>
        <v>146.6009417793274</v>
      </c>
      <c r="AD150" s="1617"/>
      <c r="AE150" s="1617"/>
    </row>
    <row r="151" spans="4:32" ht="15.75" customHeight="1">
      <c r="F151" s="681"/>
      <c r="G151" s="681"/>
      <c r="H151" s="681"/>
      <c r="I151" s="681"/>
      <c r="J151" s="681"/>
      <c r="K151" s="681"/>
      <c r="L151" s="681"/>
      <c r="M151" s="718" t="s">
        <v>78</v>
      </c>
      <c r="N151" s="1620">
        <f>SUM(N149:P150)</f>
        <v>229.03829012966156</v>
      </c>
      <c r="O151" s="1621"/>
      <c r="P151" s="1621"/>
      <c r="Q151" s="1622" t="s">
        <v>861</v>
      </c>
      <c r="R151" s="1623"/>
      <c r="S151" s="1623"/>
      <c r="T151" s="1621">
        <f>SUM(T149:V150)</f>
        <v>158.45549442646981</v>
      </c>
      <c r="U151" s="1621"/>
      <c r="V151" s="1621"/>
      <c r="W151" s="1622" t="s">
        <v>861</v>
      </c>
      <c r="X151" s="1623"/>
      <c r="Y151" s="1623"/>
      <c r="Z151" s="1622" t="s">
        <v>861</v>
      </c>
      <c r="AA151" s="1623"/>
      <c r="AB151" s="1623"/>
      <c r="AC151" s="1621">
        <f>SUM(AC149:AE150)</f>
        <v>142.74913612167836</v>
      </c>
      <c r="AD151" s="1621"/>
      <c r="AE151" s="1621"/>
    </row>
    <row r="152" spans="4:32" ht="15.75" customHeight="1">
      <c r="Q152" s="677"/>
      <c r="W152" s="677"/>
      <c r="AF152" s="677"/>
    </row>
    <row r="153" spans="4:32" ht="15.75" customHeight="1">
      <c r="F153" s="668" t="s">
        <v>876</v>
      </c>
    </row>
    <row r="154" spans="4:32" ht="8.25" customHeight="1">
      <c r="D154" s="668"/>
      <c r="E154" s="668"/>
      <c r="H154" s="668"/>
    </row>
    <row r="155" spans="4:32" ht="15.75" customHeight="1">
      <c r="F155" s="1624" t="s">
        <v>851</v>
      </c>
      <c r="G155" s="1624"/>
      <c r="H155" s="1624"/>
      <c r="I155" s="1624"/>
      <c r="J155" s="1624"/>
      <c r="K155" s="1624"/>
      <c r="L155" s="1624"/>
      <c r="M155" s="1624"/>
      <c r="N155" s="1626" t="s">
        <v>852</v>
      </c>
      <c r="O155" s="1627"/>
      <c r="P155" s="1627"/>
      <c r="Q155" s="1627" t="s">
        <v>853</v>
      </c>
      <c r="R155" s="1627"/>
      <c r="S155" s="1627"/>
      <c r="T155" s="1627" t="s">
        <v>854</v>
      </c>
      <c r="U155" s="1624"/>
      <c r="V155" s="1624"/>
      <c r="W155" s="1627" t="s">
        <v>855</v>
      </c>
      <c r="X155" s="1627"/>
      <c r="Y155" s="1627"/>
      <c r="Z155" s="1627" t="s">
        <v>856</v>
      </c>
      <c r="AA155" s="1627"/>
      <c r="AB155" s="1627"/>
      <c r="AC155" s="1627" t="s">
        <v>857</v>
      </c>
      <c r="AD155" s="1624"/>
      <c r="AE155" s="1624"/>
    </row>
    <row r="156" spans="4:32" ht="15.75" customHeight="1">
      <c r="F156" s="1625"/>
      <c r="G156" s="1625"/>
      <c r="H156" s="1625"/>
      <c r="I156" s="1625"/>
      <c r="J156" s="1625"/>
      <c r="K156" s="1625"/>
      <c r="L156" s="1625"/>
      <c r="M156" s="1625"/>
      <c r="N156" s="1628"/>
      <c r="O156" s="1629"/>
      <c r="P156" s="1629"/>
      <c r="Q156" s="1629"/>
      <c r="R156" s="1629"/>
      <c r="S156" s="1629"/>
      <c r="T156" s="1625"/>
      <c r="U156" s="1625"/>
      <c r="V156" s="1625"/>
      <c r="W156" s="1629"/>
      <c r="X156" s="1629"/>
      <c r="Y156" s="1629"/>
      <c r="Z156" s="1629"/>
      <c r="AA156" s="1629"/>
      <c r="AB156" s="1629"/>
      <c r="AC156" s="1625"/>
      <c r="AD156" s="1625"/>
      <c r="AE156" s="1625"/>
    </row>
    <row r="157" spans="4:32" ht="15.75" customHeight="1">
      <c r="F157" s="715" t="s">
        <v>860</v>
      </c>
      <c r="G157" s="715"/>
      <c r="H157" s="715"/>
      <c r="I157" s="716"/>
      <c r="J157" s="715"/>
      <c r="K157" s="715"/>
      <c r="L157" s="715"/>
      <c r="M157" s="717" t="s">
        <v>808</v>
      </c>
      <c r="N157" s="1616">
        <f>MAX('§13.鉛直荷重'!T242,'§13.鉛直荷重'!T245,'§13.鉛直荷重'!T252,'§13.鉛直荷重'!T255)</f>
        <v>31.441309546966551</v>
      </c>
      <c r="O157" s="1617"/>
      <c r="P157" s="1617"/>
      <c r="Q157" s="1618">
        <f>$O$31</f>
        <v>1.55</v>
      </c>
      <c r="R157" s="1618"/>
      <c r="S157" s="1618"/>
      <c r="T157" s="1617">
        <f>N157*Q157</f>
        <v>48.734029797798158</v>
      </c>
      <c r="U157" s="1617"/>
      <c r="V157" s="1617"/>
      <c r="W157" s="1619"/>
      <c r="X157" s="1619"/>
      <c r="Y157" s="1619"/>
      <c r="Z157" s="1618">
        <f>$X$31</f>
        <v>-0.32500000000000001</v>
      </c>
      <c r="AA157" s="1618"/>
      <c r="AB157" s="1618"/>
      <c r="AC157" s="1617">
        <f>N157*Z157</f>
        <v>-10.21842560276413</v>
      </c>
      <c r="AD157" s="1617"/>
      <c r="AE157" s="1617"/>
    </row>
    <row r="158" spans="4:32" ht="15.75" customHeight="1">
      <c r="F158" s="715"/>
      <c r="G158" s="715"/>
      <c r="H158" s="715"/>
      <c r="I158" s="716"/>
      <c r="J158" s="715"/>
      <c r="K158" s="715"/>
      <c r="L158" s="715"/>
      <c r="M158" s="717" t="s">
        <v>810</v>
      </c>
      <c r="N158" s="1616">
        <f>MAX('§13.鉛直荷重'!T247:V248,'§13.鉛直荷重'!T257:V258)</f>
        <v>153.65273870849609</v>
      </c>
      <c r="O158" s="1617"/>
      <c r="P158" s="1617"/>
      <c r="Q158" s="1618">
        <f>$O$32</f>
        <v>0.64500000000000002</v>
      </c>
      <c r="R158" s="1618"/>
      <c r="S158" s="1618"/>
      <c r="T158" s="1617">
        <f>N158*Q158</f>
        <v>99.10601646697998</v>
      </c>
      <c r="U158" s="1617"/>
      <c r="V158" s="1617"/>
      <c r="W158" s="1619"/>
      <c r="X158" s="1619"/>
      <c r="Y158" s="1619"/>
      <c r="Z158" s="1618">
        <f>$X$32</f>
        <v>0.67500000000000004</v>
      </c>
      <c r="AA158" s="1618"/>
      <c r="AB158" s="1618"/>
      <c r="AC158" s="1617">
        <f>N158*Z158</f>
        <v>103.71559862823487</v>
      </c>
      <c r="AD158" s="1617"/>
      <c r="AE158" s="1617"/>
    </row>
    <row r="159" spans="4:32" ht="15.75" customHeight="1">
      <c r="F159" s="681"/>
      <c r="G159" s="681"/>
      <c r="H159" s="681"/>
      <c r="I159" s="681"/>
      <c r="J159" s="681"/>
      <c r="K159" s="681"/>
      <c r="L159" s="681"/>
      <c r="M159" s="718" t="s">
        <v>78</v>
      </c>
      <c r="N159" s="1620">
        <f>SUM(N157:P158)</f>
        <v>185.09404825546264</v>
      </c>
      <c r="O159" s="1621"/>
      <c r="P159" s="1621"/>
      <c r="Q159" s="1622" t="s">
        <v>861</v>
      </c>
      <c r="R159" s="1623"/>
      <c r="S159" s="1623"/>
      <c r="T159" s="1621">
        <f>SUM(T157:V158)</f>
        <v>147.84004626477815</v>
      </c>
      <c r="U159" s="1621"/>
      <c r="V159" s="1621"/>
      <c r="W159" s="1622" t="s">
        <v>861</v>
      </c>
      <c r="X159" s="1623"/>
      <c r="Y159" s="1623"/>
      <c r="Z159" s="1622" t="s">
        <v>861</v>
      </c>
      <c r="AA159" s="1623"/>
      <c r="AB159" s="1623"/>
      <c r="AC159" s="1621">
        <f>SUM(AC157:AE158)</f>
        <v>93.497173025470744</v>
      </c>
      <c r="AD159" s="1621"/>
      <c r="AE159" s="1621"/>
    </row>
    <row r="160" spans="4:32" ht="15.75" customHeight="1">
      <c r="Q160" s="677"/>
      <c r="W160" s="677"/>
      <c r="AF160" s="677"/>
    </row>
    <row r="162" spans="4:30" ht="15.75" customHeight="1">
      <c r="D162" s="668" t="s">
        <v>787</v>
      </c>
      <c r="E162" s="668" t="s">
        <v>878</v>
      </c>
    </row>
    <row r="163" spans="4:30" ht="8.25" customHeight="1">
      <c r="D163" s="668"/>
      <c r="E163" s="668"/>
      <c r="H163" s="668"/>
    </row>
    <row r="164" spans="4:30" ht="15.75" customHeight="1">
      <c r="E164" s="668" t="s">
        <v>869</v>
      </c>
      <c r="G164" s="668"/>
    </row>
    <row r="165" spans="4:30" ht="8.25" customHeight="1">
      <c r="D165" s="668"/>
      <c r="G165" s="668"/>
    </row>
    <row r="166" spans="4:30" ht="15.75" customHeight="1">
      <c r="E166" s="1624" t="s">
        <v>851</v>
      </c>
      <c r="F166" s="1624"/>
      <c r="G166" s="1624"/>
      <c r="H166" s="1624"/>
      <c r="I166" s="1624"/>
      <c r="J166" s="1624"/>
      <c r="K166" s="1624"/>
      <c r="L166" s="1624"/>
      <c r="M166" s="1626" t="s">
        <v>852</v>
      </c>
      <c r="N166" s="1627"/>
      <c r="O166" s="1627"/>
      <c r="P166" s="1627" t="s">
        <v>853</v>
      </c>
      <c r="Q166" s="1627"/>
      <c r="R166" s="1627"/>
      <c r="S166" s="1627" t="s">
        <v>854</v>
      </c>
      <c r="T166" s="1624"/>
      <c r="U166" s="1624"/>
      <c r="V166" s="1627" t="s">
        <v>855</v>
      </c>
      <c r="W166" s="1627"/>
      <c r="X166" s="1627"/>
      <c r="Y166" s="1627" t="s">
        <v>856</v>
      </c>
      <c r="Z166" s="1627"/>
      <c r="AA166" s="1627"/>
      <c r="AB166" s="1627" t="s">
        <v>857</v>
      </c>
      <c r="AC166" s="1624"/>
      <c r="AD166" s="1624"/>
    </row>
    <row r="167" spans="4:30" ht="15.75" customHeight="1">
      <c r="E167" s="1625"/>
      <c r="F167" s="1625"/>
      <c r="G167" s="1625"/>
      <c r="H167" s="1625"/>
      <c r="I167" s="1625"/>
      <c r="J167" s="1625"/>
      <c r="K167" s="1625"/>
      <c r="L167" s="1625"/>
      <c r="M167" s="1628"/>
      <c r="N167" s="1629"/>
      <c r="O167" s="1629"/>
      <c r="P167" s="1629"/>
      <c r="Q167" s="1629"/>
      <c r="R167" s="1629"/>
      <c r="S167" s="1625"/>
      <c r="T167" s="1625"/>
      <c r="U167" s="1625"/>
      <c r="V167" s="1629"/>
      <c r="W167" s="1629"/>
      <c r="X167" s="1629"/>
      <c r="Y167" s="1629"/>
      <c r="Z167" s="1629"/>
      <c r="AA167" s="1629"/>
      <c r="AB167" s="1625"/>
      <c r="AC167" s="1625"/>
      <c r="AD167" s="1625"/>
    </row>
    <row r="168" spans="4:30" ht="15.75" customHeight="1">
      <c r="E168" s="715" t="s">
        <v>860</v>
      </c>
      <c r="F168" s="715"/>
      <c r="G168" s="715"/>
      <c r="H168" s="716"/>
      <c r="I168" s="715"/>
      <c r="J168" s="715"/>
      <c r="K168" s="715"/>
      <c r="L168" s="717" t="s">
        <v>808</v>
      </c>
      <c r="M168" s="1616">
        <f>'§13.鉛直荷重'!AB385</f>
        <v>45.38</v>
      </c>
      <c r="N168" s="1617"/>
      <c r="O168" s="1617"/>
      <c r="P168" s="1618">
        <f>$O$31</f>
        <v>1.55</v>
      </c>
      <c r="Q168" s="1618"/>
      <c r="R168" s="1618"/>
      <c r="S168" s="1617">
        <f>M168*P168</f>
        <v>70.339000000000013</v>
      </c>
      <c r="T168" s="1617"/>
      <c r="U168" s="1617"/>
      <c r="V168" s="1619"/>
      <c r="W168" s="1619"/>
      <c r="X168" s="1619"/>
      <c r="Y168" s="1618">
        <f>$X$31</f>
        <v>-0.32500000000000001</v>
      </c>
      <c r="Z168" s="1618"/>
      <c r="AA168" s="1618"/>
      <c r="AB168" s="1617">
        <f>M168*Y168</f>
        <v>-14.748500000000002</v>
      </c>
      <c r="AC168" s="1617"/>
      <c r="AD168" s="1617"/>
    </row>
    <row r="169" spans="4:30" ht="15.75" customHeight="1">
      <c r="E169" s="715"/>
      <c r="F169" s="715"/>
      <c r="G169" s="715"/>
      <c r="H169" s="716"/>
      <c r="I169" s="715"/>
      <c r="J169" s="715"/>
      <c r="K169" s="715"/>
      <c r="L169" s="717" t="s">
        <v>810</v>
      </c>
      <c r="M169" s="1633">
        <v>0</v>
      </c>
      <c r="N169" s="1634"/>
      <c r="O169" s="1634"/>
      <c r="P169" s="1618">
        <f>$O$32</f>
        <v>0.64500000000000002</v>
      </c>
      <c r="Q169" s="1618"/>
      <c r="R169" s="1618"/>
      <c r="S169" s="1617">
        <f>M169*P169</f>
        <v>0</v>
      </c>
      <c r="T169" s="1617"/>
      <c r="U169" s="1617"/>
      <c r="V169" s="1619"/>
      <c r="W169" s="1619"/>
      <c r="X169" s="1619"/>
      <c r="Y169" s="1618">
        <f>$X$32</f>
        <v>0.67500000000000004</v>
      </c>
      <c r="Z169" s="1618"/>
      <c r="AA169" s="1618"/>
      <c r="AB169" s="1617">
        <f>M169*Y169</f>
        <v>0</v>
      </c>
      <c r="AC169" s="1617"/>
      <c r="AD169" s="1617"/>
    </row>
    <row r="170" spans="4:30" ht="15.75" customHeight="1">
      <c r="E170" s="681"/>
      <c r="F170" s="681"/>
      <c r="G170" s="681"/>
      <c r="H170" s="681"/>
      <c r="I170" s="681"/>
      <c r="J170" s="681"/>
      <c r="K170" s="681"/>
      <c r="L170" s="718" t="s">
        <v>78</v>
      </c>
      <c r="M170" s="1620">
        <f>SUM(M168:O169)</f>
        <v>45.38</v>
      </c>
      <c r="N170" s="1621"/>
      <c r="O170" s="1621"/>
      <c r="P170" s="1622" t="s">
        <v>861</v>
      </c>
      <c r="Q170" s="1623"/>
      <c r="R170" s="1623"/>
      <c r="S170" s="1621">
        <f>SUM(S168:U169)</f>
        <v>70.339000000000013</v>
      </c>
      <c r="T170" s="1621"/>
      <c r="U170" s="1621"/>
      <c r="V170" s="1622" t="s">
        <v>861</v>
      </c>
      <c r="W170" s="1623"/>
      <c r="X170" s="1623"/>
      <c r="Y170" s="1622" t="s">
        <v>861</v>
      </c>
      <c r="Z170" s="1623"/>
      <c r="AA170" s="1623"/>
      <c r="AB170" s="1621">
        <f>SUM(AB168:AD169)</f>
        <v>-14.748500000000002</v>
      </c>
      <c r="AC170" s="1621"/>
      <c r="AD170" s="1621"/>
    </row>
    <row r="172" spans="4:30" ht="15.75" customHeight="1">
      <c r="E172" s="668" t="s">
        <v>870</v>
      </c>
      <c r="G172" s="668"/>
    </row>
    <row r="173" spans="4:30" ht="8.25" customHeight="1">
      <c r="D173" s="668"/>
      <c r="F173" s="668"/>
    </row>
    <row r="174" spans="4:30" ht="15.75" customHeight="1">
      <c r="E174" s="1624" t="s">
        <v>851</v>
      </c>
      <c r="F174" s="1624"/>
      <c r="G174" s="1624"/>
      <c r="H174" s="1624"/>
      <c r="I174" s="1624"/>
      <c r="J174" s="1624"/>
      <c r="K174" s="1624"/>
      <c r="L174" s="1624"/>
      <c r="M174" s="1626" t="s">
        <v>852</v>
      </c>
      <c r="N174" s="1627"/>
      <c r="O174" s="1627"/>
      <c r="P174" s="1627" t="s">
        <v>853</v>
      </c>
      <c r="Q174" s="1627"/>
      <c r="R174" s="1627"/>
      <c r="S174" s="1627" t="s">
        <v>854</v>
      </c>
      <c r="T174" s="1624"/>
      <c r="U174" s="1624"/>
      <c r="V174" s="1627" t="s">
        <v>855</v>
      </c>
      <c r="W174" s="1627"/>
      <c r="X174" s="1627"/>
      <c r="Y174" s="1627" t="s">
        <v>856</v>
      </c>
      <c r="Z174" s="1627"/>
      <c r="AA174" s="1627"/>
      <c r="AB174" s="1627" t="s">
        <v>857</v>
      </c>
      <c r="AC174" s="1624"/>
      <c r="AD174" s="1624"/>
    </row>
    <row r="175" spans="4:30" ht="15.75" customHeight="1">
      <c r="E175" s="1625"/>
      <c r="F175" s="1625"/>
      <c r="G175" s="1625"/>
      <c r="H175" s="1625"/>
      <c r="I175" s="1625"/>
      <c r="J175" s="1625"/>
      <c r="K175" s="1625"/>
      <c r="L175" s="1625"/>
      <c r="M175" s="1628"/>
      <c r="N175" s="1629"/>
      <c r="O175" s="1629"/>
      <c r="P175" s="1629"/>
      <c r="Q175" s="1629"/>
      <c r="R175" s="1629"/>
      <c r="S175" s="1625"/>
      <c r="T175" s="1625"/>
      <c r="U175" s="1625"/>
      <c r="V175" s="1629"/>
      <c r="W175" s="1629"/>
      <c r="X175" s="1629"/>
      <c r="Y175" s="1629"/>
      <c r="Z175" s="1629"/>
      <c r="AA175" s="1629"/>
      <c r="AB175" s="1625"/>
      <c r="AC175" s="1625"/>
      <c r="AD175" s="1625"/>
    </row>
    <row r="176" spans="4:30" ht="15.75" customHeight="1">
      <c r="E176" s="715" t="s">
        <v>860</v>
      </c>
      <c r="F176" s="715"/>
      <c r="G176" s="715"/>
      <c r="H176" s="716"/>
      <c r="I176" s="715"/>
      <c r="J176" s="715"/>
      <c r="K176" s="715"/>
      <c r="L176" s="717" t="s">
        <v>808</v>
      </c>
      <c r="M176" s="1633">
        <v>0</v>
      </c>
      <c r="N176" s="1634"/>
      <c r="O176" s="1634"/>
      <c r="P176" s="1618">
        <f>$O$31</f>
        <v>1.55</v>
      </c>
      <c r="Q176" s="1618"/>
      <c r="R176" s="1618"/>
      <c r="S176" s="1617">
        <f>M176*P176</f>
        <v>0</v>
      </c>
      <c r="T176" s="1617"/>
      <c r="U176" s="1617"/>
      <c r="V176" s="1619"/>
      <c r="W176" s="1619"/>
      <c r="X176" s="1619"/>
      <c r="Y176" s="1618">
        <f>$X$31</f>
        <v>-0.32500000000000001</v>
      </c>
      <c r="Z176" s="1618"/>
      <c r="AA176" s="1618"/>
      <c r="AB176" s="1617">
        <f>M176*Y176</f>
        <v>0</v>
      </c>
      <c r="AC176" s="1617"/>
      <c r="AD176" s="1617"/>
    </row>
    <row r="177" spans="4:30" ht="15.75" customHeight="1">
      <c r="E177" s="715"/>
      <c r="F177" s="715"/>
      <c r="G177" s="715"/>
      <c r="H177" s="716"/>
      <c r="I177" s="715"/>
      <c r="J177" s="715"/>
      <c r="K177" s="715"/>
      <c r="L177" s="717" t="s">
        <v>810</v>
      </c>
      <c r="M177" s="1616">
        <f>'§13.鉛直荷重'!AB422</f>
        <v>54.4</v>
      </c>
      <c r="N177" s="1617"/>
      <c r="O177" s="1617"/>
      <c r="P177" s="1618">
        <f>$O$32</f>
        <v>0.64500000000000002</v>
      </c>
      <c r="Q177" s="1618"/>
      <c r="R177" s="1618"/>
      <c r="S177" s="1617">
        <f>M177*P177</f>
        <v>35.088000000000001</v>
      </c>
      <c r="T177" s="1617"/>
      <c r="U177" s="1617"/>
      <c r="V177" s="1619"/>
      <c r="W177" s="1619"/>
      <c r="X177" s="1619"/>
      <c r="Y177" s="1618">
        <f>$X$32</f>
        <v>0.67500000000000004</v>
      </c>
      <c r="Z177" s="1618"/>
      <c r="AA177" s="1618"/>
      <c r="AB177" s="1617">
        <f>M177*Y177</f>
        <v>36.72</v>
      </c>
      <c r="AC177" s="1617"/>
      <c r="AD177" s="1617"/>
    </row>
    <row r="178" spans="4:30" ht="15.75" customHeight="1">
      <c r="E178" s="681"/>
      <c r="F178" s="681"/>
      <c r="G178" s="681"/>
      <c r="H178" s="681"/>
      <c r="I178" s="681"/>
      <c r="J178" s="681"/>
      <c r="K178" s="681"/>
      <c r="L178" s="718" t="s">
        <v>78</v>
      </c>
      <c r="M178" s="1620">
        <f>SUM(M176:O177)</f>
        <v>54.4</v>
      </c>
      <c r="N178" s="1621"/>
      <c r="O178" s="1621"/>
      <c r="P178" s="1622" t="s">
        <v>861</v>
      </c>
      <c r="Q178" s="1623"/>
      <c r="R178" s="1623"/>
      <c r="S178" s="1621">
        <f>SUM(S176:U177)</f>
        <v>35.088000000000001</v>
      </c>
      <c r="T178" s="1621"/>
      <c r="U178" s="1621"/>
      <c r="V178" s="1622" t="s">
        <v>861</v>
      </c>
      <c r="W178" s="1623"/>
      <c r="X178" s="1623"/>
      <c r="Y178" s="1622" t="s">
        <v>861</v>
      </c>
      <c r="Z178" s="1623"/>
      <c r="AA178" s="1623"/>
      <c r="AB178" s="1621">
        <f>SUM(AB176:AD177)</f>
        <v>36.72</v>
      </c>
      <c r="AC178" s="1621"/>
      <c r="AD178" s="1621"/>
    </row>
    <row r="180" spans="4:30" ht="15.75" customHeight="1">
      <c r="E180" s="668" t="s">
        <v>879</v>
      </c>
    </row>
    <row r="181" spans="4:30" ht="8.25" customHeight="1">
      <c r="D181" s="668"/>
      <c r="E181" s="668"/>
    </row>
    <row r="182" spans="4:30" ht="15.75" customHeight="1">
      <c r="E182" s="1624" t="s">
        <v>851</v>
      </c>
      <c r="F182" s="1624"/>
      <c r="G182" s="1624"/>
      <c r="H182" s="1624"/>
      <c r="I182" s="1624"/>
      <c r="J182" s="1624"/>
      <c r="K182" s="1624"/>
      <c r="L182" s="1624"/>
      <c r="M182" s="1626" t="s">
        <v>852</v>
      </c>
      <c r="N182" s="1627"/>
      <c r="O182" s="1627"/>
      <c r="P182" s="1627" t="s">
        <v>853</v>
      </c>
      <c r="Q182" s="1627"/>
      <c r="R182" s="1627"/>
      <c r="S182" s="1627" t="s">
        <v>854</v>
      </c>
      <c r="T182" s="1624"/>
      <c r="U182" s="1624"/>
      <c r="V182" s="1627" t="s">
        <v>855</v>
      </c>
      <c r="W182" s="1627"/>
      <c r="X182" s="1627"/>
      <c r="Y182" s="1627" t="s">
        <v>856</v>
      </c>
      <c r="Z182" s="1627"/>
      <c r="AA182" s="1627"/>
      <c r="AB182" s="1627" t="s">
        <v>857</v>
      </c>
      <c r="AC182" s="1624"/>
      <c r="AD182" s="1624"/>
    </row>
    <row r="183" spans="4:30" ht="15.75" customHeight="1">
      <c r="E183" s="1625"/>
      <c r="F183" s="1625"/>
      <c r="G183" s="1625"/>
      <c r="H183" s="1625"/>
      <c r="I183" s="1625"/>
      <c r="J183" s="1625"/>
      <c r="K183" s="1625"/>
      <c r="L183" s="1625"/>
      <c r="M183" s="1628"/>
      <c r="N183" s="1629"/>
      <c r="O183" s="1629"/>
      <c r="P183" s="1629"/>
      <c r="Q183" s="1629"/>
      <c r="R183" s="1629"/>
      <c r="S183" s="1625"/>
      <c r="T183" s="1625"/>
      <c r="U183" s="1625"/>
      <c r="V183" s="1629"/>
      <c r="W183" s="1629"/>
      <c r="X183" s="1629"/>
      <c r="Y183" s="1629"/>
      <c r="Z183" s="1629"/>
      <c r="AA183" s="1629"/>
      <c r="AB183" s="1625"/>
      <c r="AC183" s="1625"/>
      <c r="AD183" s="1625"/>
    </row>
    <row r="184" spans="4:30" ht="15.75" customHeight="1">
      <c r="E184" s="715" t="s">
        <v>860</v>
      </c>
      <c r="F184" s="715"/>
      <c r="G184" s="715"/>
      <c r="H184" s="716"/>
      <c r="I184" s="715"/>
      <c r="J184" s="715"/>
      <c r="K184" s="715"/>
      <c r="L184" s="717" t="s">
        <v>808</v>
      </c>
      <c r="M184" s="1616">
        <f>'§13.鉛直荷重'!AB446</f>
        <v>23.1</v>
      </c>
      <c r="N184" s="1617"/>
      <c r="O184" s="1617"/>
      <c r="P184" s="1618">
        <f>$O$31</f>
        <v>1.55</v>
      </c>
      <c r="Q184" s="1618"/>
      <c r="R184" s="1618"/>
      <c r="S184" s="1617">
        <f>M184*P184</f>
        <v>35.805</v>
      </c>
      <c r="T184" s="1617"/>
      <c r="U184" s="1617"/>
      <c r="V184" s="1619"/>
      <c r="W184" s="1619"/>
      <c r="X184" s="1619"/>
      <c r="Y184" s="1618">
        <f>$X$31</f>
        <v>-0.32500000000000001</v>
      </c>
      <c r="Z184" s="1618"/>
      <c r="AA184" s="1618"/>
      <c r="AB184" s="1617">
        <f>M184*Y184</f>
        <v>-7.5075000000000003</v>
      </c>
      <c r="AC184" s="1617"/>
      <c r="AD184" s="1617"/>
    </row>
    <row r="185" spans="4:30" ht="15.75" customHeight="1">
      <c r="E185" s="715"/>
      <c r="F185" s="715"/>
      <c r="G185" s="715"/>
      <c r="H185" s="716"/>
      <c r="I185" s="715"/>
      <c r="J185" s="715"/>
      <c r="K185" s="715"/>
      <c r="L185" s="717" t="s">
        <v>810</v>
      </c>
      <c r="M185" s="1616">
        <f>'§13.鉛直荷重'!AB460</f>
        <v>38.49</v>
      </c>
      <c r="N185" s="1617"/>
      <c r="O185" s="1617"/>
      <c r="P185" s="1618">
        <f>$O$32</f>
        <v>0.64500000000000002</v>
      </c>
      <c r="Q185" s="1618"/>
      <c r="R185" s="1618"/>
      <c r="S185" s="1617">
        <f>M185*P185</f>
        <v>24.826050000000002</v>
      </c>
      <c r="T185" s="1617"/>
      <c r="U185" s="1617"/>
      <c r="V185" s="1619"/>
      <c r="W185" s="1619"/>
      <c r="X185" s="1619"/>
      <c r="Y185" s="1618">
        <f>$X$32</f>
        <v>0.67500000000000004</v>
      </c>
      <c r="Z185" s="1618"/>
      <c r="AA185" s="1618"/>
      <c r="AB185" s="1617">
        <f>M185*Y185</f>
        <v>25.980750000000004</v>
      </c>
      <c r="AC185" s="1617"/>
      <c r="AD185" s="1617"/>
    </row>
    <row r="186" spans="4:30" ht="15.75" customHeight="1">
      <c r="E186" s="681"/>
      <c r="F186" s="681"/>
      <c r="G186" s="681"/>
      <c r="H186" s="681"/>
      <c r="I186" s="681"/>
      <c r="J186" s="681"/>
      <c r="K186" s="681"/>
      <c r="L186" s="718" t="s">
        <v>78</v>
      </c>
      <c r="M186" s="1620">
        <f>SUM(M184:O185)</f>
        <v>61.59</v>
      </c>
      <c r="N186" s="1621"/>
      <c r="O186" s="1621"/>
      <c r="P186" s="1622" t="s">
        <v>861</v>
      </c>
      <c r="Q186" s="1623"/>
      <c r="R186" s="1623"/>
      <c r="S186" s="1621">
        <f>SUM(S184:U185)</f>
        <v>60.631050000000002</v>
      </c>
      <c r="T186" s="1621"/>
      <c r="U186" s="1621"/>
      <c r="V186" s="1622" t="s">
        <v>861</v>
      </c>
      <c r="W186" s="1623"/>
      <c r="X186" s="1623"/>
      <c r="Y186" s="1622" t="s">
        <v>861</v>
      </c>
      <c r="Z186" s="1623"/>
      <c r="AA186" s="1623"/>
      <c r="AB186" s="1621">
        <f>SUM(AB184:AD185)</f>
        <v>18.473250000000004</v>
      </c>
      <c r="AC186" s="1621"/>
      <c r="AD186" s="1621"/>
    </row>
    <row r="189" spans="4:30" ht="15.75" customHeight="1">
      <c r="D189" s="668" t="s">
        <v>880</v>
      </c>
    </row>
    <row r="190" spans="4:30" ht="8.25" customHeight="1">
      <c r="D190" s="668"/>
      <c r="E190" s="668"/>
      <c r="H190" s="668"/>
    </row>
    <row r="191" spans="4:30" ht="15.75" customHeight="1">
      <c r="E191" s="668" t="s">
        <v>881</v>
      </c>
      <c r="G191" s="668"/>
    </row>
    <row r="192" spans="4:30" ht="8.25" customHeight="1"/>
    <row r="193" spans="4:30" ht="15.75" customHeight="1">
      <c r="E193" s="1624" t="s">
        <v>851</v>
      </c>
      <c r="F193" s="1624"/>
      <c r="G193" s="1624"/>
      <c r="H193" s="1624"/>
      <c r="I193" s="1624"/>
      <c r="J193" s="1624"/>
      <c r="K193" s="1624"/>
      <c r="L193" s="1624"/>
      <c r="M193" s="1626" t="s">
        <v>852</v>
      </c>
      <c r="N193" s="1627"/>
      <c r="O193" s="1627"/>
      <c r="P193" s="1627" t="s">
        <v>853</v>
      </c>
      <c r="Q193" s="1627"/>
      <c r="R193" s="1627"/>
      <c r="S193" s="1627" t="s">
        <v>854</v>
      </c>
      <c r="T193" s="1624"/>
      <c r="U193" s="1624"/>
      <c r="V193" s="1627" t="s">
        <v>855</v>
      </c>
      <c r="W193" s="1627"/>
      <c r="X193" s="1627"/>
      <c r="Y193" s="1627" t="s">
        <v>856</v>
      </c>
      <c r="Z193" s="1627"/>
      <c r="AA193" s="1627"/>
      <c r="AB193" s="1627" t="s">
        <v>857</v>
      </c>
      <c r="AC193" s="1624"/>
      <c r="AD193" s="1624"/>
    </row>
    <row r="194" spans="4:30" ht="15.75" customHeight="1">
      <c r="E194" s="1625"/>
      <c r="F194" s="1625"/>
      <c r="G194" s="1625"/>
      <c r="H194" s="1625"/>
      <c r="I194" s="1625"/>
      <c r="J194" s="1625"/>
      <c r="K194" s="1625"/>
      <c r="L194" s="1625"/>
      <c r="M194" s="1628"/>
      <c r="N194" s="1629"/>
      <c r="O194" s="1629"/>
      <c r="P194" s="1629"/>
      <c r="Q194" s="1629"/>
      <c r="R194" s="1629"/>
      <c r="S194" s="1625"/>
      <c r="T194" s="1625"/>
      <c r="U194" s="1625"/>
      <c r="V194" s="1629"/>
      <c r="W194" s="1629"/>
      <c r="X194" s="1629"/>
      <c r="Y194" s="1629"/>
      <c r="Z194" s="1629"/>
      <c r="AA194" s="1629"/>
      <c r="AB194" s="1625"/>
      <c r="AC194" s="1625"/>
      <c r="AD194" s="1625"/>
    </row>
    <row r="195" spans="4:30" ht="15.75" customHeight="1">
      <c r="E195" s="715" t="s">
        <v>860</v>
      </c>
      <c r="F195" s="715"/>
      <c r="G195" s="715"/>
      <c r="H195" s="716"/>
      <c r="I195" s="715"/>
      <c r="J195" s="715"/>
      <c r="K195" s="715"/>
      <c r="L195" s="717" t="s">
        <v>808</v>
      </c>
      <c r="M195" s="1616">
        <f>MAX(ABS('§13.鉛直荷重'!AC473),'§13.鉛直荷重'!AC476)</f>
        <v>73.3</v>
      </c>
      <c r="N195" s="1617"/>
      <c r="O195" s="1617"/>
      <c r="P195" s="1618">
        <f>$O$31</f>
        <v>1.55</v>
      </c>
      <c r="Q195" s="1618"/>
      <c r="R195" s="1618"/>
      <c r="S195" s="1617">
        <f>M195*P195</f>
        <v>113.61499999999999</v>
      </c>
      <c r="T195" s="1617"/>
      <c r="U195" s="1617"/>
      <c r="V195" s="1619"/>
      <c r="W195" s="1619"/>
      <c r="X195" s="1619"/>
      <c r="Y195" s="1618">
        <f>$X$31</f>
        <v>-0.32500000000000001</v>
      </c>
      <c r="Z195" s="1618"/>
      <c r="AA195" s="1618"/>
      <c r="AB195" s="1617">
        <f>M195*Y195</f>
        <v>-23.822500000000002</v>
      </c>
      <c r="AC195" s="1617"/>
      <c r="AD195" s="1617"/>
    </row>
    <row r="196" spans="4:30" ht="15.75" customHeight="1">
      <c r="E196" s="715"/>
      <c r="F196" s="715"/>
      <c r="G196" s="715"/>
      <c r="H196" s="716"/>
      <c r="I196" s="715"/>
      <c r="J196" s="715"/>
      <c r="K196" s="715"/>
      <c r="L196" s="717" t="s">
        <v>810</v>
      </c>
      <c r="M196" s="1616">
        <f>MAX(ABS('§13.鉛直荷重'!AC484),'§13.鉛直荷重'!AC485)</f>
        <v>59.91</v>
      </c>
      <c r="N196" s="1617"/>
      <c r="O196" s="1617"/>
      <c r="P196" s="1618">
        <f>$O$32</f>
        <v>0.64500000000000002</v>
      </c>
      <c r="Q196" s="1618"/>
      <c r="R196" s="1618"/>
      <c r="S196" s="1617">
        <f>M196*P196</f>
        <v>38.641950000000001</v>
      </c>
      <c r="T196" s="1617"/>
      <c r="U196" s="1617"/>
      <c r="V196" s="1619"/>
      <c r="W196" s="1619"/>
      <c r="X196" s="1619"/>
      <c r="Y196" s="1618">
        <f>$X$32</f>
        <v>0.67500000000000004</v>
      </c>
      <c r="Z196" s="1618"/>
      <c r="AA196" s="1618"/>
      <c r="AB196" s="1617">
        <f>M196*Y196</f>
        <v>40.439250000000001</v>
      </c>
      <c r="AC196" s="1617"/>
      <c r="AD196" s="1617"/>
    </row>
    <row r="197" spans="4:30" ht="15.75" customHeight="1">
      <c r="E197" s="681"/>
      <c r="F197" s="681"/>
      <c r="G197" s="681"/>
      <c r="H197" s="681"/>
      <c r="I197" s="681"/>
      <c r="J197" s="681"/>
      <c r="K197" s="681"/>
      <c r="L197" s="718" t="s">
        <v>78</v>
      </c>
      <c r="M197" s="1620">
        <f>SUM(M195:O196)</f>
        <v>133.20999999999998</v>
      </c>
      <c r="N197" s="1621"/>
      <c r="O197" s="1621"/>
      <c r="P197" s="1622" t="s">
        <v>861</v>
      </c>
      <c r="Q197" s="1623"/>
      <c r="R197" s="1623"/>
      <c r="S197" s="1621">
        <f>SUM(S195:U196)</f>
        <v>152.25694999999999</v>
      </c>
      <c r="T197" s="1621"/>
      <c r="U197" s="1621"/>
      <c r="V197" s="1622" t="s">
        <v>861</v>
      </c>
      <c r="W197" s="1623"/>
      <c r="X197" s="1623"/>
      <c r="Y197" s="1622" t="s">
        <v>861</v>
      </c>
      <c r="Z197" s="1623"/>
      <c r="AA197" s="1623"/>
      <c r="AB197" s="1621">
        <f>SUM(AB195:AD196)</f>
        <v>16.61675</v>
      </c>
      <c r="AC197" s="1621"/>
      <c r="AD197" s="1621"/>
    </row>
    <row r="199" spans="4:30" ht="15.75" customHeight="1">
      <c r="E199" s="668" t="s">
        <v>882</v>
      </c>
      <c r="G199" s="668"/>
    </row>
    <row r="200" spans="4:30" ht="8.25" customHeight="1"/>
    <row r="201" spans="4:30" ht="15.75" customHeight="1">
      <c r="E201" s="1624" t="s">
        <v>851</v>
      </c>
      <c r="F201" s="1624"/>
      <c r="G201" s="1624"/>
      <c r="H201" s="1624"/>
      <c r="I201" s="1624"/>
      <c r="J201" s="1624"/>
      <c r="K201" s="1624"/>
      <c r="L201" s="1624"/>
      <c r="M201" s="1626" t="s">
        <v>852</v>
      </c>
      <c r="N201" s="1627"/>
      <c r="O201" s="1627"/>
      <c r="P201" s="1627" t="s">
        <v>853</v>
      </c>
      <c r="Q201" s="1627"/>
      <c r="R201" s="1627"/>
      <c r="S201" s="1627" t="s">
        <v>854</v>
      </c>
      <c r="T201" s="1624"/>
      <c r="U201" s="1624"/>
      <c r="V201" s="1627" t="s">
        <v>855</v>
      </c>
      <c r="W201" s="1627"/>
      <c r="X201" s="1627"/>
      <c r="Y201" s="1627" t="s">
        <v>856</v>
      </c>
      <c r="Z201" s="1627"/>
      <c r="AA201" s="1627"/>
      <c r="AB201" s="1627" t="s">
        <v>857</v>
      </c>
      <c r="AC201" s="1624"/>
      <c r="AD201" s="1624"/>
    </row>
    <row r="202" spans="4:30" ht="15.75" customHeight="1">
      <c r="E202" s="1625"/>
      <c r="F202" s="1625"/>
      <c r="G202" s="1625"/>
      <c r="H202" s="1625"/>
      <c r="I202" s="1625"/>
      <c r="J202" s="1625"/>
      <c r="K202" s="1625"/>
      <c r="L202" s="1625"/>
      <c r="M202" s="1628"/>
      <c r="N202" s="1629"/>
      <c r="O202" s="1629"/>
      <c r="P202" s="1629"/>
      <c r="Q202" s="1629"/>
      <c r="R202" s="1629"/>
      <c r="S202" s="1625"/>
      <c r="T202" s="1625"/>
      <c r="U202" s="1625"/>
      <c r="V202" s="1629"/>
      <c r="W202" s="1629"/>
      <c r="X202" s="1629"/>
      <c r="Y202" s="1629"/>
      <c r="Z202" s="1629"/>
      <c r="AA202" s="1629"/>
      <c r="AB202" s="1625"/>
      <c r="AC202" s="1625"/>
      <c r="AD202" s="1625"/>
    </row>
    <row r="203" spans="4:30" ht="15.75" customHeight="1">
      <c r="E203" s="715" t="s">
        <v>860</v>
      </c>
      <c r="F203" s="715"/>
      <c r="G203" s="715"/>
      <c r="H203" s="716"/>
      <c r="I203" s="715"/>
      <c r="J203" s="715"/>
      <c r="K203" s="715"/>
      <c r="L203" s="717" t="s">
        <v>808</v>
      </c>
      <c r="M203" s="1616">
        <f>MAX(ABS('§13.鉛直荷重'!AC496),'§13.鉛直荷重'!AC499)</f>
        <v>146.6</v>
      </c>
      <c r="N203" s="1617"/>
      <c r="O203" s="1617"/>
      <c r="P203" s="1618">
        <f>$O$31</f>
        <v>1.55</v>
      </c>
      <c r="Q203" s="1618"/>
      <c r="R203" s="1618"/>
      <c r="S203" s="1617">
        <f>M203*P203</f>
        <v>227.23</v>
      </c>
      <c r="T203" s="1617"/>
      <c r="U203" s="1617"/>
      <c r="V203" s="1619"/>
      <c r="W203" s="1619"/>
      <c r="X203" s="1619"/>
      <c r="Y203" s="1618">
        <f>$X$31</f>
        <v>-0.32500000000000001</v>
      </c>
      <c r="Z203" s="1618"/>
      <c r="AA203" s="1618"/>
      <c r="AB203" s="1617">
        <f>M203*Y203</f>
        <v>-47.645000000000003</v>
      </c>
      <c r="AC203" s="1617"/>
      <c r="AD203" s="1617"/>
    </row>
    <row r="204" spans="4:30" ht="15.75" customHeight="1">
      <c r="E204" s="715"/>
      <c r="F204" s="715"/>
      <c r="G204" s="715"/>
      <c r="H204" s="716"/>
      <c r="I204" s="715"/>
      <c r="J204" s="715"/>
      <c r="K204" s="715"/>
      <c r="L204" s="717" t="s">
        <v>810</v>
      </c>
      <c r="M204" s="1616">
        <f>MAX(ABS('§13.鉛直荷重'!AC507),'§13.鉛直荷重'!AC508)</f>
        <v>119.82</v>
      </c>
      <c r="N204" s="1617"/>
      <c r="O204" s="1617"/>
      <c r="P204" s="1618">
        <f>$O$32</f>
        <v>0.64500000000000002</v>
      </c>
      <c r="Q204" s="1618"/>
      <c r="R204" s="1618"/>
      <c r="S204" s="1617">
        <f>M204*P204</f>
        <v>77.283900000000003</v>
      </c>
      <c r="T204" s="1617"/>
      <c r="U204" s="1617"/>
      <c r="V204" s="1619"/>
      <c r="W204" s="1619"/>
      <c r="X204" s="1619"/>
      <c r="Y204" s="1618">
        <f>$X$32</f>
        <v>0.67500000000000004</v>
      </c>
      <c r="Z204" s="1618"/>
      <c r="AA204" s="1618"/>
      <c r="AB204" s="1617">
        <f>M204*Y204</f>
        <v>80.878500000000003</v>
      </c>
      <c r="AC204" s="1617"/>
      <c r="AD204" s="1617"/>
    </row>
    <row r="205" spans="4:30" ht="15.75" customHeight="1">
      <c r="E205" s="681"/>
      <c r="F205" s="681"/>
      <c r="G205" s="681"/>
      <c r="H205" s="681"/>
      <c r="I205" s="681"/>
      <c r="J205" s="681"/>
      <c r="K205" s="681"/>
      <c r="L205" s="718" t="s">
        <v>78</v>
      </c>
      <c r="M205" s="1620">
        <f>SUM(M203:O204)</f>
        <v>266.41999999999996</v>
      </c>
      <c r="N205" s="1621"/>
      <c r="O205" s="1621"/>
      <c r="P205" s="1622" t="s">
        <v>861</v>
      </c>
      <c r="Q205" s="1623"/>
      <c r="R205" s="1623"/>
      <c r="S205" s="1621">
        <f>SUM(S203:U204)</f>
        <v>304.51389999999998</v>
      </c>
      <c r="T205" s="1621"/>
      <c r="U205" s="1621"/>
      <c r="V205" s="1622" t="s">
        <v>861</v>
      </c>
      <c r="W205" s="1623"/>
      <c r="X205" s="1623"/>
      <c r="Y205" s="1622" t="s">
        <v>861</v>
      </c>
      <c r="Z205" s="1623"/>
      <c r="AA205" s="1623"/>
      <c r="AB205" s="1621">
        <f>SUM(AB203:AD204)</f>
        <v>33.233499999999999</v>
      </c>
      <c r="AC205" s="1621"/>
      <c r="AD205" s="1621"/>
    </row>
    <row r="208" spans="4:30" ht="15.75" customHeight="1">
      <c r="D208" s="668" t="s">
        <v>883</v>
      </c>
      <c r="G208" s="668"/>
    </row>
    <row r="209" spans="4:29" ht="8.25" customHeight="1"/>
    <row r="210" spans="4:29" ht="15.75" customHeight="1">
      <c r="D210" s="1624" t="s">
        <v>851</v>
      </c>
      <c r="E210" s="1624"/>
      <c r="F210" s="1624"/>
      <c r="G210" s="1624"/>
      <c r="H210" s="1624"/>
      <c r="I210" s="1624"/>
      <c r="J210" s="1624"/>
      <c r="K210" s="1624"/>
      <c r="L210" s="1626" t="s">
        <v>852</v>
      </c>
      <c r="M210" s="1627"/>
      <c r="N210" s="1627"/>
      <c r="O210" s="1627" t="s">
        <v>853</v>
      </c>
      <c r="P210" s="1627"/>
      <c r="Q210" s="1627"/>
      <c r="R210" s="1627" t="s">
        <v>854</v>
      </c>
      <c r="S210" s="1624"/>
      <c r="T210" s="1624"/>
      <c r="U210" s="1627" t="s">
        <v>855</v>
      </c>
      <c r="V210" s="1627"/>
      <c r="W210" s="1627"/>
      <c r="X210" s="1627" t="s">
        <v>856</v>
      </c>
      <c r="Y210" s="1627"/>
      <c r="Z210" s="1627"/>
      <c r="AA210" s="1627" t="s">
        <v>857</v>
      </c>
      <c r="AB210" s="1624"/>
      <c r="AC210" s="1624"/>
    </row>
    <row r="211" spans="4:29" ht="15.75" customHeight="1">
      <c r="D211" s="1625"/>
      <c r="E211" s="1625"/>
      <c r="F211" s="1625"/>
      <c r="G211" s="1625"/>
      <c r="H211" s="1625"/>
      <c r="I211" s="1625"/>
      <c r="J211" s="1625"/>
      <c r="K211" s="1625"/>
      <c r="L211" s="1628"/>
      <c r="M211" s="1629"/>
      <c r="N211" s="1629"/>
      <c r="O211" s="1629"/>
      <c r="P211" s="1629"/>
      <c r="Q211" s="1629"/>
      <c r="R211" s="1625"/>
      <c r="S211" s="1625"/>
      <c r="T211" s="1625"/>
      <c r="U211" s="1629"/>
      <c r="V211" s="1629"/>
      <c r="W211" s="1629"/>
      <c r="X211" s="1629"/>
      <c r="Y211" s="1629"/>
      <c r="Z211" s="1629"/>
      <c r="AA211" s="1625"/>
      <c r="AB211" s="1625"/>
      <c r="AC211" s="1625"/>
    </row>
    <row r="212" spans="4:29" ht="15.75" customHeight="1">
      <c r="D212" s="715" t="s">
        <v>884</v>
      </c>
      <c r="E212" s="715"/>
      <c r="F212" s="715"/>
      <c r="G212" s="716"/>
      <c r="H212" s="715"/>
      <c r="I212" s="715"/>
      <c r="J212" s="715"/>
      <c r="K212" s="717" t="s">
        <v>808</v>
      </c>
      <c r="L212" s="1616">
        <f>MAX(ABS('§13.鉛直荷重'!AB541),'§13.鉛直荷重'!AB544)</f>
        <v>1246.47</v>
      </c>
      <c r="M212" s="1617"/>
      <c r="N212" s="1617"/>
      <c r="O212" s="1618">
        <f>$O$31</f>
        <v>1.55</v>
      </c>
      <c r="P212" s="1618"/>
      <c r="Q212" s="1618"/>
      <c r="R212" s="1617">
        <f>L212*O212</f>
        <v>1932.0285000000001</v>
      </c>
      <c r="S212" s="1617"/>
      <c r="T212" s="1617"/>
      <c r="U212" s="1619"/>
      <c r="V212" s="1619"/>
      <c r="W212" s="1619"/>
      <c r="X212" s="1618">
        <f>$X$31</f>
        <v>-0.32500000000000001</v>
      </c>
      <c r="Y212" s="1618"/>
      <c r="Z212" s="1618"/>
      <c r="AA212" s="1617">
        <f>L212*X212</f>
        <v>-405.10275000000001</v>
      </c>
      <c r="AB212" s="1617"/>
      <c r="AC212" s="1617"/>
    </row>
    <row r="213" spans="4:29" ht="15.75" customHeight="1">
      <c r="D213" s="715"/>
      <c r="E213" s="715"/>
      <c r="F213" s="715"/>
      <c r="G213" s="716"/>
      <c r="H213" s="715"/>
      <c r="I213" s="715"/>
      <c r="J213" s="715"/>
      <c r="K213" s="717" t="s">
        <v>810</v>
      </c>
      <c r="L213" s="1616">
        <f>MAX(ABS('§13.鉛直荷重'!AC567),'§13.鉛直荷重'!AC568)</f>
        <v>679.9</v>
      </c>
      <c r="M213" s="1617"/>
      <c r="N213" s="1617"/>
      <c r="O213" s="1618">
        <f>$O$32</f>
        <v>0.64500000000000002</v>
      </c>
      <c r="P213" s="1618"/>
      <c r="Q213" s="1618"/>
      <c r="R213" s="1617">
        <f>L213*O213</f>
        <v>438.53550000000001</v>
      </c>
      <c r="S213" s="1617"/>
      <c r="T213" s="1617"/>
      <c r="U213" s="1619"/>
      <c r="V213" s="1619"/>
      <c r="W213" s="1619"/>
      <c r="X213" s="1618">
        <f>$X$32</f>
        <v>0.67500000000000004</v>
      </c>
      <c r="Y213" s="1618"/>
      <c r="Z213" s="1618"/>
      <c r="AA213" s="1617">
        <f>L213*X213</f>
        <v>458.9325</v>
      </c>
      <c r="AB213" s="1617"/>
      <c r="AC213" s="1617"/>
    </row>
    <row r="214" spans="4:29" ht="15.75" customHeight="1">
      <c r="D214" s="715" t="s">
        <v>885</v>
      </c>
      <c r="E214" s="715"/>
      <c r="F214" s="715"/>
      <c r="G214" s="716"/>
      <c r="H214" s="715"/>
      <c r="I214" s="715"/>
      <c r="J214" s="715"/>
      <c r="K214" s="717" t="s">
        <v>808</v>
      </c>
      <c r="L214" s="1616">
        <f>MAX(ABS('§13.鉛直荷重'!AB594),'§13.鉛直荷重'!AB597)</f>
        <v>58.47</v>
      </c>
      <c r="M214" s="1617"/>
      <c r="N214" s="1617"/>
      <c r="O214" s="1618">
        <f>$O$31</f>
        <v>1.55</v>
      </c>
      <c r="P214" s="1618"/>
      <c r="Q214" s="1618"/>
      <c r="R214" s="1617">
        <f>L214*O214</f>
        <v>90.628500000000003</v>
      </c>
      <c r="S214" s="1617"/>
      <c r="T214" s="1617"/>
      <c r="U214" s="1619"/>
      <c r="V214" s="1619"/>
      <c r="W214" s="1619"/>
      <c r="X214" s="1618">
        <f>$X$31</f>
        <v>-0.32500000000000001</v>
      </c>
      <c r="Y214" s="1618"/>
      <c r="Z214" s="1618"/>
      <c r="AA214" s="1617">
        <f>L214*X214</f>
        <v>-19.002749999999999</v>
      </c>
      <c r="AB214" s="1617"/>
      <c r="AC214" s="1617"/>
    </row>
    <row r="215" spans="4:29" ht="15.75" customHeight="1">
      <c r="D215" s="715"/>
      <c r="E215" s="715"/>
      <c r="F215" s="715"/>
      <c r="G215" s="716"/>
      <c r="H215" s="715"/>
      <c r="I215" s="715"/>
      <c r="J215" s="715"/>
      <c r="K215" s="717" t="s">
        <v>810</v>
      </c>
      <c r="L215" s="1616">
        <f>MAX(ABS('§13.鉛直荷重'!AC620),'§13.鉛直荷重'!AC621)</f>
        <v>43.53</v>
      </c>
      <c r="M215" s="1617"/>
      <c r="N215" s="1617"/>
      <c r="O215" s="1618">
        <f>$O$32</f>
        <v>0.64500000000000002</v>
      </c>
      <c r="P215" s="1618"/>
      <c r="Q215" s="1618"/>
      <c r="R215" s="1617">
        <f>L215*O215</f>
        <v>28.07685</v>
      </c>
      <c r="S215" s="1617"/>
      <c r="T215" s="1617"/>
      <c r="U215" s="1619"/>
      <c r="V215" s="1619"/>
      <c r="W215" s="1619"/>
      <c r="X215" s="1618">
        <f>$X$32</f>
        <v>0.67500000000000004</v>
      </c>
      <c r="Y215" s="1618"/>
      <c r="Z215" s="1618"/>
      <c r="AA215" s="1617">
        <f>L215*X215</f>
        <v>29.382750000000001</v>
      </c>
      <c r="AB215" s="1617"/>
      <c r="AC215" s="1617"/>
    </row>
    <row r="216" spans="4:29" ht="15.75" customHeight="1">
      <c r="D216" s="681"/>
      <c r="E216" s="681"/>
      <c r="F216" s="681"/>
      <c r="G216" s="681"/>
      <c r="H216" s="681"/>
      <c r="I216" s="681"/>
      <c r="J216" s="681"/>
      <c r="K216" s="718" t="s">
        <v>78</v>
      </c>
      <c r="L216" s="1620">
        <f>SUM(L212:N215)</f>
        <v>2028.37</v>
      </c>
      <c r="M216" s="1621"/>
      <c r="N216" s="1621"/>
      <c r="O216" s="1622" t="s">
        <v>861</v>
      </c>
      <c r="P216" s="1623"/>
      <c r="Q216" s="1623"/>
      <c r="R216" s="1621">
        <f>SUM(R212:T215)</f>
        <v>2489.26935</v>
      </c>
      <c r="S216" s="1621"/>
      <c r="T216" s="1621"/>
      <c r="U216" s="1622" t="s">
        <v>861</v>
      </c>
      <c r="V216" s="1623"/>
      <c r="W216" s="1623"/>
      <c r="X216" s="1622" t="s">
        <v>861</v>
      </c>
      <c r="Y216" s="1623"/>
      <c r="Z216" s="1623"/>
      <c r="AA216" s="1621">
        <f>SUM(AA212:AC215)</f>
        <v>64.209749999999985</v>
      </c>
      <c r="AB216" s="1621"/>
      <c r="AC216" s="1621"/>
    </row>
    <row r="219" spans="4:29" ht="15.75" customHeight="1">
      <c r="D219" s="668" t="s">
        <v>886</v>
      </c>
      <c r="L219" s="297" t="s">
        <v>174</v>
      </c>
      <c r="N219" s="297"/>
      <c r="O219" s="297"/>
      <c r="AB219" s="668"/>
    </row>
    <row r="220" spans="4:29" ht="8.25" customHeight="1"/>
    <row r="221" spans="4:29" ht="15.75" customHeight="1">
      <c r="D221" s="1624" t="s">
        <v>851</v>
      </c>
      <c r="E221" s="1624"/>
      <c r="F221" s="1624"/>
      <c r="G221" s="1624"/>
      <c r="H221" s="1624"/>
      <c r="I221" s="1624"/>
      <c r="J221" s="1624"/>
      <c r="K221" s="1624"/>
      <c r="L221" s="1626" t="s">
        <v>852</v>
      </c>
      <c r="M221" s="1627"/>
      <c r="N221" s="1627"/>
      <c r="O221" s="1627" t="s">
        <v>853</v>
      </c>
      <c r="P221" s="1627"/>
      <c r="Q221" s="1627"/>
      <c r="R221" s="1627" t="s">
        <v>854</v>
      </c>
      <c r="S221" s="1624"/>
      <c r="T221" s="1624"/>
      <c r="U221" s="1627" t="s">
        <v>855</v>
      </c>
      <c r="V221" s="1627"/>
      <c r="W221" s="1627"/>
      <c r="X221" s="1627" t="s">
        <v>887</v>
      </c>
      <c r="Y221" s="1627"/>
      <c r="Z221" s="1627"/>
      <c r="AA221" s="1627" t="s">
        <v>857</v>
      </c>
      <c r="AB221" s="1624"/>
      <c r="AC221" s="1624"/>
    </row>
    <row r="222" spans="4:29" ht="15.75" customHeight="1">
      <c r="D222" s="1625"/>
      <c r="E222" s="1625"/>
      <c r="F222" s="1625"/>
      <c r="G222" s="1625"/>
      <c r="H222" s="1625"/>
      <c r="I222" s="1625"/>
      <c r="J222" s="1625"/>
      <c r="K222" s="1625"/>
      <c r="L222" s="1628"/>
      <c r="M222" s="1629"/>
      <c r="N222" s="1629"/>
      <c r="O222" s="1629"/>
      <c r="P222" s="1629"/>
      <c r="Q222" s="1629"/>
      <c r="R222" s="1625"/>
      <c r="S222" s="1625"/>
      <c r="T222" s="1625"/>
      <c r="U222" s="1629"/>
      <c r="V222" s="1629"/>
      <c r="W222" s="1629"/>
      <c r="X222" s="1629"/>
      <c r="Y222" s="1629"/>
      <c r="Z222" s="1629"/>
      <c r="AA222" s="1625"/>
      <c r="AB222" s="1625"/>
      <c r="AC222" s="1625"/>
    </row>
    <row r="223" spans="4:29" ht="15.75" customHeight="1">
      <c r="D223" s="721" t="s">
        <v>808</v>
      </c>
      <c r="E223" s="715"/>
      <c r="F223" s="715"/>
      <c r="G223" s="716" t="s">
        <v>888</v>
      </c>
      <c r="H223" s="716"/>
      <c r="I223" s="715"/>
      <c r="J223" s="715"/>
      <c r="K223" s="716"/>
      <c r="L223" s="1616"/>
      <c r="M223" s="1617"/>
      <c r="N223" s="1617"/>
      <c r="O223" s="1618"/>
      <c r="P223" s="1618"/>
      <c r="Q223" s="1618"/>
      <c r="R223" s="1617"/>
      <c r="S223" s="1617"/>
      <c r="T223" s="1617"/>
      <c r="U223" s="1619">
        <f>水平荷重!Z236</f>
        <v>214.43</v>
      </c>
      <c r="V223" s="1619"/>
      <c r="W223" s="1619"/>
      <c r="X223" s="1618">
        <f>AD12/1000</f>
        <v>1.35</v>
      </c>
      <c r="Y223" s="1618"/>
      <c r="Z223" s="1618"/>
      <c r="AA223" s="1617">
        <f>U223*X223</f>
        <v>289.48050000000001</v>
      </c>
      <c r="AB223" s="1617"/>
      <c r="AC223" s="1617"/>
    </row>
    <row r="224" spans="4:29" ht="15.75" customHeight="1">
      <c r="D224" s="721"/>
      <c r="E224" s="715"/>
      <c r="F224" s="715"/>
      <c r="G224" s="716" t="s">
        <v>889</v>
      </c>
      <c r="H224" s="716"/>
      <c r="I224" s="715"/>
      <c r="J224" s="715"/>
      <c r="K224" s="716"/>
      <c r="L224" s="1616"/>
      <c r="M224" s="1617"/>
      <c r="N224" s="1617"/>
      <c r="O224" s="1618"/>
      <c r="P224" s="1618"/>
      <c r="Q224" s="1618"/>
      <c r="R224" s="1617"/>
      <c r="S224" s="1617"/>
      <c r="T224" s="1617"/>
      <c r="U224" s="1619">
        <f>水平荷重!Z260</f>
        <v>0</v>
      </c>
      <c r="V224" s="1619"/>
      <c r="W224" s="1619"/>
      <c r="X224" s="1618">
        <f>X223</f>
        <v>1.35</v>
      </c>
      <c r="Y224" s="1618"/>
      <c r="Z224" s="1618"/>
      <c r="AA224" s="1617">
        <f t="shared" ref="AA224:AA225" si="0">U224*X224</f>
        <v>0</v>
      </c>
      <c r="AB224" s="1617"/>
      <c r="AC224" s="1617"/>
    </row>
    <row r="225" spans="4:29" ht="15.75" customHeight="1">
      <c r="D225" s="721" t="s">
        <v>810</v>
      </c>
      <c r="E225" s="715"/>
      <c r="F225" s="715"/>
      <c r="G225" s="716" t="s">
        <v>888</v>
      </c>
      <c r="H225" s="716"/>
      <c r="I225" s="715"/>
      <c r="J225" s="715"/>
      <c r="K225" s="716"/>
      <c r="L225" s="1616"/>
      <c r="M225" s="1617"/>
      <c r="N225" s="1617"/>
      <c r="O225" s="1618"/>
      <c r="P225" s="1618"/>
      <c r="Q225" s="1618"/>
      <c r="R225" s="1617"/>
      <c r="S225" s="1617"/>
      <c r="T225" s="1617"/>
      <c r="U225" s="1619">
        <f>水平荷重!Z247</f>
        <v>0</v>
      </c>
      <c r="V225" s="1619"/>
      <c r="W225" s="1619"/>
      <c r="X225" s="1618">
        <f>X224</f>
        <v>1.35</v>
      </c>
      <c r="Y225" s="1618"/>
      <c r="Z225" s="1618"/>
      <c r="AA225" s="1617">
        <f t="shared" si="0"/>
        <v>0</v>
      </c>
      <c r="AB225" s="1617"/>
      <c r="AC225" s="1617"/>
    </row>
    <row r="226" spans="4:29" ht="15.75" customHeight="1">
      <c r="D226" s="715"/>
      <c r="E226" s="715"/>
      <c r="F226" s="715"/>
      <c r="G226" s="716" t="s">
        <v>889</v>
      </c>
      <c r="H226" s="715"/>
      <c r="I226" s="715"/>
      <c r="J226" s="715"/>
      <c r="K226" s="717"/>
      <c r="L226" s="1616"/>
      <c r="M226" s="1617"/>
      <c r="N226" s="1617"/>
      <c r="O226" s="1618"/>
      <c r="P226" s="1618"/>
      <c r="Q226" s="1618"/>
      <c r="R226" s="1617"/>
      <c r="S226" s="1617"/>
      <c r="T226" s="1617"/>
      <c r="U226" s="1632" t="s">
        <v>861</v>
      </c>
      <c r="V226" s="1632"/>
      <c r="W226" s="1632"/>
      <c r="X226" s="1618">
        <f>X225</f>
        <v>1.35</v>
      </c>
      <c r="Y226" s="1618"/>
      <c r="Z226" s="1618"/>
      <c r="AA226" s="1617"/>
      <c r="AB226" s="1617"/>
      <c r="AC226" s="1617"/>
    </row>
    <row r="227" spans="4:29" ht="15.75" customHeight="1">
      <c r="D227" s="681"/>
      <c r="E227" s="681"/>
      <c r="F227" s="681"/>
      <c r="G227" s="681"/>
      <c r="H227" s="681"/>
      <c r="I227" s="681"/>
      <c r="J227" s="681"/>
      <c r="K227" s="718" t="s">
        <v>78</v>
      </c>
      <c r="L227" s="1630" t="s">
        <v>861</v>
      </c>
      <c r="M227" s="1631"/>
      <c r="N227" s="1631"/>
      <c r="O227" s="1622" t="s">
        <v>861</v>
      </c>
      <c r="P227" s="1623"/>
      <c r="Q227" s="1623"/>
      <c r="R227" s="1631" t="s">
        <v>861</v>
      </c>
      <c r="S227" s="1631"/>
      <c r="T227" s="1631"/>
      <c r="U227" s="1622">
        <f>SUM(U223:W226)</f>
        <v>214.43</v>
      </c>
      <c r="V227" s="1623"/>
      <c r="W227" s="1623"/>
      <c r="X227" s="1622" t="s">
        <v>861</v>
      </c>
      <c r="Y227" s="1623"/>
      <c r="Z227" s="1623"/>
      <c r="AA227" s="1621">
        <f>SUM(AA223:AC226)</f>
        <v>289.48050000000001</v>
      </c>
      <c r="AB227" s="1621"/>
      <c r="AC227" s="1621"/>
    </row>
    <row r="230" spans="4:29" s="297" customFormat="1" ht="15" customHeight="1">
      <c r="D230" s="455" t="s">
        <v>890</v>
      </c>
      <c r="L230" s="297" t="s">
        <v>177</v>
      </c>
    </row>
    <row r="231" spans="4:29" ht="8.25" customHeight="1"/>
    <row r="232" spans="4:29" ht="15.75" customHeight="1">
      <c r="D232" s="1624" t="s">
        <v>851</v>
      </c>
      <c r="E232" s="1624"/>
      <c r="F232" s="1624"/>
      <c r="G232" s="1624"/>
      <c r="H232" s="1624"/>
      <c r="I232" s="1624"/>
      <c r="J232" s="1624"/>
      <c r="K232" s="1624"/>
      <c r="L232" s="1626" t="s">
        <v>852</v>
      </c>
      <c r="M232" s="1627"/>
      <c r="N232" s="1627"/>
      <c r="O232" s="1627" t="s">
        <v>853</v>
      </c>
      <c r="P232" s="1627"/>
      <c r="Q232" s="1627"/>
      <c r="R232" s="1627" t="s">
        <v>854</v>
      </c>
      <c r="S232" s="1624"/>
      <c r="T232" s="1624"/>
      <c r="U232" s="1627" t="s">
        <v>855</v>
      </c>
      <c r="V232" s="1627"/>
      <c r="W232" s="1627"/>
      <c r="X232" s="1627" t="s">
        <v>887</v>
      </c>
      <c r="Y232" s="1627"/>
      <c r="Z232" s="1627"/>
      <c r="AA232" s="1627" t="s">
        <v>857</v>
      </c>
      <c r="AB232" s="1624"/>
      <c r="AC232" s="1624"/>
    </row>
    <row r="233" spans="4:29" ht="15.75" customHeight="1">
      <c r="D233" s="1625"/>
      <c r="E233" s="1625"/>
      <c r="F233" s="1625"/>
      <c r="G233" s="1625"/>
      <c r="H233" s="1625"/>
      <c r="I233" s="1625"/>
      <c r="J233" s="1625"/>
      <c r="K233" s="1625"/>
      <c r="L233" s="1628"/>
      <c r="M233" s="1629"/>
      <c r="N233" s="1629"/>
      <c r="O233" s="1629"/>
      <c r="P233" s="1629"/>
      <c r="Q233" s="1629"/>
      <c r="R233" s="1625"/>
      <c r="S233" s="1625"/>
      <c r="T233" s="1625"/>
      <c r="U233" s="1629"/>
      <c r="V233" s="1629"/>
      <c r="W233" s="1629"/>
      <c r="X233" s="1629"/>
      <c r="Y233" s="1629"/>
      <c r="Z233" s="1629"/>
      <c r="AA233" s="1625"/>
      <c r="AB233" s="1625"/>
      <c r="AC233" s="1625"/>
    </row>
    <row r="234" spans="4:29" ht="15.75" customHeight="1">
      <c r="D234" s="721" t="s">
        <v>808</v>
      </c>
      <c r="E234" s="715"/>
      <c r="F234" s="715"/>
      <c r="G234" s="716" t="s">
        <v>888</v>
      </c>
      <c r="H234" s="716"/>
      <c r="I234" s="715"/>
      <c r="J234" s="715"/>
      <c r="K234" s="716"/>
      <c r="L234" s="1616"/>
      <c r="M234" s="1617"/>
      <c r="N234" s="1617"/>
      <c r="O234" s="1618"/>
      <c r="P234" s="1618"/>
      <c r="Q234" s="1618"/>
      <c r="R234" s="1617"/>
      <c r="S234" s="1617"/>
      <c r="T234" s="1617"/>
      <c r="U234" s="1619">
        <f>水平荷重!Z237</f>
        <v>212.43</v>
      </c>
      <c r="V234" s="1619"/>
      <c r="W234" s="1619"/>
      <c r="X234" s="1618">
        <f>X226</f>
        <v>1.35</v>
      </c>
      <c r="Y234" s="1618"/>
      <c r="Z234" s="1618"/>
      <c r="AA234" s="1617">
        <f>U234*X234</f>
        <v>286.78050000000002</v>
      </c>
      <c r="AB234" s="1617"/>
      <c r="AC234" s="1617"/>
    </row>
    <row r="235" spans="4:29" ht="15.75" customHeight="1">
      <c r="D235" s="721"/>
      <c r="E235" s="715"/>
      <c r="F235" s="715"/>
      <c r="G235" s="716" t="s">
        <v>889</v>
      </c>
      <c r="H235" s="716"/>
      <c r="I235" s="715"/>
      <c r="J235" s="715"/>
      <c r="K235" s="716"/>
      <c r="L235" s="1616"/>
      <c r="M235" s="1617"/>
      <c r="N235" s="1617"/>
      <c r="O235" s="1618"/>
      <c r="P235" s="1618"/>
      <c r="Q235" s="1618"/>
      <c r="R235" s="1617"/>
      <c r="S235" s="1617"/>
      <c r="T235" s="1617"/>
      <c r="U235" s="1619">
        <f>水平荷重!Z261</f>
        <v>0</v>
      </c>
      <c r="V235" s="1619"/>
      <c r="W235" s="1619"/>
      <c r="X235" s="1618">
        <f>X234</f>
        <v>1.35</v>
      </c>
      <c r="Y235" s="1618"/>
      <c r="Z235" s="1618"/>
      <c r="AA235" s="1617">
        <f t="shared" ref="AA235:AA236" si="1">U235*X235</f>
        <v>0</v>
      </c>
      <c r="AB235" s="1617"/>
      <c r="AC235" s="1617"/>
    </row>
    <row r="236" spans="4:29" ht="15.75" customHeight="1">
      <c r="D236" s="721" t="s">
        <v>810</v>
      </c>
      <c r="E236" s="715"/>
      <c r="F236" s="715"/>
      <c r="G236" s="716" t="s">
        <v>888</v>
      </c>
      <c r="H236" s="716"/>
      <c r="I236" s="715"/>
      <c r="J236" s="715"/>
      <c r="K236" s="716"/>
      <c r="L236" s="1616"/>
      <c r="M236" s="1617"/>
      <c r="N236" s="1617"/>
      <c r="O236" s="1618"/>
      <c r="P236" s="1618"/>
      <c r="Q236" s="1618"/>
      <c r="R236" s="1617"/>
      <c r="S236" s="1617"/>
      <c r="T236" s="1617"/>
      <c r="U236" s="1619">
        <f>水平荷重!Z248</f>
        <v>0</v>
      </c>
      <c r="V236" s="1619"/>
      <c r="W236" s="1619"/>
      <c r="X236" s="1618">
        <f>X235</f>
        <v>1.35</v>
      </c>
      <c r="Y236" s="1618"/>
      <c r="Z236" s="1618"/>
      <c r="AA236" s="1617">
        <f t="shared" si="1"/>
        <v>0</v>
      </c>
      <c r="AB236" s="1617"/>
      <c r="AC236" s="1617"/>
    </row>
    <row r="237" spans="4:29" ht="15.75" customHeight="1">
      <c r="D237" s="715"/>
      <c r="E237" s="715"/>
      <c r="F237" s="715"/>
      <c r="G237" s="716" t="s">
        <v>889</v>
      </c>
      <c r="H237" s="715"/>
      <c r="I237" s="715"/>
      <c r="J237" s="715"/>
      <c r="K237" s="717"/>
      <c r="L237" s="1616"/>
      <c r="M237" s="1617"/>
      <c r="N237" s="1617"/>
      <c r="O237" s="1618"/>
      <c r="P237" s="1618"/>
      <c r="Q237" s="1618"/>
      <c r="R237" s="1617"/>
      <c r="S237" s="1617"/>
      <c r="T237" s="1617"/>
      <c r="U237" s="1632" t="s">
        <v>861</v>
      </c>
      <c r="V237" s="1632"/>
      <c r="W237" s="1632"/>
      <c r="X237" s="1618">
        <f>X236</f>
        <v>1.35</v>
      </c>
      <c r="Y237" s="1618"/>
      <c r="Z237" s="1618"/>
      <c r="AA237" s="1617"/>
      <c r="AB237" s="1617"/>
      <c r="AC237" s="1617"/>
    </row>
    <row r="238" spans="4:29" ht="15.75" customHeight="1">
      <c r="D238" s="681"/>
      <c r="E238" s="681"/>
      <c r="F238" s="681"/>
      <c r="G238" s="681"/>
      <c r="H238" s="681"/>
      <c r="I238" s="681"/>
      <c r="J238" s="681"/>
      <c r="K238" s="718" t="s">
        <v>78</v>
      </c>
      <c r="L238" s="1630" t="s">
        <v>861</v>
      </c>
      <c r="M238" s="1631"/>
      <c r="N238" s="1631"/>
      <c r="O238" s="1622" t="s">
        <v>861</v>
      </c>
      <c r="P238" s="1623"/>
      <c r="Q238" s="1623"/>
      <c r="R238" s="1631" t="s">
        <v>861</v>
      </c>
      <c r="S238" s="1631"/>
      <c r="T238" s="1631"/>
      <c r="U238" s="1622">
        <f>SUM(U234:W237)</f>
        <v>212.43</v>
      </c>
      <c r="V238" s="1623"/>
      <c r="W238" s="1623"/>
      <c r="X238" s="1622" t="s">
        <v>861</v>
      </c>
      <c r="Y238" s="1623"/>
      <c r="Z238" s="1623"/>
      <c r="AA238" s="1621">
        <f>SUM(AA234:AC237)</f>
        <v>286.78050000000002</v>
      </c>
      <c r="AB238" s="1621"/>
      <c r="AC238" s="1621"/>
    </row>
    <row r="241" spans="1:37" s="297" customFormat="1" ht="15" customHeight="1">
      <c r="D241" s="455" t="s">
        <v>891</v>
      </c>
      <c r="L241" s="297" t="s">
        <v>181</v>
      </c>
    </row>
    <row r="242" spans="1:37" ht="8.25" customHeight="1"/>
    <row r="243" spans="1:37" ht="15.75" customHeight="1">
      <c r="D243" s="1624" t="s">
        <v>851</v>
      </c>
      <c r="E243" s="1624"/>
      <c r="F243" s="1624"/>
      <c r="G243" s="1624"/>
      <c r="H243" s="1624"/>
      <c r="I243" s="1624"/>
      <c r="J243" s="1624"/>
      <c r="K243" s="1624"/>
      <c r="L243" s="1626" t="s">
        <v>852</v>
      </c>
      <c r="M243" s="1627"/>
      <c r="N243" s="1627"/>
      <c r="O243" s="1627" t="s">
        <v>853</v>
      </c>
      <c r="P243" s="1627"/>
      <c r="Q243" s="1627"/>
      <c r="R243" s="1627" t="s">
        <v>854</v>
      </c>
      <c r="S243" s="1624"/>
      <c r="T243" s="1624"/>
      <c r="U243" s="1627" t="s">
        <v>855</v>
      </c>
      <c r="V243" s="1627"/>
      <c r="W243" s="1627"/>
      <c r="X243" s="1627" t="s">
        <v>887</v>
      </c>
      <c r="Y243" s="1627"/>
      <c r="Z243" s="1627"/>
      <c r="AA243" s="1627" t="s">
        <v>857</v>
      </c>
      <c r="AB243" s="1624"/>
      <c r="AC243" s="1624"/>
    </row>
    <row r="244" spans="1:37" ht="15.75" customHeight="1">
      <c r="D244" s="1625"/>
      <c r="E244" s="1625"/>
      <c r="F244" s="1625"/>
      <c r="G244" s="1625"/>
      <c r="H244" s="1625"/>
      <c r="I244" s="1625"/>
      <c r="J244" s="1625"/>
      <c r="K244" s="1625"/>
      <c r="L244" s="1628"/>
      <c r="M244" s="1629"/>
      <c r="N244" s="1629"/>
      <c r="O244" s="1629"/>
      <c r="P244" s="1629"/>
      <c r="Q244" s="1629"/>
      <c r="R244" s="1625"/>
      <c r="S244" s="1625"/>
      <c r="T244" s="1625"/>
      <c r="U244" s="1629"/>
      <c r="V244" s="1629"/>
      <c r="W244" s="1629"/>
      <c r="X244" s="1629"/>
      <c r="Y244" s="1629"/>
      <c r="Z244" s="1629"/>
      <c r="AA244" s="1625"/>
      <c r="AB244" s="1625"/>
      <c r="AC244" s="1625"/>
    </row>
    <row r="245" spans="1:37" ht="15.75" customHeight="1">
      <c r="D245" s="721" t="s">
        <v>808</v>
      </c>
      <c r="E245" s="715"/>
      <c r="F245" s="715"/>
      <c r="G245" s="716" t="s">
        <v>888</v>
      </c>
      <c r="H245" s="716"/>
      <c r="I245" s="715"/>
      <c r="J245" s="715"/>
      <c r="K245" s="716"/>
      <c r="L245" s="1616"/>
      <c r="M245" s="1617"/>
      <c r="N245" s="1617"/>
      <c r="O245" s="1618"/>
      <c r="P245" s="1618"/>
      <c r="Q245" s="1618"/>
      <c r="R245" s="1617"/>
      <c r="S245" s="1617"/>
      <c r="T245" s="1617"/>
      <c r="U245" s="1619">
        <f>水平荷重!Z238</f>
        <v>212.43</v>
      </c>
      <c r="V245" s="1619"/>
      <c r="W245" s="1619"/>
      <c r="X245" s="1618">
        <f>X237</f>
        <v>1.35</v>
      </c>
      <c r="Y245" s="1618"/>
      <c r="Z245" s="1618"/>
      <c r="AA245" s="1617">
        <f>U245*X245</f>
        <v>286.78050000000002</v>
      </c>
      <c r="AB245" s="1617"/>
      <c r="AC245" s="1617"/>
    </row>
    <row r="246" spans="1:37" ht="15.75" customHeight="1">
      <c r="D246" s="721"/>
      <c r="E246" s="715"/>
      <c r="F246" s="715"/>
      <c r="G246" s="716" t="s">
        <v>889</v>
      </c>
      <c r="H246" s="716"/>
      <c r="I246" s="715"/>
      <c r="J246" s="715"/>
      <c r="K246" s="716"/>
      <c r="L246" s="1616"/>
      <c r="M246" s="1617"/>
      <c r="N246" s="1617"/>
      <c r="O246" s="1618"/>
      <c r="P246" s="1618"/>
      <c r="Q246" s="1618"/>
      <c r="R246" s="1617"/>
      <c r="S246" s="1617"/>
      <c r="T246" s="1617"/>
      <c r="U246" s="1619">
        <f>水平荷重!Z262</f>
        <v>0</v>
      </c>
      <c r="V246" s="1619"/>
      <c r="W246" s="1619"/>
      <c r="X246" s="1618">
        <f>X245</f>
        <v>1.35</v>
      </c>
      <c r="Y246" s="1618"/>
      <c r="Z246" s="1618"/>
      <c r="AA246" s="1617">
        <f t="shared" ref="AA246:AA247" si="2">U246*X246</f>
        <v>0</v>
      </c>
      <c r="AB246" s="1617"/>
      <c r="AC246" s="1617"/>
    </row>
    <row r="247" spans="1:37" ht="15.75" customHeight="1">
      <c r="D247" s="721" t="s">
        <v>810</v>
      </c>
      <c r="E247" s="715"/>
      <c r="F247" s="715"/>
      <c r="G247" s="716" t="s">
        <v>888</v>
      </c>
      <c r="H247" s="716"/>
      <c r="I247" s="715"/>
      <c r="J247" s="715"/>
      <c r="K247" s="716"/>
      <c r="L247" s="1616"/>
      <c r="M247" s="1617"/>
      <c r="N247" s="1617"/>
      <c r="O247" s="1618"/>
      <c r="P247" s="1618"/>
      <c r="Q247" s="1618"/>
      <c r="R247" s="1617"/>
      <c r="S247" s="1617"/>
      <c r="T247" s="1617"/>
      <c r="U247" s="1619">
        <f>水平荷重!Z249</f>
        <v>0</v>
      </c>
      <c r="V247" s="1619"/>
      <c r="W247" s="1619"/>
      <c r="X247" s="1618">
        <f>X246</f>
        <v>1.35</v>
      </c>
      <c r="Y247" s="1618"/>
      <c r="Z247" s="1618"/>
      <c r="AA247" s="1617">
        <f t="shared" si="2"/>
        <v>0</v>
      </c>
      <c r="AB247" s="1617"/>
      <c r="AC247" s="1617"/>
    </row>
    <row r="248" spans="1:37" ht="15.75" customHeight="1">
      <c r="D248" s="715"/>
      <c r="E248" s="715"/>
      <c r="F248" s="715"/>
      <c r="G248" s="716" t="s">
        <v>889</v>
      </c>
      <c r="H248" s="715"/>
      <c r="I248" s="715"/>
      <c r="J248" s="715"/>
      <c r="K248" s="717"/>
      <c r="L248" s="1616"/>
      <c r="M248" s="1617"/>
      <c r="N248" s="1617"/>
      <c r="O248" s="1618"/>
      <c r="P248" s="1618"/>
      <c r="Q248" s="1618"/>
      <c r="R248" s="1617"/>
      <c r="S248" s="1617"/>
      <c r="T248" s="1617"/>
      <c r="U248" s="1632" t="s">
        <v>861</v>
      </c>
      <c r="V248" s="1632"/>
      <c r="W248" s="1632"/>
      <c r="X248" s="1618">
        <f>X247</f>
        <v>1.35</v>
      </c>
      <c r="Y248" s="1618"/>
      <c r="Z248" s="1618"/>
      <c r="AA248" s="1617"/>
      <c r="AB248" s="1617"/>
      <c r="AC248" s="1617"/>
    </row>
    <row r="249" spans="1:37" ht="15.75" customHeight="1">
      <c r="D249" s="681"/>
      <c r="E249" s="681"/>
      <c r="F249" s="681"/>
      <c r="G249" s="681"/>
      <c r="H249" s="681"/>
      <c r="I249" s="681"/>
      <c r="J249" s="681"/>
      <c r="K249" s="718" t="s">
        <v>78</v>
      </c>
      <c r="L249" s="1630" t="s">
        <v>861</v>
      </c>
      <c r="M249" s="1631"/>
      <c r="N249" s="1631"/>
      <c r="O249" s="1622" t="s">
        <v>861</v>
      </c>
      <c r="P249" s="1623"/>
      <c r="Q249" s="1623"/>
      <c r="R249" s="1631" t="s">
        <v>861</v>
      </c>
      <c r="S249" s="1631"/>
      <c r="T249" s="1631"/>
      <c r="U249" s="1622">
        <f>SUM(U245:W248)</f>
        <v>212.43</v>
      </c>
      <c r="V249" s="1623"/>
      <c r="W249" s="1623"/>
      <c r="X249" s="1622" t="s">
        <v>861</v>
      </c>
      <c r="Y249" s="1623"/>
      <c r="Z249" s="1623"/>
      <c r="AA249" s="1621">
        <f>SUM(AA245:AC248)</f>
        <v>286.78050000000002</v>
      </c>
      <c r="AB249" s="1621"/>
      <c r="AC249" s="1621"/>
    </row>
    <row r="252" spans="1:37" s="219" customFormat="1" ht="15" customHeight="1">
      <c r="A252" s="297"/>
      <c r="B252" s="297"/>
      <c r="C252" s="297"/>
      <c r="D252" s="455" t="s">
        <v>892</v>
      </c>
      <c r="E252" s="297"/>
      <c r="F252" s="297"/>
      <c r="G252" s="297"/>
      <c r="H252" s="297"/>
      <c r="I252" s="297"/>
      <c r="J252" s="297"/>
      <c r="K252" s="297"/>
      <c r="L252" s="297" t="s">
        <v>183</v>
      </c>
      <c r="M252" s="297"/>
      <c r="N252" s="297"/>
      <c r="O252" s="297"/>
      <c r="P252" s="297"/>
      <c r="Q252" s="297"/>
      <c r="R252" s="297"/>
      <c r="S252" s="297"/>
      <c r="T252" s="297"/>
      <c r="U252" s="297"/>
      <c r="V252" s="297"/>
      <c r="W252" s="297"/>
      <c r="X252" s="297"/>
      <c r="Y252" s="297"/>
      <c r="Z252" s="297"/>
      <c r="AA252" s="297"/>
      <c r="AB252" s="297"/>
      <c r="AC252" s="297"/>
      <c r="AD252" s="297"/>
      <c r="AE252" s="297"/>
      <c r="AF252" s="297"/>
      <c r="AG252" s="297"/>
      <c r="AH252" s="297"/>
      <c r="AI252" s="297"/>
      <c r="AJ252" s="297"/>
      <c r="AK252" s="297"/>
    </row>
    <row r="253" spans="1:37" ht="8.25" customHeight="1"/>
    <row r="254" spans="1:37" ht="15.75" customHeight="1">
      <c r="D254" s="1624" t="s">
        <v>851</v>
      </c>
      <c r="E254" s="1624"/>
      <c r="F254" s="1624"/>
      <c r="G254" s="1624"/>
      <c r="H254" s="1624"/>
      <c r="I254" s="1624"/>
      <c r="J254" s="1624"/>
      <c r="K254" s="1624"/>
      <c r="L254" s="1626" t="s">
        <v>852</v>
      </c>
      <c r="M254" s="1627"/>
      <c r="N254" s="1627"/>
      <c r="O254" s="1627" t="s">
        <v>853</v>
      </c>
      <c r="P254" s="1627"/>
      <c r="Q254" s="1627"/>
      <c r="R254" s="1627" t="s">
        <v>854</v>
      </c>
      <c r="S254" s="1624"/>
      <c r="T254" s="1624"/>
      <c r="U254" s="1627" t="s">
        <v>855</v>
      </c>
      <c r="V254" s="1627"/>
      <c r="W254" s="1627"/>
      <c r="X254" s="1627" t="s">
        <v>887</v>
      </c>
      <c r="Y254" s="1627"/>
      <c r="Z254" s="1627"/>
      <c r="AA254" s="1627" t="s">
        <v>857</v>
      </c>
      <c r="AB254" s="1624"/>
      <c r="AC254" s="1624"/>
    </row>
    <row r="255" spans="1:37" ht="15.75" customHeight="1">
      <c r="D255" s="1625"/>
      <c r="E255" s="1625"/>
      <c r="F255" s="1625"/>
      <c r="G255" s="1625"/>
      <c r="H255" s="1625"/>
      <c r="I255" s="1625"/>
      <c r="J255" s="1625"/>
      <c r="K255" s="1625"/>
      <c r="L255" s="1628"/>
      <c r="M255" s="1629"/>
      <c r="N255" s="1629"/>
      <c r="O255" s="1629"/>
      <c r="P255" s="1629"/>
      <c r="Q255" s="1629"/>
      <c r="R255" s="1625"/>
      <c r="S255" s="1625"/>
      <c r="T255" s="1625"/>
      <c r="U255" s="1629"/>
      <c r="V255" s="1629"/>
      <c r="W255" s="1629"/>
      <c r="X255" s="1629"/>
      <c r="Y255" s="1629"/>
      <c r="Z255" s="1629"/>
      <c r="AA255" s="1625"/>
      <c r="AB255" s="1625"/>
      <c r="AC255" s="1625"/>
    </row>
    <row r="256" spans="1:37" ht="15.75" customHeight="1">
      <c r="D256" s="721" t="s">
        <v>808</v>
      </c>
      <c r="E256" s="715"/>
      <c r="F256" s="715"/>
      <c r="G256" s="716" t="s">
        <v>888</v>
      </c>
      <c r="H256" s="716"/>
      <c r="I256" s="715"/>
      <c r="J256" s="715"/>
      <c r="K256" s="716"/>
      <c r="L256" s="1616"/>
      <c r="M256" s="1617"/>
      <c r="N256" s="1617"/>
      <c r="O256" s="1618"/>
      <c r="P256" s="1618"/>
      <c r="Q256" s="1618"/>
      <c r="R256" s="1617"/>
      <c r="S256" s="1617"/>
      <c r="T256" s="1617"/>
      <c r="U256" s="1619">
        <f>水平荷重!Z239</f>
        <v>193.95</v>
      </c>
      <c r="V256" s="1619"/>
      <c r="W256" s="1619"/>
      <c r="X256" s="1618">
        <f>X248</f>
        <v>1.35</v>
      </c>
      <c r="Y256" s="1618"/>
      <c r="Z256" s="1618"/>
      <c r="AA256" s="1617">
        <f>U256*X256</f>
        <v>261.83249999999998</v>
      </c>
      <c r="AB256" s="1617"/>
      <c r="AC256" s="1617"/>
    </row>
    <row r="257" spans="4:29" ht="15.75" customHeight="1">
      <c r="D257" s="721"/>
      <c r="E257" s="715"/>
      <c r="F257" s="715"/>
      <c r="G257" s="716" t="s">
        <v>889</v>
      </c>
      <c r="H257" s="716"/>
      <c r="I257" s="715"/>
      <c r="J257" s="715"/>
      <c r="K257" s="716"/>
      <c r="L257" s="1616"/>
      <c r="M257" s="1617"/>
      <c r="N257" s="1617"/>
      <c r="O257" s="1618"/>
      <c r="P257" s="1618"/>
      <c r="Q257" s="1618"/>
      <c r="R257" s="1617"/>
      <c r="S257" s="1617"/>
      <c r="T257" s="1617"/>
      <c r="U257" s="1619">
        <f>水平荷重!Z263</f>
        <v>0</v>
      </c>
      <c r="V257" s="1619"/>
      <c r="W257" s="1619"/>
      <c r="X257" s="1618">
        <f>X256</f>
        <v>1.35</v>
      </c>
      <c r="Y257" s="1618"/>
      <c r="Z257" s="1618"/>
      <c r="AA257" s="1617">
        <f t="shared" ref="AA257:AA258" si="3">U257*X257</f>
        <v>0</v>
      </c>
      <c r="AB257" s="1617"/>
      <c r="AC257" s="1617"/>
    </row>
    <row r="258" spans="4:29" ht="15.75" customHeight="1">
      <c r="D258" s="721" t="s">
        <v>810</v>
      </c>
      <c r="E258" s="715"/>
      <c r="F258" s="715"/>
      <c r="G258" s="716" t="s">
        <v>888</v>
      </c>
      <c r="H258" s="716"/>
      <c r="I258" s="715"/>
      <c r="J258" s="715"/>
      <c r="K258" s="716"/>
      <c r="L258" s="1616"/>
      <c r="M258" s="1617"/>
      <c r="N258" s="1617"/>
      <c r="O258" s="1618"/>
      <c r="P258" s="1618"/>
      <c r="Q258" s="1618"/>
      <c r="R258" s="1617"/>
      <c r="S258" s="1617"/>
      <c r="T258" s="1617"/>
      <c r="U258" s="1619">
        <f>水平荷重!Z249</f>
        <v>0</v>
      </c>
      <c r="V258" s="1619"/>
      <c r="W258" s="1619"/>
      <c r="X258" s="1618">
        <f>X257</f>
        <v>1.35</v>
      </c>
      <c r="Y258" s="1618"/>
      <c r="Z258" s="1618"/>
      <c r="AA258" s="1617">
        <f t="shared" si="3"/>
        <v>0</v>
      </c>
      <c r="AB258" s="1617"/>
      <c r="AC258" s="1617"/>
    </row>
    <row r="259" spans="4:29" ht="15.75" customHeight="1">
      <c r="D259" s="715"/>
      <c r="E259" s="715"/>
      <c r="F259" s="715"/>
      <c r="G259" s="716" t="s">
        <v>889</v>
      </c>
      <c r="H259" s="715"/>
      <c r="I259" s="715"/>
      <c r="J259" s="715"/>
      <c r="K259" s="717"/>
      <c r="L259" s="1616"/>
      <c r="M259" s="1617"/>
      <c r="N259" s="1617"/>
      <c r="O259" s="1618"/>
      <c r="P259" s="1618"/>
      <c r="Q259" s="1618"/>
      <c r="R259" s="1617"/>
      <c r="S259" s="1617"/>
      <c r="T259" s="1617"/>
      <c r="U259" s="1632" t="s">
        <v>861</v>
      </c>
      <c r="V259" s="1632"/>
      <c r="W259" s="1632"/>
      <c r="X259" s="1618">
        <f>X258</f>
        <v>1.35</v>
      </c>
      <c r="Y259" s="1618"/>
      <c r="Z259" s="1618"/>
      <c r="AA259" s="1617"/>
      <c r="AB259" s="1617"/>
      <c r="AC259" s="1617"/>
    </row>
    <row r="260" spans="4:29" ht="15.75" customHeight="1">
      <c r="D260" s="681"/>
      <c r="E260" s="681"/>
      <c r="F260" s="681"/>
      <c r="G260" s="681"/>
      <c r="H260" s="681"/>
      <c r="I260" s="681"/>
      <c r="J260" s="681"/>
      <c r="K260" s="718" t="s">
        <v>78</v>
      </c>
      <c r="L260" s="1630" t="s">
        <v>861</v>
      </c>
      <c r="M260" s="1631"/>
      <c r="N260" s="1631"/>
      <c r="O260" s="1622" t="s">
        <v>861</v>
      </c>
      <c r="P260" s="1623"/>
      <c r="Q260" s="1623"/>
      <c r="R260" s="1631" t="s">
        <v>861</v>
      </c>
      <c r="S260" s="1631"/>
      <c r="T260" s="1631"/>
      <c r="U260" s="1622">
        <f>SUM(U256:W259)</f>
        <v>193.95</v>
      </c>
      <c r="V260" s="1623"/>
      <c r="W260" s="1623"/>
      <c r="X260" s="1622" t="s">
        <v>861</v>
      </c>
      <c r="Y260" s="1623"/>
      <c r="Z260" s="1623"/>
      <c r="AA260" s="1621">
        <f>SUM(AA256:AC259)</f>
        <v>261.83249999999998</v>
      </c>
      <c r="AB260" s="1621"/>
      <c r="AC260" s="1621"/>
    </row>
    <row r="263" spans="4:29" ht="15.75" customHeight="1">
      <c r="D263" s="668" t="s">
        <v>893</v>
      </c>
    </row>
    <row r="264" spans="4:29" ht="8.25" customHeight="1"/>
    <row r="265" spans="4:29" ht="15.75" customHeight="1">
      <c r="D265" s="1624" t="s">
        <v>851</v>
      </c>
      <c r="E265" s="1624"/>
      <c r="F265" s="1624"/>
      <c r="G265" s="1624"/>
      <c r="H265" s="1624"/>
      <c r="I265" s="1624"/>
      <c r="J265" s="1624"/>
      <c r="K265" s="1624"/>
      <c r="L265" s="1626" t="s">
        <v>852</v>
      </c>
      <c r="M265" s="1627"/>
      <c r="N265" s="1627"/>
      <c r="O265" s="1627" t="s">
        <v>853</v>
      </c>
      <c r="P265" s="1627"/>
      <c r="Q265" s="1627"/>
      <c r="R265" s="1627" t="s">
        <v>854</v>
      </c>
      <c r="S265" s="1624"/>
      <c r="T265" s="1624"/>
      <c r="U265" s="1627" t="s">
        <v>855</v>
      </c>
      <c r="V265" s="1627"/>
      <c r="W265" s="1627"/>
      <c r="X265" s="1627" t="s">
        <v>887</v>
      </c>
      <c r="Y265" s="1627"/>
      <c r="Z265" s="1627"/>
      <c r="AA265" s="1627" t="s">
        <v>857</v>
      </c>
      <c r="AB265" s="1624"/>
      <c r="AC265" s="1624"/>
    </row>
    <row r="266" spans="4:29" ht="15.75" customHeight="1">
      <c r="D266" s="1625"/>
      <c r="E266" s="1625"/>
      <c r="F266" s="1625"/>
      <c r="G266" s="1625"/>
      <c r="H266" s="1625"/>
      <c r="I266" s="1625"/>
      <c r="J266" s="1625"/>
      <c r="K266" s="1625"/>
      <c r="L266" s="1628"/>
      <c r="M266" s="1629"/>
      <c r="N266" s="1629"/>
      <c r="O266" s="1629"/>
      <c r="P266" s="1629"/>
      <c r="Q266" s="1629"/>
      <c r="R266" s="1625"/>
      <c r="S266" s="1625"/>
      <c r="T266" s="1625"/>
      <c r="U266" s="1629"/>
      <c r="V266" s="1629"/>
      <c r="W266" s="1629"/>
      <c r="X266" s="1629"/>
      <c r="Y266" s="1629"/>
      <c r="Z266" s="1629"/>
      <c r="AA266" s="1625"/>
      <c r="AB266" s="1625"/>
      <c r="AC266" s="1625"/>
    </row>
    <row r="267" spans="4:29" ht="15.75" customHeight="1">
      <c r="D267" s="721" t="s">
        <v>808</v>
      </c>
      <c r="E267" s="715"/>
      <c r="F267" s="715"/>
      <c r="G267" s="716" t="s">
        <v>888</v>
      </c>
      <c r="H267" s="716"/>
      <c r="I267" s="715"/>
      <c r="J267" s="715"/>
      <c r="K267" s="716"/>
      <c r="L267" s="1616"/>
      <c r="M267" s="1617"/>
      <c r="N267" s="1617"/>
      <c r="O267" s="1618"/>
      <c r="P267" s="1618"/>
      <c r="Q267" s="1618"/>
      <c r="R267" s="1617"/>
      <c r="S267" s="1617"/>
      <c r="T267" s="1617"/>
      <c r="U267" s="1619">
        <f>水平荷重!Z240</f>
        <v>0</v>
      </c>
      <c r="V267" s="1619"/>
      <c r="W267" s="1619"/>
      <c r="X267" s="1618">
        <f>X259</f>
        <v>1.35</v>
      </c>
      <c r="Y267" s="1618"/>
      <c r="Z267" s="1618"/>
      <c r="AA267" s="1617">
        <f>U267*X267</f>
        <v>0</v>
      </c>
      <c r="AB267" s="1617"/>
      <c r="AC267" s="1617"/>
    </row>
    <row r="268" spans="4:29" ht="15.75" customHeight="1">
      <c r="D268" s="721"/>
      <c r="E268" s="715"/>
      <c r="F268" s="715"/>
      <c r="G268" s="716" t="s">
        <v>889</v>
      </c>
      <c r="H268" s="716"/>
      <c r="I268" s="715"/>
      <c r="J268" s="715"/>
      <c r="K268" s="716"/>
      <c r="L268" s="1616"/>
      <c r="M268" s="1617"/>
      <c r="N268" s="1617"/>
      <c r="O268" s="1618"/>
      <c r="P268" s="1618"/>
      <c r="Q268" s="1618"/>
      <c r="R268" s="1617"/>
      <c r="S268" s="1617"/>
      <c r="T268" s="1617"/>
      <c r="U268" s="1619">
        <f>水平荷重!Z264</f>
        <v>894.98</v>
      </c>
      <c r="V268" s="1619"/>
      <c r="W268" s="1619"/>
      <c r="X268" s="1618">
        <f>X267</f>
        <v>1.35</v>
      </c>
      <c r="Y268" s="1618"/>
      <c r="Z268" s="1618"/>
      <c r="AA268" s="1617">
        <f t="shared" ref="AA268:AA269" si="4">U268*X268</f>
        <v>1208.2230000000002</v>
      </c>
      <c r="AB268" s="1617"/>
      <c r="AC268" s="1617"/>
    </row>
    <row r="269" spans="4:29" ht="15.75" customHeight="1">
      <c r="D269" s="721" t="s">
        <v>810</v>
      </c>
      <c r="E269" s="715"/>
      <c r="F269" s="715"/>
      <c r="G269" s="716" t="s">
        <v>888</v>
      </c>
      <c r="H269" s="716"/>
      <c r="I269" s="715"/>
      <c r="J269" s="715"/>
      <c r="K269" s="716"/>
      <c r="L269" s="1616"/>
      <c r="M269" s="1617"/>
      <c r="N269" s="1617"/>
      <c r="O269" s="1618"/>
      <c r="P269" s="1618"/>
      <c r="Q269" s="1618"/>
      <c r="R269" s="1617"/>
      <c r="S269" s="1617"/>
      <c r="T269" s="1617"/>
      <c r="U269" s="1619">
        <f>水平荷重!Z251</f>
        <v>0</v>
      </c>
      <c r="V269" s="1619"/>
      <c r="W269" s="1619"/>
      <c r="X269" s="1618">
        <f>X268</f>
        <v>1.35</v>
      </c>
      <c r="Y269" s="1618"/>
      <c r="Z269" s="1618"/>
      <c r="AA269" s="1617">
        <f t="shared" si="4"/>
        <v>0</v>
      </c>
      <c r="AB269" s="1617"/>
      <c r="AC269" s="1617"/>
    </row>
    <row r="270" spans="4:29" ht="15.75" customHeight="1">
      <c r="D270" s="715"/>
      <c r="E270" s="715"/>
      <c r="F270" s="715"/>
      <c r="G270" s="716" t="s">
        <v>889</v>
      </c>
      <c r="H270" s="715"/>
      <c r="I270" s="715"/>
      <c r="J270" s="715"/>
      <c r="K270" s="717"/>
      <c r="L270" s="1616"/>
      <c r="M270" s="1617"/>
      <c r="N270" s="1617"/>
      <c r="O270" s="1618"/>
      <c r="P270" s="1618"/>
      <c r="Q270" s="1618"/>
      <c r="R270" s="1617"/>
      <c r="S270" s="1617"/>
      <c r="T270" s="1617"/>
      <c r="U270" s="1632" t="s">
        <v>861</v>
      </c>
      <c r="V270" s="1632"/>
      <c r="W270" s="1632"/>
      <c r="X270" s="1618">
        <f>X269</f>
        <v>1.35</v>
      </c>
      <c r="Y270" s="1618"/>
      <c r="Z270" s="1618"/>
      <c r="AA270" s="1617"/>
      <c r="AB270" s="1617"/>
      <c r="AC270" s="1617"/>
    </row>
    <row r="271" spans="4:29" ht="15.75" customHeight="1">
      <c r="D271" s="681"/>
      <c r="E271" s="681"/>
      <c r="F271" s="681"/>
      <c r="G271" s="681"/>
      <c r="H271" s="681"/>
      <c r="I271" s="681"/>
      <c r="J271" s="681"/>
      <c r="K271" s="718" t="s">
        <v>78</v>
      </c>
      <c r="L271" s="1630" t="s">
        <v>861</v>
      </c>
      <c r="M271" s="1631"/>
      <c r="N271" s="1631"/>
      <c r="O271" s="1622" t="s">
        <v>861</v>
      </c>
      <c r="P271" s="1623"/>
      <c r="Q271" s="1623"/>
      <c r="R271" s="1631" t="s">
        <v>861</v>
      </c>
      <c r="S271" s="1631"/>
      <c r="T271" s="1631"/>
      <c r="U271" s="1622">
        <f>SUM(U267:W270)</f>
        <v>894.98</v>
      </c>
      <c r="V271" s="1623"/>
      <c r="W271" s="1623"/>
      <c r="X271" s="1622" t="s">
        <v>861</v>
      </c>
      <c r="Y271" s="1623"/>
      <c r="Z271" s="1623"/>
      <c r="AA271" s="1621">
        <f>SUM(AA267:AC270)</f>
        <v>1208.2230000000002</v>
      </c>
      <c r="AB271" s="1621"/>
      <c r="AC271" s="1621"/>
    </row>
  </sheetData>
  <mergeCells count="743">
    <mergeCell ref="F4:H4"/>
    <mergeCell ref="I4:L4"/>
    <mergeCell ref="U7:W7"/>
    <mergeCell ref="Y8:AB8"/>
    <mergeCell ref="O13:O16"/>
    <mergeCell ref="AD12:AD15"/>
    <mergeCell ref="U16:V16"/>
    <mergeCell ref="O18:O19"/>
    <mergeCell ref="H22:J22"/>
    <mergeCell ref="U22:X22"/>
    <mergeCell ref="J8:M8"/>
    <mergeCell ref="S8:U8"/>
    <mergeCell ref="W8:X8"/>
    <mergeCell ref="G8:I8"/>
    <mergeCell ref="AA31:AC31"/>
    <mergeCell ref="AA28:AC29"/>
    <mergeCell ref="D30:K30"/>
    <mergeCell ref="L30:N30"/>
    <mergeCell ref="O30:Q30"/>
    <mergeCell ref="R30:T30"/>
    <mergeCell ref="U30:W30"/>
    <mergeCell ref="X30:Z30"/>
    <mergeCell ref="AA30:AC30"/>
    <mergeCell ref="D28:K29"/>
    <mergeCell ref="L28:N29"/>
    <mergeCell ref="O28:Q29"/>
    <mergeCell ref="R28:T29"/>
    <mergeCell ref="U28:W29"/>
    <mergeCell ref="X28:Z29"/>
    <mergeCell ref="L31:N31"/>
    <mergeCell ref="O31:Q31"/>
    <mergeCell ref="R31:T31"/>
    <mergeCell ref="U31:W31"/>
    <mergeCell ref="X31:Z31"/>
    <mergeCell ref="L33:N33"/>
    <mergeCell ref="O33:Q33"/>
    <mergeCell ref="R33:T33"/>
    <mergeCell ref="U33:W33"/>
    <mergeCell ref="X33:Z33"/>
    <mergeCell ref="AA33:AC33"/>
    <mergeCell ref="L32:N32"/>
    <mergeCell ref="O32:Q32"/>
    <mergeCell ref="R32:T32"/>
    <mergeCell ref="U32:W32"/>
    <mergeCell ref="X32:Z32"/>
    <mergeCell ref="AA32:AC32"/>
    <mergeCell ref="AA38:AC39"/>
    <mergeCell ref="L40:N40"/>
    <mergeCell ref="O40:Q40"/>
    <mergeCell ref="R40:T40"/>
    <mergeCell ref="U40:W40"/>
    <mergeCell ref="X40:Z40"/>
    <mergeCell ref="AA40:AC40"/>
    <mergeCell ref="D38:K39"/>
    <mergeCell ref="L38:N39"/>
    <mergeCell ref="O38:Q39"/>
    <mergeCell ref="R38:T39"/>
    <mergeCell ref="U38:W39"/>
    <mergeCell ref="X38:Z39"/>
    <mergeCell ref="L42:N42"/>
    <mergeCell ref="O42:Q42"/>
    <mergeCell ref="R42:T42"/>
    <mergeCell ref="U42:W42"/>
    <mergeCell ref="X42:Z42"/>
    <mergeCell ref="AA42:AC42"/>
    <mergeCell ref="L41:N41"/>
    <mergeCell ref="O41:Q41"/>
    <mergeCell ref="R41:T41"/>
    <mergeCell ref="U41:W41"/>
    <mergeCell ref="X41:Z41"/>
    <mergeCell ref="AA41:AC41"/>
    <mergeCell ref="AB76:AD77"/>
    <mergeCell ref="M78:O78"/>
    <mergeCell ref="P78:R78"/>
    <mergeCell ref="S78:U78"/>
    <mergeCell ref="V78:X78"/>
    <mergeCell ref="Y78:AA78"/>
    <mergeCell ref="AB78:AD78"/>
    <mergeCell ref="E76:L77"/>
    <mergeCell ref="M76:O77"/>
    <mergeCell ref="P76:R77"/>
    <mergeCell ref="S76:U77"/>
    <mergeCell ref="V76:X77"/>
    <mergeCell ref="Y76:AA77"/>
    <mergeCell ref="M80:O80"/>
    <mergeCell ref="P80:R80"/>
    <mergeCell ref="S80:U80"/>
    <mergeCell ref="V80:X80"/>
    <mergeCell ref="Y80:AA80"/>
    <mergeCell ref="AB80:AD80"/>
    <mergeCell ref="M79:O79"/>
    <mergeCell ref="P79:R79"/>
    <mergeCell ref="S79:U79"/>
    <mergeCell ref="V79:X79"/>
    <mergeCell ref="Y79:AA79"/>
    <mergeCell ref="AB79:AD79"/>
    <mergeCell ref="AB84:AD85"/>
    <mergeCell ref="M86:O86"/>
    <mergeCell ref="P86:R86"/>
    <mergeCell ref="S86:U86"/>
    <mergeCell ref="V86:X86"/>
    <mergeCell ref="Y86:AA86"/>
    <mergeCell ref="AB86:AD86"/>
    <mergeCell ref="E84:L85"/>
    <mergeCell ref="M84:O85"/>
    <mergeCell ref="P84:R85"/>
    <mergeCell ref="S84:U85"/>
    <mergeCell ref="V84:X85"/>
    <mergeCell ref="Y84:AA85"/>
    <mergeCell ref="M88:O88"/>
    <mergeCell ref="P88:R88"/>
    <mergeCell ref="S88:U88"/>
    <mergeCell ref="V88:X88"/>
    <mergeCell ref="Y88:AA88"/>
    <mergeCell ref="AB88:AD88"/>
    <mergeCell ref="M87:O87"/>
    <mergeCell ref="P87:R87"/>
    <mergeCell ref="S87:U87"/>
    <mergeCell ref="V87:X87"/>
    <mergeCell ref="Y87:AA87"/>
    <mergeCell ref="AB87:AD87"/>
    <mergeCell ref="AB92:AD93"/>
    <mergeCell ref="M94:O94"/>
    <mergeCell ref="P94:R94"/>
    <mergeCell ref="S94:U94"/>
    <mergeCell ref="V94:X94"/>
    <mergeCell ref="Y94:AA94"/>
    <mergeCell ref="AB94:AD94"/>
    <mergeCell ref="E92:L93"/>
    <mergeCell ref="M92:O93"/>
    <mergeCell ref="P92:R93"/>
    <mergeCell ref="S92:U93"/>
    <mergeCell ref="V92:X93"/>
    <mergeCell ref="Y92:AA93"/>
    <mergeCell ref="M96:O96"/>
    <mergeCell ref="P96:R96"/>
    <mergeCell ref="S96:U96"/>
    <mergeCell ref="V96:X96"/>
    <mergeCell ref="Y96:AA96"/>
    <mergeCell ref="AB96:AD96"/>
    <mergeCell ref="M95:O95"/>
    <mergeCell ref="P95:R95"/>
    <mergeCell ref="S95:U95"/>
    <mergeCell ref="V95:X95"/>
    <mergeCell ref="Y95:AA95"/>
    <mergeCell ref="AB95:AD95"/>
    <mergeCell ref="AB100:AD101"/>
    <mergeCell ref="M102:O102"/>
    <mergeCell ref="P102:R102"/>
    <mergeCell ref="S102:U102"/>
    <mergeCell ref="V102:X102"/>
    <mergeCell ref="Y102:AA102"/>
    <mergeCell ref="AB102:AD102"/>
    <mergeCell ref="E100:L101"/>
    <mergeCell ref="M100:O101"/>
    <mergeCell ref="P100:R101"/>
    <mergeCell ref="S100:U101"/>
    <mergeCell ref="V100:X101"/>
    <mergeCell ref="Y100:AA101"/>
    <mergeCell ref="M104:O104"/>
    <mergeCell ref="P104:R104"/>
    <mergeCell ref="S104:U104"/>
    <mergeCell ref="V104:X104"/>
    <mergeCell ref="Y104:AA104"/>
    <mergeCell ref="AB104:AD104"/>
    <mergeCell ref="M103:O103"/>
    <mergeCell ref="P103:R103"/>
    <mergeCell ref="S103:U103"/>
    <mergeCell ref="V103:X103"/>
    <mergeCell ref="Y103:AA103"/>
    <mergeCell ref="AB103:AD103"/>
    <mergeCell ref="AC113:AE114"/>
    <mergeCell ref="N115:P115"/>
    <mergeCell ref="Q115:S115"/>
    <mergeCell ref="T115:V115"/>
    <mergeCell ref="W115:Y115"/>
    <mergeCell ref="Z115:AB115"/>
    <mergeCell ref="AC115:AE115"/>
    <mergeCell ref="F113:M114"/>
    <mergeCell ref="N113:P114"/>
    <mergeCell ref="Q113:S114"/>
    <mergeCell ref="T113:V114"/>
    <mergeCell ref="W113:Y114"/>
    <mergeCell ref="Z113:AB114"/>
    <mergeCell ref="N117:P117"/>
    <mergeCell ref="Q117:S117"/>
    <mergeCell ref="T117:V117"/>
    <mergeCell ref="W117:Y117"/>
    <mergeCell ref="Z117:AB117"/>
    <mergeCell ref="AC117:AE117"/>
    <mergeCell ref="N116:P116"/>
    <mergeCell ref="Q116:S116"/>
    <mergeCell ref="T116:V116"/>
    <mergeCell ref="W116:Y116"/>
    <mergeCell ref="Z116:AB116"/>
    <mergeCell ref="AC116:AE116"/>
    <mergeCell ref="AC121:AE122"/>
    <mergeCell ref="N123:P123"/>
    <mergeCell ref="Q123:S123"/>
    <mergeCell ref="T123:V123"/>
    <mergeCell ref="W123:Y123"/>
    <mergeCell ref="Z123:AB123"/>
    <mergeCell ref="AC123:AE123"/>
    <mergeCell ref="F121:M122"/>
    <mergeCell ref="N121:P122"/>
    <mergeCell ref="Q121:S122"/>
    <mergeCell ref="T121:V122"/>
    <mergeCell ref="W121:Y122"/>
    <mergeCell ref="Z121:AB122"/>
    <mergeCell ref="N125:P125"/>
    <mergeCell ref="Q125:S125"/>
    <mergeCell ref="T125:V125"/>
    <mergeCell ref="W125:Y125"/>
    <mergeCell ref="Z125:AB125"/>
    <mergeCell ref="AC125:AE125"/>
    <mergeCell ref="N124:P124"/>
    <mergeCell ref="Q124:S124"/>
    <mergeCell ref="T124:V124"/>
    <mergeCell ref="W124:Y124"/>
    <mergeCell ref="Z124:AB124"/>
    <mergeCell ref="AC124:AE124"/>
    <mergeCell ref="AC129:AE130"/>
    <mergeCell ref="N131:P131"/>
    <mergeCell ref="Q131:S131"/>
    <mergeCell ref="T131:V131"/>
    <mergeCell ref="W131:Y131"/>
    <mergeCell ref="Z131:AB131"/>
    <mergeCell ref="AC131:AE131"/>
    <mergeCell ref="F129:M130"/>
    <mergeCell ref="N129:P130"/>
    <mergeCell ref="Q129:S130"/>
    <mergeCell ref="T129:V130"/>
    <mergeCell ref="W129:Y130"/>
    <mergeCell ref="Z129:AB130"/>
    <mergeCell ref="N133:P133"/>
    <mergeCell ref="Q133:S133"/>
    <mergeCell ref="T133:V133"/>
    <mergeCell ref="W133:Y133"/>
    <mergeCell ref="Z133:AB133"/>
    <mergeCell ref="AC133:AE133"/>
    <mergeCell ref="N132:P132"/>
    <mergeCell ref="Q132:S132"/>
    <mergeCell ref="T132:V132"/>
    <mergeCell ref="W132:Y132"/>
    <mergeCell ref="Z132:AB132"/>
    <mergeCell ref="AC132:AE132"/>
    <mergeCell ref="AC139:AE140"/>
    <mergeCell ref="N141:P141"/>
    <mergeCell ref="Q141:S141"/>
    <mergeCell ref="T141:V141"/>
    <mergeCell ref="W141:Y141"/>
    <mergeCell ref="Z141:AB141"/>
    <mergeCell ref="AC141:AE141"/>
    <mergeCell ref="F139:M140"/>
    <mergeCell ref="N139:P140"/>
    <mergeCell ref="Q139:S140"/>
    <mergeCell ref="T139:V140"/>
    <mergeCell ref="W139:Y140"/>
    <mergeCell ref="Z139:AB140"/>
    <mergeCell ref="N143:P143"/>
    <mergeCell ref="Q143:S143"/>
    <mergeCell ref="T143:V143"/>
    <mergeCell ref="W143:Y143"/>
    <mergeCell ref="Z143:AB143"/>
    <mergeCell ref="AC143:AE143"/>
    <mergeCell ref="N142:P142"/>
    <mergeCell ref="Q142:S142"/>
    <mergeCell ref="T142:V142"/>
    <mergeCell ref="W142:Y142"/>
    <mergeCell ref="Z142:AB142"/>
    <mergeCell ref="AC142:AE142"/>
    <mergeCell ref="AC147:AE148"/>
    <mergeCell ref="N149:P149"/>
    <mergeCell ref="Q149:S149"/>
    <mergeCell ref="T149:V149"/>
    <mergeCell ref="W149:Y149"/>
    <mergeCell ref="Z149:AB149"/>
    <mergeCell ref="AC149:AE149"/>
    <mergeCell ref="F147:M148"/>
    <mergeCell ref="N147:P148"/>
    <mergeCell ref="Q147:S148"/>
    <mergeCell ref="T147:V148"/>
    <mergeCell ref="W147:Y148"/>
    <mergeCell ref="Z147:AB148"/>
    <mergeCell ref="N151:P151"/>
    <mergeCell ref="Q151:S151"/>
    <mergeCell ref="T151:V151"/>
    <mergeCell ref="W151:Y151"/>
    <mergeCell ref="Z151:AB151"/>
    <mergeCell ref="AC151:AE151"/>
    <mergeCell ref="N150:P150"/>
    <mergeCell ref="Q150:S150"/>
    <mergeCell ref="T150:V150"/>
    <mergeCell ref="W150:Y150"/>
    <mergeCell ref="Z150:AB150"/>
    <mergeCell ref="AC150:AE150"/>
    <mergeCell ref="AC155:AE156"/>
    <mergeCell ref="N157:P157"/>
    <mergeCell ref="Q157:S157"/>
    <mergeCell ref="T157:V157"/>
    <mergeCell ref="W157:Y157"/>
    <mergeCell ref="Z157:AB157"/>
    <mergeCell ref="AC157:AE157"/>
    <mergeCell ref="F155:M156"/>
    <mergeCell ref="N155:P156"/>
    <mergeCell ref="Q155:S156"/>
    <mergeCell ref="T155:V156"/>
    <mergeCell ref="W155:Y156"/>
    <mergeCell ref="Z155:AB156"/>
    <mergeCell ref="N159:P159"/>
    <mergeCell ref="Q159:S159"/>
    <mergeCell ref="T159:V159"/>
    <mergeCell ref="W159:Y159"/>
    <mergeCell ref="Z159:AB159"/>
    <mergeCell ref="AC159:AE159"/>
    <mergeCell ref="N158:P158"/>
    <mergeCell ref="Q158:S158"/>
    <mergeCell ref="T158:V158"/>
    <mergeCell ref="W158:Y158"/>
    <mergeCell ref="Z158:AB158"/>
    <mergeCell ref="AC158:AE158"/>
    <mergeCell ref="AB166:AD167"/>
    <mergeCell ref="M168:O168"/>
    <mergeCell ref="P168:R168"/>
    <mergeCell ref="S168:U168"/>
    <mergeCell ref="V168:X168"/>
    <mergeCell ref="Y168:AA168"/>
    <mergeCell ref="AB168:AD168"/>
    <mergeCell ref="E166:L167"/>
    <mergeCell ref="M166:O167"/>
    <mergeCell ref="P166:R167"/>
    <mergeCell ref="S166:U167"/>
    <mergeCell ref="V166:X167"/>
    <mergeCell ref="Y166:AA167"/>
    <mergeCell ref="M170:O170"/>
    <mergeCell ref="P170:R170"/>
    <mergeCell ref="S170:U170"/>
    <mergeCell ref="V170:X170"/>
    <mergeCell ref="Y170:AA170"/>
    <mergeCell ref="AB170:AD170"/>
    <mergeCell ref="M169:O169"/>
    <mergeCell ref="P169:R169"/>
    <mergeCell ref="S169:U169"/>
    <mergeCell ref="V169:X169"/>
    <mergeCell ref="Y169:AA169"/>
    <mergeCell ref="AB169:AD169"/>
    <mergeCell ref="AB174:AD175"/>
    <mergeCell ref="M176:O176"/>
    <mergeCell ref="P176:R176"/>
    <mergeCell ref="S176:U176"/>
    <mergeCell ref="V176:X176"/>
    <mergeCell ref="Y176:AA176"/>
    <mergeCell ref="AB176:AD176"/>
    <mergeCell ref="E174:L175"/>
    <mergeCell ref="M174:O175"/>
    <mergeCell ref="P174:R175"/>
    <mergeCell ref="S174:U175"/>
    <mergeCell ref="V174:X175"/>
    <mergeCell ref="Y174:AA175"/>
    <mergeCell ref="M178:O178"/>
    <mergeCell ref="P178:R178"/>
    <mergeCell ref="S178:U178"/>
    <mergeCell ref="V178:X178"/>
    <mergeCell ref="Y178:AA178"/>
    <mergeCell ref="AB178:AD178"/>
    <mergeCell ref="M177:O177"/>
    <mergeCell ref="P177:R177"/>
    <mergeCell ref="S177:U177"/>
    <mergeCell ref="V177:X177"/>
    <mergeCell ref="Y177:AA177"/>
    <mergeCell ref="AB177:AD177"/>
    <mergeCell ref="AB182:AD183"/>
    <mergeCell ref="M184:O184"/>
    <mergeCell ref="P184:R184"/>
    <mergeCell ref="S184:U184"/>
    <mergeCell ref="V184:X184"/>
    <mergeCell ref="Y184:AA184"/>
    <mergeCell ref="AB184:AD184"/>
    <mergeCell ref="E182:L183"/>
    <mergeCell ref="M182:O183"/>
    <mergeCell ref="P182:R183"/>
    <mergeCell ref="S182:U183"/>
    <mergeCell ref="V182:X183"/>
    <mergeCell ref="Y182:AA183"/>
    <mergeCell ref="M186:O186"/>
    <mergeCell ref="P186:R186"/>
    <mergeCell ref="S186:U186"/>
    <mergeCell ref="V186:X186"/>
    <mergeCell ref="Y186:AA186"/>
    <mergeCell ref="AB186:AD186"/>
    <mergeCell ref="M185:O185"/>
    <mergeCell ref="P185:R185"/>
    <mergeCell ref="S185:U185"/>
    <mergeCell ref="V185:X185"/>
    <mergeCell ref="Y185:AA185"/>
    <mergeCell ref="AB185:AD185"/>
    <mergeCell ref="AB193:AD194"/>
    <mergeCell ref="M195:O195"/>
    <mergeCell ref="P195:R195"/>
    <mergeCell ref="S195:U195"/>
    <mergeCell ref="V195:X195"/>
    <mergeCell ref="Y195:AA195"/>
    <mergeCell ref="AB195:AD195"/>
    <mergeCell ref="E193:L194"/>
    <mergeCell ref="M193:O194"/>
    <mergeCell ref="P193:R194"/>
    <mergeCell ref="S193:U194"/>
    <mergeCell ref="V193:X194"/>
    <mergeCell ref="Y193:AA194"/>
    <mergeCell ref="M197:O197"/>
    <mergeCell ref="P197:R197"/>
    <mergeCell ref="S197:U197"/>
    <mergeCell ref="V197:X197"/>
    <mergeCell ref="Y197:AA197"/>
    <mergeCell ref="AB197:AD197"/>
    <mergeCell ref="M196:O196"/>
    <mergeCell ref="P196:R196"/>
    <mergeCell ref="S196:U196"/>
    <mergeCell ref="V196:X196"/>
    <mergeCell ref="Y196:AA196"/>
    <mergeCell ref="AB196:AD196"/>
    <mergeCell ref="AA210:AC211"/>
    <mergeCell ref="L212:N212"/>
    <mergeCell ref="O212:Q212"/>
    <mergeCell ref="R212:T212"/>
    <mergeCell ref="U212:W212"/>
    <mergeCell ref="X212:Z212"/>
    <mergeCell ref="AA212:AC212"/>
    <mergeCell ref="D210:K211"/>
    <mergeCell ref="L210:N211"/>
    <mergeCell ref="O210:Q211"/>
    <mergeCell ref="R210:T211"/>
    <mergeCell ref="U210:W211"/>
    <mergeCell ref="X210:Z211"/>
    <mergeCell ref="L214:N214"/>
    <mergeCell ref="O214:Q214"/>
    <mergeCell ref="R214:T214"/>
    <mergeCell ref="U214:W214"/>
    <mergeCell ref="X214:Z214"/>
    <mergeCell ref="AA214:AC214"/>
    <mergeCell ref="L213:N213"/>
    <mergeCell ref="O213:Q213"/>
    <mergeCell ref="R213:T213"/>
    <mergeCell ref="U213:W213"/>
    <mergeCell ref="X213:Z213"/>
    <mergeCell ref="AA213:AC213"/>
    <mergeCell ref="L216:N216"/>
    <mergeCell ref="O216:Q216"/>
    <mergeCell ref="R216:T216"/>
    <mergeCell ref="U216:W216"/>
    <mergeCell ref="X216:Z216"/>
    <mergeCell ref="AA216:AC216"/>
    <mergeCell ref="L215:N215"/>
    <mergeCell ref="O215:Q215"/>
    <mergeCell ref="R215:T215"/>
    <mergeCell ref="U215:W215"/>
    <mergeCell ref="X215:Z215"/>
    <mergeCell ref="AA215:AC215"/>
    <mergeCell ref="AA221:AC222"/>
    <mergeCell ref="L223:N223"/>
    <mergeCell ref="O223:Q223"/>
    <mergeCell ref="R223:T223"/>
    <mergeCell ref="U223:W223"/>
    <mergeCell ref="X223:Z223"/>
    <mergeCell ref="AA223:AC223"/>
    <mergeCell ref="D221:K222"/>
    <mergeCell ref="L221:N222"/>
    <mergeCell ref="O221:Q222"/>
    <mergeCell ref="R221:T222"/>
    <mergeCell ref="U221:W222"/>
    <mergeCell ref="X221:Z222"/>
    <mergeCell ref="L227:N227"/>
    <mergeCell ref="O227:Q227"/>
    <mergeCell ref="R227:T227"/>
    <mergeCell ref="U227:W227"/>
    <mergeCell ref="X227:Z227"/>
    <mergeCell ref="AA227:AC227"/>
    <mergeCell ref="L226:N226"/>
    <mergeCell ref="O226:Q226"/>
    <mergeCell ref="R226:T226"/>
    <mergeCell ref="U226:W226"/>
    <mergeCell ref="X226:Z226"/>
    <mergeCell ref="AA226:AC226"/>
    <mergeCell ref="AA232:AC233"/>
    <mergeCell ref="L234:N234"/>
    <mergeCell ref="O234:Q234"/>
    <mergeCell ref="R234:T234"/>
    <mergeCell ref="U234:W234"/>
    <mergeCell ref="X234:Z234"/>
    <mergeCell ref="AA234:AC234"/>
    <mergeCell ref="D232:K233"/>
    <mergeCell ref="L232:N233"/>
    <mergeCell ref="O232:Q233"/>
    <mergeCell ref="R232:T233"/>
    <mergeCell ref="U232:W233"/>
    <mergeCell ref="X232:Z233"/>
    <mergeCell ref="L238:N238"/>
    <mergeCell ref="O238:Q238"/>
    <mergeCell ref="R238:T238"/>
    <mergeCell ref="U238:W238"/>
    <mergeCell ref="X238:Z238"/>
    <mergeCell ref="AA238:AC238"/>
    <mergeCell ref="L237:N237"/>
    <mergeCell ref="O237:Q237"/>
    <mergeCell ref="R237:T237"/>
    <mergeCell ref="U237:W237"/>
    <mergeCell ref="X237:Z237"/>
    <mergeCell ref="AA237:AC237"/>
    <mergeCell ref="AA243:AC244"/>
    <mergeCell ref="L245:N245"/>
    <mergeCell ref="O245:Q245"/>
    <mergeCell ref="R245:T245"/>
    <mergeCell ref="U245:W245"/>
    <mergeCell ref="X245:Z245"/>
    <mergeCell ref="AA245:AC245"/>
    <mergeCell ref="D243:K244"/>
    <mergeCell ref="L243:N244"/>
    <mergeCell ref="O243:Q244"/>
    <mergeCell ref="R243:T244"/>
    <mergeCell ref="U243:W244"/>
    <mergeCell ref="X243:Z244"/>
    <mergeCell ref="L249:N249"/>
    <mergeCell ref="O249:Q249"/>
    <mergeCell ref="R249:T249"/>
    <mergeCell ref="U249:W249"/>
    <mergeCell ref="X249:Z249"/>
    <mergeCell ref="AA249:AC249"/>
    <mergeCell ref="L248:N248"/>
    <mergeCell ref="O248:Q248"/>
    <mergeCell ref="R248:T248"/>
    <mergeCell ref="U248:W248"/>
    <mergeCell ref="X248:Z248"/>
    <mergeCell ref="AA248:AC248"/>
    <mergeCell ref="AA254:AC255"/>
    <mergeCell ref="L256:N256"/>
    <mergeCell ref="O256:Q256"/>
    <mergeCell ref="R256:T256"/>
    <mergeCell ref="U256:W256"/>
    <mergeCell ref="X256:Z256"/>
    <mergeCell ref="AA256:AC256"/>
    <mergeCell ref="D254:K255"/>
    <mergeCell ref="L254:N255"/>
    <mergeCell ref="O254:Q255"/>
    <mergeCell ref="R254:T255"/>
    <mergeCell ref="U254:W255"/>
    <mergeCell ref="X254:Z255"/>
    <mergeCell ref="L260:N260"/>
    <mergeCell ref="O260:Q260"/>
    <mergeCell ref="R260:T260"/>
    <mergeCell ref="U260:W260"/>
    <mergeCell ref="X260:Z260"/>
    <mergeCell ref="AA260:AC260"/>
    <mergeCell ref="L259:N259"/>
    <mergeCell ref="O259:Q259"/>
    <mergeCell ref="R259:T259"/>
    <mergeCell ref="U259:W259"/>
    <mergeCell ref="X259:Z259"/>
    <mergeCell ref="AA259:AC259"/>
    <mergeCell ref="AA265:AC266"/>
    <mergeCell ref="L267:N267"/>
    <mergeCell ref="O267:Q267"/>
    <mergeCell ref="R267:T267"/>
    <mergeCell ref="U267:W267"/>
    <mergeCell ref="X267:Z267"/>
    <mergeCell ref="AA267:AC267"/>
    <mergeCell ref="D265:K266"/>
    <mergeCell ref="L265:N266"/>
    <mergeCell ref="O265:Q266"/>
    <mergeCell ref="R265:T266"/>
    <mergeCell ref="U265:W266"/>
    <mergeCell ref="X265:Z266"/>
    <mergeCell ref="L271:N271"/>
    <mergeCell ref="O271:Q271"/>
    <mergeCell ref="R271:T271"/>
    <mergeCell ref="U271:W271"/>
    <mergeCell ref="X271:Z271"/>
    <mergeCell ref="AA271:AC271"/>
    <mergeCell ref="L270:N270"/>
    <mergeCell ref="O270:Q270"/>
    <mergeCell ref="R270:T270"/>
    <mergeCell ref="U270:W270"/>
    <mergeCell ref="X270:Z270"/>
    <mergeCell ref="AA270:AC270"/>
    <mergeCell ref="U224:W224"/>
    <mergeCell ref="U225:W225"/>
    <mergeCell ref="X224:Z224"/>
    <mergeCell ref="X225:Z225"/>
    <mergeCell ref="AA224:AC224"/>
    <mergeCell ref="AA225:AC225"/>
    <mergeCell ref="L224:N224"/>
    <mergeCell ref="O224:Q224"/>
    <mergeCell ref="R224:T224"/>
    <mergeCell ref="L225:N225"/>
    <mergeCell ref="O225:Q225"/>
    <mergeCell ref="R225:T225"/>
    <mergeCell ref="L235:N235"/>
    <mergeCell ref="O235:Q235"/>
    <mergeCell ref="R235:T235"/>
    <mergeCell ref="U235:W235"/>
    <mergeCell ref="X235:Z235"/>
    <mergeCell ref="AA235:AC235"/>
    <mergeCell ref="L236:N236"/>
    <mergeCell ref="O236:Q236"/>
    <mergeCell ref="R236:T236"/>
    <mergeCell ref="U236:W236"/>
    <mergeCell ref="X236:Z236"/>
    <mergeCell ref="AA236:AC236"/>
    <mergeCell ref="L246:N246"/>
    <mergeCell ref="O246:Q246"/>
    <mergeCell ref="R246:T246"/>
    <mergeCell ref="U246:W246"/>
    <mergeCell ref="X246:Z246"/>
    <mergeCell ref="AA246:AC246"/>
    <mergeCell ref="L247:N247"/>
    <mergeCell ref="O247:Q247"/>
    <mergeCell ref="R247:T247"/>
    <mergeCell ref="U247:W247"/>
    <mergeCell ref="X247:Z247"/>
    <mergeCell ref="AA247:AC247"/>
    <mergeCell ref="L257:N257"/>
    <mergeCell ref="O257:Q257"/>
    <mergeCell ref="R257:T257"/>
    <mergeCell ref="U257:W257"/>
    <mergeCell ref="X257:Z257"/>
    <mergeCell ref="AA257:AC257"/>
    <mergeCell ref="L258:N258"/>
    <mergeCell ref="O258:Q258"/>
    <mergeCell ref="R258:T258"/>
    <mergeCell ref="U258:W258"/>
    <mergeCell ref="X258:Z258"/>
    <mergeCell ref="AA258:AC258"/>
    <mergeCell ref="L268:N268"/>
    <mergeCell ref="O268:Q268"/>
    <mergeCell ref="R268:T268"/>
    <mergeCell ref="U268:W268"/>
    <mergeCell ref="X268:Z268"/>
    <mergeCell ref="AA268:AC268"/>
    <mergeCell ref="L269:N269"/>
    <mergeCell ref="O269:Q269"/>
    <mergeCell ref="R269:T269"/>
    <mergeCell ref="U269:W269"/>
    <mergeCell ref="X269:Z269"/>
    <mergeCell ref="AA269:AC269"/>
    <mergeCell ref="E49:L50"/>
    <mergeCell ref="M49:O50"/>
    <mergeCell ref="P49:R50"/>
    <mergeCell ref="S49:U50"/>
    <mergeCell ref="V49:X50"/>
    <mergeCell ref="Y49:AA50"/>
    <mergeCell ref="AB49:AD50"/>
    <mergeCell ref="M51:O51"/>
    <mergeCell ref="P51:R51"/>
    <mergeCell ref="S51:U51"/>
    <mergeCell ref="V51:X51"/>
    <mergeCell ref="Y51:AA51"/>
    <mergeCell ref="AB51:AD51"/>
    <mergeCell ref="M52:O52"/>
    <mergeCell ref="P52:R52"/>
    <mergeCell ref="S52:U52"/>
    <mergeCell ref="V52:X52"/>
    <mergeCell ref="Y52:AA52"/>
    <mergeCell ref="AB52:AD52"/>
    <mergeCell ref="M53:O53"/>
    <mergeCell ref="P53:R53"/>
    <mergeCell ref="S53:U53"/>
    <mergeCell ref="V53:X53"/>
    <mergeCell ref="Y53:AA53"/>
    <mergeCell ref="AB53:AD53"/>
    <mergeCell ref="E57:L58"/>
    <mergeCell ref="M57:O58"/>
    <mergeCell ref="P57:R58"/>
    <mergeCell ref="S57:U58"/>
    <mergeCell ref="V57:X58"/>
    <mergeCell ref="Y57:AA58"/>
    <mergeCell ref="AB57:AD58"/>
    <mergeCell ref="M59:O59"/>
    <mergeCell ref="P59:R59"/>
    <mergeCell ref="S59:U59"/>
    <mergeCell ref="V59:X59"/>
    <mergeCell ref="Y59:AA59"/>
    <mergeCell ref="AB59:AD59"/>
    <mergeCell ref="M60:O60"/>
    <mergeCell ref="P60:R60"/>
    <mergeCell ref="S60:U60"/>
    <mergeCell ref="V60:X60"/>
    <mergeCell ref="Y60:AA60"/>
    <mergeCell ref="AB60:AD60"/>
    <mergeCell ref="M61:O61"/>
    <mergeCell ref="P61:R61"/>
    <mergeCell ref="S61:U61"/>
    <mergeCell ref="V61:X61"/>
    <mergeCell ref="Y61:AA61"/>
    <mergeCell ref="AB61:AD61"/>
    <mergeCell ref="E65:L66"/>
    <mergeCell ref="M65:O66"/>
    <mergeCell ref="P65:R66"/>
    <mergeCell ref="S65:U66"/>
    <mergeCell ref="V65:X66"/>
    <mergeCell ref="Y65:AA66"/>
    <mergeCell ref="AB65:AD66"/>
    <mergeCell ref="M67:O67"/>
    <mergeCell ref="P67:R67"/>
    <mergeCell ref="S67:U67"/>
    <mergeCell ref="V67:X67"/>
    <mergeCell ref="Y67:AA67"/>
    <mergeCell ref="AB67:AD67"/>
    <mergeCell ref="M68:O68"/>
    <mergeCell ref="P68:R68"/>
    <mergeCell ref="S68:U68"/>
    <mergeCell ref="V68:X68"/>
    <mergeCell ref="Y68:AA68"/>
    <mergeCell ref="AB68:AD68"/>
    <mergeCell ref="M69:O69"/>
    <mergeCell ref="P69:R69"/>
    <mergeCell ref="S69:U69"/>
    <mergeCell ref="V69:X69"/>
    <mergeCell ref="Y69:AA69"/>
    <mergeCell ref="AB69:AD69"/>
    <mergeCell ref="E201:L202"/>
    <mergeCell ref="M201:O202"/>
    <mergeCell ref="P201:R202"/>
    <mergeCell ref="S201:U202"/>
    <mergeCell ref="V201:X202"/>
    <mergeCell ref="Y201:AA202"/>
    <mergeCell ref="AB201:AD202"/>
    <mergeCell ref="M203:O203"/>
    <mergeCell ref="P203:R203"/>
    <mergeCell ref="S203:U203"/>
    <mergeCell ref="V203:X203"/>
    <mergeCell ref="Y203:AA203"/>
    <mergeCell ref="AB203:AD203"/>
    <mergeCell ref="M204:O204"/>
    <mergeCell ref="P204:R204"/>
    <mergeCell ref="S204:U204"/>
    <mergeCell ref="V204:X204"/>
    <mergeCell ref="Y204:AA204"/>
    <mergeCell ref="AB204:AD204"/>
    <mergeCell ref="M205:O205"/>
    <mergeCell ref="P205:R205"/>
    <mergeCell ref="S205:U205"/>
    <mergeCell ref="V205:X205"/>
    <mergeCell ref="Y205:AA205"/>
    <mergeCell ref="AB205:AD205"/>
  </mergeCells>
  <phoneticPr fontId="117"/>
  <pageMargins left="0.70866141732283472" right="0.70866141732283472" top="0.74803149606299213" bottom="0.74803149606299213" header="0.31496062992125984" footer="0.31496062992125984"/>
  <pageSetup paperSize="9" orientation="portrait" blackAndWhite="1" r:id="rId1"/>
  <rowBreaks count="6" manualBreakCount="6">
    <brk id="53" max="32" man="1"/>
    <brk id="105" max="32" man="1"/>
    <brk id="160" max="32" man="1"/>
    <brk id="206" max="32" man="1"/>
    <brk id="250" max="32" man="1"/>
    <brk id="272" max="32" man="1"/>
  </rowBreaks>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94CE07-49EB-4259-9EDB-93417D4DDA8C}">
  <sheetPr codeName="Sheet16"/>
  <dimension ref="B1:CT306"/>
  <sheetViews>
    <sheetView view="pageBreakPreview" topLeftCell="A225" zoomScale="70" zoomScaleNormal="100" zoomScaleSheetLayoutView="70" workbookViewId="0">
      <selection activeCell="Y24" sqref="Y24:AB24"/>
    </sheetView>
  </sheetViews>
  <sheetFormatPr defaultColWidth="2.625" defaultRowHeight="15" customHeight="1"/>
  <cols>
    <col min="1" max="16384" width="2.625" style="654"/>
  </cols>
  <sheetData>
    <row r="1" spans="2:50" ht="12.75" customHeight="1"/>
    <row r="2" spans="2:50" ht="12" customHeight="1">
      <c r="B2" s="1671" t="s">
        <v>894</v>
      </c>
      <c r="C2" s="1727"/>
      <c r="D2" s="1675" t="s">
        <v>895</v>
      </c>
      <c r="E2" s="1676"/>
      <c r="F2" s="1676"/>
      <c r="G2" s="1676"/>
      <c r="H2" s="1676"/>
      <c r="I2" s="1676"/>
      <c r="J2" s="1676"/>
      <c r="K2" s="1676"/>
      <c r="L2" s="1676"/>
      <c r="M2" s="1676"/>
      <c r="N2" s="1676"/>
      <c r="O2" s="1676"/>
      <c r="P2" s="1676"/>
      <c r="Q2" s="1676"/>
      <c r="R2" s="1676"/>
      <c r="S2" s="1676"/>
      <c r="T2" s="1676"/>
      <c r="U2" s="1676"/>
      <c r="V2" s="1676"/>
      <c r="W2" s="1676"/>
      <c r="X2" s="1676"/>
      <c r="Y2" s="1676"/>
      <c r="Z2" s="1676"/>
      <c r="AA2" s="1676"/>
      <c r="AB2" s="1676"/>
      <c r="AC2" s="1676"/>
      <c r="AD2" s="1676"/>
      <c r="AE2" s="1677"/>
      <c r="AF2" s="1730" t="s">
        <v>896</v>
      </c>
      <c r="AG2" s="1678"/>
      <c r="AH2" s="1678"/>
      <c r="AI2" s="1678" t="s">
        <v>897</v>
      </c>
      <c r="AJ2" s="1678"/>
      <c r="AK2" s="1678"/>
      <c r="AL2" s="1678"/>
      <c r="AM2" s="1678" t="s">
        <v>898</v>
      </c>
      <c r="AN2" s="1678"/>
      <c r="AO2" s="1678"/>
      <c r="AP2" s="1678"/>
      <c r="AQ2" s="1678" t="s">
        <v>899</v>
      </c>
      <c r="AR2" s="1678"/>
      <c r="AS2" s="1678"/>
      <c r="AT2" s="1678"/>
      <c r="AU2" s="1678"/>
      <c r="AV2" s="1731"/>
      <c r="AX2" s="1742" t="s">
        <v>900</v>
      </c>
    </row>
    <row r="3" spans="2:50" ht="12" customHeight="1">
      <c r="B3" s="1728"/>
      <c r="C3" s="1729"/>
      <c r="D3" s="1689" t="s">
        <v>901</v>
      </c>
      <c r="E3" s="1689"/>
      <c r="F3" s="1689"/>
      <c r="G3" s="1689" t="s">
        <v>902</v>
      </c>
      <c r="H3" s="1689"/>
      <c r="I3" s="1689"/>
      <c r="J3" s="1689" t="s">
        <v>903</v>
      </c>
      <c r="K3" s="1689"/>
      <c r="L3" s="1689"/>
      <c r="M3" s="1689" t="s">
        <v>904</v>
      </c>
      <c r="N3" s="1689"/>
      <c r="O3" s="1689"/>
      <c r="P3" s="1689" t="s">
        <v>905</v>
      </c>
      <c r="Q3" s="1689"/>
      <c r="R3" s="1689"/>
      <c r="S3" s="1689" t="s">
        <v>906</v>
      </c>
      <c r="T3" s="1689"/>
      <c r="U3" s="1689"/>
      <c r="V3" s="1689" t="s">
        <v>907</v>
      </c>
      <c r="W3" s="1689"/>
      <c r="X3" s="1689"/>
      <c r="Y3" s="1689" t="s">
        <v>908</v>
      </c>
      <c r="Z3" s="1689"/>
      <c r="AA3" s="1689"/>
      <c r="AB3" s="1689"/>
      <c r="AC3" s="1689" t="s">
        <v>909</v>
      </c>
      <c r="AD3" s="1689"/>
      <c r="AE3" s="1689"/>
      <c r="AF3" s="1689"/>
      <c r="AG3" s="1689"/>
      <c r="AH3" s="1689"/>
      <c r="AI3" s="1689"/>
      <c r="AJ3" s="1689"/>
      <c r="AK3" s="1689"/>
      <c r="AL3" s="1689"/>
      <c r="AM3" s="1689"/>
      <c r="AN3" s="1689"/>
      <c r="AO3" s="1689"/>
      <c r="AP3" s="1689"/>
      <c r="AQ3" s="1689"/>
      <c r="AR3" s="1689"/>
      <c r="AS3" s="1689"/>
      <c r="AT3" s="1689"/>
      <c r="AU3" s="1689"/>
      <c r="AV3" s="1711"/>
      <c r="AX3" s="1742"/>
    </row>
    <row r="4" spans="2:50" ht="12" customHeight="1">
      <c r="B4" s="1728"/>
      <c r="C4" s="1729"/>
      <c r="D4" s="1689"/>
      <c r="E4" s="1689"/>
      <c r="F4" s="1689"/>
      <c r="G4" s="1689"/>
      <c r="H4" s="1689"/>
      <c r="I4" s="1689"/>
      <c r="J4" s="1689"/>
      <c r="K4" s="1689"/>
      <c r="L4" s="1689"/>
      <c r="M4" s="1689"/>
      <c r="N4" s="1689"/>
      <c r="O4" s="1689"/>
      <c r="P4" s="1689"/>
      <c r="Q4" s="1689"/>
      <c r="R4" s="1689"/>
      <c r="S4" s="1689"/>
      <c r="T4" s="1689"/>
      <c r="U4" s="1689"/>
      <c r="V4" s="1689"/>
      <c r="W4" s="1689"/>
      <c r="X4" s="1689"/>
      <c r="Y4" s="1689"/>
      <c r="Z4" s="1689"/>
      <c r="AA4" s="1689"/>
      <c r="AB4" s="1689"/>
      <c r="AC4" s="1689"/>
      <c r="AD4" s="1689"/>
      <c r="AE4" s="1689"/>
      <c r="AF4" s="1689"/>
      <c r="AG4" s="1689"/>
      <c r="AH4" s="1689"/>
      <c r="AI4" s="1689"/>
      <c r="AJ4" s="1689"/>
      <c r="AK4" s="1689"/>
      <c r="AL4" s="1689"/>
      <c r="AM4" s="1689"/>
      <c r="AN4" s="1689"/>
      <c r="AO4" s="1689"/>
      <c r="AP4" s="1689"/>
      <c r="AQ4" s="1689"/>
      <c r="AR4" s="1689"/>
      <c r="AS4" s="1689"/>
      <c r="AT4" s="1689"/>
      <c r="AU4" s="1689"/>
      <c r="AV4" s="1711"/>
      <c r="AX4" s="1742"/>
    </row>
    <row r="5" spans="2:50" ht="12" customHeight="1">
      <c r="B5" s="1718">
        <v>1</v>
      </c>
      <c r="C5" s="1689"/>
      <c r="D5" s="1720">
        <v>1.1000000000000001</v>
      </c>
      <c r="E5" s="1720"/>
      <c r="F5" s="1720"/>
      <c r="G5" s="1720">
        <v>1.2</v>
      </c>
      <c r="H5" s="1720"/>
      <c r="I5" s="1720"/>
      <c r="J5" s="1720" t="s">
        <v>910</v>
      </c>
      <c r="K5" s="1720"/>
      <c r="L5" s="1720"/>
      <c r="M5" s="1710">
        <v>1.35</v>
      </c>
      <c r="N5" s="1710"/>
      <c r="O5" s="1710"/>
      <c r="P5" s="1710">
        <v>1.35</v>
      </c>
      <c r="Q5" s="1710"/>
      <c r="R5" s="1710"/>
      <c r="S5" s="1710">
        <v>1.23</v>
      </c>
      <c r="T5" s="1710"/>
      <c r="U5" s="1710"/>
      <c r="V5" s="1720">
        <v>1</v>
      </c>
      <c r="W5" s="1720"/>
      <c r="X5" s="1720"/>
      <c r="Y5" s="1710"/>
      <c r="Z5" s="1710"/>
      <c r="AA5" s="1710"/>
      <c r="AB5" s="1710"/>
      <c r="AC5" s="1710"/>
      <c r="AD5" s="1710"/>
      <c r="AE5" s="1710"/>
      <c r="AF5" s="1721">
        <f>SUM(D6:AE6)</f>
        <v>5577.1545598986822</v>
      </c>
      <c r="AG5" s="1721"/>
      <c r="AH5" s="1721"/>
      <c r="AI5" s="1709" t="s">
        <v>911</v>
      </c>
      <c r="AJ5" s="1709"/>
      <c r="AK5" s="1709"/>
      <c r="AL5" s="1709"/>
      <c r="AM5" s="1709" t="s">
        <v>912</v>
      </c>
      <c r="AN5" s="1709"/>
      <c r="AO5" s="1709"/>
      <c r="AP5" s="1709"/>
      <c r="AQ5" s="1689" t="s">
        <v>913</v>
      </c>
      <c r="AR5" s="1689"/>
      <c r="AS5" s="1689"/>
      <c r="AT5" s="1689"/>
      <c r="AU5" s="1689"/>
      <c r="AV5" s="1711"/>
      <c r="AX5" s="1742"/>
    </row>
    <row r="6" spans="2:50" ht="12" customHeight="1">
      <c r="B6" s="1718"/>
      <c r="C6" s="1689"/>
      <c r="D6" s="1725">
        <f>荷重の集計!$R$33*D5</f>
        <v>3679.8382500000002</v>
      </c>
      <c r="E6" s="1725"/>
      <c r="F6" s="1725"/>
      <c r="G6" s="1725">
        <f>G5*荷重の集計!$R$42</f>
        <v>398.22</v>
      </c>
      <c r="H6" s="1725"/>
      <c r="I6" s="1725"/>
      <c r="J6" s="1725">
        <f>荷重の集計!$S$61</f>
        <v>625</v>
      </c>
      <c r="K6" s="1725"/>
      <c r="L6" s="1725"/>
      <c r="M6" s="1725">
        <f>荷重の集計!$S$80*M5</f>
        <v>510.29910835235597</v>
      </c>
      <c r="N6" s="1725"/>
      <c r="O6" s="1725"/>
      <c r="P6" s="1725">
        <f>荷重の集計!$T$117*P5</f>
        <v>125.02328154632721</v>
      </c>
      <c r="Q6" s="1725"/>
      <c r="R6" s="1725"/>
      <c r="S6" s="1725">
        <f>荷重の集計!$S$170*S5</f>
        <v>86.516970000000015</v>
      </c>
      <c r="T6" s="1725"/>
      <c r="U6" s="1725"/>
      <c r="V6" s="1725">
        <f>V5*荷重の集計!$S$197</f>
        <v>152.25694999999999</v>
      </c>
      <c r="W6" s="1725"/>
      <c r="X6" s="1725"/>
      <c r="Y6" s="1726"/>
      <c r="Z6" s="1726"/>
      <c r="AA6" s="1726"/>
      <c r="AB6" s="1726"/>
      <c r="AC6" s="1726"/>
      <c r="AD6" s="1726"/>
      <c r="AE6" s="1726"/>
      <c r="AF6" s="1721"/>
      <c r="AG6" s="1721"/>
      <c r="AH6" s="1721"/>
      <c r="AI6" s="1709"/>
      <c r="AJ6" s="1709"/>
      <c r="AK6" s="1709"/>
      <c r="AL6" s="1709"/>
      <c r="AM6" s="1709"/>
      <c r="AN6" s="1709"/>
      <c r="AO6" s="1709"/>
      <c r="AP6" s="1709"/>
      <c r="AQ6" s="1689"/>
      <c r="AR6" s="1689"/>
      <c r="AS6" s="1689"/>
      <c r="AT6" s="1689"/>
      <c r="AU6" s="1689"/>
      <c r="AV6" s="1711"/>
      <c r="AX6" s="1742"/>
    </row>
    <row r="7" spans="2:50" ht="12" customHeight="1">
      <c r="B7" s="1718">
        <f>B5+1</f>
        <v>2</v>
      </c>
      <c r="C7" s="1689"/>
      <c r="D7" s="1720">
        <v>1.1000000000000001</v>
      </c>
      <c r="E7" s="1720"/>
      <c r="F7" s="1720"/>
      <c r="G7" s="1720">
        <v>1.2</v>
      </c>
      <c r="H7" s="1720"/>
      <c r="I7" s="1720"/>
      <c r="J7" s="1720" t="s">
        <v>910</v>
      </c>
      <c r="K7" s="1720"/>
      <c r="L7" s="1720"/>
      <c r="M7" s="1710">
        <v>1.35</v>
      </c>
      <c r="N7" s="1710"/>
      <c r="O7" s="1710"/>
      <c r="P7" s="1710">
        <v>1.35</v>
      </c>
      <c r="Q7" s="1710"/>
      <c r="R7" s="1710"/>
      <c r="S7" s="1710">
        <v>1.23</v>
      </c>
      <c r="T7" s="1710"/>
      <c r="U7" s="1710"/>
      <c r="V7" s="1720">
        <v>1</v>
      </c>
      <c r="W7" s="1720"/>
      <c r="X7" s="1720"/>
      <c r="Y7" s="1710"/>
      <c r="Z7" s="1710"/>
      <c r="AA7" s="1710"/>
      <c r="AB7" s="1710"/>
      <c r="AC7" s="1710"/>
      <c r="AD7" s="1710"/>
      <c r="AE7" s="1710"/>
      <c r="AF7" s="1721">
        <f>SUM(D8:AE8)</f>
        <v>5576.5966906947851</v>
      </c>
      <c r="AG7" s="1721"/>
      <c r="AH7" s="1721"/>
      <c r="AI7" s="1689" t="s">
        <v>914</v>
      </c>
      <c r="AJ7" s="1689"/>
      <c r="AK7" s="1689"/>
      <c r="AL7" s="1689"/>
      <c r="AM7" s="1689" t="s">
        <v>914</v>
      </c>
      <c r="AN7" s="1689"/>
      <c r="AO7" s="1689"/>
      <c r="AP7" s="1689"/>
      <c r="AQ7" s="1689" t="s">
        <v>915</v>
      </c>
      <c r="AR7" s="1689"/>
      <c r="AS7" s="1689"/>
      <c r="AT7" s="1689"/>
      <c r="AU7" s="1689"/>
      <c r="AV7" s="1711"/>
      <c r="AX7" s="1742"/>
    </row>
    <row r="8" spans="2:50" ht="12" customHeight="1">
      <c r="B8" s="1718"/>
      <c r="C8" s="1689"/>
      <c r="D8" s="1725">
        <f>荷重の集計!$R$33*D7</f>
        <v>3679.8382500000002</v>
      </c>
      <c r="E8" s="1725"/>
      <c r="F8" s="1725"/>
      <c r="G8" s="1725">
        <f>G7*荷重の集計!$R$42</f>
        <v>398.22</v>
      </c>
      <c r="H8" s="1725"/>
      <c r="I8" s="1725"/>
      <c r="J8" s="1725">
        <f>荷重の集計!$S$61</f>
        <v>625</v>
      </c>
      <c r="K8" s="1725"/>
      <c r="L8" s="1725"/>
      <c r="M8" s="1725">
        <f>荷重の集計!$S$88*M7</f>
        <v>464.20833321905138</v>
      </c>
      <c r="N8" s="1725"/>
      <c r="O8" s="1725"/>
      <c r="P8" s="1725">
        <f>荷重の集計!$T$125*P7</f>
        <v>213.91491747573426</v>
      </c>
      <c r="Q8" s="1725"/>
      <c r="R8" s="1725"/>
      <c r="S8" s="1725">
        <f>荷重の集計!$S$178*S7</f>
        <v>43.158239999999999</v>
      </c>
      <c r="T8" s="1725"/>
      <c r="U8" s="1725"/>
      <c r="V8" s="1725">
        <f>V7*荷重の集計!$S$197</f>
        <v>152.25694999999999</v>
      </c>
      <c r="W8" s="1725"/>
      <c r="X8" s="1725"/>
      <c r="Y8" s="1726"/>
      <c r="Z8" s="1726"/>
      <c r="AA8" s="1726"/>
      <c r="AB8" s="1726"/>
      <c r="AC8" s="1726"/>
      <c r="AD8" s="1726"/>
      <c r="AE8" s="1726"/>
      <c r="AF8" s="1721"/>
      <c r="AG8" s="1721"/>
      <c r="AH8" s="1721"/>
      <c r="AI8" s="1689"/>
      <c r="AJ8" s="1689"/>
      <c r="AK8" s="1689"/>
      <c r="AL8" s="1689"/>
      <c r="AM8" s="1689"/>
      <c r="AN8" s="1689"/>
      <c r="AO8" s="1689"/>
      <c r="AP8" s="1689"/>
      <c r="AQ8" s="1689"/>
      <c r="AR8" s="1689"/>
      <c r="AS8" s="1689"/>
      <c r="AT8" s="1689"/>
      <c r="AU8" s="1689"/>
      <c r="AV8" s="1711"/>
      <c r="AX8" s="1742"/>
    </row>
    <row r="9" spans="2:50" ht="12" customHeight="1">
      <c r="B9" s="1718">
        <f t="shared" ref="B9" si="0">B7+1</f>
        <v>3</v>
      </c>
      <c r="C9" s="1689"/>
      <c r="D9" s="1720">
        <v>1.1000000000000001</v>
      </c>
      <c r="E9" s="1720"/>
      <c r="F9" s="1720"/>
      <c r="G9" s="1720">
        <v>1.2</v>
      </c>
      <c r="H9" s="1720"/>
      <c r="I9" s="1720"/>
      <c r="J9" s="1720" t="s">
        <v>910</v>
      </c>
      <c r="K9" s="1720"/>
      <c r="L9" s="1720"/>
      <c r="M9" s="1710">
        <v>1.35</v>
      </c>
      <c r="N9" s="1710"/>
      <c r="O9" s="1710"/>
      <c r="P9" s="1710">
        <v>1.35</v>
      </c>
      <c r="Q9" s="1710"/>
      <c r="R9" s="1710"/>
      <c r="S9" s="1710">
        <v>1.23</v>
      </c>
      <c r="T9" s="1710"/>
      <c r="U9" s="1710"/>
      <c r="V9" s="1720">
        <v>1</v>
      </c>
      <c r="W9" s="1720"/>
      <c r="X9" s="1720"/>
      <c r="Y9" s="1710"/>
      <c r="Z9" s="1710"/>
      <c r="AA9" s="1710"/>
      <c r="AB9" s="1710"/>
      <c r="AC9" s="1710"/>
      <c r="AD9" s="1710"/>
      <c r="AE9" s="1710"/>
      <c r="AF9" s="1721">
        <f>SUM(D10:AE10)</f>
        <v>5654.8105223481825</v>
      </c>
      <c r="AG9" s="1721"/>
      <c r="AH9" s="1721"/>
      <c r="AI9" s="1689" t="s">
        <v>914</v>
      </c>
      <c r="AJ9" s="1689"/>
      <c r="AK9" s="1689"/>
      <c r="AL9" s="1689"/>
      <c r="AM9" s="1689" t="s">
        <v>914</v>
      </c>
      <c r="AN9" s="1689"/>
      <c r="AO9" s="1689"/>
      <c r="AP9" s="1689"/>
      <c r="AQ9" s="1689" t="s">
        <v>916</v>
      </c>
      <c r="AR9" s="1689"/>
      <c r="AS9" s="1689"/>
      <c r="AT9" s="1689"/>
      <c r="AU9" s="1689"/>
      <c r="AV9" s="1711"/>
      <c r="AX9" s="1742"/>
    </row>
    <row r="10" spans="2:50" ht="12" customHeight="1">
      <c r="B10" s="1718"/>
      <c r="C10" s="1689"/>
      <c r="D10" s="1725">
        <f>荷重の集計!$R$33*D9</f>
        <v>3679.8382500000002</v>
      </c>
      <c r="E10" s="1725"/>
      <c r="F10" s="1725"/>
      <c r="G10" s="1725">
        <f>G9*荷重の集計!$R$42</f>
        <v>398.22</v>
      </c>
      <c r="H10" s="1725"/>
      <c r="I10" s="1725"/>
      <c r="J10" s="1725">
        <f>荷重の集計!$S$61</f>
        <v>625</v>
      </c>
      <c r="K10" s="1725"/>
      <c r="L10" s="1725"/>
      <c r="M10" s="1725">
        <f>荷重の集計!$S$96*M9</f>
        <v>525.33506839073186</v>
      </c>
      <c r="N10" s="1725"/>
      <c r="O10" s="1725"/>
      <c r="P10" s="1725">
        <f>荷重の集計!$T$133*P9</f>
        <v>199.58406245745053</v>
      </c>
      <c r="Q10" s="1725"/>
      <c r="R10" s="1725"/>
      <c r="S10" s="1725">
        <f>荷重の集計!$S$186*S9</f>
        <v>74.576191500000007</v>
      </c>
      <c r="T10" s="1725"/>
      <c r="U10" s="1725"/>
      <c r="V10" s="1725">
        <f>V9*荷重の集計!$S$197</f>
        <v>152.25694999999999</v>
      </c>
      <c r="W10" s="1725"/>
      <c r="X10" s="1725"/>
      <c r="Y10" s="1726"/>
      <c r="Z10" s="1726"/>
      <c r="AA10" s="1726"/>
      <c r="AB10" s="1726"/>
      <c r="AC10" s="1726"/>
      <c r="AD10" s="1726"/>
      <c r="AE10" s="1726"/>
      <c r="AF10" s="1721"/>
      <c r="AG10" s="1721"/>
      <c r="AH10" s="1721"/>
      <c r="AI10" s="1689"/>
      <c r="AJ10" s="1689"/>
      <c r="AK10" s="1689"/>
      <c r="AL10" s="1689"/>
      <c r="AM10" s="1689"/>
      <c r="AN10" s="1689"/>
      <c r="AO10" s="1689"/>
      <c r="AP10" s="1689"/>
      <c r="AQ10" s="1689"/>
      <c r="AR10" s="1689"/>
      <c r="AS10" s="1689"/>
      <c r="AT10" s="1689"/>
      <c r="AU10" s="1689"/>
      <c r="AV10" s="1711"/>
      <c r="AX10" s="1742"/>
    </row>
    <row r="11" spans="2:50" ht="12" customHeight="1">
      <c r="B11" s="1718">
        <f t="shared" ref="B11" si="1">B9+1</f>
        <v>4</v>
      </c>
      <c r="C11" s="1689"/>
      <c r="D11" s="1720">
        <v>1.1000000000000001</v>
      </c>
      <c r="E11" s="1720"/>
      <c r="F11" s="1720"/>
      <c r="G11" s="1720">
        <v>1.2</v>
      </c>
      <c r="H11" s="1720"/>
      <c r="I11" s="1720"/>
      <c r="J11" s="1720" t="s">
        <v>910</v>
      </c>
      <c r="K11" s="1720"/>
      <c r="L11" s="1720"/>
      <c r="M11" s="1710">
        <v>1.23</v>
      </c>
      <c r="N11" s="1710"/>
      <c r="O11" s="1710"/>
      <c r="P11" s="1710">
        <v>1.23</v>
      </c>
      <c r="Q11" s="1710"/>
      <c r="R11" s="1710"/>
      <c r="S11" s="1710">
        <v>1.35</v>
      </c>
      <c r="T11" s="1710"/>
      <c r="U11" s="1710"/>
      <c r="V11" s="1720">
        <v>1</v>
      </c>
      <c r="W11" s="1720"/>
      <c r="X11" s="1720"/>
      <c r="Y11" s="1710"/>
      <c r="Z11" s="1710"/>
      <c r="AA11" s="1710"/>
      <c r="AB11" s="1710"/>
      <c r="AC11" s="1710"/>
      <c r="AD11" s="1710"/>
      <c r="AE11" s="1710"/>
      <c r="AF11" s="1721">
        <f>SUM(D12:AE12)</f>
        <v>5529.1221385743565</v>
      </c>
      <c r="AG11" s="1721"/>
      <c r="AH11" s="1721"/>
      <c r="AI11" s="1689" t="s">
        <v>914</v>
      </c>
      <c r="AJ11" s="1689"/>
      <c r="AK11" s="1689"/>
      <c r="AL11" s="1689"/>
      <c r="AM11" s="1689" t="s">
        <v>917</v>
      </c>
      <c r="AN11" s="1689"/>
      <c r="AO11" s="1689"/>
      <c r="AP11" s="1689"/>
      <c r="AQ11" s="1689" t="s">
        <v>913</v>
      </c>
      <c r="AR11" s="1689"/>
      <c r="AS11" s="1689"/>
      <c r="AT11" s="1689"/>
      <c r="AU11" s="1689"/>
      <c r="AV11" s="1711"/>
      <c r="AX11" s="1742"/>
    </row>
    <row r="12" spans="2:50" ht="12" customHeight="1">
      <c r="B12" s="1718"/>
      <c r="C12" s="1689"/>
      <c r="D12" s="1725">
        <f>荷重の集計!$R$33*D11</f>
        <v>3679.8382500000002</v>
      </c>
      <c r="E12" s="1725"/>
      <c r="F12" s="1725"/>
      <c r="G12" s="1725">
        <f>G11*荷重の集計!$R$42</f>
        <v>398.22</v>
      </c>
      <c r="H12" s="1725"/>
      <c r="I12" s="1725"/>
      <c r="J12" s="1725">
        <f>荷重の集計!$S$61</f>
        <v>625</v>
      </c>
      <c r="K12" s="1725"/>
      <c r="L12" s="1725"/>
      <c r="M12" s="1725">
        <f>荷重の集計!$S$80*M11</f>
        <v>464.93918760992432</v>
      </c>
      <c r="N12" s="1725"/>
      <c r="O12" s="1725"/>
      <c r="P12" s="1725">
        <f>荷重の集計!$T$117*P11</f>
        <v>113.91010096443145</v>
      </c>
      <c r="Q12" s="1725"/>
      <c r="R12" s="1725"/>
      <c r="S12" s="1725">
        <f>荷重の集計!$S$170*S11</f>
        <v>94.957650000000029</v>
      </c>
      <c r="T12" s="1725"/>
      <c r="U12" s="1725"/>
      <c r="V12" s="1725">
        <f>V11*荷重の集計!$S$197</f>
        <v>152.25694999999999</v>
      </c>
      <c r="W12" s="1725"/>
      <c r="X12" s="1725"/>
      <c r="Y12" s="1726"/>
      <c r="Z12" s="1726"/>
      <c r="AA12" s="1726"/>
      <c r="AB12" s="1726"/>
      <c r="AC12" s="1726"/>
      <c r="AD12" s="1726"/>
      <c r="AE12" s="1726"/>
      <c r="AF12" s="1721"/>
      <c r="AG12" s="1721"/>
      <c r="AH12" s="1721"/>
      <c r="AI12" s="1689"/>
      <c r="AJ12" s="1689"/>
      <c r="AK12" s="1689"/>
      <c r="AL12" s="1689"/>
      <c r="AM12" s="1689"/>
      <c r="AN12" s="1689"/>
      <c r="AO12" s="1689"/>
      <c r="AP12" s="1689"/>
      <c r="AQ12" s="1689"/>
      <c r="AR12" s="1689"/>
      <c r="AS12" s="1689"/>
      <c r="AT12" s="1689"/>
      <c r="AU12" s="1689"/>
      <c r="AV12" s="1711"/>
      <c r="AX12" s="1742"/>
    </row>
    <row r="13" spans="2:50" ht="12" customHeight="1">
      <c r="B13" s="1718">
        <f t="shared" ref="B13" si="2">B11+1</f>
        <v>5</v>
      </c>
      <c r="C13" s="1689"/>
      <c r="D13" s="1720">
        <v>1.1000000000000001</v>
      </c>
      <c r="E13" s="1720"/>
      <c r="F13" s="1720"/>
      <c r="G13" s="1720">
        <v>1.2</v>
      </c>
      <c r="H13" s="1720"/>
      <c r="I13" s="1720"/>
      <c r="J13" s="1720" t="s">
        <v>910</v>
      </c>
      <c r="K13" s="1720"/>
      <c r="L13" s="1720"/>
      <c r="M13" s="1710">
        <v>1.23</v>
      </c>
      <c r="N13" s="1710"/>
      <c r="O13" s="1710"/>
      <c r="P13" s="1710">
        <v>1.23</v>
      </c>
      <c r="Q13" s="1710"/>
      <c r="R13" s="1710"/>
      <c r="S13" s="1710">
        <v>1.35</v>
      </c>
      <c r="T13" s="1710"/>
      <c r="U13" s="1710"/>
      <c r="V13" s="1720">
        <v>1</v>
      </c>
      <c r="W13" s="1720"/>
      <c r="X13" s="1720"/>
      <c r="Y13" s="1710"/>
      <c r="Z13" s="1710"/>
      <c r="AA13" s="1710"/>
      <c r="AB13" s="1710"/>
      <c r="AC13" s="1710"/>
      <c r="AD13" s="1710"/>
      <c r="AE13" s="1710"/>
      <c r="AF13" s="1721">
        <f>SUM(D14:AE14)</f>
        <v>5520.5296284108044</v>
      </c>
      <c r="AG13" s="1721"/>
      <c r="AH13" s="1721"/>
      <c r="AI13" s="1689" t="s">
        <v>914</v>
      </c>
      <c r="AJ13" s="1689"/>
      <c r="AK13" s="1689"/>
      <c r="AL13" s="1689"/>
      <c r="AM13" s="1689" t="s">
        <v>914</v>
      </c>
      <c r="AN13" s="1689"/>
      <c r="AO13" s="1689"/>
      <c r="AP13" s="1689"/>
      <c r="AQ13" s="1689" t="s">
        <v>915</v>
      </c>
      <c r="AR13" s="1689"/>
      <c r="AS13" s="1689"/>
      <c r="AT13" s="1689"/>
      <c r="AU13" s="1689"/>
      <c r="AV13" s="1711"/>
      <c r="AX13" s="1742"/>
    </row>
    <row r="14" spans="2:50" ht="12" customHeight="1">
      <c r="B14" s="1718"/>
      <c r="C14" s="1689"/>
      <c r="D14" s="1725">
        <f>荷重の集計!$R$33*D13</f>
        <v>3679.8382500000002</v>
      </c>
      <c r="E14" s="1725"/>
      <c r="F14" s="1725"/>
      <c r="G14" s="1725">
        <f>G13*荷重の集計!$R$42</f>
        <v>398.22</v>
      </c>
      <c r="H14" s="1725"/>
      <c r="I14" s="1725"/>
      <c r="J14" s="1725">
        <f>荷重の集計!$S$61</f>
        <v>625</v>
      </c>
      <c r="K14" s="1725"/>
      <c r="L14" s="1725"/>
      <c r="M14" s="1725">
        <f>荷重の集計!$S$88*M13</f>
        <v>422.94537026624675</v>
      </c>
      <c r="N14" s="1725"/>
      <c r="O14" s="1725"/>
      <c r="P14" s="1725">
        <f>荷重の集計!$T$125*P13</f>
        <v>194.90025814455785</v>
      </c>
      <c r="Q14" s="1725"/>
      <c r="R14" s="1725"/>
      <c r="S14" s="1725">
        <f>荷重の集計!$S$178*S13</f>
        <v>47.368800000000007</v>
      </c>
      <c r="T14" s="1725"/>
      <c r="U14" s="1725"/>
      <c r="V14" s="1725">
        <f>V13*荷重の集計!$S$197</f>
        <v>152.25694999999999</v>
      </c>
      <c r="W14" s="1725"/>
      <c r="X14" s="1725"/>
      <c r="Y14" s="1726"/>
      <c r="Z14" s="1726"/>
      <c r="AA14" s="1726"/>
      <c r="AB14" s="1726"/>
      <c r="AC14" s="1726"/>
      <c r="AD14" s="1726"/>
      <c r="AE14" s="1726"/>
      <c r="AF14" s="1721"/>
      <c r="AG14" s="1721"/>
      <c r="AH14" s="1721"/>
      <c r="AI14" s="1689"/>
      <c r="AJ14" s="1689"/>
      <c r="AK14" s="1689"/>
      <c r="AL14" s="1689"/>
      <c r="AM14" s="1689"/>
      <c r="AN14" s="1689"/>
      <c r="AO14" s="1689"/>
      <c r="AP14" s="1689"/>
      <c r="AQ14" s="1689"/>
      <c r="AR14" s="1689"/>
      <c r="AS14" s="1689"/>
      <c r="AT14" s="1689"/>
      <c r="AU14" s="1689"/>
      <c r="AV14" s="1711"/>
      <c r="AX14" s="1742"/>
    </row>
    <row r="15" spans="2:50" ht="12" customHeight="1">
      <c r="B15" s="1718">
        <f t="shared" ref="B15:B27" si="3">B13+1</f>
        <v>6</v>
      </c>
      <c r="C15" s="1689"/>
      <c r="D15" s="1720">
        <v>1.1000000000000001</v>
      </c>
      <c r="E15" s="1720"/>
      <c r="F15" s="1720"/>
      <c r="G15" s="1720">
        <v>1.2</v>
      </c>
      <c r="H15" s="1720"/>
      <c r="I15" s="1720"/>
      <c r="J15" s="1720" t="s">
        <v>910</v>
      </c>
      <c r="K15" s="1720"/>
      <c r="L15" s="1720"/>
      <c r="M15" s="1710">
        <v>1.23</v>
      </c>
      <c r="N15" s="1710"/>
      <c r="O15" s="1710"/>
      <c r="P15" s="1710">
        <v>1.23</v>
      </c>
      <c r="Q15" s="1710"/>
      <c r="R15" s="1710"/>
      <c r="S15" s="1710">
        <v>1.35</v>
      </c>
      <c r="T15" s="1710"/>
      <c r="U15" s="1710"/>
      <c r="V15" s="1720">
        <v>1</v>
      </c>
      <c r="W15" s="1720"/>
      <c r="X15" s="1720"/>
      <c r="Y15" s="1710"/>
      <c r="Z15" s="1710"/>
      <c r="AA15" s="1710"/>
      <c r="AB15" s="1710"/>
      <c r="AC15" s="1710"/>
      <c r="AD15" s="1710"/>
      <c r="AE15" s="1710"/>
      <c r="AF15" s="1721">
        <f>SUM(D16:AE16)</f>
        <v>5597.6489922727878</v>
      </c>
      <c r="AG15" s="1721"/>
      <c r="AH15" s="1721"/>
      <c r="AI15" s="1689" t="s">
        <v>914</v>
      </c>
      <c r="AJ15" s="1689"/>
      <c r="AK15" s="1689"/>
      <c r="AL15" s="1689"/>
      <c r="AM15" s="1689" t="s">
        <v>914</v>
      </c>
      <c r="AN15" s="1689"/>
      <c r="AO15" s="1689"/>
      <c r="AP15" s="1689"/>
      <c r="AQ15" s="1689" t="s">
        <v>916</v>
      </c>
      <c r="AR15" s="1689"/>
      <c r="AS15" s="1689"/>
      <c r="AT15" s="1689"/>
      <c r="AU15" s="1689"/>
      <c r="AV15" s="1711"/>
    </row>
    <row r="16" spans="2:50" ht="12" customHeight="1">
      <c r="B16" s="1718"/>
      <c r="C16" s="1689"/>
      <c r="D16" s="1725">
        <f>荷重の集計!$R$33*D15</f>
        <v>3679.8382500000002</v>
      </c>
      <c r="E16" s="1725"/>
      <c r="F16" s="1725"/>
      <c r="G16" s="1725">
        <f>G15*荷重の集計!$R$42</f>
        <v>398.22</v>
      </c>
      <c r="H16" s="1725"/>
      <c r="I16" s="1725"/>
      <c r="J16" s="1725">
        <f>荷重の集計!$S$61</f>
        <v>625</v>
      </c>
      <c r="K16" s="1725"/>
      <c r="L16" s="1725"/>
      <c r="M16" s="1725">
        <f>荷重の集計!$S$96*M15</f>
        <v>478.63861786711124</v>
      </c>
      <c r="N16" s="1725"/>
      <c r="O16" s="1725"/>
      <c r="P16" s="1725">
        <f>荷重の集計!$T$133*P15</f>
        <v>181.84325690567712</v>
      </c>
      <c r="Q16" s="1725"/>
      <c r="R16" s="1725"/>
      <c r="S16" s="1725">
        <f>荷重の集計!$S$186*S15</f>
        <v>81.851917500000013</v>
      </c>
      <c r="T16" s="1725"/>
      <c r="U16" s="1725"/>
      <c r="V16" s="1725">
        <f>V15*荷重の集計!$S$197</f>
        <v>152.25694999999999</v>
      </c>
      <c r="W16" s="1725"/>
      <c r="X16" s="1725"/>
      <c r="Y16" s="1726"/>
      <c r="Z16" s="1726"/>
      <c r="AA16" s="1726"/>
      <c r="AB16" s="1726"/>
      <c r="AC16" s="1726"/>
      <c r="AD16" s="1726"/>
      <c r="AE16" s="1726"/>
      <c r="AF16" s="1721"/>
      <c r="AG16" s="1721"/>
      <c r="AH16" s="1721"/>
      <c r="AI16" s="1689"/>
      <c r="AJ16" s="1689"/>
      <c r="AK16" s="1689"/>
      <c r="AL16" s="1689"/>
      <c r="AM16" s="1689"/>
      <c r="AN16" s="1689"/>
      <c r="AO16" s="1689"/>
      <c r="AP16" s="1689"/>
      <c r="AQ16" s="1689"/>
      <c r="AR16" s="1689"/>
      <c r="AS16" s="1689"/>
      <c r="AT16" s="1689"/>
      <c r="AU16" s="1689"/>
      <c r="AV16" s="1711"/>
    </row>
    <row r="17" spans="2:48" ht="12" customHeight="1">
      <c r="B17" s="1718">
        <f t="shared" si="3"/>
        <v>7</v>
      </c>
      <c r="C17" s="1689"/>
      <c r="D17" s="1720">
        <v>1.1000000000000001</v>
      </c>
      <c r="E17" s="1720"/>
      <c r="F17" s="1720"/>
      <c r="G17" s="1720">
        <v>1.2</v>
      </c>
      <c r="H17" s="1720"/>
      <c r="I17" s="1720"/>
      <c r="J17" s="1720" t="s">
        <v>918</v>
      </c>
      <c r="K17" s="1720"/>
      <c r="L17" s="1720"/>
      <c r="M17" s="1710"/>
      <c r="N17" s="1710"/>
      <c r="O17" s="1710"/>
      <c r="P17" s="1710"/>
      <c r="Q17" s="1710"/>
      <c r="R17" s="1710"/>
      <c r="S17" s="1710"/>
      <c r="T17" s="1710"/>
      <c r="U17" s="1710"/>
      <c r="V17" s="1720">
        <v>1.2</v>
      </c>
      <c r="W17" s="1720"/>
      <c r="X17" s="1720"/>
      <c r="Y17" s="1710"/>
      <c r="Z17" s="1710"/>
      <c r="AA17" s="1710"/>
      <c r="AB17" s="1710"/>
      <c r="AC17" s="1710"/>
      <c r="AD17" s="1710"/>
      <c r="AE17" s="1710"/>
      <c r="AF17" s="1721">
        <f>SUM(D18:AE18)</f>
        <v>4834.0999300000003</v>
      </c>
      <c r="AG17" s="1721"/>
      <c r="AH17" s="1721"/>
      <c r="AI17" s="1689" t="s">
        <v>914</v>
      </c>
      <c r="AJ17" s="1689"/>
      <c r="AK17" s="1689"/>
      <c r="AL17" s="1689"/>
      <c r="AM17" s="1689" t="s">
        <v>919</v>
      </c>
      <c r="AN17" s="1689"/>
      <c r="AO17" s="1689"/>
      <c r="AP17" s="1689"/>
      <c r="AQ17" s="1689"/>
      <c r="AR17" s="1689"/>
      <c r="AS17" s="1689"/>
      <c r="AT17" s="1689"/>
      <c r="AU17" s="1689"/>
      <c r="AV17" s="1711"/>
    </row>
    <row r="18" spans="2:48" ht="12" customHeight="1">
      <c r="B18" s="1718"/>
      <c r="C18" s="1689"/>
      <c r="D18" s="1725">
        <f>荷重の集計!$R$33*D17</f>
        <v>3679.8382500000002</v>
      </c>
      <c r="E18" s="1725"/>
      <c r="F18" s="1725"/>
      <c r="G18" s="1725">
        <f>G17*荷重の集計!$R$42</f>
        <v>398.22</v>
      </c>
      <c r="H18" s="1725"/>
      <c r="I18" s="1725"/>
      <c r="J18" s="1725">
        <f>荷重の集計!$S$53</f>
        <v>390.625</v>
      </c>
      <c r="K18" s="1725"/>
      <c r="L18" s="1725"/>
      <c r="M18" s="1725"/>
      <c r="N18" s="1725"/>
      <c r="O18" s="1725"/>
      <c r="P18" s="1725"/>
      <c r="Q18" s="1725"/>
      <c r="R18" s="1725"/>
      <c r="S18" s="1725"/>
      <c r="T18" s="1725"/>
      <c r="U18" s="1725"/>
      <c r="V18" s="1725">
        <f>V17*荷重の集計!$S$205</f>
        <v>365.41667999999999</v>
      </c>
      <c r="W18" s="1725"/>
      <c r="X18" s="1725"/>
      <c r="Y18" s="1726"/>
      <c r="Z18" s="1726"/>
      <c r="AA18" s="1726"/>
      <c r="AB18" s="1726"/>
      <c r="AC18" s="1726"/>
      <c r="AD18" s="1726"/>
      <c r="AE18" s="1726"/>
      <c r="AF18" s="1721"/>
      <c r="AG18" s="1721"/>
      <c r="AH18" s="1721"/>
      <c r="AI18" s="1689"/>
      <c r="AJ18" s="1689"/>
      <c r="AK18" s="1689"/>
      <c r="AL18" s="1689"/>
      <c r="AM18" s="1689"/>
      <c r="AN18" s="1689"/>
      <c r="AO18" s="1689"/>
      <c r="AP18" s="1689"/>
      <c r="AQ18" s="1689"/>
      <c r="AR18" s="1689"/>
      <c r="AS18" s="1689"/>
      <c r="AT18" s="1689"/>
      <c r="AU18" s="1689"/>
      <c r="AV18" s="1711"/>
    </row>
    <row r="19" spans="2:48" ht="12" customHeight="1">
      <c r="B19" s="1718">
        <f t="shared" si="3"/>
        <v>8</v>
      </c>
      <c r="C19" s="1689"/>
      <c r="D19" s="1720">
        <v>1.1000000000000001</v>
      </c>
      <c r="E19" s="1720"/>
      <c r="F19" s="1720"/>
      <c r="G19" s="1720">
        <v>1.2</v>
      </c>
      <c r="H19" s="1720"/>
      <c r="I19" s="1720"/>
      <c r="J19" s="1720" t="s">
        <v>920</v>
      </c>
      <c r="K19" s="1720"/>
      <c r="L19" s="1720"/>
      <c r="M19" s="1710"/>
      <c r="N19" s="1710"/>
      <c r="O19" s="1710"/>
      <c r="P19" s="1710"/>
      <c r="Q19" s="1710"/>
      <c r="R19" s="1710"/>
      <c r="S19" s="1710"/>
      <c r="T19" s="1710"/>
      <c r="U19" s="1710"/>
      <c r="V19" s="1720"/>
      <c r="W19" s="1720"/>
      <c r="X19" s="1720"/>
      <c r="Y19" s="1710"/>
      <c r="Z19" s="1710"/>
      <c r="AA19" s="1710"/>
      <c r="AB19" s="1710"/>
      <c r="AC19" s="1710"/>
      <c r="AD19" s="1710"/>
      <c r="AE19" s="1710"/>
      <c r="AF19" s="1721">
        <f>SUM(D20:AE20)</f>
        <v>4781.18325</v>
      </c>
      <c r="AG19" s="1721"/>
      <c r="AH19" s="1721"/>
      <c r="AI19" s="1689" t="s">
        <v>914</v>
      </c>
      <c r="AJ19" s="1689"/>
      <c r="AK19" s="1689"/>
      <c r="AL19" s="1689"/>
      <c r="AM19" s="1689" t="s">
        <v>921</v>
      </c>
      <c r="AN19" s="1689"/>
      <c r="AO19" s="1689"/>
      <c r="AP19" s="1689"/>
      <c r="AQ19" s="1689"/>
      <c r="AR19" s="1689"/>
      <c r="AS19" s="1689"/>
      <c r="AT19" s="1689"/>
      <c r="AU19" s="1689"/>
      <c r="AV19" s="1711"/>
    </row>
    <row r="20" spans="2:48" ht="12" customHeight="1">
      <c r="B20" s="1718"/>
      <c r="C20" s="1689"/>
      <c r="D20" s="1725">
        <f>荷重の集計!$R$33*D19</f>
        <v>3679.8382500000002</v>
      </c>
      <c r="E20" s="1725"/>
      <c r="F20" s="1725"/>
      <c r="G20" s="1725">
        <f>G19*荷重の集計!$R$42</f>
        <v>398.22</v>
      </c>
      <c r="H20" s="1725"/>
      <c r="I20" s="1725"/>
      <c r="J20" s="1725">
        <f>荷重の集計!$S$69</f>
        <v>703.125</v>
      </c>
      <c r="K20" s="1725"/>
      <c r="L20" s="1725"/>
      <c r="M20" s="1725"/>
      <c r="N20" s="1725"/>
      <c r="O20" s="1725"/>
      <c r="P20" s="1725"/>
      <c r="Q20" s="1725"/>
      <c r="R20" s="1725"/>
      <c r="S20" s="1725"/>
      <c r="T20" s="1725"/>
      <c r="U20" s="1725"/>
      <c r="V20" s="1725"/>
      <c r="W20" s="1725"/>
      <c r="X20" s="1725"/>
      <c r="Y20" s="1726"/>
      <c r="Z20" s="1726"/>
      <c r="AA20" s="1726"/>
      <c r="AB20" s="1726"/>
      <c r="AC20" s="1726"/>
      <c r="AD20" s="1726"/>
      <c r="AE20" s="1726"/>
      <c r="AF20" s="1721"/>
      <c r="AG20" s="1721"/>
      <c r="AH20" s="1721"/>
      <c r="AI20" s="1689"/>
      <c r="AJ20" s="1689"/>
      <c r="AK20" s="1689"/>
      <c r="AL20" s="1689"/>
      <c r="AM20" s="1689"/>
      <c r="AN20" s="1689"/>
      <c r="AO20" s="1689"/>
      <c r="AP20" s="1689"/>
      <c r="AQ20" s="1689"/>
      <c r="AR20" s="1689"/>
      <c r="AS20" s="1689"/>
      <c r="AT20" s="1689"/>
      <c r="AU20" s="1689"/>
      <c r="AV20" s="1711"/>
    </row>
    <row r="21" spans="2:48" ht="12" customHeight="1">
      <c r="B21" s="1718">
        <f t="shared" si="3"/>
        <v>9</v>
      </c>
      <c r="C21" s="1689"/>
      <c r="D21" s="1720">
        <v>1.1000000000000001</v>
      </c>
      <c r="E21" s="1720"/>
      <c r="F21" s="1720"/>
      <c r="G21" s="1720">
        <v>1.2</v>
      </c>
      <c r="H21" s="1720"/>
      <c r="I21" s="1720"/>
      <c r="J21" s="1720" t="s">
        <v>910</v>
      </c>
      <c r="K21" s="1720"/>
      <c r="L21" s="1720"/>
      <c r="M21" s="1710">
        <v>1.35</v>
      </c>
      <c r="N21" s="1710"/>
      <c r="O21" s="1710"/>
      <c r="P21" s="1710">
        <v>1.35</v>
      </c>
      <c r="Q21" s="1710"/>
      <c r="R21" s="1710"/>
      <c r="S21" s="1720"/>
      <c r="T21" s="1720"/>
      <c r="U21" s="1720"/>
      <c r="V21" s="1720"/>
      <c r="W21" s="1720"/>
      <c r="X21" s="1720"/>
      <c r="Y21" s="1734" t="s">
        <v>922</v>
      </c>
      <c r="Z21" s="1734"/>
      <c r="AA21" s="1734"/>
      <c r="AB21" s="1734"/>
      <c r="AC21" s="1710"/>
      <c r="AD21" s="1710"/>
      <c r="AE21" s="1710"/>
      <c r="AF21" s="1721">
        <f>SUM(D22:AE22)</f>
        <v>5338.3806398986826</v>
      </c>
      <c r="AG21" s="1721"/>
      <c r="AH21" s="1721"/>
      <c r="AI21" s="1689" t="s">
        <v>914</v>
      </c>
      <c r="AJ21" s="1689"/>
      <c r="AK21" s="1689"/>
      <c r="AL21" s="1689"/>
      <c r="AM21" s="1709" t="s">
        <v>912</v>
      </c>
      <c r="AN21" s="1709"/>
      <c r="AO21" s="1709"/>
      <c r="AP21" s="1709"/>
      <c r="AQ21" s="1689" t="s">
        <v>913</v>
      </c>
      <c r="AR21" s="1689"/>
      <c r="AS21" s="1689"/>
      <c r="AT21" s="1689"/>
      <c r="AU21" s="1689"/>
      <c r="AV21" s="1711"/>
    </row>
    <row r="22" spans="2:48" ht="12" customHeight="1">
      <c r="B22" s="1718"/>
      <c r="C22" s="1689"/>
      <c r="D22" s="1725">
        <f>荷重の集計!$R$33*D21</f>
        <v>3679.8382500000002</v>
      </c>
      <c r="E22" s="1725"/>
      <c r="F22" s="1725"/>
      <c r="G22" s="1725">
        <f>G21*荷重の集計!$R$42</f>
        <v>398.22</v>
      </c>
      <c r="H22" s="1725"/>
      <c r="I22" s="1725"/>
      <c r="J22" s="1725">
        <f>荷重の集計!$S$61</f>
        <v>625</v>
      </c>
      <c r="K22" s="1725"/>
      <c r="L22" s="1725"/>
      <c r="M22" s="1725">
        <f>荷重の集計!$S$80*M21</f>
        <v>510.29910835235597</v>
      </c>
      <c r="N22" s="1725"/>
      <c r="O22" s="1725"/>
      <c r="P22" s="1725">
        <f>荷重の集計!$T$117*P21</f>
        <v>125.02328154632721</v>
      </c>
      <c r="Q22" s="1725"/>
      <c r="R22" s="1725"/>
      <c r="S22" s="1725"/>
      <c r="T22" s="1725"/>
      <c r="U22" s="1725"/>
      <c r="V22" s="1725"/>
      <c r="W22" s="1725"/>
      <c r="X22" s="1725"/>
      <c r="Y22" s="1741" t="str">
        <f>荷重の集計!$R$227</f>
        <v>－</v>
      </c>
      <c r="Z22" s="1741"/>
      <c r="AA22" s="1741"/>
      <c r="AB22" s="1741"/>
      <c r="AC22" s="1726"/>
      <c r="AD22" s="1726"/>
      <c r="AE22" s="1726"/>
      <c r="AF22" s="1721"/>
      <c r="AG22" s="1721"/>
      <c r="AH22" s="1721"/>
      <c r="AI22" s="1689"/>
      <c r="AJ22" s="1689"/>
      <c r="AK22" s="1689"/>
      <c r="AL22" s="1689"/>
      <c r="AM22" s="1709"/>
      <c r="AN22" s="1709"/>
      <c r="AO22" s="1709"/>
      <c r="AP22" s="1709"/>
      <c r="AQ22" s="1689"/>
      <c r="AR22" s="1689"/>
      <c r="AS22" s="1689"/>
      <c r="AT22" s="1689"/>
      <c r="AU22" s="1689"/>
      <c r="AV22" s="1711"/>
    </row>
    <row r="23" spans="2:48" ht="12" customHeight="1">
      <c r="B23" s="1718">
        <f t="shared" si="3"/>
        <v>10</v>
      </c>
      <c r="C23" s="1689"/>
      <c r="D23" s="1720">
        <v>1.1000000000000001</v>
      </c>
      <c r="E23" s="1720"/>
      <c r="F23" s="1720"/>
      <c r="G23" s="1720">
        <v>1.2</v>
      </c>
      <c r="H23" s="1720"/>
      <c r="I23" s="1720"/>
      <c r="J23" s="1720" t="s">
        <v>910</v>
      </c>
      <c r="K23" s="1720"/>
      <c r="L23" s="1720"/>
      <c r="M23" s="1710">
        <v>1.35</v>
      </c>
      <c r="N23" s="1710"/>
      <c r="O23" s="1710"/>
      <c r="P23" s="1710">
        <v>1.35</v>
      </c>
      <c r="Q23" s="1710"/>
      <c r="R23" s="1710"/>
      <c r="S23" s="1720"/>
      <c r="T23" s="1720"/>
      <c r="U23" s="1720"/>
      <c r="V23" s="1720"/>
      <c r="W23" s="1720"/>
      <c r="X23" s="1720"/>
      <c r="Y23" s="1734" t="s">
        <v>922</v>
      </c>
      <c r="Z23" s="1734"/>
      <c r="AA23" s="1734"/>
      <c r="AB23" s="1734"/>
      <c r="AC23" s="1710"/>
      <c r="AD23" s="1710"/>
      <c r="AE23" s="1710"/>
      <c r="AF23" s="1721">
        <f>SUM(D24:AE24)</f>
        <v>5381.1815006947854</v>
      </c>
      <c r="AG23" s="1721"/>
      <c r="AH23" s="1721"/>
      <c r="AI23" s="1689" t="s">
        <v>914</v>
      </c>
      <c r="AJ23" s="1689"/>
      <c r="AK23" s="1689"/>
      <c r="AL23" s="1689"/>
      <c r="AM23" s="1689" t="s">
        <v>914</v>
      </c>
      <c r="AN23" s="1689"/>
      <c r="AO23" s="1689"/>
      <c r="AP23" s="1689"/>
      <c r="AQ23" s="1689" t="s">
        <v>915</v>
      </c>
      <c r="AR23" s="1689"/>
      <c r="AS23" s="1689"/>
      <c r="AT23" s="1689"/>
      <c r="AU23" s="1689"/>
      <c r="AV23" s="1711"/>
    </row>
    <row r="24" spans="2:48" ht="12" customHeight="1">
      <c r="B24" s="1718"/>
      <c r="C24" s="1689"/>
      <c r="D24" s="1725">
        <f>荷重の集計!$R$33*D23</f>
        <v>3679.8382500000002</v>
      </c>
      <c r="E24" s="1725"/>
      <c r="F24" s="1725"/>
      <c r="G24" s="1725">
        <f>G23*荷重の集計!$R$42</f>
        <v>398.22</v>
      </c>
      <c r="H24" s="1725"/>
      <c r="I24" s="1725"/>
      <c r="J24" s="1725">
        <f>荷重の集計!$S$61</f>
        <v>625</v>
      </c>
      <c r="K24" s="1725"/>
      <c r="L24" s="1725"/>
      <c r="M24" s="1725">
        <f>荷重の集計!$S$88*M23</f>
        <v>464.20833321905138</v>
      </c>
      <c r="N24" s="1725"/>
      <c r="O24" s="1725"/>
      <c r="P24" s="1725">
        <f>荷重の集計!$T$125*P23</f>
        <v>213.91491747573426</v>
      </c>
      <c r="Q24" s="1725"/>
      <c r="R24" s="1725"/>
      <c r="S24" s="1725"/>
      <c r="T24" s="1725"/>
      <c r="U24" s="1725"/>
      <c r="V24" s="1725"/>
      <c r="W24" s="1725"/>
      <c r="X24" s="1725"/>
      <c r="Y24" s="1741" t="str">
        <f>荷重の集計!$R$227</f>
        <v>－</v>
      </c>
      <c r="Z24" s="1741"/>
      <c r="AA24" s="1741"/>
      <c r="AB24" s="1741"/>
      <c r="AC24" s="1726"/>
      <c r="AD24" s="1726"/>
      <c r="AE24" s="1726"/>
      <c r="AF24" s="1721"/>
      <c r="AG24" s="1721"/>
      <c r="AH24" s="1721"/>
      <c r="AI24" s="1689"/>
      <c r="AJ24" s="1689"/>
      <c r="AK24" s="1689"/>
      <c r="AL24" s="1689"/>
      <c r="AM24" s="1689"/>
      <c r="AN24" s="1689"/>
      <c r="AO24" s="1689"/>
      <c r="AP24" s="1689"/>
      <c r="AQ24" s="1689"/>
      <c r="AR24" s="1689"/>
      <c r="AS24" s="1689"/>
      <c r="AT24" s="1689"/>
      <c r="AU24" s="1689"/>
      <c r="AV24" s="1711"/>
    </row>
    <row r="25" spans="2:48" ht="12" customHeight="1">
      <c r="B25" s="1718">
        <f t="shared" si="3"/>
        <v>11</v>
      </c>
      <c r="C25" s="1689"/>
      <c r="D25" s="1720">
        <v>1.1000000000000001</v>
      </c>
      <c r="E25" s="1720"/>
      <c r="F25" s="1720"/>
      <c r="G25" s="1720">
        <v>1.2</v>
      </c>
      <c r="H25" s="1720"/>
      <c r="I25" s="1720"/>
      <c r="J25" s="1720" t="s">
        <v>910</v>
      </c>
      <c r="K25" s="1720"/>
      <c r="L25" s="1720"/>
      <c r="M25" s="1710">
        <v>1.35</v>
      </c>
      <c r="N25" s="1710"/>
      <c r="O25" s="1710"/>
      <c r="P25" s="1710">
        <v>1.35</v>
      </c>
      <c r="Q25" s="1710"/>
      <c r="R25" s="1710"/>
      <c r="S25" s="1720"/>
      <c r="T25" s="1720"/>
      <c r="U25" s="1720"/>
      <c r="V25" s="1720"/>
      <c r="W25" s="1720"/>
      <c r="X25" s="1720"/>
      <c r="Y25" s="1734" t="s">
        <v>922</v>
      </c>
      <c r="Z25" s="1734"/>
      <c r="AA25" s="1734"/>
      <c r="AB25" s="1734"/>
      <c r="AC25" s="1710"/>
      <c r="AD25" s="1710"/>
      <c r="AE25" s="1710"/>
      <c r="AF25" s="1721">
        <f>SUM(D26:AE26)</f>
        <v>5427.9773808481823</v>
      </c>
      <c r="AG25" s="1721"/>
      <c r="AH25" s="1721"/>
      <c r="AI25" s="1689" t="s">
        <v>914</v>
      </c>
      <c r="AJ25" s="1689"/>
      <c r="AK25" s="1689"/>
      <c r="AL25" s="1689"/>
      <c r="AM25" s="1689" t="s">
        <v>914</v>
      </c>
      <c r="AN25" s="1689"/>
      <c r="AO25" s="1689"/>
      <c r="AP25" s="1689"/>
      <c r="AQ25" s="1689" t="s">
        <v>916</v>
      </c>
      <c r="AR25" s="1689"/>
      <c r="AS25" s="1689"/>
      <c r="AT25" s="1689"/>
      <c r="AU25" s="1689"/>
      <c r="AV25" s="1711"/>
    </row>
    <row r="26" spans="2:48" ht="12" customHeight="1">
      <c r="B26" s="1718"/>
      <c r="C26" s="1689"/>
      <c r="D26" s="1725">
        <f>荷重の集計!$R$33*D25</f>
        <v>3679.8382500000002</v>
      </c>
      <c r="E26" s="1725"/>
      <c r="F26" s="1725"/>
      <c r="G26" s="1725">
        <f>G25*荷重の集計!$R$42</f>
        <v>398.22</v>
      </c>
      <c r="H26" s="1725"/>
      <c r="I26" s="1725"/>
      <c r="J26" s="1725">
        <f>荷重の集計!$S$61</f>
        <v>625</v>
      </c>
      <c r="K26" s="1725"/>
      <c r="L26" s="1725"/>
      <c r="M26" s="1725">
        <f>荷重の集計!$S$96*M25</f>
        <v>525.33506839073186</v>
      </c>
      <c r="N26" s="1725"/>
      <c r="O26" s="1725"/>
      <c r="P26" s="1725">
        <f>荷重の集計!$T$133*P25</f>
        <v>199.58406245745053</v>
      </c>
      <c r="Q26" s="1725"/>
      <c r="R26" s="1725"/>
      <c r="S26" s="1725"/>
      <c r="T26" s="1725"/>
      <c r="U26" s="1725"/>
      <c r="V26" s="1725"/>
      <c r="W26" s="1725"/>
      <c r="X26" s="1725"/>
      <c r="Y26" s="1741" t="str">
        <f>荷重の集計!$R$227</f>
        <v>－</v>
      </c>
      <c r="Z26" s="1741"/>
      <c r="AA26" s="1741"/>
      <c r="AB26" s="1741"/>
      <c r="AC26" s="1726"/>
      <c r="AD26" s="1726"/>
      <c r="AE26" s="1726"/>
      <c r="AF26" s="1721"/>
      <c r="AG26" s="1721"/>
      <c r="AH26" s="1721"/>
      <c r="AI26" s="1689"/>
      <c r="AJ26" s="1689"/>
      <c r="AK26" s="1689"/>
      <c r="AL26" s="1689"/>
      <c r="AM26" s="1689"/>
      <c r="AN26" s="1689"/>
      <c r="AO26" s="1689"/>
      <c r="AP26" s="1689"/>
      <c r="AQ26" s="1689"/>
      <c r="AR26" s="1689"/>
      <c r="AS26" s="1689"/>
      <c r="AT26" s="1689"/>
      <c r="AU26" s="1689"/>
      <c r="AV26" s="1711"/>
    </row>
    <row r="27" spans="2:48" ht="12" customHeight="1">
      <c r="B27" s="1718">
        <f t="shared" si="3"/>
        <v>12</v>
      </c>
      <c r="C27" s="1689"/>
      <c r="D27" s="1720">
        <v>1.1000000000000001</v>
      </c>
      <c r="E27" s="1720"/>
      <c r="F27" s="1720"/>
      <c r="G27" s="1720">
        <v>1.2</v>
      </c>
      <c r="H27" s="1720"/>
      <c r="I27" s="1720"/>
      <c r="J27" s="1720" t="s">
        <v>910</v>
      </c>
      <c r="K27" s="1720"/>
      <c r="L27" s="1720"/>
      <c r="M27" s="1710">
        <v>1.23</v>
      </c>
      <c r="N27" s="1710"/>
      <c r="O27" s="1710"/>
      <c r="P27" s="1710"/>
      <c r="Q27" s="1710"/>
      <c r="R27" s="1710"/>
      <c r="S27" s="1720"/>
      <c r="T27" s="1720"/>
      <c r="U27" s="1720"/>
      <c r="V27" s="1720"/>
      <c r="W27" s="1720"/>
      <c r="X27" s="1720"/>
      <c r="Y27" s="1734" t="s">
        <v>923</v>
      </c>
      <c r="Z27" s="1734"/>
      <c r="AA27" s="1734"/>
      <c r="AB27" s="1734"/>
      <c r="AC27" s="1710"/>
      <c r="AD27" s="1710"/>
      <c r="AE27" s="1710"/>
      <c r="AF27" s="1721">
        <f>SUM(D28:AE28)</f>
        <v>5167.9974376099244</v>
      </c>
      <c r="AG27" s="1721"/>
      <c r="AH27" s="1721"/>
      <c r="AI27" s="1689" t="s">
        <v>914</v>
      </c>
      <c r="AJ27" s="1689"/>
      <c r="AK27" s="1689"/>
      <c r="AL27" s="1689"/>
      <c r="AM27" s="1709" t="s">
        <v>924</v>
      </c>
      <c r="AN27" s="1709"/>
      <c r="AO27" s="1709"/>
      <c r="AP27" s="1709"/>
      <c r="AQ27" s="1689" t="s">
        <v>913</v>
      </c>
      <c r="AR27" s="1689"/>
      <c r="AS27" s="1689"/>
      <c r="AT27" s="1689"/>
      <c r="AU27" s="1689"/>
      <c r="AV27" s="1711"/>
    </row>
    <row r="28" spans="2:48" ht="12" customHeight="1">
      <c r="B28" s="1718"/>
      <c r="C28" s="1689"/>
      <c r="D28" s="1725">
        <f>荷重の集計!$R$33*D27</f>
        <v>3679.8382500000002</v>
      </c>
      <c r="E28" s="1725"/>
      <c r="F28" s="1725"/>
      <c r="G28" s="1725">
        <f>G27*荷重の集計!$R$42</f>
        <v>398.22</v>
      </c>
      <c r="H28" s="1725"/>
      <c r="I28" s="1725"/>
      <c r="J28" s="1725">
        <f>荷重の集計!$S$61</f>
        <v>625</v>
      </c>
      <c r="K28" s="1725"/>
      <c r="L28" s="1725"/>
      <c r="M28" s="1725">
        <f>荷重の集計!$S$80*M27</f>
        <v>464.93918760992432</v>
      </c>
      <c r="N28" s="1725"/>
      <c r="O28" s="1725"/>
      <c r="P28" s="1725"/>
      <c r="Q28" s="1725"/>
      <c r="R28" s="1725"/>
      <c r="S28" s="1725"/>
      <c r="T28" s="1725"/>
      <c r="U28" s="1725"/>
      <c r="V28" s="1725"/>
      <c r="W28" s="1725"/>
      <c r="X28" s="1725"/>
      <c r="Y28" s="1741" t="str">
        <f>荷重の集計!$R$249</f>
        <v>－</v>
      </c>
      <c r="Z28" s="1741"/>
      <c r="AA28" s="1741"/>
      <c r="AB28" s="1741"/>
      <c r="AC28" s="1726"/>
      <c r="AD28" s="1726"/>
      <c r="AE28" s="1726"/>
      <c r="AF28" s="1721"/>
      <c r="AG28" s="1721"/>
      <c r="AH28" s="1721"/>
      <c r="AI28" s="1689"/>
      <c r="AJ28" s="1689"/>
      <c r="AK28" s="1689"/>
      <c r="AL28" s="1689"/>
      <c r="AM28" s="1709"/>
      <c r="AN28" s="1709"/>
      <c r="AO28" s="1709"/>
      <c r="AP28" s="1709"/>
      <c r="AQ28" s="1689"/>
      <c r="AR28" s="1689"/>
      <c r="AS28" s="1689"/>
      <c r="AT28" s="1689"/>
      <c r="AU28" s="1689"/>
      <c r="AV28" s="1711"/>
    </row>
    <row r="29" spans="2:48" ht="12" customHeight="1">
      <c r="B29" s="1718">
        <f t="shared" ref="B29" si="4">B27+1</f>
        <v>13</v>
      </c>
      <c r="C29" s="1689"/>
      <c r="D29" s="1720">
        <v>1.1000000000000001</v>
      </c>
      <c r="E29" s="1720"/>
      <c r="F29" s="1720"/>
      <c r="G29" s="1720">
        <v>1.2</v>
      </c>
      <c r="H29" s="1720"/>
      <c r="I29" s="1720"/>
      <c r="J29" s="1720" t="s">
        <v>910</v>
      </c>
      <c r="K29" s="1720"/>
      <c r="L29" s="1720"/>
      <c r="M29" s="1710">
        <v>1.23</v>
      </c>
      <c r="N29" s="1710"/>
      <c r="O29" s="1710"/>
      <c r="P29" s="1710"/>
      <c r="Q29" s="1710"/>
      <c r="R29" s="1710"/>
      <c r="S29" s="1720"/>
      <c r="T29" s="1720"/>
      <c r="U29" s="1720"/>
      <c r="V29" s="1720"/>
      <c r="W29" s="1720"/>
      <c r="X29" s="1720"/>
      <c r="Y29" s="1734" t="s">
        <v>923</v>
      </c>
      <c r="Z29" s="1734"/>
      <c r="AA29" s="1734"/>
      <c r="AB29" s="1734"/>
      <c r="AC29" s="1710"/>
      <c r="AD29" s="1710"/>
      <c r="AE29" s="1710"/>
      <c r="AF29" s="1721">
        <f>SUM(D30:AE30)</f>
        <v>5126.0036202662468</v>
      </c>
      <c r="AG29" s="1721"/>
      <c r="AH29" s="1721"/>
      <c r="AI29" s="1689" t="s">
        <v>914</v>
      </c>
      <c r="AJ29" s="1689"/>
      <c r="AK29" s="1689"/>
      <c r="AL29" s="1689"/>
      <c r="AM29" s="1689" t="s">
        <v>914</v>
      </c>
      <c r="AN29" s="1689"/>
      <c r="AO29" s="1689"/>
      <c r="AP29" s="1689"/>
      <c r="AQ29" s="1689" t="s">
        <v>915</v>
      </c>
      <c r="AR29" s="1689"/>
      <c r="AS29" s="1689"/>
      <c r="AT29" s="1689"/>
      <c r="AU29" s="1689"/>
      <c r="AV29" s="1711"/>
    </row>
    <row r="30" spans="2:48" ht="12" customHeight="1">
      <c r="B30" s="1718"/>
      <c r="C30" s="1689"/>
      <c r="D30" s="1725">
        <f>荷重の集計!$R$33*D29</f>
        <v>3679.8382500000002</v>
      </c>
      <c r="E30" s="1725"/>
      <c r="F30" s="1725"/>
      <c r="G30" s="1725">
        <f>G29*荷重の集計!$R$42</f>
        <v>398.22</v>
      </c>
      <c r="H30" s="1725"/>
      <c r="I30" s="1725"/>
      <c r="J30" s="1725">
        <f>荷重の集計!$S$61</f>
        <v>625</v>
      </c>
      <c r="K30" s="1725"/>
      <c r="L30" s="1725"/>
      <c r="M30" s="1725">
        <f>荷重の集計!$S$88*M29</f>
        <v>422.94537026624675</v>
      </c>
      <c r="N30" s="1725"/>
      <c r="O30" s="1725"/>
      <c r="P30" s="1725"/>
      <c r="Q30" s="1725"/>
      <c r="R30" s="1725"/>
      <c r="S30" s="1725"/>
      <c r="T30" s="1725"/>
      <c r="U30" s="1725"/>
      <c r="V30" s="1725"/>
      <c r="W30" s="1725"/>
      <c r="X30" s="1725"/>
      <c r="Y30" s="1741" t="str">
        <f>荷重の集計!$R$249</f>
        <v>－</v>
      </c>
      <c r="Z30" s="1741"/>
      <c r="AA30" s="1741"/>
      <c r="AB30" s="1741"/>
      <c r="AC30" s="1726"/>
      <c r="AD30" s="1726"/>
      <c r="AE30" s="1726"/>
      <c r="AF30" s="1721"/>
      <c r="AG30" s="1721"/>
      <c r="AH30" s="1721"/>
      <c r="AI30" s="1689"/>
      <c r="AJ30" s="1689"/>
      <c r="AK30" s="1689"/>
      <c r="AL30" s="1689"/>
      <c r="AM30" s="1689"/>
      <c r="AN30" s="1689"/>
      <c r="AO30" s="1689"/>
      <c r="AP30" s="1689"/>
      <c r="AQ30" s="1689"/>
      <c r="AR30" s="1689"/>
      <c r="AS30" s="1689"/>
      <c r="AT30" s="1689"/>
      <c r="AU30" s="1689"/>
      <c r="AV30" s="1711"/>
    </row>
    <row r="31" spans="2:48" ht="12" customHeight="1">
      <c r="B31" s="1718">
        <f t="shared" ref="B31" si="5">B29+1</f>
        <v>14</v>
      </c>
      <c r="C31" s="1689"/>
      <c r="D31" s="1720">
        <v>1.1000000000000001</v>
      </c>
      <c r="E31" s="1720"/>
      <c r="F31" s="1720"/>
      <c r="G31" s="1720">
        <v>1.2</v>
      </c>
      <c r="H31" s="1720"/>
      <c r="I31" s="1720"/>
      <c r="J31" s="1720" t="s">
        <v>910</v>
      </c>
      <c r="K31" s="1720"/>
      <c r="L31" s="1720"/>
      <c r="M31" s="1710">
        <v>1.23</v>
      </c>
      <c r="N31" s="1710"/>
      <c r="O31" s="1710"/>
      <c r="P31" s="1710"/>
      <c r="Q31" s="1710"/>
      <c r="R31" s="1710"/>
      <c r="S31" s="1720"/>
      <c r="T31" s="1720"/>
      <c r="U31" s="1720"/>
      <c r="V31" s="1720"/>
      <c r="W31" s="1720"/>
      <c r="X31" s="1720"/>
      <c r="Y31" s="1734" t="s">
        <v>923</v>
      </c>
      <c r="Z31" s="1734"/>
      <c r="AA31" s="1734"/>
      <c r="AB31" s="1734"/>
      <c r="AC31" s="1710"/>
      <c r="AD31" s="1710"/>
      <c r="AE31" s="1710"/>
      <c r="AF31" s="1721">
        <f>SUM(D32:AE32)</f>
        <v>5181.696867867111</v>
      </c>
      <c r="AG31" s="1721"/>
      <c r="AH31" s="1721"/>
      <c r="AI31" s="1689" t="s">
        <v>914</v>
      </c>
      <c r="AJ31" s="1689"/>
      <c r="AK31" s="1689"/>
      <c r="AL31" s="1689"/>
      <c r="AM31" s="1689" t="s">
        <v>914</v>
      </c>
      <c r="AN31" s="1689"/>
      <c r="AO31" s="1689"/>
      <c r="AP31" s="1689"/>
      <c r="AQ31" s="1689" t="s">
        <v>916</v>
      </c>
      <c r="AR31" s="1689"/>
      <c r="AS31" s="1689"/>
      <c r="AT31" s="1689"/>
      <c r="AU31" s="1689"/>
      <c r="AV31" s="1711"/>
    </row>
    <row r="32" spans="2:48" ht="12" customHeight="1">
      <c r="B32" s="1718"/>
      <c r="C32" s="1689"/>
      <c r="D32" s="1725">
        <f>荷重の集計!$R$33*D31</f>
        <v>3679.8382500000002</v>
      </c>
      <c r="E32" s="1725"/>
      <c r="F32" s="1725"/>
      <c r="G32" s="1725">
        <f>G31*荷重の集計!$R$42</f>
        <v>398.22</v>
      </c>
      <c r="H32" s="1725"/>
      <c r="I32" s="1725"/>
      <c r="J32" s="1725">
        <f>荷重の集計!$S$61</f>
        <v>625</v>
      </c>
      <c r="K32" s="1725"/>
      <c r="L32" s="1725"/>
      <c r="M32" s="1725">
        <f>荷重の集計!$S$96*M31</f>
        <v>478.63861786711124</v>
      </c>
      <c r="N32" s="1725"/>
      <c r="O32" s="1725"/>
      <c r="P32" s="1725"/>
      <c r="Q32" s="1725"/>
      <c r="R32" s="1725"/>
      <c r="S32" s="1725"/>
      <c r="T32" s="1725"/>
      <c r="U32" s="1725"/>
      <c r="V32" s="1725"/>
      <c r="W32" s="1725"/>
      <c r="X32" s="1725"/>
      <c r="Y32" s="1741" t="str">
        <f>荷重の集計!$R$249</f>
        <v>－</v>
      </c>
      <c r="Z32" s="1741"/>
      <c r="AA32" s="1741"/>
      <c r="AB32" s="1741"/>
      <c r="AC32" s="1726"/>
      <c r="AD32" s="1726"/>
      <c r="AE32" s="1726"/>
      <c r="AF32" s="1721"/>
      <c r="AG32" s="1721"/>
      <c r="AH32" s="1721"/>
      <c r="AI32" s="1689"/>
      <c r="AJ32" s="1689"/>
      <c r="AK32" s="1689"/>
      <c r="AL32" s="1689"/>
      <c r="AM32" s="1689"/>
      <c r="AN32" s="1689"/>
      <c r="AO32" s="1689"/>
      <c r="AP32" s="1689"/>
      <c r="AQ32" s="1689"/>
      <c r="AR32" s="1689"/>
      <c r="AS32" s="1689"/>
      <c r="AT32" s="1689"/>
      <c r="AU32" s="1689"/>
      <c r="AV32" s="1711"/>
    </row>
    <row r="33" spans="2:48" ht="12" customHeight="1">
      <c r="B33" s="1718">
        <f t="shared" ref="B33" si="6">B31+1</f>
        <v>15</v>
      </c>
      <c r="C33" s="1689"/>
      <c r="D33" s="1720">
        <v>1.1000000000000001</v>
      </c>
      <c r="E33" s="1720"/>
      <c r="F33" s="1720"/>
      <c r="G33" s="1720">
        <v>1.2</v>
      </c>
      <c r="H33" s="1720"/>
      <c r="I33" s="1720"/>
      <c r="J33" s="1720"/>
      <c r="K33" s="1720"/>
      <c r="L33" s="1720"/>
      <c r="M33" s="1710">
        <v>1.23</v>
      </c>
      <c r="N33" s="1710"/>
      <c r="O33" s="1710"/>
      <c r="P33" s="1710">
        <v>1.23</v>
      </c>
      <c r="Q33" s="1710"/>
      <c r="R33" s="1710"/>
      <c r="S33" s="1720"/>
      <c r="T33" s="1720"/>
      <c r="U33" s="1720"/>
      <c r="V33" s="1720"/>
      <c r="W33" s="1720"/>
      <c r="X33" s="1720"/>
      <c r="Y33" s="1734" t="s">
        <v>925</v>
      </c>
      <c r="Z33" s="1734"/>
      <c r="AA33" s="1734"/>
      <c r="AB33" s="1734"/>
      <c r="AC33" s="1710"/>
      <c r="AD33" s="1710"/>
      <c r="AE33" s="1710"/>
      <c r="AF33" s="1721">
        <f>SUM(D34:AE34)</f>
        <v>4656.9075385743563</v>
      </c>
      <c r="AG33" s="1721"/>
      <c r="AH33" s="1721"/>
      <c r="AI33" s="1689" t="s">
        <v>914</v>
      </c>
      <c r="AJ33" s="1689"/>
      <c r="AK33" s="1689"/>
      <c r="AL33" s="1689"/>
      <c r="AM33" s="1709" t="s">
        <v>926</v>
      </c>
      <c r="AN33" s="1709"/>
      <c r="AO33" s="1709"/>
      <c r="AP33" s="1709"/>
      <c r="AQ33" s="1689" t="s">
        <v>913</v>
      </c>
      <c r="AR33" s="1689"/>
      <c r="AS33" s="1689"/>
      <c r="AT33" s="1689"/>
      <c r="AU33" s="1689"/>
      <c r="AV33" s="1711"/>
    </row>
    <row r="34" spans="2:48" ht="12" customHeight="1">
      <c r="B34" s="1718"/>
      <c r="C34" s="1689"/>
      <c r="D34" s="1725">
        <f>荷重の集計!$R$33*D33</f>
        <v>3679.8382500000002</v>
      </c>
      <c r="E34" s="1725"/>
      <c r="F34" s="1725"/>
      <c r="G34" s="1725">
        <f>G33*荷重の集計!$R$42</f>
        <v>398.22</v>
      </c>
      <c r="H34" s="1725"/>
      <c r="I34" s="1725"/>
      <c r="J34" s="1725"/>
      <c r="K34" s="1725"/>
      <c r="L34" s="1725"/>
      <c r="M34" s="1725">
        <f>荷重の集計!$S$80*M33</f>
        <v>464.93918760992432</v>
      </c>
      <c r="N34" s="1725"/>
      <c r="O34" s="1725"/>
      <c r="P34" s="1725">
        <f>荷重の集計!$T$117*P33</f>
        <v>113.91010096443145</v>
      </c>
      <c r="Q34" s="1725"/>
      <c r="R34" s="1725"/>
      <c r="S34" s="1725"/>
      <c r="T34" s="1725"/>
      <c r="U34" s="1725"/>
      <c r="V34" s="1725"/>
      <c r="W34" s="1725"/>
      <c r="X34" s="1725"/>
      <c r="Y34" s="1741" t="str">
        <f>荷重の集計!$R$238</f>
        <v>－</v>
      </c>
      <c r="Z34" s="1741"/>
      <c r="AA34" s="1741"/>
      <c r="AB34" s="1741"/>
      <c r="AC34" s="1726"/>
      <c r="AD34" s="1726"/>
      <c r="AE34" s="1726"/>
      <c r="AF34" s="1721"/>
      <c r="AG34" s="1721"/>
      <c r="AH34" s="1721"/>
      <c r="AI34" s="1689"/>
      <c r="AJ34" s="1689"/>
      <c r="AK34" s="1689"/>
      <c r="AL34" s="1689"/>
      <c r="AM34" s="1709"/>
      <c r="AN34" s="1709"/>
      <c r="AO34" s="1709"/>
      <c r="AP34" s="1709"/>
      <c r="AQ34" s="1689"/>
      <c r="AR34" s="1689"/>
      <c r="AS34" s="1689"/>
      <c r="AT34" s="1689"/>
      <c r="AU34" s="1689"/>
      <c r="AV34" s="1711"/>
    </row>
    <row r="35" spans="2:48" ht="12" customHeight="1">
      <c r="B35" s="1718">
        <f t="shared" ref="B35:B37" si="7">B33+1</f>
        <v>16</v>
      </c>
      <c r="C35" s="1689"/>
      <c r="D35" s="1720">
        <v>1.1000000000000001</v>
      </c>
      <c r="E35" s="1720"/>
      <c r="F35" s="1720"/>
      <c r="G35" s="1720">
        <v>1.2</v>
      </c>
      <c r="H35" s="1720"/>
      <c r="I35" s="1720"/>
      <c r="J35" s="1720"/>
      <c r="K35" s="1720"/>
      <c r="L35" s="1720"/>
      <c r="M35" s="1710">
        <v>1.23</v>
      </c>
      <c r="N35" s="1710"/>
      <c r="O35" s="1710"/>
      <c r="P35" s="1710">
        <v>1.23</v>
      </c>
      <c r="Q35" s="1710"/>
      <c r="R35" s="1710"/>
      <c r="S35" s="1720"/>
      <c r="T35" s="1720"/>
      <c r="U35" s="1720"/>
      <c r="V35" s="1720"/>
      <c r="W35" s="1720"/>
      <c r="X35" s="1720"/>
      <c r="Y35" s="1734" t="s">
        <v>925</v>
      </c>
      <c r="Z35" s="1734"/>
      <c r="AA35" s="1734"/>
      <c r="AB35" s="1734"/>
      <c r="AC35" s="1710"/>
      <c r="AD35" s="1710"/>
      <c r="AE35" s="1710"/>
      <c r="AF35" s="1721">
        <f>SUM(D36:AE36)</f>
        <v>4695.9038784108043</v>
      </c>
      <c r="AG35" s="1721"/>
      <c r="AH35" s="1721"/>
      <c r="AI35" s="1689" t="s">
        <v>914</v>
      </c>
      <c r="AJ35" s="1689"/>
      <c r="AK35" s="1689"/>
      <c r="AL35" s="1689"/>
      <c r="AM35" s="1689" t="s">
        <v>914</v>
      </c>
      <c r="AN35" s="1689"/>
      <c r="AO35" s="1689"/>
      <c r="AP35" s="1689"/>
      <c r="AQ35" s="1689" t="s">
        <v>915</v>
      </c>
      <c r="AR35" s="1689"/>
      <c r="AS35" s="1689"/>
      <c r="AT35" s="1689"/>
      <c r="AU35" s="1689"/>
      <c r="AV35" s="1711"/>
    </row>
    <row r="36" spans="2:48" ht="12" customHeight="1">
      <c r="B36" s="1718"/>
      <c r="C36" s="1689"/>
      <c r="D36" s="1725">
        <f>荷重の集計!$R$33*D35</f>
        <v>3679.8382500000002</v>
      </c>
      <c r="E36" s="1725"/>
      <c r="F36" s="1725"/>
      <c r="G36" s="1725">
        <f>G35*荷重の集計!$R$42</f>
        <v>398.22</v>
      </c>
      <c r="H36" s="1725"/>
      <c r="I36" s="1725"/>
      <c r="J36" s="1725"/>
      <c r="K36" s="1725"/>
      <c r="L36" s="1725"/>
      <c r="M36" s="1725">
        <f>荷重の集計!$S$88*M35</f>
        <v>422.94537026624675</v>
      </c>
      <c r="N36" s="1725"/>
      <c r="O36" s="1725"/>
      <c r="P36" s="1725">
        <f>荷重の集計!$T$125*P35</f>
        <v>194.90025814455785</v>
      </c>
      <c r="Q36" s="1725"/>
      <c r="R36" s="1725"/>
      <c r="S36" s="1725"/>
      <c r="T36" s="1725"/>
      <c r="U36" s="1725"/>
      <c r="V36" s="1725"/>
      <c r="W36" s="1725"/>
      <c r="X36" s="1725"/>
      <c r="Y36" s="1741" t="str">
        <f>荷重の集計!$R$238</f>
        <v>－</v>
      </c>
      <c r="Z36" s="1741"/>
      <c r="AA36" s="1741"/>
      <c r="AB36" s="1741"/>
      <c r="AC36" s="1726"/>
      <c r="AD36" s="1726"/>
      <c r="AE36" s="1726"/>
      <c r="AF36" s="1721"/>
      <c r="AG36" s="1721"/>
      <c r="AH36" s="1721"/>
      <c r="AI36" s="1689"/>
      <c r="AJ36" s="1689"/>
      <c r="AK36" s="1689"/>
      <c r="AL36" s="1689"/>
      <c r="AM36" s="1689"/>
      <c r="AN36" s="1689"/>
      <c r="AO36" s="1689"/>
      <c r="AP36" s="1689"/>
      <c r="AQ36" s="1689"/>
      <c r="AR36" s="1689"/>
      <c r="AS36" s="1689"/>
      <c r="AT36" s="1689"/>
      <c r="AU36" s="1689"/>
      <c r="AV36" s="1711"/>
    </row>
    <row r="37" spans="2:48" ht="12" customHeight="1">
      <c r="B37" s="1718">
        <f t="shared" si="7"/>
        <v>17</v>
      </c>
      <c r="C37" s="1689"/>
      <c r="D37" s="1720">
        <v>1.1000000000000001</v>
      </c>
      <c r="E37" s="1720"/>
      <c r="F37" s="1720"/>
      <c r="G37" s="1720">
        <v>1.2</v>
      </c>
      <c r="H37" s="1720"/>
      <c r="I37" s="1720"/>
      <c r="J37" s="1720"/>
      <c r="K37" s="1720"/>
      <c r="L37" s="1720"/>
      <c r="M37" s="1710">
        <v>1.23</v>
      </c>
      <c r="N37" s="1710"/>
      <c r="O37" s="1710"/>
      <c r="P37" s="1710">
        <v>1.23</v>
      </c>
      <c r="Q37" s="1710"/>
      <c r="R37" s="1710"/>
      <c r="S37" s="1720"/>
      <c r="T37" s="1720"/>
      <c r="U37" s="1720"/>
      <c r="V37" s="1720"/>
      <c r="W37" s="1720"/>
      <c r="X37" s="1720"/>
      <c r="Y37" s="1734" t="s">
        <v>925</v>
      </c>
      <c r="Z37" s="1734"/>
      <c r="AA37" s="1734"/>
      <c r="AB37" s="1734"/>
      <c r="AC37" s="1710"/>
      <c r="AD37" s="1710"/>
      <c r="AE37" s="1710"/>
      <c r="AF37" s="1735">
        <f>SUM(D38:AE38)</f>
        <v>4738.5401247727877</v>
      </c>
      <c r="AG37" s="1735"/>
      <c r="AH37" s="1735"/>
      <c r="AI37" s="1689" t="s">
        <v>914</v>
      </c>
      <c r="AJ37" s="1689"/>
      <c r="AK37" s="1689"/>
      <c r="AL37" s="1689"/>
      <c r="AM37" s="1689" t="s">
        <v>914</v>
      </c>
      <c r="AN37" s="1689"/>
      <c r="AO37" s="1689"/>
      <c r="AP37" s="1689"/>
      <c r="AQ37" s="1689" t="s">
        <v>916</v>
      </c>
      <c r="AR37" s="1689"/>
      <c r="AS37" s="1689"/>
      <c r="AT37" s="1689"/>
      <c r="AU37" s="1689"/>
      <c r="AV37" s="1711"/>
    </row>
    <row r="38" spans="2:48" ht="12" customHeight="1">
      <c r="B38" s="1733"/>
      <c r="C38" s="1710"/>
      <c r="D38" s="1738">
        <f>荷重の集計!$R$33*D37</f>
        <v>3679.8382500000002</v>
      </c>
      <c r="E38" s="1738"/>
      <c r="F38" s="1738"/>
      <c r="G38" s="1738">
        <f>G37*荷重の集計!$R$42</f>
        <v>398.22</v>
      </c>
      <c r="H38" s="1738"/>
      <c r="I38" s="1738"/>
      <c r="J38" s="1738"/>
      <c r="K38" s="1738"/>
      <c r="L38" s="1738"/>
      <c r="M38" s="1738">
        <f>荷重の集計!$S$96*M37</f>
        <v>478.63861786711124</v>
      </c>
      <c r="N38" s="1738"/>
      <c r="O38" s="1738"/>
      <c r="P38" s="1738">
        <f>荷重の集計!$T$133*P37</f>
        <v>181.84325690567712</v>
      </c>
      <c r="Q38" s="1738"/>
      <c r="R38" s="1738"/>
      <c r="S38" s="1738"/>
      <c r="T38" s="1738"/>
      <c r="U38" s="1738"/>
      <c r="V38" s="1738"/>
      <c r="W38" s="1738"/>
      <c r="X38" s="1738"/>
      <c r="Y38" s="1739" t="str">
        <f>荷重の集計!$R$238</f>
        <v>－</v>
      </c>
      <c r="Z38" s="1739"/>
      <c r="AA38" s="1739"/>
      <c r="AB38" s="1739"/>
      <c r="AC38" s="1740"/>
      <c r="AD38" s="1740"/>
      <c r="AE38" s="1740"/>
      <c r="AF38" s="1736"/>
      <c r="AG38" s="1736"/>
      <c r="AH38" s="1736"/>
      <c r="AI38" s="1710"/>
      <c r="AJ38" s="1710"/>
      <c r="AK38" s="1710"/>
      <c r="AL38" s="1710"/>
      <c r="AM38" s="1710"/>
      <c r="AN38" s="1710"/>
      <c r="AO38" s="1710"/>
      <c r="AP38" s="1710"/>
      <c r="AQ38" s="1710"/>
      <c r="AR38" s="1710"/>
      <c r="AS38" s="1710"/>
      <c r="AT38" s="1710"/>
      <c r="AU38" s="1710"/>
      <c r="AV38" s="1737"/>
    </row>
    <row r="39" spans="2:48" ht="12" customHeight="1">
      <c r="B39" s="1718">
        <f t="shared" ref="B39" si="8">B37+1</f>
        <v>18</v>
      </c>
      <c r="C39" s="1689"/>
      <c r="D39" s="1720">
        <v>1.1000000000000001</v>
      </c>
      <c r="E39" s="1720"/>
      <c r="F39" s="1720"/>
      <c r="G39" s="1720">
        <v>1.2</v>
      </c>
      <c r="H39" s="1720"/>
      <c r="I39" s="1720"/>
      <c r="J39" s="1720" t="s">
        <v>920</v>
      </c>
      <c r="K39" s="1720"/>
      <c r="L39" s="1720"/>
      <c r="M39" s="1710"/>
      <c r="N39" s="1710"/>
      <c r="O39" s="1710"/>
      <c r="P39" s="1710"/>
      <c r="Q39" s="1710"/>
      <c r="R39" s="1710"/>
      <c r="S39" s="1710"/>
      <c r="T39" s="1710"/>
      <c r="U39" s="1710"/>
      <c r="V39" s="1720"/>
      <c r="W39" s="1720"/>
      <c r="X39" s="1720"/>
      <c r="Y39" s="1734" t="s">
        <v>927</v>
      </c>
      <c r="Z39" s="1734"/>
      <c r="AA39" s="1734"/>
      <c r="AB39" s="1734"/>
      <c r="AC39" s="1710"/>
      <c r="AD39" s="1710"/>
      <c r="AE39" s="1710"/>
      <c r="AF39" s="1721">
        <f>SUM(D40:AE40)</f>
        <v>4781.18325</v>
      </c>
      <c r="AG39" s="1721"/>
      <c r="AH39" s="1721"/>
      <c r="AI39" s="1689" t="s">
        <v>914</v>
      </c>
      <c r="AJ39" s="1689"/>
      <c r="AK39" s="1689"/>
      <c r="AL39" s="1689"/>
      <c r="AM39" s="1689" t="s">
        <v>921</v>
      </c>
      <c r="AN39" s="1689"/>
      <c r="AO39" s="1689"/>
      <c r="AP39" s="1689"/>
      <c r="AQ39" s="1689"/>
      <c r="AR39" s="1689"/>
      <c r="AS39" s="1689"/>
      <c r="AT39" s="1689"/>
      <c r="AU39" s="1689"/>
      <c r="AV39" s="1711"/>
    </row>
    <row r="40" spans="2:48" ht="12" customHeight="1">
      <c r="B40" s="1719"/>
      <c r="C40" s="1712"/>
      <c r="D40" s="1723">
        <f>荷重の集計!$R$33*D39</f>
        <v>3679.8382500000002</v>
      </c>
      <c r="E40" s="1723"/>
      <c r="F40" s="1723"/>
      <c r="G40" s="1723">
        <f>G39*荷重の集計!$R$42</f>
        <v>398.22</v>
      </c>
      <c r="H40" s="1723"/>
      <c r="I40" s="1723"/>
      <c r="J40" s="1723">
        <f>荷重の集計!$S$69</f>
        <v>703.125</v>
      </c>
      <c r="K40" s="1723"/>
      <c r="L40" s="1723"/>
      <c r="M40" s="1723"/>
      <c r="N40" s="1723"/>
      <c r="O40" s="1723"/>
      <c r="P40" s="1723"/>
      <c r="Q40" s="1723"/>
      <c r="R40" s="1723"/>
      <c r="S40" s="1723"/>
      <c r="T40" s="1723"/>
      <c r="U40" s="1723"/>
      <c r="V40" s="1723"/>
      <c r="W40" s="1723"/>
      <c r="X40" s="1723"/>
      <c r="Y40" s="1732" t="str">
        <f>荷重の集計!$R$260</f>
        <v>－</v>
      </c>
      <c r="Z40" s="1732"/>
      <c r="AA40" s="1732"/>
      <c r="AB40" s="1732"/>
      <c r="AC40" s="1724"/>
      <c r="AD40" s="1724"/>
      <c r="AE40" s="1724"/>
      <c r="AF40" s="1722"/>
      <c r="AG40" s="1722"/>
      <c r="AH40" s="1722"/>
      <c r="AI40" s="1712"/>
      <c r="AJ40" s="1712"/>
      <c r="AK40" s="1712"/>
      <c r="AL40" s="1712"/>
      <c r="AM40" s="1712"/>
      <c r="AN40" s="1712"/>
      <c r="AO40" s="1712"/>
      <c r="AP40" s="1712"/>
      <c r="AQ40" s="1712"/>
      <c r="AR40" s="1712"/>
      <c r="AS40" s="1712"/>
      <c r="AT40" s="1712"/>
      <c r="AU40" s="1712"/>
      <c r="AV40" s="1713"/>
    </row>
    <row r="41" spans="2:48" ht="12" customHeight="1"/>
    <row r="42" spans="2:48" ht="12" customHeight="1"/>
    <row r="43" spans="2:48" ht="12" customHeight="1">
      <c r="B43" s="1671" t="s">
        <v>894</v>
      </c>
      <c r="C43" s="1727"/>
      <c r="D43" s="1675" t="s">
        <v>895</v>
      </c>
      <c r="E43" s="1676"/>
      <c r="F43" s="1676"/>
      <c r="G43" s="1676"/>
      <c r="H43" s="1676"/>
      <c r="I43" s="1676"/>
      <c r="J43" s="1676"/>
      <c r="K43" s="1676"/>
      <c r="L43" s="1676"/>
      <c r="M43" s="1676"/>
      <c r="N43" s="1676"/>
      <c r="O43" s="1676"/>
      <c r="P43" s="1676"/>
      <c r="Q43" s="1676"/>
      <c r="R43" s="1676"/>
      <c r="S43" s="1676"/>
      <c r="T43" s="1676"/>
      <c r="U43" s="1676"/>
      <c r="V43" s="1676"/>
      <c r="W43" s="1676"/>
      <c r="X43" s="1676"/>
      <c r="Y43" s="1676"/>
      <c r="Z43" s="1676"/>
      <c r="AA43" s="1676"/>
      <c r="AB43" s="1676"/>
      <c r="AC43" s="1676"/>
      <c r="AD43" s="1676"/>
      <c r="AE43" s="1677"/>
      <c r="AF43" s="1730" t="s">
        <v>896</v>
      </c>
      <c r="AG43" s="1678"/>
      <c r="AH43" s="1678"/>
      <c r="AI43" s="1678" t="s">
        <v>897</v>
      </c>
      <c r="AJ43" s="1678"/>
      <c r="AK43" s="1678"/>
      <c r="AL43" s="1678"/>
      <c r="AM43" s="1678" t="s">
        <v>898</v>
      </c>
      <c r="AN43" s="1678"/>
      <c r="AO43" s="1678"/>
      <c r="AP43" s="1678"/>
      <c r="AQ43" s="1678" t="s">
        <v>899</v>
      </c>
      <c r="AR43" s="1678"/>
      <c r="AS43" s="1678"/>
      <c r="AT43" s="1678"/>
      <c r="AU43" s="1678"/>
      <c r="AV43" s="1731"/>
    </row>
    <row r="44" spans="2:48" ht="12" customHeight="1">
      <c r="B44" s="1728"/>
      <c r="C44" s="1729"/>
      <c r="D44" s="1689" t="s">
        <v>901</v>
      </c>
      <c r="E44" s="1689"/>
      <c r="F44" s="1689"/>
      <c r="G44" s="1689" t="s">
        <v>902</v>
      </c>
      <c r="H44" s="1689"/>
      <c r="I44" s="1689"/>
      <c r="J44" s="1689" t="s">
        <v>903</v>
      </c>
      <c r="K44" s="1689"/>
      <c r="L44" s="1689"/>
      <c r="M44" s="1689" t="s">
        <v>904</v>
      </c>
      <c r="N44" s="1689"/>
      <c r="O44" s="1689"/>
      <c r="P44" s="1689" t="s">
        <v>905</v>
      </c>
      <c r="Q44" s="1689"/>
      <c r="R44" s="1689"/>
      <c r="S44" s="1689" t="s">
        <v>906</v>
      </c>
      <c r="T44" s="1689"/>
      <c r="U44" s="1689"/>
      <c r="V44" s="1689" t="s">
        <v>907</v>
      </c>
      <c r="W44" s="1689"/>
      <c r="X44" s="1689"/>
      <c r="Y44" s="1689" t="s">
        <v>908</v>
      </c>
      <c r="Z44" s="1689"/>
      <c r="AA44" s="1689"/>
      <c r="AB44" s="1689"/>
      <c r="AC44" s="1689" t="s">
        <v>909</v>
      </c>
      <c r="AD44" s="1689"/>
      <c r="AE44" s="1689"/>
      <c r="AF44" s="1689"/>
      <c r="AG44" s="1689"/>
      <c r="AH44" s="1689"/>
      <c r="AI44" s="1689"/>
      <c r="AJ44" s="1689"/>
      <c r="AK44" s="1689"/>
      <c r="AL44" s="1689"/>
      <c r="AM44" s="1689"/>
      <c r="AN44" s="1689"/>
      <c r="AO44" s="1689"/>
      <c r="AP44" s="1689"/>
      <c r="AQ44" s="1689"/>
      <c r="AR44" s="1689"/>
      <c r="AS44" s="1689"/>
      <c r="AT44" s="1689"/>
      <c r="AU44" s="1689"/>
      <c r="AV44" s="1711"/>
    </row>
    <row r="45" spans="2:48" ht="12" customHeight="1">
      <c r="B45" s="1728"/>
      <c r="C45" s="1729"/>
      <c r="D45" s="1689"/>
      <c r="E45" s="1689"/>
      <c r="F45" s="1689"/>
      <c r="G45" s="1689"/>
      <c r="H45" s="1689"/>
      <c r="I45" s="1689"/>
      <c r="J45" s="1689"/>
      <c r="K45" s="1689"/>
      <c r="L45" s="1689"/>
      <c r="M45" s="1689"/>
      <c r="N45" s="1689"/>
      <c r="O45" s="1689"/>
      <c r="P45" s="1689"/>
      <c r="Q45" s="1689"/>
      <c r="R45" s="1689"/>
      <c r="S45" s="1689"/>
      <c r="T45" s="1689"/>
      <c r="U45" s="1689"/>
      <c r="V45" s="1689"/>
      <c r="W45" s="1689"/>
      <c r="X45" s="1689"/>
      <c r="Y45" s="1689"/>
      <c r="Z45" s="1689"/>
      <c r="AA45" s="1689"/>
      <c r="AB45" s="1689"/>
      <c r="AC45" s="1689"/>
      <c r="AD45" s="1689"/>
      <c r="AE45" s="1689"/>
      <c r="AF45" s="1689"/>
      <c r="AG45" s="1689"/>
      <c r="AH45" s="1689"/>
      <c r="AI45" s="1689"/>
      <c r="AJ45" s="1689"/>
      <c r="AK45" s="1689"/>
      <c r="AL45" s="1689"/>
      <c r="AM45" s="1689"/>
      <c r="AN45" s="1689"/>
      <c r="AO45" s="1689"/>
      <c r="AP45" s="1689"/>
      <c r="AQ45" s="1689"/>
      <c r="AR45" s="1689"/>
      <c r="AS45" s="1689"/>
      <c r="AT45" s="1689"/>
      <c r="AU45" s="1689"/>
      <c r="AV45" s="1711"/>
    </row>
    <row r="46" spans="2:48" ht="12" customHeight="1">
      <c r="B46" s="1718">
        <f>B39+1</f>
        <v>19</v>
      </c>
      <c r="C46" s="1689"/>
      <c r="D46" s="1720">
        <v>1</v>
      </c>
      <c r="E46" s="1720"/>
      <c r="F46" s="1720"/>
      <c r="G46" s="1720">
        <v>1</v>
      </c>
      <c r="H46" s="1720"/>
      <c r="I46" s="1720"/>
      <c r="J46" s="1720" t="s">
        <v>910</v>
      </c>
      <c r="K46" s="1720"/>
      <c r="L46" s="1720"/>
      <c r="M46" s="1710">
        <v>1.23</v>
      </c>
      <c r="N46" s="1710"/>
      <c r="O46" s="1710"/>
      <c r="P46" s="1710">
        <v>1.23</v>
      </c>
      <c r="Q46" s="1710"/>
      <c r="R46" s="1710"/>
      <c r="S46" s="1710">
        <v>1.23</v>
      </c>
      <c r="T46" s="1710"/>
      <c r="U46" s="1710"/>
      <c r="V46" s="1720">
        <v>1</v>
      </c>
      <c r="W46" s="1720"/>
      <c r="X46" s="1720"/>
      <c r="Y46" s="1710"/>
      <c r="Z46" s="1710"/>
      <c r="AA46" s="1710"/>
      <c r="AB46" s="1710"/>
      <c r="AC46" s="1710"/>
      <c r="AD46" s="1710"/>
      <c r="AE46" s="1710"/>
      <c r="AF46" s="1721">
        <f>SUM(D47:AE47)</f>
        <v>5119.7807085743552</v>
      </c>
      <c r="AG46" s="1721"/>
      <c r="AH46" s="1721"/>
      <c r="AI46" s="1714" t="s">
        <v>928</v>
      </c>
      <c r="AJ46" s="1709"/>
      <c r="AK46" s="1709"/>
      <c r="AL46" s="1709"/>
      <c r="AM46" s="1709" t="s">
        <v>912</v>
      </c>
      <c r="AN46" s="1709"/>
      <c r="AO46" s="1709"/>
      <c r="AP46" s="1709"/>
      <c r="AQ46" s="1689" t="s">
        <v>913</v>
      </c>
      <c r="AR46" s="1689"/>
      <c r="AS46" s="1689"/>
      <c r="AT46" s="1689"/>
      <c r="AU46" s="1689"/>
      <c r="AV46" s="1711"/>
    </row>
    <row r="47" spans="2:48" ht="12" customHeight="1">
      <c r="B47" s="1718"/>
      <c r="C47" s="1689"/>
      <c r="D47" s="1725">
        <f>荷重の集計!$R$33*D46</f>
        <v>3345.3074999999999</v>
      </c>
      <c r="E47" s="1725"/>
      <c r="F47" s="1725"/>
      <c r="G47" s="1725">
        <f>G46*荷重の集計!$R$42</f>
        <v>331.85</v>
      </c>
      <c r="H47" s="1725"/>
      <c r="I47" s="1725"/>
      <c r="J47" s="1725">
        <f>荷重の集計!$S$61</f>
        <v>625</v>
      </c>
      <c r="K47" s="1725"/>
      <c r="L47" s="1725"/>
      <c r="M47" s="1725">
        <f>荷重の集計!$S$80*M46</f>
        <v>464.93918760992432</v>
      </c>
      <c r="N47" s="1725"/>
      <c r="O47" s="1725"/>
      <c r="P47" s="1725">
        <f>荷重の集計!$T$117*P46</f>
        <v>113.91010096443145</v>
      </c>
      <c r="Q47" s="1725"/>
      <c r="R47" s="1725"/>
      <c r="S47" s="1725">
        <f>荷重の集計!$S$170*S46</f>
        <v>86.516970000000015</v>
      </c>
      <c r="T47" s="1725"/>
      <c r="U47" s="1725"/>
      <c r="V47" s="1725">
        <f>V46*荷重の集計!$S$197</f>
        <v>152.25694999999999</v>
      </c>
      <c r="W47" s="1725"/>
      <c r="X47" s="1725"/>
      <c r="Y47" s="1726"/>
      <c r="Z47" s="1726"/>
      <c r="AA47" s="1726"/>
      <c r="AB47" s="1726"/>
      <c r="AC47" s="1726"/>
      <c r="AD47" s="1726"/>
      <c r="AE47" s="1726"/>
      <c r="AF47" s="1721"/>
      <c r="AG47" s="1721"/>
      <c r="AH47" s="1721"/>
      <c r="AI47" s="1709"/>
      <c r="AJ47" s="1709"/>
      <c r="AK47" s="1709"/>
      <c r="AL47" s="1709"/>
      <c r="AM47" s="1709"/>
      <c r="AN47" s="1709"/>
      <c r="AO47" s="1709"/>
      <c r="AP47" s="1709"/>
      <c r="AQ47" s="1689"/>
      <c r="AR47" s="1689"/>
      <c r="AS47" s="1689"/>
      <c r="AT47" s="1689"/>
      <c r="AU47" s="1689"/>
      <c r="AV47" s="1711"/>
    </row>
    <row r="48" spans="2:48" ht="12" customHeight="1">
      <c r="B48" s="1718">
        <f>B46+1</f>
        <v>20</v>
      </c>
      <c r="C48" s="1689"/>
      <c r="D48" s="1720">
        <v>1</v>
      </c>
      <c r="E48" s="1720"/>
      <c r="F48" s="1720"/>
      <c r="G48" s="1720">
        <v>1</v>
      </c>
      <c r="H48" s="1720"/>
      <c r="I48" s="1720"/>
      <c r="J48" s="1720" t="s">
        <v>910</v>
      </c>
      <c r="K48" s="1720"/>
      <c r="L48" s="1720"/>
      <c r="M48" s="1710">
        <v>1.23</v>
      </c>
      <c r="N48" s="1710"/>
      <c r="O48" s="1710"/>
      <c r="P48" s="1710">
        <v>1.23</v>
      </c>
      <c r="Q48" s="1710"/>
      <c r="R48" s="1710"/>
      <c r="S48" s="1710">
        <v>1.23</v>
      </c>
      <c r="T48" s="1710"/>
      <c r="U48" s="1710"/>
      <c r="V48" s="1720">
        <v>1</v>
      </c>
      <c r="W48" s="1720"/>
      <c r="X48" s="1720"/>
      <c r="Y48" s="1710"/>
      <c r="Z48" s="1710"/>
      <c r="AA48" s="1710"/>
      <c r="AB48" s="1710"/>
      <c r="AC48" s="1710"/>
      <c r="AD48" s="1710"/>
      <c r="AE48" s="1710"/>
      <c r="AF48" s="1721">
        <f>SUM(D49:AE49)</f>
        <v>5115.4183184108033</v>
      </c>
      <c r="AG48" s="1721"/>
      <c r="AH48" s="1721"/>
      <c r="AI48" s="1689" t="s">
        <v>914</v>
      </c>
      <c r="AJ48" s="1689"/>
      <c r="AK48" s="1689"/>
      <c r="AL48" s="1689"/>
      <c r="AM48" s="1689" t="s">
        <v>914</v>
      </c>
      <c r="AN48" s="1689"/>
      <c r="AO48" s="1689"/>
      <c r="AP48" s="1689"/>
      <c r="AQ48" s="1689" t="s">
        <v>915</v>
      </c>
      <c r="AR48" s="1689"/>
      <c r="AS48" s="1689"/>
      <c r="AT48" s="1689"/>
      <c r="AU48" s="1689"/>
      <c r="AV48" s="1711"/>
    </row>
    <row r="49" spans="2:48" ht="12" customHeight="1">
      <c r="B49" s="1718"/>
      <c r="C49" s="1689"/>
      <c r="D49" s="1725">
        <f>荷重の集計!$R$33*D48</f>
        <v>3345.3074999999999</v>
      </c>
      <c r="E49" s="1725"/>
      <c r="F49" s="1725"/>
      <c r="G49" s="1725">
        <f>G48*荷重の集計!$R$42</f>
        <v>331.85</v>
      </c>
      <c r="H49" s="1725"/>
      <c r="I49" s="1725"/>
      <c r="J49" s="1725">
        <f>荷重の集計!$S$61</f>
        <v>625</v>
      </c>
      <c r="K49" s="1725"/>
      <c r="L49" s="1725"/>
      <c r="M49" s="1725">
        <f>荷重の集計!$S$88*M48</f>
        <v>422.94537026624675</v>
      </c>
      <c r="N49" s="1725"/>
      <c r="O49" s="1725"/>
      <c r="P49" s="1725">
        <f>荷重の集計!$T$125*P48</f>
        <v>194.90025814455785</v>
      </c>
      <c r="Q49" s="1725"/>
      <c r="R49" s="1725"/>
      <c r="S49" s="1725">
        <f>荷重の集計!$S$178*S48</f>
        <v>43.158239999999999</v>
      </c>
      <c r="T49" s="1725"/>
      <c r="U49" s="1725"/>
      <c r="V49" s="1725">
        <f>V48*荷重の集計!$S$197</f>
        <v>152.25694999999999</v>
      </c>
      <c r="W49" s="1725"/>
      <c r="X49" s="1725"/>
      <c r="Y49" s="1726"/>
      <c r="Z49" s="1726"/>
      <c r="AA49" s="1726"/>
      <c r="AB49" s="1726"/>
      <c r="AC49" s="1726"/>
      <c r="AD49" s="1726"/>
      <c r="AE49" s="1726"/>
      <c r="AF49" s="1721"/>
      <c r="AG49" s="1721"/>
      <c r="AH49" s="1721"/>
      <c r="AI49" s="1689"/>
      <c r="AJ49" s="1689"/>
      <c r="AK49" s="1689"/>
      <c r="AL49" s="1689"/>
      <c r="AM49" s="1689"/>
      <c r="AN49" s="1689"/>
      <c r="AO49" s="1689"/>
      <c r="AP49" s="1689"/>
      <c r="AQ49" s="1689"/>
      <c r="AR49" s="1689"/>
      <c r="AS49" s="1689"/>
      <c r="AT49" s="1689"/>
      <c r="AU49" s="1689"/>
      <c r="AV49" s="1711"/>
    </row>
    <row r="50" spans="2:48" ht="12" customHeight="1">
      <c r="B50" s="1718">
        <f t="shared" ref="B50:B64" si="9">B48+1</f>
        <v>21</v>
      </c>
      <c r="C50" s="1689"/>
      <c r="D50" s="1720">
        <v>1</v>
      </c>
      <c r="E50" s="1720"/>
      <c r="F50" s="1720"/>
      <c r="G50" s="1720">
        <v>1</v>
      </c>
      <c r="H50" s="1720"/>
      <c r="I50" s="1720"/>
      <c r="J50" s="1720" t="s">
        <v>910</v>
      </c>
      <c r="K50" s="1720"/>
      <c r="L50" s="1720"/>
      <c r="M50" s="1710">
        <v>1.23</v>
      </c>
      <c r="N50" s="1710"/>
      <c r="O50" s="1710"/>
      <c r="P50" s="1710">
        <v>1.23</v>
      </c>
      <c r="Q50" s="1710"/>
      <c r="R50" s="1710"/>
      <c r="S50" s="1710">
        <v>1.23</v>
      </c>
      <c r="T50" s="1710"/>
      <c r="U50" s="1710"/>
      <c r="V50" s="1720">
        <v>1</v>
      </c>
      <c r="W50" s="1720"/>
      <c r="X50" s="1720"/>
      <c r="Y50" s="1710"/>
      <c r="Z50" s="1710"/>
      <c r="AA50" s="1710"/>
      <c r="AB50" s="1710"/>
      <c r="AC50" s="1710"/>
      <c r="AD50" s="1710"/>
      <c r="AE50" s="1710"/>
      <c r="AF50" s="1721">
        <f>SUM(D51:AE51)</f>
        <v>5189.4725162727873</v>
      </c>
      <c r="AG50" s="1721"/>
      <c r="AH50" s="1721"/>
      <c r="AI50" s="1689" t="s">
        <v>914</v>
      </c>
      <c r="AJ50" s="1689"/>
      <c r="AK50" s="1689"/>
      <c r="AL50" s="1689"/>
      <c r="AM50" s="1689" t="s">
        <v>914</v>
      </c>
      <c r="AN50" s="1689"/>
      <c r="AO50" s="1689"/>
      <c r="AP50" s="1689"/>
      <c r="AQ50" s="1689" t="s">
        <v>916</v>
      </c>
      <c r="AR50" s="1689"/>
      <c r="AS50" s="1689"/>
      <c r="AT50" s="1689"/>
      <c r="AU50" s="1689"/>
      <c r="AV50" s="1711"/>
    </row>
    <row r="51" spans="2:48" ht="12" customHeight="1">
      <c r="B51" s="1718"/>
      <c r="C51" s="1689"/>
      <c r="D51" s="1725">
        <f>荷重の集計!$R$33*D50</f>
        <v>3345.3074999999999</v>
      </c>
      <c r="E51" s="1725"/>
      <c r="F51" s="1725"/>
      <c r="G51" s="1725">
        <f>G50*荷重の集計!$R$42</f>
        <v>331.85</v>
      </c>
      <c r="H51" s="1725"/>
      <c r="I51" s="1725"/>
      <c r="J51" s="1725">
        <f>荷重の集計!$S$61</f>
        <v>625</v>
      </c>
      <c r="K51" s="1725"/>
      <c r="L51" s="1725"/>
      <c r="M51" s="1725">
        <f>荷重の集計!$S$96*M50</f>
        <v>478.63861786711124</v>
      </c>
      <c r="N51" s="1725"/>
      <c r="O51" s="1725"/>
      <c r="P51" s="1725">
        <f>荷重の集計!$T$133*P50</f>
        <v>181.84325690567712</v>
      </c>
      <c r="Q51" s="1725"/>
      <c r="R51" s="1725"/>
      <c r="S51" s="1725">
        <f>荷重の集計!$S$186*S50</f>
        <v>74.576191500000007</v>
      </c>
      <c r="T51" s="1725"/>
      <c r="U51" s="1725"/>
      <c r="V51" s="1725">
        <f>V50*荷重の集計!$S$197</f>
        <v>152.25694999999999</v>
      </c>
      <c r="W51" s="1725"/>
      <c r="X51" s="1725"/>
      <c r="Y51" s="1726"/>
      <c r="Z51" s="1726"/>
      <c r="AA51" s="1726"/>
      <c r="AB51" s="1726"/>
      <c r="AC51" s="1726"/>
      <c r="AD51" s="1726"/>
      <c r="AE51" s="1726"/>
      <c r="AF51" s="1721"/>
      <c r="AG51" s="1721"/>
      <c r="AH51" s="1721"/>
      <c r="AI51" s="1689"/>
      <c r="AJ51" s="1689"/>
      <c r="AK51" s="1689"/>
      <c r="AL51" s="1689"/>
      <c r="AM51" s="1689"/>
      <c r="AN51" s="1689"/>
      <c r="AO51" s="1689"/>
      <c r="AP51" s="1689"/>
      <c r="AQ51" s="1689"/>
      <c r="AR51" s="1689"/>
      <c r="AS51" s="1689"/>
      <c r="AT51" s="1689"/>
      <c r="AU51" s="1689"/>
      <c r="AV51" s="1711"/>
    </row>
    <row r="52" spans="2:48" ht="12" customHeight="1">
      <c r="B52" s="1718">
        <f t="shared" si="9"/>
        <v>22</v>
      </c>
      <c r="C52" s="1689"/>
      <c r="D52" s="1720">
        <v>1</v>
      </c>
      <c r="E52" s="1720"/>
      <c r="F52" s="1720"/>
      <c r="G52" s="1720">
        <v>1</v>
      </c>
      <c r="H52" s="1720"/>
      <c r="I52" s="1720"/>
      <c r="J52" s="1720" t="s">
        <v>920</v>
      </c>
      <c r="K52" s="1720"/>
      <c r="L52" s="1720"/>
      <c r="M52" s="1710"/>
      <c r="N52" s="1710"/>
      <c r="O52" s="1710"/>
      <c r="P52" s="1710"/>
      <c r="Q52" s="1710"/>
      <c r="R52" s="1710"/>
      <c r="S52" s="1710"/>
      <c r="T52" s="1710"/>
      <c r="U52" s="1710"/>
      <c r="V52" s="1720"/>
      <c r="W52" s="1720"/>
      <c r="X52" s="1720"/>
      <c r="Y52" s="1710"/>
      <c r="Z52" s="1710"/>
      <c r="AA52" s="1710"/>
      <c r="AB52" s="1710"/>
      <c r="AC52" s="1710"/>
      <c r="AD52" s="1710"/>
      <c r="AE52" s="1710"/>
      <c r="AF52" s="1721">
        <f>SUM(D53:AE53)</f>
        <v>4380.2824999999993</v>
      </c>
      <c r="AG52" s="1721"/>
      <c r="AH52" s="1721"/>
      <c r="AI52" s="1689" t="s">
        <v>914</v>
      </c>
      <c r="AJ52" s="1689"/>
      <c r="AK52" s="1689"/>
      <c r="AL52" s="1689"/>
      <c r="AM52" s="1689" t="s">
        <v>921</v>
      </c>
      <c r="AN52" s="1689"/>
      <c r="AO52" s="1689"/>
      <c r="AP52" s="1689"/>
      <c r="AQ52" s="1689"/>
      <c r="AR52" s="1689"/>
      <c r="AS52" s="1689"/>
      <c r="AT52" s="1689"/>
      <c r="AU52" s="1689"/>
      <c r="AV52" s="1711"/>
    </row>
    <row r="53" spans="2:48" ht="12" customHeight="1">
      <c r="B53" s="1718"/>
      <c r="C53" s="1689"/>
      <c r="D53" s="1725">
        <f>荷重の集計!$R$33*D52</f>
        <v>3345.3074999999999</v>
      </c>
      <c r="E53" s="1725"/>
      <c r="F53" s="1725"/>
      <c r="G53" s="1725">
        <f>G52*荷重の集計!$R$42</f>
        <v>331.85</v>
      </c>
      <c r="H53" s="1725"/>
      <c r="I53" s="1725"/>
      <c r="J53" s="1725">
        <f>荷重の集計!$S$69</f>
        <v>703.125</v>
      </c>
      <c r="K53" s="1725"/>
      <c r="L53" s="1725"/>
      <c r="M53" s="1725"/>
      <c r="N53" s="1725"/>
      <c r="O53" s="1725"/>
      <c r="P53" s="1725"/>
      <c r="Q53" s="1725"/>
      <c r="R53" s="1725"/>
      <c r="S53" s="1725"/>
      <c r="T53" s="1725"/>
      <c r="U53" s="1725"/>
      <c r="V53" s="1725"/>
      <c r="W53" s="1725"/>
      <c r="X53" s="1725"/>
      <c r="Y53" s="1726"/>
      <c r="Z53" s="1726"/>
      <c r="AA53" s="1726"/>
      <c r="AB53" s="1726"/>
      <c r="AC53" s="1726"/>
      <c r="AD53" s="1726"/>
      <c r="AE53" s="1726"/>
      <c r="AF53" s="1721"/>
      <c r="AG53" s="1721"/>
      <c r="AH53" s="1721"/>
      <c r="AI53" s="1689"/>
      <c r="AJ53" s="1689"/>
      <c r="AK53" s="1689"/>
      <c r="AL53" s="1689"/>
      <c r="AM53" s="1689"/>
      <c r="AN53" s="1689"/>
      <c r="AO53" s="1689"/>
      <c r="AP53" s="1689"/>
      <c r="AQ53" s="1689"/>
      <c r="AR53" s="1689"/>
      <c r="AS53" s="1689"/>
      <c r="AT53" s="1689"/>
      <c r="AU53" s="1689"/>
      <c r="AV53" s="1711"/>
    </row>
    <row r="54" spans="2:48" ht="12" customHeight="1">
      <c r="B54" s="1718">
        <f t="shared" si="9"/>
        <v>23</v>
      </c>
      <c r="C54" s="1689"/>
      <c r="D54" s="1720">
        <v>1</v>
      </c>
      <c r="E54" s="1720"/>
      <c r="F54" s="1720"/>
      <c r="G54" s="1720">
        <v>1</v>
      </c>
      <c r="H54" s="1720"/>
      <c r="I54" s="1720"/>
      <c r="J54" s="1720" t="s">
        <v>918</v>
      </c>
      <c r="K54" s="1720"/>
      <c r="L54" s="1720"/>
      <c r="M54" s="1720">
        <v>1</v>
      </c>
      <c r="N54" s="1720"/>
      <c r="O54" s="1720"/>
      <c r="P54" s="1720"/>
      <c r="Q54" s="1720"/>
      <c r="R54" s="1720"/>
      <c r="S54" s="1720"/>
      <c r="T54" s="1720"/>
      <c r="U54" s="1720"/>
      <c r="V54" s="1720"/>
      <c r="W54" s="1720"/>
      <c r="X54" s="1720"/>
      <c r="Y54" s="1710"/>
      <c r="Z54" s="1710"/>
      <c r="AA54" s="1710"/>
      <c r="AB54" s="1710"/>
      <c r="AC54" s="1720">
        <v>1</v>
      </c>
      <c r="AD54" s="1720"/>
      <c r="AE54" s="1720"/>
      <c r="AF54" s="1721">
        <f>SUM(D55:AE55)</f>
        <v>6879.1102499999997</v>
      </c>
      <c r="AG54" s="1721"/>
      <c r="AH54" s="1721"/>
      <c r="AI54" s="1714" t="s">
        <v>929</v>
      </c>
      <c r="AJ54" s="1709"/>
      <c r="AK54" s="1709"/>
      <c r="AL54" s="1709"/>
      <c r="AM54" s="1689" t="s">
        <v>914</v>
      </c>
      <c r="AN54" s="1689"/>
      <c r="AO54" s="1689"/>
      <c r="AP54" s="1689"/>
      <c r="AQ54" s="1689" t="s">
        <v>930</v>
      </c>
      <c r="AR54" s="1689"/>
      <c r="AS54" s="1689"/>
      <c r="AT54" s="1689"/>
      <c r="AU54" s="1689"/>
      <c r="AV54" s="1711"/>
    </row>
    <row r="55" spans="2:48" ht="12" customHeight="1">
      <c r="B55" s="1718"/>
      <c r="C55" s="1689"/>
      <c r="D55" s="1725">
        <f>荷重の集計!$R$33*D54</f>
        <v>3345.3074999999999</v>
      </c>
      <c r="E55" s="1725"/>
      <c r="F55" s="1725"/>
      <c r="G55" s="1725">
        <f>G54*荷重の集計!$R$42</f>
        <v>331.85</v>
      </c>
      <c r="H55" s="1725"/>
      <c r="I55" s="1725"/>
      <c r="J55" s="1725">
        <f>荷重の集計!$S$53</f>
        <v>390.625</v>
      </c>
      <c r="K55" s="1725"/>
      <c r="L55" s="1725"/>
      <c r="M55" s="1725">
        <f>荷重の集計!$S$104*M54</f>
        <v>322.05840000000001</v>
      </c>
      <c r="N55" s="1725"/>
      <c r="O55" s="1725"/>
      <c r="P55" s="1725"/>
      <c r="Q55" s="1725"/>
      <c r="R55" s="1725"/>
      <c r="S55" s="1725"/>
      <c r="T55" s="1725"/>
      <c r="U55" s="1725"/>
      <c r="V55" s="1725"/>
      <c r="W55" s="1725"/>
      <c r="X55" s="1725"/>
      <c r="Y55" s="1726"/>
      <c r="Z55" s="1726"/>
      <c r="AA55" s="1726"/>
      <c r="AB55" s="1726"/>
      <c r="AC55" s="1725">
        <f>荷重の集計!$R$216*AC54</f>
        <v>2489.26935</v>
      </c>
      <c r="AD55" s="1725"/>
      <c r="AE55" s="1725"/>
      <c r="AF55" s="1721"/>
      <c r="AG55" s="1721"/>
      <c r="AH55" s="1721"/>
      <c r="AI55" s="1709"/>
      <c r="AJ55" s="1709"/>
      <c r="AK55" s="1709"/>
      <c r="AL55" s="1709"/>
      <c r="AM55" s="1710"/>
      <c r="AN55" s="1710"/>
      <c r="AO55" s="1710"/>
      <c r="AP55" s="1710"/>
      <c r="AQ55" s="1689"/>
      <c r="AR55" s="1689"/>
      <c r="AS55" s="1689"/>
      <c r="AT55" s="1689"/>
      <c r="AU55" s="1689"/>
      <c r="AV55" s="1711"/>
    </row>
    <row r="56" spans="2:48" ht="12" customHeight="1">
      <c r="B56" s="1718">
        <f t="shared" si="9"/>
        <v>24</v>
      </c>
      <c r="C56" s="1689"/>
      <c r="D56" s="1720">
        <v>1</v>
      </c>
      <c r="E56" s="1720"/>
      <c r="F56" s="1720"/>
      <c r="G56" s="1720">
        <v>1</v>
      </c>
      <c r="H56" s="1720"/>
      <c r="I56" s="1720"/>
      <c r="J56" s="1720" t="s">
        <v>918</v>
      </c>
      <c r="K56" s="1720"/>
      <c r="L56" s="1720"/>
      <c r="M56" s="1720">
        <v>1</v>
      </c>
      <c r="N56" s="1720"/>
      <c r="O56" s="1720"/>
      <c r="P56" s="1720"/>
      <c r="Q56" s="1720"/>
      <c r="R56" s="1720"/>
      <c r="S56" s="1720"/>
      <c r="T56" s="1720"/>
      <c r="U56" s="1720"/>
      <c r="V56" s="1720"/>
      <c r="W56" s="1720"/>
      <c r="X56" s="1720"/>
      <c r="Y56" s="1710"/>
      <c r="Z56" s="1710"/>
      <c r="AA56" s="1710"/>
      <c r="AB56" s="1710"/>
      <c r="AC56" s="1720">
        <v>1</v>
      </c>
      <c r="AD56" s="1720"/>
      <c r="AE56" s="1720"/>
      <c r="AF56" s="1721">
        <f>SUM(D57:AE57)</f>
        <v>4389.8409000000001</v>
      </c>
      <c r="AG56" s="1721"/>
      <c r="AH56" s="1721"/>
      <c r="AI56" s="1709" t="s">
        <v>914</v>
      </c>
      <c r="AJ56" s="1709"/>
      <c r="AK56" s="1709"/>
      <c r="AL56" s="1709"/>
      <c r="AM56" s="1689" t="s">
        <v>914</v>
      </c>
      <c r="AN56" s="1689"/>
      <c r="AO56" s="1689"/>
      <c r="AP56" s="1689"/>
      <c r="AQ56" s="1689" t="s">
        <v>931</v>
      </c>
      <c r="AR56" s="1689"/>
      <c r="AS56" s="1689"/>
      <c r="AT56" s="1689"/>
      <c r="AU56" s="1689"/>
      <c r="AV56" s="1711"/>
    </row>
    <row r="57" spans="2:48" ht="12" customHeight="1">
      <c r="B57" s="1718"/>
      <c r="C57" s="1689"/>
      <c r="D57" s="1725">
        <f>荷重の集計!$R$33*D56</f>
        <v>3345.3074999999999</v>
      </c>
      <c r="E57" s="1725"/>
      <c r="F57" s="1725"/>
      <c r="G57" s="1725">
        <f>G56*荷重の集計!$R$42</f>
        <v>331.85</v>
      </c>
      <c r="H57" s="1725"/>
      <c r="I57" s="1725"/>
      <c r="J57" s="1725">
        <f>荷重の集計!$S$53</f>
        <v>390.625</v>
      </c>
      <c r="K57" s="1725"/>
      <c r="L57" s="1725"/>
      <c r="M57" s="1725">
        <f>荷重の集計!$S$104*M56</f>
        <v>322.05840000000001</v>
      </c>
      <c r="N57" s="1725"/>
      <c r="O57" s="1725"/>
      <c r="P57" s="1725"/>
      <c r="Q57" s="1725"/>
      <c r="R57" s="1725"/>
      <c r="S57" s="1725"/>
      <c r="T57" s="1725"/>
      <c r="U57" s="1725"/>
      <c r="V57" s="1725"/>
      <c r="W57" s="1725"/>
      <c r="X57" s="1725"/>
      <c r="Y57" s="1726"/>
      <c r="Z57" s="1726"/>
      <c r="AA57" s="1726"/>
      <c r="AB57" s="1726"/>
      <c r="AC57" s="1725" t="str">
        <f>荷重の集計!$R$271</f>
        <v>－</v>
      </c>
      <c r="AD57" s="1725"/>
      <c r="AE57" s="1725"/>
      <c r="AF57" s="1721"/>
      <c r="AG57" s="1721"/>
      <c r="AH57" s="1721"/>
      <c r="AI57" s="1709"/>
      <c r="AJ57" s="1709"/>
      <c r="AK57" s="1709"/>
      <c r="AL57" s="1709"/>
      <c r="AM57" s="1710"/>
      <c r="AN57" s="1710"/>
      <c r="AO57" s="1710"/>
      <c r="AP57" s="1710"/>
      <c r="AQ57" s="1689"/>
      <c r="AR57" s="1689"/>
      <c r="AS57" s="1689"/>
      <c r="AT57" s="1689"/>
      <c r="AU57" s="1689"/>
      <c r="AV57" s="1711"/>
    </row>
    <row r="58" spans="2:48" ht="12" customHeight="1">
      <c r="B58" s="1718">
        <f t="shared" si="9"/>
        <v>25</v>
      </c>
      <c r="C58" s="1689"/>
      <c r="D58" s="1720">
        <v>1</v>
      </c>
      <c r="E58" s="1720"/>
      <c r="F58" s="1720"/>
      <c r="G58" s="1720">
        <v>1</v>
      </c>
      <c r="H58" s="1720"/>
      <c r="I58" s="1720"/>
      <c r="J58" s="1720" t="s">
        <v>918</v>
      </c>
      <c r="K58" s="1720"/>
      <c r="L58" s="1720"/>
      <c r="M58" s="1720">
        <v>1</v>
      </c>
      <c r="N58" s="1720"/>
      <c r="O58" s="1720"/>
      <c r="P58" s="1720">
        <v>1</v>
      </c>
      <c r="Q58" s="1720"/>
      <c r="R58" s="1720"/>
      <c r="S58" s="1720"/>
      <c r="T58" s="1720"/>
      <c r="U58" s="1720"/>
      <c r="V58" s="1720"/>
      <c r="W58" s="1720"/>
      <c r="X58" s="1720"/>
      <c r="Y58" s="1710"/>
      <c r="Z58" s="1710"/>
      <c r="AA58" s="1710"/>
      <c r="AB58" s="1710"/>
      <c r="AC58" s="1710"/>
      <c r="AD58" s="1710"/>
      <c r="AE58" s="1710"/>
      <c r="AF58" s="1721">
        <f>SUM(D59:AE59)</f>
        <v>4538.391677702728</v>
      </c>
      <c r="AG58" s="1721"/>
      <c r="AH58" s="1721"/>
      <c r="AI58" s="1709" t="s">
        <v>932</v>
      </c>
      <c r="AJ58" s="1709"/>
      <c r="AK58" s="1709"/>
      <c r="AL58" s="1709"/>
      <c r="AM58" s="1689" t="s">
        <v>933</v>
      </c>
      <c r="AN58" s="1689"/>
      <c r="AO58" s="1689"/>
      <c r="AP58" s="1689"/>
      <c r="AQ58" s="1689" t="s">
        <v>913</v>
      </c>
      <c r="AR58" s="1689"/>
      <c r="AS58" s="1689"/>
      <c r="AT58" s="1689"/>
      <c r="AU58" s="1689"/>
      <c r="AV58" s="1711"/>
    </row>
    <row r="59" spans="2:48" ht="12" customHeight="1">
      <c r="B59" s="1718"/>
      <c r="C59" s="1689"/>
      <c r="D59" s="1725">
        <f>荷重の集計!$R$33*D58</f>
        <v>3345.3074999999999</v>
      </c>
      <c r="E59" s="1725"/>
      <c r="F59" s="1725"/>
      <c r="G59" s="1725">
        <f>G58*荷重の集計!$R$42</f>
        <v>331.85</v>
      </c>
      <c r="H59" s="1725"/>
      <c r="I59" s="1725"/>
      <c r="J59" s="1725">
        <f>荷重の集計!$S$53</f>
        <v>390.625</v>
      </c>
      <c r="K59" s="1725"/>
      <c r="L59" s="1725"/>
      <c r="M59" s="1725">
        <f>荷重の集計!$S$80*M58</f>
        <v>377.99933952026367</v>
      </c>
      <c r="N59" s="1725"/>
      <c r="O59" s="1725"/>
      <c r="P59" s="1725">
        <f>荷重の集計!$T$143*P58</f>
        <v>92.6098381824646</v>
      </c>
      <c r="Q59" s="1725"/>
      <c r="R59" s="1725"/>
      <c r="S59" s="1725"/>
      <c r="T59" s="1725"/>
      <c r="U59" s="1725"/>
      <c r="V59" s="1725"/>
      <c r="W59" s="1725"/>
      <c r="X59" s="1725"/>
      <c r="Y59" s="1726"/>
      <c r="Z59" s="1726"/>
      <c r="AA59" s="1726"/>
      <c r="AB59" s="1726"/>
      <c r="AC59" s="1726"/>
      <c r="AD59" s="1726"/>
      <c r="AE59" s="1726"/>
      <c r="AF59" s="1721"/>
      <c r="AG59" s="1721"/>
      <c r="AH59" s="1721"/>
      <c r="AI59" s="1709"/>
      <c r="AJ59" s="1709"/>
      <c r="AK59" s="1709"/>
      <c r="AL59" s="1709"/>
      <c r="AM59" s="1710"/>
      <c r="AN59" s="1710"/>
      <c r="AO59" s="1710"/>
      <c r="AP59" s="1710"/>
      <c r="AQ59" s="1689"/>
      <c r="AR59" s="1689"/>
      <c r="AS59" s="1689"/>
      <c r="AT59" s="1689"/>
      <c r="AU59" s="1689"/>
      <c r="AV59" s="1711"/>
    </row>
    <row r="60" spans="2:48" ht="12" customHeight="1">
      <c r="B60" s="1718">
        <f t="shared" si="9"/>
        <v>26</v>
      </c>
      <c r="C60" s="1689"/>
      <c r="D60" s="1720">
        <v>1</v>
      </c>
      <c r="E60" s="1720"/>
      <c r="F60" s="1720"/>
      <c r="G60" s="1720">
        <v>1</v>
      </c>
      <c r="H60" s="1720"/>
      <c r="I60" s="1720"/>
      <c r="J60" s="1720" t="s">
        <v>918</v>
      </c>
      <c r="K60" s="1720"/>
      <c r="L60" s="1720"/>
      <c r="M60" s="1720">
        <v>1</v>
      </c>
      <c r="N60" s="1720"/>
      <c r="O60" s="1720"/>
      <c r="P60" s="1720">
        <v>1</v>
      </c>
      <c r="Q60" s="1720"/>
      <c r="R60" s="1720"/>
      <c r="S60" s="1720"/>
      <c r="T60" s="1720"/>
      <c r="U60" s="1720"/>
      <c r="V60" s="1720"/>
      <c r="W60" s="1720"/>
      <c r="X60" s="1720"/>
      <c r="Y60" s="1710"/>
      <c r="Z60" s="1710"/>
      <c r="AA60" s="1710"/>
      <c r="AB60" s="1710"/>
      <c r="AC60" s="1710"/>
      <c r="AD60" s="1710"/>
      <c r="AE60" s="1710"/>
      <c r="AF60" s="1721">
        <f t="shared" ref="AF60" si="10">SUM(D61:AE61)</f>
        <v>4570.0960190331743</v>
      </c>
      <c r="AG60" s="1721"/>
      <c r="AH60" s="1721"/>
      <c r="AI60" s="1709" t="s">
        <v>914</v>
      </c>
      <c r="AJ60" s="1709"/>
      <c r="AK60" s="1709"/>
      <c r="AL60" s="1709"/>
      <c r="AM60" s="1689" t="s">
        <v>914</v>
      </c>
      <c r="AN60" s="1689"/>
      <c r="AO60" s="1689"/>
      <c r="AP60" s="1689"/>
      <c r="AQ60" s="1689" t="s">
        <v>915</v>
      </c>
      <c r="AR60" s="1689"/>
      <c r="AS60" s="1689"/>
      <c r="AT60" s="1689"/>
      <c r="AU60" s="1689"/>
      <c r="AV60" s="1711"/>
    </row>
    <row r="61" spans="2:48" ht="12" customHeight="1">
      <c r="B61" s="1718"/>
      <c r="C61" s="1689"/>
      <c r="D61" s="1725">
        <f>荷重の集計!$R$33*D60</f>
        <v>3345.3074999999999</v>
      </c>
      <c r="E61" s="1725"/>
      <c r="F61" s="1725"/>
      <c r="G61" s="1725">
        <f>G60*荷重の集計!$R$42</f>
        <v>331.85</v>
      </c>
      <c r="H61" s="1725"/>
      <c r="I61" s="1725"/>
      <c r="J61" s="1725">
        <f>荷重の集計!$S$53</f>
        <v>390.625</v>
      </c>
      <c r="K61" s="1725"/>
      <c r="L61" s="1725"/>
      <c r="M61" s="1725">
        <f>荷重の集計!$S$88*M60</f>
        <v>343.8580246067047</v>
      </c>
      <c r="N61" s="1725"/>
      <c r="O61" s="1725"/>
      <c r="P61" s="1725">
        <f>荷重の集計!$T$151*P60</f>
        <v>158.45549442646981</v>
      </c>
      <c r="Q61" s="1725"/>
      <c r="R61" s="1725"/>
      <c r="S61" s="1725"/>
      <c r="T61" s="1725"/>
      <c r="U61" s="1725"/>
      <c r="V61" s="1725"/>
      <c r="W61" s="1725"/>
      <c r="X61" s="1725"/>
      <c r="Y61" s="1726"/>
      <c r="Z61" s="1726"/>
      <c r="AA61" s="1726"/>
      <c r="AB61" s="1726"/>
      <c r="AC61" s="1726"/>
      <c r="AD61" s="1726"/>
      <c r="AE61" s="1726"/>
      <c r="AF61" s="1721"/>
      <c r="AG61" s="1721"/>
      <c r="AH61" s="1721"/>
      <c r="AI61" s="1709"/>
      <c r="AJ61" s="1709"/>
      <c r="AK61" s="1709"/>
      <c r="AL61" s="1709"/>
      <c r="AM61" s="1710"/>
      <c r="AN61" s="1710"/>
      <c r="AO61" s="1710"/>
      <c r="AP61" s="1710"/>
      <c r="AQ61" s="1689"/>
      <c r="AR61" s="1689"/>
      <c r="AS61" s="1689"/>
      <c r="AT61" s="1689"/>
      <c r="AU61" s="1689"/>
      <c r="AV61" s="1711"/>
    </row>
    <row r="62" spans="2:48" ht="12" customHeight="1">
      <c r="B62" s="1718">
        <f t="shared" si="9"/>
        <v>27</v>
      </c>
      <c r="C62" s="1689"/>
      <c r="D62" s="1720">
        <v>1</v>
      </c>
      <c r="E62" s="1720"/>
      <c r="F62" s="1720"/>
      <c r="G62" s="1720">
        <v>1</v>
      </c>
      <c r="H62" s="1720"/>
      <c r="I62" s="1720"/>
      <c r="J62" s="1720" t="s">
        <v>918</v>
      </c>
      <c r="K62" s="1720"/>
      <c r="L62" s="1720"/>
      <c r="M62" s="1720">
        <v>1</v>
      </c>
      <c r="N62" s="1720"/>
      <c r="O62" s="1720"/>
      <c r="P62" s="1720">
        <v>1</v>
      </c>
      <c r="Q62" s="1720"/>
      <c r="R62" s="1720"/>
      <c r="S62" s="1720"/>
      <c r="T62" s="1720"/>
      <c r="U62" s="1720"/>
      <c r="V62" s="1720"/>
      <c r="W62" s="1720"/>
      <c r="X62" s="1720"/>
      <c r="Y62" s="1710"/>
      <c r="Z62" s="1710"/>
      <c r="AA62" s="1710"/>
      <c r="AB62" s="1710"/>
      <c r="AC62" s="1710"/>
      <c r="AD62" s="1710"/>
      <c r="AE62" s="1710"/>
      <c r="AF62" s="1721">
        <f t="shared" ref="AF62" si="11">SUM(D63:AE63)</f>
        <v>4604.7596339616157</v>
      </c>
      <c r="AG62" s="1721"/>
      <c r="AH62" s="1721"/>
      <c r="AI62" s="1709" t="s">
        <v>914</v>
      </c>
      <c r="AJ62" s="1709"/>
      <c r="AK62" s="1709"/>
      <c r="AL62" s="1709"/>
      <c r="AM62" s="1689" t="s">
        <v>914</v>
      </c>
      <c r="AN62" s="1689"/>
      <c r="AO62" s="1689"/>
      <c r="AP62" s="1689"/>
      <c r="AQ62" s="1689" t="s">
        <v>916</v>
      </c>
      <c r="AR62" s="1689"/>
      <c r="AS62" s="1689"/>
      <c r="AT62" s="1689"/>
      <c r="AU62" s="1689"/>
      <c r="AV62" s="1711"/>
    </row>
    <row r="63" spans="2:48" ht="12" customHeight="1">
      <c r="B63" s="1718"/>
      <c r="C63" s="1689"/>
      <c r="D63" s="1725">
        <f>荷重の集計!$R$33*D62</f>
        <v>3345.3074999999999</v>
      </c>
      <c r="E63" s="1725"/>
      <c r="F63" s="1725"/>
      <c r="G63" s="1725">
        <f>G62*荷重の集計!$R$42</f>
        <v>331.85</v>
      </c>
      <c r="H63" s="1725"/>
      <c r="I63" s="1725"/>
      <c r="J63" s="1725">
        <f>荷重の集計!$S$53</f>
        <v>390.625</v>
      </c>
      <c r="K63" s="1725"/>
      <c r="L63" s="1725"/>
      <c r="M63" s="1725">
        <f>荷重の集計!$S$96*M62</f>
        <v>389.13708769683842</v>
      </c>
      <c r="N63" s="1725"/>
      <c r="O63" s="1725"/>
      <c r="P63" s="1725">
        <f>荷重の集計!$T$159*P62</f>
        <v>147.84004626477815</v>
      </c>
      <c r="Q63" s="1725"/>
      <c r="R63" s="1725"/>
      <c r="S63" s="1725"/>
      <c r="T63" s="1725"/>
      <c r="U63" s="1725"/>
      <c r="V63" s="1725"/>
      <c r="W63" s="1725"/>
      <c r="X63" s="1725"/>
      <c r="Y63" s="1726"/>
      <c r="Z63" s="1726"/>
      <c r="AA63" s="1726"/>
      <c r="AB63" s="1726"/>
      <c r="AC63" s="1726"/>
      <c r="AD63" s="1726"/>
      <c r="AE63" s="1726"/>
      <c r="AF63" s="1721"/>
      <c r="AG63" s="1721"/>
      <c r="AH63" s="1721"/>
      <c r="AI63" s="1709"/>
      <c r="AJ63" s="1709"/>
      <c r="AK63" s="1709"/>
      <c r="AL63" s="1709"/>
      <c r="AM63" s="1710"/>
      <c r="AN63" s="1710"/>
      <c r="AO63" s="1710"/>
      <c r="AP63" s="1710"/>
      <c r="AQ63" s="1689"/>
      <c r="AR63" s="1689"/>
      <c r="AS63" s="1689"/>
      <c r="AT63" s="1689"/>
      <c r="AU63" s="1689"/>
      <c r="AV63" s="1711"/>
    </row>
    <row r="64" spans="2:48" ht="12" customHeight="1">
      <c r="B64" s="1718">
        <f t="shared" si="9"/>
        <v>28</v>
      </c>
      <c r="C64" s="1689"/>
      <c r="D64" s="1720">
        <v>1</v>
      </c>
      <c r="E64" s="1720"/>
      <c r="F64" s="1720"/>
      <c r="G64" s="1720">
        <v>1</v>
      </c>
      <c r="H64" s="1720"/>
      <c r="I64" s="1720"/>
      <c r="J64" s="1720" t="s">
        <v>918</v>
      </c>
      <c r="K64" s="1720"/>
      <c r="L64" s="1720"/>
      <c r="M64" s="1720"/>
      <c r="N64" s="1720"/>
      <c r="O64" s="1720"/>
      <c r="P64" s="1720"/>
      <c r="Q64" s="1720"/>
      <c r="R64" s="1720"/>
      <c r="S64" s="1720"/>
      <c r="T64" s="1720"/>
      <c r="U64" s="1720"/>
      <c r="V64" s="1720"/>
      <c r="W64" s="1720"/>
      <c r="X64" s="1720"/>
      <c r="Y64" s="1710"/>
      <c r="Z64" s="1710"/>
      <c r="AA64" s="1710"/>
      <c r="AB64" s="1710"/>
      <c r="AC64" s="1710"/>
      <c r="AD64" s="1710"/>
      <c r="AE64" s="1710"/>
      <c r="AF64" s="1721">
        <f>SUM(D65:AE65)</f>
        <v>4067.7824999999998</v>
      </c>
      <c r="AG64" s="1721"/>
      <c r="AH64" s="1721"/>
      <c r="AI64" s="1709" t="s">
        <v>914</v>
      </c>
      <c r="AJ64" s="1709"/>
      <c r="AK64" s="1709"/>
      <c r="AL64" s="1709"/>
      <c r="AM64" s="1689" t="s">
        <v>914</v>
      </c>
      <c r="AN64" s="1689"/>
      <c r="AO64" s="1689"/>
      <c r="AP64" s="1689"/>
      <c r="AQ64" s="1689" t="s">
        <v>934</v>
      </c>
      <c r="AR64" s="1689"/>
      <c r="AS64" s="1689"/>
      <c r="AT64" s="1689"/>
      <c r="AU64" s="1689"/>
      <c r="AV64" s="1711"/>
    </row>
    <row r="65" spans="2:50" ht="12" customHeight="1">
      <c r="B65" s="1718"/>
      <c r="C65" s="1689"/>
      <c r="D65" s="1725">
        <f>荷重の集計!$R$33*D64</f>
        <v>3345.3074999999999</v>
      </c>
      <c r="E65" s="1725"/>
      <c r="F65" s="1725"/>
      <c r="G65" s="1725">
        <f>G64*荷重の集計!$R$42</f>
        <v>331.85</v>
      </c>
      <c r="H65" s="1725"/>
      <c r="I65" s="1725"/>
      <c r="J65" s="1725">
        <f>荷重の集計!$S$53</f>
        <v>390.625</v>
      </c>
      <c r="K65" s="1725"/>
      <c r="L65" s="1725"/>
      <c r="M65" s="1725"/>
      <c r="N65" s="1725"/>
      <c r="O65" s="1725"/>
      <c r="P65" s="1725"/>
      <c r="Q65" s="1725"/>
      <c r="R65" s="1725"/>
      <c r="S65" s="1725"/>
      <c r="T65" s="1725"/>
      <c r="U65" s="1725"/>
      <c r="V65" s="1725"/>
      <c r="W65" s="1725"/>
      <c r="X65" s="1725"/>
      <c r="Y65" s="1726"/>
      <c r="Z65" s="1726"/>
      <c r="AA65" s="1726"/>
      <c r="AB65" s="1726"/>
      <c r="AC65" s="1726"/>
      <c r="AD65" s="1726"/>
      <c r="AE65" s="1726"/>
      <c r="AF65" s="1721"/>
      <c r="AG65" s="1721"/>
      <c r="AH65" s="1721"/>
      <c r="AI65" s="1709"/>
      <c r="AJ65" s="1709"/>
      <c r="AK65" s="1709"/>
      <c r="AL65" s="1709"/>
      <c r="AM65" s="1710"/>
      <c r="AN65" s="1710"/>
      <c r="AO65" s="1710"/>
      <c r="AP65" s="1710"/>
      <c r="AQ65" s="1689"/>
      <c r="AR65" s="1689"/>
      <c r="AS65" s="1689"/>
      <c r="AT65" s="1689"/>
      <c r="AU65" s="1689"/>
      <c r="AV65" s="1711"/>
    </row>
    <row r="66" spans="2:50" ht="12" customHeight="1">
      <c r="B66" s="1718">
        <f t="shared" ref="B66:B70" si="12">B64+1</f>
        <v>29</v>
      </c>
      <c r="C66" s="1689"/>
      <c r="D66" s="1720"/>
      <c r="E66" s="1720"/>
      <c r="F66" s="1720"/>
      <c r="G66" s="1720"/>
      <c r="H66" s="1720"/>
      <c r="I66" s="1720"/>
      <c r="J66" s="1720"/>
      <c r="K66" s="1720"/>
      <c r="L66" s="1720"/>
      <c r="M66" s="1720">
        <v>1</v>
      </c>
      <c r="N66" s="1720"/>
      <c r="O66" s="1720"/>
      <c r="P66" s="1720">
        <v>1</v>
      </c>
      <c r="Q66" s="1720"/>
      <c r="R66" s="1720"/>
      <c r="S66" s="1720"/>
      <c r="T66" s="1720"/>
      <c r="U66" s="1720"/>
      <c r="V66" s="1720"/>
      <c r="W66" s="1720"/>
      <c r="X66" s="1720"/>
      <c r="Y66" s="1710"/>
      <c r="Z66" s="1710"/>
      <c r="AA66" s="1710"/>
      <c r="AB66" s="1710"/>
      <c r="AC66" s="1710"/>
      <c r="AD66" s="1710"/>
      <c r="AE66" s="1710"/>
      <c r="AF66" s="1721">
        <f>SUM(D67:AE67)</f>
        <v>470.60917770272829</v>
      </c>
      <c r="AG66" s="1721"/>
      <c r="AH66" s="1721"/>
      <c r="AI66" s="1709" t="s">
        <v>935</v>
      </c>
      <c r="AJ66" s="1709"/>
      <c r="AK66" s="1709"/>
      <c r="AL66" s="1709"/>
      <c r="AM66" s="1689" t="s">
        <v>914</v>
      </c>
      <c r="AN66" s="1689"/>
      <c r="AO66" s="1689"/>
      <c r="AP66" s="1689"/>
      <c r="AQ66" s="1689" t="s">
        <v>913</v>
      </c>
      <c r="AR66" s="1689"/>
      <c r="AS66" s="1689"/>
      <c r="AT66" s="1689"/>
      <c r="AU66" s="1689"/>
      <c r="AV66" s="1711"/>
    </row>
    <row r="67" spans="2:50" ht="12" customHeight="1">
      <c r="B67" s="1718"/>
      <c r="C67" s="1689"/>
      <c r="D67" s="1725"/>
      <c r="E67" s="1725"/>
      <c r="F67" s="1725"/>
      <c r="G67" s="1725"/>
      <c r="H67" s="1725"/>
      <c r="I67" s="1725"/>
      <c r="J67" s="1725"/>
      <c r="K67" s="1725"/>
      <c r="L67" s="1725"/>
      <c r="M67" s="1725">
        <f>荷重の集計!$S$80*M66</f>
        <v>377.99933952026367</v>
      </c>
      <c r="N67" s="1725"/>
      <c r="O67" s="1725"/>
      <c r="P67" s="1725">
        <f>荷重の集計!$T$143*P66</f>
        <v>92.6098381824646</v>
      </c>
      <c r="Q67" s="1725"/>
      <c r="R67" s="1725"/>
      <c r="S67" s="1725"/>
      <c r="T67" s="1725"/>
      <c r="U67" s="1725"/>
      <c r="V67" s="1725"/>
      <c r="W67" s="1725"/>
      <c r="X67" s="1725"/>
      <c r="Y67" s="1726"/>
      <c r="Z67" s="1726"/>
      <c r="AA67" s="1726"/>
      <c r="AB67" s="1726"/>
      <c r="AC67" s="1726"/>
      <c r="AD67" s="1726"/>
      <c r="AE67" s="1726"/>
      <c r="AF67" s="1721"/>
      <c r="AG67" s="1721"/>
      <c r="AH67" s="1721"/>
      <c r="AI67" s="1709"/>
      <c r="AJ67" s="1709"/>
      <c r="AK67" s="1709"/>
      <c r="AL67" s="1709"/>
      <c r="AM67" s="1710"/>
      <c r="AN67" s="1710"/>
      <c r="AO67" s="1710"/>
      <c r="AP67" s="1710"/>
      <c r="AQ67" s="1689"/>
      <c r="AR67" s="1689"/>
      <c r="AS67" s="1689"/>
      <c r="AT67" s="1689"/>
      <c r="AU67" s="1689"/>
      <c r="AV67" s="1711"/>
    </row>
    <row r="68" spans="2:50" ht="12" customHeight="1">
      <c r="B68" s="1718">
        <f t="shared" si="12"/>
        <v>30</v>
      </c>
      <c r="C68" s="1689"/>
      <c r="D68" s="1720"/>
      <c r="E68" s="1720"/>
      <c r="F68" s="1720"/>
      <c r="G68" s="1720"/>
      <c r="H68" s="1720"/>
      <c r="I68" s="1720"/>
      <c r="J68" s="1720"/>
      <c r="K68" s="1720"/>
      <c r="L68" s="1720"/>
      <c r="M68" s="1720">
        <v>1</v>
      </c>
      <c r="N68" s="1720"/>
      <c r="O68" s="1720"/>
      <c r="P68" s="1720">
        <v>1</v>
      </c>
      <c r="Q68" s="1720"/>
      <c r="R68" s="1720"/>
      <c r="S68" s="1720"/>
      <c r="T68" s="1720"/>
      <c r="U68" s="1720"/>
      <c r="V68" s="1720"/>
      <c r="W68" s="1720"/>
      <c r="X68" s="1720"/>
      <c r="Y68" s="1710"/>
      <c r="Z68" s="1710"/>
      <c r="AA68" s="1710"/>
      <c r="AB68" s="1710"/>
      <c r="AC68" s="1710"/>
      <c r="AD68" s="1710"/>
      <c r="AE68" s="1710"/>
      <c r="AF68" s="1721">
        <f>SUM(D69:AE69)</f>
        <v>502.31351903317454</v>
      </c>
      <c r="AG68" s="1721"/>
      <c r="AH68" s="1721"/>
      <c r="AI68" s="1709" t="s">
        <v>914</v>
      </c>
      <c r="AJ68" s="1709"/>
      <c r="AK68" s="1709"/>
      <c r="AL68" s="1709"/>
      <c r="AM68" s="1689" t="s">
        <v>914</v>
      </c>
      <c r="AN68" s="1689"/>
      <c r="AO68" s="1689"/>
      <c r="AP68" s="1689"/>
      <c r="AQ68" s="1689" t="s">
        <v>915</v>
      </c>
      <c r="AR68" s="1689"/>
      <c r="AS68" s="1689"/>
      <c r="AT68" s="1689"/>
      <c r="AU68" s="1689"/>
      <c r="AV68" s="1711"/>
    </row>
    <row r="69" spans="2:50" ht="12" customHeight="1">
      <c r="B69" s="1718"/>
      <c r="C69" s="1689"/>
      <c r="D69" s="1725"/>
      <c r="E69" s="1725"/>
      <c r="F69" s="1725"/>
      <c r="G69" s="1725"/>
      <c r="H69" s="1725"/>
      <c r="I69" s="1725"/>
      <c r="J69" s="1725"/>
      <c r="K69" s="1725"/>
      <c r="L69" s="1725"/>
      <c r="M69" s="1725">
        <f>荷重の集計!$S$88*M68</f>
        <v>343.8580246067047</v>
      </c>
      <c r="N69" s="1725"/>
      <c r="O69" s="1725"/>
      <c r="P69" s="1725">
        <f>荷重の集計!$T$151*P68</f>
        <v>158.45549442646981</v>
      </c>
      <c r="Q69" s="1725"/>
      <c r="R69" s="1725"/>
      <c r="S69" s="1725"/>
      <c r="T69" s="1725"/>
      <c r="U69" s="1725"/>
      <c r="V69" s="1725"/>
      <c r="W69" s="1725"/>
      <c r="X69" s="1725"/>
      <c r="Y69" s="1726"/>
      <c r="Z69" s="1726"/>
      <c r="AA69" s="1726"/>
      <c r="AB69" s="1726"/>
      <c r="AC69" s="1726"/>
      <c r="AD69" s="1726"/>
      <c r="AE69" s="1726"/>
      <c r="AF69" s="1721"/>
      <c r="AG69" s="1721"/>
      <c r="AH69" s="1721"/>
      <c r="AI69" s="1709"/>
      <c r="AJ69" s="1709"/>
      <c r="AK69" s="1709"/>
      <c r="AL69" s="1709"/>
      <c r="AM69" s="1710"/>
      <c r="AN69" s="1710"/>
      <c r="AO69" s="1710"/>
      <c r="AP69" s="1710"/>
      <c r="AQ69" s="1689"/>
      <c r="AR69" s="1689"/>
      <c r="AS69" s="1689"/>
      <c r="AT69" s="1689"/>
      <c r="AU69" s="1689"/>
      <c r="AV69" s="1711"/>
    </row>
    <row r="70" spans="2:50" ht="12" customHeight="1">
      <c r="B70" s="1718">
        <f t="shared" si="12"/>
        <v>31</v>
      </c>
      <c r="C70" s="1689"/>
      <c r="D70" s="1720"/>
      <c r="E70" s="1720"/>
      <c r="F70" s="1720"/>
      <c r="G70" s="1720"/>
      <c r="H70" s="1720"/>
      <c r="I70" s="1720"/>
      <c r="J70" s="1720"/>
      <c r="K70" s="1720"/>
      <c r="L70" s="1720"/>
      <c r="M70" s="1720">
        <v>1</v>
      </c>
      <c r="N70" s="1720"/>
      <c r="O70" s="1720"/>
      <c r="P70" s="1720">
        <v>1</v>
      </c>
      <c r="Q70" s="1720"/>
      <c r="R70" s="1720"/>
      <c r="S70" s="1720"/>
      <c r="T70" s="1720"/>
      <c r="U70" s="1720"/>
      <c r="V70" s="1720"/>
      <c r="W70" s="1720"/>
      <c r="X70" s="1720"/>
      <c r="Y70" s="1710"/>
      <c r="Z70" s="1710"/>
      <c r="AA70" s="1710"/>
      <c r="AB70" s="1710"/>
      <c r="AC70" s="1710"/>
      <c r="AD70" s="1710"/>
      <c r="AE70" s="1710"/>
      <c r="AF70" s="1721">
        <f>SUM(D71:AE71)</f>
        <v>536.97713396161657</v>
      </c>
      <c r="AG70" s="1721"/>
      <c r="AH70" s="1721"/>
      <c r="AI70" s="1689" t="s">
        <v>914</v>
      </c>
      <c r="AJ70" s="1689"/>
      <c r="AK70" s="1689"/>
      <c r="AL70" s="1689"/>
      <c r="AM70" s="1689" t="s">
        <v>914</v>
      </c>
      <c r="AN70" s="1689"/>
      <c r="AO70" s="1689"/>
      <c r="AP70" s="1689"/>
      <c r="AQ70" s="1689" t="s">
        <v>916</v>
      </c>
      <c r="AR70" s="1689"/>
      <c r="AS70" s="1689"/>
      <c r="AT70" s="1689"/>
      <c r="AU70" s="1689"/>
      <c r="AV70" s="1711"/>
    </row>
    <row r="71" spans="2:50" ht="12" customHeight="1">
      <c r="B71" s="1719"/>
      <c r="C71" s="1712"/>
      <c r="D71" s="1723"/>
      <c r="E71" s="1723"/>
      <c r="F71" s="1723"/>
      <c r="G71" s="1723"/>
      <c r="H71" s="1723"/>
      <c r="I71" s="1723"/>
      <c r="J71" s="1723"/>
      <c r="K71" s="1723"/>
      <c r="L71" s="1723"/>
      <c r="M71" s="1723">
        <f>荷重の集計!$S$96*M70</f>
        <v>389.13708769683842</v>
      </c>
      <c r="N71" s="1723"/>
      <c r="O71" s="1723"/>
      <c r="P71" s="1723">
        <f>荷重の集計!$T$159*P70</f>
        <v>147.84004626477815</v>
      </c>
      <c r="Q71" s="1723"/>
      <c r="R71" s="1723"/>
      <c r="S71" s="1723"/>
      <c r="T71" s="1723"/>
      <c r="U71" s="1723"/>
      <c r="V71" s="1723"/>
      <c r="W71" s="1723"/>
      <c r="X71" s="1723"/>
      <c r="Y71" s="1724"/>
      <c r="Z71" s="1724"/>
      <c r="AA71" s="1724"/>
      <c r="AB71" s="1724"/>
      <c r="AC71" s="1724"/>
      <c r="AD71" s="1724"/>
      <c r="AE71" s="1724"/>
      <c r="AF71" s="1722"/>
      <c r="AG71" s="1722"/>
      <c r="AH71" s="1722"/>
      <c r="AI71" s="1712"/>
      <c r="AJ71" s="1712"/>
      <c r="AK71" s="1712"/>
      <c r="AL71" s="1712"/>
      <c r="AM71" s="1712"/>
      <c r="AN71" s="1712"/>
      <c r="AO71" s="1712"/>
      <c r="AP71" s="1712"/>
      <c r="AQ71" s="1712"/>
      <c r="AR71" s="1712"/>
      <c r="AS71" s="1712"/>
      <c r="AT71" s="1712"/>
      <c r="AU71" s="1712"/>
      <c r="AV71" s="1713"/>
    </row>
    <row r="72" spans="2:50" ht="12" customHeight="1"/>
    <row r="73" spans="2:50" ht="12" customHeight="1"/>
    <row r="74" spans="2:50" ht="12" customHeight="1">
      <c r="B74" s="1671" t="s">
        <v>894</v>
      </c>
      <c r="C74" s="1727"/>
      <c r="D74" s="1675" t="s">
        <v>895</v>
      </c>
      <c r="E74" s="1676"/>
      <c r="F74" s="1676"/>
      <c r="G74" s="1676"/>
      <c r="H74" s="1676"/>
      <c r="I74" s="1676"/>
      <c r="J74" s="1676"/>
      <c r="K74" s="1676"/>
      <c r="L74" s="1676"/>
      <c r="M74" s="1676"/>
      <c r="N74" s="1676"/>
      <c r="O74" s="1676"/>
      <c r="P74" s="1676"/>
      <c r="Q74" s="1676"/>
      <c r="R74" s="1676"/>
      <c r="S74" s="1676"/>
      <c r="T74" s="1676"/>
      <c r="U74" s="1676"/>
      <c r="V74" s="1676"/>
      <c r="W74" s="1676"/>
      <c r="X74" s="1676"/>
      <c r="Y74" s="1676"/>
      <c r="Z74" s="1676"/>
      <c r="AA74" s="1676"/>
      <c r="AB74" s="1676"/>
      <c r="AC74" s="1676"/>
      <c r="AD74" s="1676"/>
      <c r="AE74" s="1677"/>
      <c r="AF74" s="1730" t="s">
        <v>936</v>
      </c>
      <c r="AG74" s="1678"/>
      <c r="AH74" s="1678"/>
      <c r="AI74" s="1678" t="s">
        <v>897</v>
      </c>
      <c r="AJ74" s="1678"/>
      <c r="AK74" s="1678"/>
      <c r="AL74" s="1678"/>
      <c r="AM74" s="1678" t="s">
        <v>898</v>
      </c>
      <c r="AN74" s="1678"/>
      <c r="AO74" s="1678"/>
      <c r="AP74" s="1678"/>
      <c r="AQ74" s="1678" t="s">
        <v>899</v>
      </c>
      <c r="AR74" s="1678"/>
      <c r="AS74" s="1678"/>
      <c r="AT74" s="1678"/>
      <c r="AU74" s="1678"/>
      <c r="AV74" s="1731"/>
      <c r="AX74" s="723"/>
    </row>
    <row r="75" spans="2:50" ht="12" customHeight="1">
      <c r="B75" s="1728"/>
      <c r="C75" s="1729"/>
      <c r="D75" s="1689" t="s">
        <v>901</v>
      </c>
      <c r="E75" s="1689"/>
      <c r="F75" s="1689"/>
      <c r="G75" s="1689" t="s">
        <v>902</v>
      </c>
      <c r="H75" s="1689"/>
      <c r="I75" s="1689"/>
      <c r="J75" s="1689" t="s">
        <v>903</v>
      </c>
      <c r="K75" s="1689"/>
      <c r="L75" s="1689"/>
      <c r="M75" s="1689" t="s">
        <v>904</v>
      </c>
      <c r="N75" s="1689"/>
      <c r="O75" s="1689"/>
      <c r="P75" s="1689" t="s">
        <v>905</v>
      </c>
      <c r="Q75" s="1689"/>
      <c r="R75" s="1689"/>
      <c r="S75" s="1689" t="s">
        <v>906</v>
      </c>
      <c r="T75" s="1689"/>
      <c r="U75" s="1689"/>
      <c r="V75" s="1689" t="s">
        <v>907</v>
      </c>
      <c r="W75" s="1689"/>
      <c r="X75" s="1689"/>
      <c r="Y75" s="1689" t="s">
        <v>908</v>
      </c>
      <c r="Z75" s="1689"/>
      <c r="AA75" s="1689"/>
      <c r="AB75" s="1689"/>
      <c r="AC75" s="1689" t="s">
        <v>909</v>
      </c>
      <c r="AD75" s="1689"/>
      <c r="AE75" s="1689"/>
      <c r="AF75" s="1689"/>
      <c r="AG75" s="1689"/>
      <c r="AH75" s="1689"/>
      <c r="AI75" s="1689"/>
      <c r="AJ75" s="1689"/>
      <c r="AK75" s="1689"/>
      <c r="AL75" s="1689"/>
      <c r="AM75" s="1689"/>
      <c r="AN75" s="1689"/>
      <c r="AO75" s="1689"/>
      <c r="AP75" s="1689"/>
      <c r="AQ75" s="1689"/>
      <c r="AR75" s="1689"/>
      <c r="AS75" s="1689"/>
      <c r="AT75" s="1689"/>
      <c r="AU75" s="1689"/>
      <c r="AV75" s="1711"/>
      <c r="AX75" s="723"/>
    </row>
    <row r="76" spans="2:50" ht="12" customHeight="1">
      <c r="B76" s="1728"/>
      <c r="C76" s="1729"/>
      <c r="D76" s="1689"/>
      <c r="E76" s="1689"/>
      <c r="F76" s="1689"/>
      <c r="G76" s="1689"/>
      <c r="H76" s="1689"/>
      <c r="I76" s="1689"/>
      <c r="J76" s="1689"/>
      <c r="K76" s="1689"/>
      <c r="L76" s="1689"/>
      <c r="M76" s="1689"/>
      <c r="N76" s="1689"/>
      <c r="O76" s="1689"/>
      <c r="P76" s="1689"/>
      <c r="Q76" s="1689"/>
      <c r="R76" s="1689"/>
      <c r="S76" s="1689"/>
      <c r="T76" s="1689"/>
      <c r="U76" s="1689"/>
      <c r="V76" s="1689"/>
      <c r="W76" s="1689"/>
      <c r="X76" s="1689"/>
      <c r="Y76" s="1689"/>
      <c r="Z76" s="1689"/>
      <c r="AA76" s="1689"/>
      <c r="AB76" s="1689"/>
      <c r="AC76" s="1689"/>
      <c r="AD76" s="1689"/>
      <c r="AE76" s="1689"/>
      <c r="AF76" s="1689"/>
      <c r="AG76" s="1689"/>
      <c r="AH76" s="1689"/>
      <c r="AI76" s="1689"/>
      <c r="AJ76" s="1689"/>
      <c r="AK76" s="1689"/>
      <c r="AL76" s="1689"/>
      <c r="AM76" s="1689"/>
      <c r="AN76" s="1689"/>
      <c r="AO76" s="1689"/>
      <c r="AP76" s="1689"/>
      <c r="AQ76" s="1689"/>
      <c r="AR76" s="1689"/>
      <c r="AS76" s="1689"/>
      <c r="AT76" s="1689"/>
      <c r="AU76" s="1689"/>
      <c r="AV76" s="1711"/>
      <c r="AX76" s="723"/>
    </row>
    <row r="77" spans="2:50" ht="12" customHeight="1">
      <c r="B77" s="1718">
        <v>1</v>
      </c>
      <c r="C77" s="1689"/>
      <c r="D77" s="1720">
        <v>1.1000000000000001</v>
      </c>
      <c r="E77" s="1720"/>
      <c r="F77" s="1720"/>
      <c r="G77" s="1720">
        <v>1.2</v>
      </c>
      <c r="H77" s="1720"/>
      <c r="I77" s="1720"/>
      <c r="J77" s="1720" t="s">
        <v>910</v>
      </c>
      <c r="K77" s="1720"/>
      <c r="L77" s="1720"/>
      <c r="M77" s="1710">
        <v>1.35</v>
      </c>
      <c r="N77" s="1710"/>
      <c r="O77" s="1710"/>
      <c r="P77" s="1710">
        <v>1.35</v>
      </c>
      <c r="Q77" s="1710"/>
      <c r="R77" s="1710"/>
      <c r="S77" s="1710">
        <v>1.23</v>
      </c>
      <c r="T77" s="1710"/>
      <c r="U77" s="1710"/>
      <c r="V77" s="1720">
        <v>1</v>
      </c>
      <c r="W77" s="1720"/>
      <c r="X77" s="1720"/>
      <c r="Y77" s="1710"/>
      <c r="Z77" s="1710"/>
      <c r="AA77" s="1710"/>
      <c r="AB77" s="1710"/>
      <c r="AC77" s="1710"/>
      <c r="AD77" s="1710"/>
      <c r="AE77" s="1710"/>
      <c r="AF77" s="1721">
        <f>SUM(D78:AE78)</f>
        <v>4557.659812837861</v>
      </c>
      <c r="AG77" s="1721"/>
      <c r="AH77" s="1721"/>
      <c r="AI77" s="1709" t="s">
        <v>911</v>
      </c>
      <c r="AJ77" s="1709"/>
      <c r="AK77" s="1709"/>
      <c r="AL77" s="1709"/>
      <c r="AM77" s="1709" t="s">
        <v>912</v>
      </c>
      <c r="AN77" s="1709"/>
      <c r="AO77" s="1709"/>
      <c r="AP77" s="1709"/>
      <c r="AQ77" s="1689" t="s">
        <v>913</v>
      </c>
      <c r="AR77" s="1689"/>
      <c r="AS77" s="1689"/>
      <c r="AT77" s="1689"/>
      <c r="AU77" s="1689"/>
      <c r="AV77" s="1711"/>
      <c r="AX77" s="723"/>
    </row>
    <row r="78" spans="2:50" ht="12" customHeight="1">
      <c r="B78" s="1718"/>
      <c r="C78" s="1689"/>
      <c r="D78" s="1725">
        <f>荷重の集計!$L$33*D77</f>
        <v>3090.7470000000003</v>
      </c>
      <c r="E78" s="1725"/>
      <c r="F78" s="1725"/>
      <c r="G78" s="1725">
        <f>G77*荷重の集計!$L$42</f>
        <v>348</v>
      </c>
      <c r="H78" s="1725"/>
      <c r="I78" s="1725"/>
      <c r="J78" s="1725">
        <f>荷重の集計!$M$61</f>
        <v>520</v>
      </c>
      <c r="K78" s="1725"/>
      <c r="L78" s="1725"/>
      <c r="M78" s="1725">
        <f>荷重の集計!$M$80*M77</f>
        <v>329.22523119506837</v>
      </c>
      <c r="N78" s="1725"/>
      <c r="O78" s="1725"/>
      <c r="P78" s="1725">
        <f>荷重の集計!$N$117*P77</f>
        <v>80.660181642791756</v>
      </c>
      <c r="Q78" s="1725"/>
      <c r="R78" s="1725"/>
      <c r="S78" s="1725">
        <f>荷重の集計!$M$170*S77</f>
        <v>55.817399999999999</v>
      </c>
      <c r="T78" s="1725"/>
      <c r="U78" s="1725"/>
      <c r="V78" s="1725">
        <f>V77*荷重の集計!$M$197</f>
        <v>133.20999999999998</v>
      </c>
      <c r="W78" s="1725"/>
      <c r="X78" s="1725"/>
      <c r="Y78" s="1726"/>
      <c r="Z78" s="1726"/>
      <c r="AA78" s="1726"/>
      <c r="AB78" s="1726"/>
      <c r="AC78" s="1726"/>
      <c r="AD78" s="1726"/>
      <c r="AE78" s="1726"/>
      <c r="AF78" s="1721"/>
      <c r="AG78" s="1721"/>
      <c r="AH78" s="1721"/>
      <c r="AI78" s="1709"/>
      <c r="AJ78" s="1709"/>
      <c r="AK78" s="1709"/>
      <c r="AL78" s="1709"/>
      <c r="AM78" s="1709"/>
      <c r="AN78" s="1709"/>
      <c r="AO78" s="1709"/>
      <c r="AP78" s="1709"/>
      <c r="AQ78" s="1689"/>
      <c r="AR78" s="1689"/>
      <c r="AS78" s="1689"/>
      <c r="AT78" s="1689"/>
      <c r="AU78" s="1689"/>
      <c r="AV78" s="1711"/>
      <c r="AX78" s="723"/>
    </row>
    <row r="79" spans="2:50" ht="12" customHeight="1">
      <c r="B79" s="1718">
        <f>B77+1</f>
        <v>2</v>
      </c>
      <c r="C79" s="1689"/>
      <c r="D79" s="1720">
        <v>1.1000000000000001</v>
      </c>
      <c r="E79" s="1720"/>
      <c r="F79" s="1720"/>
      <c r="G79" s="1720">
        <v>1.2</v>
      </c>
      <c r="H79" s="1720"/>
      <c r="I79" s="1720"/>
      <c r="J79" s="1720" t="s">
        <v>910</v>
      </c>
      <c r="K79" s="1720"/>
      <c r="L79" s="1720"/>
      <c r="M79" s="1710">
        <v>1.35</v>
      </c>
      <c r="N79" s="1710"/>
      <c r="O79" s="1710"/>
      <c r="P79" s="1710">
        <v>1.35</v>
      </c>
      <c r="Q79" s="1710"/>
      <c r="R79" s="1710"/>
      <c r="S79" s="1710">
        <v>1.23</v>
      </c>
      <c r="T79" s="1710"/>
      <c r="U79" s="1710"/>
      <c r="V79" s="1720">
        <v>1</v>
      </c>
      <c r="W79" s="1720"/>
      <c r="X79" s="1720"/>
      <c r="Y79" s="1710"/>
      <c r="Z79" s="1710"/>
      <c r="AA79" s="1710"/>
      <c r="AB79" s="1710"/>
      <c r="AC79" s="1710"/>
      <c r="AD79" s="1710"/>
      <c r="AE79" s="1710"/>
      <c r="AF79" s="1721">
        <f>SUM(D80:AE80)</f>
        <v>5096.143561748363</v>
      </c>
      <c r="AG79" s="1721"/>
      <c r="AH79" s="1721"/>
      <c r="AI79" s="1689" t="s">
        <v>914</v>
      </c>
      <c r="AJ79" s="1689"/>
      <c r="AK79" s="1689"/>
      <c r="AL79" s="1689"/>
      <c r="AM79" s="1689" t="s">
        <v>914</v>
      </c>
      <c r="AN79" s="1689"/>
      <c r="AO79" s="1689"/>
      <c r="AP79" s="1689"/>
      <c r="AQ79" s="1689" t="s">
        <v>915</v>
      </c>
      <c r="AR79" s="1689"/>
      <c r="AS79" s="1689"/>
      <c r="AT79" s="1689"/>
      <c r="AU79" s="1689"/>
      <c r="AV79" s="1711"/>
      <c r="AX79" s="723"/>
    </row>
    <row r="80" spans="2:50" ht="12" customHeight="1">
      <c r="B80" s="1718"/>
      <c r="C80" s="1689"/>
      <c r="D80" s="1725">
        <f>荷重の集計!$L$33*D79</f>
        <v>3090.7470000000003</v>
      </c>
      <c r="E80" s="1725"/>
      <c r="F80" s="1725"/>
      <c r="G80" s="1725">
        <f>G79*荷重の集計!$L$42</f>
        <v>348</v>
      </c>
      <c r="H80" s="1725"/>
      <c r="I80" s="1725"/>
      <c r="J80" s="1725">
        <f>荷重の集計!$M$61</f>
        <v>520</v>
      </c>
      <c r="K80" s="1725"/>
      <c r="L80" s="1725"/>
      <c r="M80" s="1725">
        <f>荷重の集計!$M$88*M79</f>
        <v>628.07287007331854</v>
      </c>
      <c r="N80" s="1725"/>
      <c r="O80" s="1725"/>
      <c r="P80" s="1725">
        <f>荷重の集計!$N$125*P79</f>
        <v>309.20169167504315</v>
      </c>
      <c r="Q80" s="1725"/>
      <c r="R80" s="1725"/>
      <c r="S80" s="1725">
        <f>荷重の集計!$M$178*S79</f>
        <v>66.911999999999992</v>
      </c>
      <c r="T80" s="1725"/>
      <c r="U80" s="1725"/>
      <c r="V80" s="1725">
        <f>V79*荷重の集計!$M$197</f>
        <v>133.20999999999998</v>
      </c>
      <c r="W80" s="1725"/>
      <c r="X80" s="1725"/>
      <c r="Y80" s="1726"/>
      <c r="Z80" s="1726"/>
      <c r="AA80" s="1726"/>
      <c r="AB80" s="1726"/>
      <c r="AC80" s="1726"/>
      <c r="AD80" s="1726"/>
      <c r="AE80" s="1726"/>
      <c r="AF80" s="1721"/>
      <c r="AG80" s="1721"/>
      <c r="AH80" s="1721"/>
      <c r="AI80" s="1689"/>
      <c r="AJ80" s="1689"/>
      <c r="AK80" s="1689"/>
      <c r="AL80" s="1689"/>
      <c r="AM80" s="1689"/>
      <c r="AN80" s="1689"/>
      <c r="AO80" s="1689"/>
      <c r="AP80" s="1689"/>
      <c r="AQ80" s="1689"/>
      <c r="AR80" s="1689"/>
      <c r="AS80" s="1689"/>
      <c r="AT80" s="1689"/>
      <c r="AU80" s="1689"/>
      <c r="AV80" s="1711"/>
      <c r="AX80" s="723"/>
    </row>
    <row r="81" spans="2:50" ht="12" customHeight="1">
      <c r="B81" s="1718">
        <f>B79+1</f>
        <v>3</v>
      </c>
      <c r="C81" s="1689"/>
      <c r="D81" s="1720">
        <v>1.1000000000000001</v>
      </c>
      <c r="E81" s="1720"/>
      <c r="F81" s="1720"/>
      <c r="G81" s="1720">
        <v>1.2</v>
      </c>
      <c r="H81" s="1720"/>
      <c r="I81" s="1720"/>
      <c r="J81" s="1720" t="s">
        <v>910</v>
      </c>
      <c r="K81" s="1720"/>
      <c r="L81" s="1720"/>
      <c r="M81" s="1710">
        <v>1.35</v>
      </c>
      <c r="N81" s="1710"/>
      <c r="O81" s="1710"/>
      <c r="P81" s="1710">
        <v>1.35</v>
      </c>
      <c r="Q81" s="1710"/>
      <c r="R81" s="1710"/>
      <c r="S81" s="1710">
        <v>1.23</v>
      </c>
      <c r="T81" s="1710"/>
      <c r="U81" s="1710"/>
      <c r="V81" s="1720">
        <v>1</v>
      </c>
      <c r="W81" s="1720"/>
      <c r="X81" s="1720"/>
      <c r="Y81" s="1710"/>
      <c r="Z81" s="1710"/>
      <c r="AA81" s="1710"/>
      <c r="AB81" s="1710"/>
      <c r="AC81" s="1710"/>
      <c r="AD81" s="1710"/>
      <c r="AE81" s="1710"/>
      <c r="AF81" s="1721">
        <f>SUM(D82:AE82)</f>
        <v>4988.9781911168593</v>
      </c>
      <c r="AG81" s="1721"/>
      <c r="AH81" s="1721"/>
      <c r="AI81" s="1689" t="s">
        <v>914</v>
      </c>
      <c r="AJ81" s="1689"/>
      <c r="AK81" s="1689"/>
      <c r="AL81" s="1689"/>
      <c r="AM81" s="1689" t="s">
        <v>914</v>
      </c>
      <c r="AN81" s="1689"/>
      <c r="AO81" s="1689"/>
      <c r="AP81" s="1689"/>
      <c r="AQ81" s="1689" t="s">
        <v>916</v>
      </c>
      <c r="AR81" s="1689"/>
      <c r="AS81" s="1689"/>
      <c r="AT81" s="1689"/>
      <c r="AU81" s="1689"/>
      <c r="AV81" s="1711"/>
      <c r="AX81" s="723"/>
    </row>
    <row r="82" spans="2:50" ht="12" customHeight="1">
      <c r="B82" s="1718"/>
      <c r="C82" s="1689"/>
      <c r="D82" s="1725">
        <f>荷重の集計!$L$33*D81</f>
        <v>3090.7470000000003</v>
      </c>
      <c r="E82" s="1725"/>
      <c r="F82" s="1725"/>
      <c r="G82" s="1725">
        <f>G81*荷重の集計!$L$42</f>
        <v>348</v>
      </c>
      <c r="H82" s="1725"/>
      <c r="I82" s="1725"/>
      <c r="J82" s="1725">
        <f>荷重の集計!$M$61</f>
        <v>520</v>
      </c>
      <c r="K82" s="1725"/>
      <c r="L82" s="1725"/>
      <c r="M82" s="1725">
        <f>荷重の集計!$M$96*M81</f>
        <v>571.3885259719849</v>
      </c>
      <c r="N82" s="1725"/>
      <c r="O82" s="1725"/>
      <c r="P82" s="1725">
        <f>荷重の集計!$N$133*P81</f>
        <v>249.87696514487459</v>
      </c>
      <c r="Q82" s="1725"/>
      <c r="R82" s="1725"/>
      <c r="S82" s="1725">
        <f>荷重の集計!$M$186*S81</f>
        <v>75.755700000000004</v>
      </c>
      <c r="T82" s="1725"/>
      <c r="U82" s="1725"/>
      <c r="V82" s="1725">
        <f>V81*荷重の集計!$M$197</f>
        <v>133.20999999999998</v>
      </c>
      <c r="W82" s="1725"/>
      <c r="X82" s="1725"/>
      <c r="Y82" s="1726"/>
      <c r="Z82" s="1726"/>
      <c r="AA82" s="1726"/>
      <c r="AB82" s="1726"/>
      <c r="AC82" s="1726"/>
      <c r="AD82" s="1726"/>
      <c r="AE82" s="1726"/>
      <c r="AF82" s="1721"/>
      <c r="AG82" s="1721"/>
      <c r="AH82" s="1721"/>
      <c r="AI82" s="1689"/>
      <c r="AJ82" s="1689"/>
      <c r="AK82" s="1689"/>
      <c r="AL82" s="1689"/>
      <c r="AM82" s="1689"/>
      <c r="AN82" s="1689"/>
      <c r="AO82" s="1689"/>
      <c r="AP82" s="1689"/>
      <c r="AQ82" s="1689"/>
      <c r="AR82" s="1689"/>
      <c r="AS82" s="1689"/>
      <c r="AT82" s="1689"/>
      <c r="AU82" s="1689"/>
      <c r="AV82" s="1711"/>
      <c r="AX82" s="723"/>
    </row>
    <row r="83" spans="2:50" ht="12" customHeight="1">
      <c r="B83" s="1718">
        <f>B81+1</f>
        <v>4</v>
      </c>
      <c r="C83" s="1689"/>
      <c r="D83" s="1720">
        <v>1.1000000000000001</v>
      </c>
      <c r="E83" s="1720"/>
      <c r="F83" s="1720"/>
      <c r="G83" s="1720">
        <v>1.2</v>
      </c>
      <c r="H83" s="1720"/>
      <c r="I83" s="1720"/>
      <c r="J83" s="1720" t="s">
        <v>910</v>
      </c>
      <c r="K83" s="1720"/>
      <c r="L83" s="1720"/>
      <c r="M83" s="1710">
        <v>1.23</v>
      </c>
      <c r="N83" s="1710"/>
      <c r="O83" s="1710"/>
      <c r="P83" s="1710">
        <v>1.23</v>
      </c>
      <c r="Q83" s="1710"/>
      <c r="R83" s="1710"/>
      <c r="S83" s="1710">
        <v>1.35</v>
      </c>
      <c r="T83" s="1710"/>
      <c r="U83" s="1710"/>
      <c r="V83" s="1720">
        <v>1</v>
      </c>
      <c r="W83" s="1720"/>
      <c r="X83" s="1720"/>
      <c r="Y83" s="1710"/>
      <c r="Z83" s="1710"/>
      <c r="AA83" s="1710"/>
      <c r="AB83" s="1710"/>
      <c r="AC83" s="1710"/>
      <c r="AD83" s="1710"/>
      <c r="AE83" s="1710"/>
      <c r="AF83" s="1721">
        <f>SUM(D84:AE84)</f>
        <v>4526.6711539189391</v>
      </c>
      <c r="AG83" s="1721"/>
      <c r="AH83" s="1721"/>
      <c r="AI83" s="1689" t="s">
        <v>914</v>
      </c>
      <c r="AJ83" s="1689"/>
      <c r="AK83" s="1689"/>
      <c r="AL83" s="1689"/>
      <c r="AM83" s="1689" t="s">
        <v>917</v>
      </c>
      <c r="AN83" s="1689"/>
      <c r="AO83" s="1689"/>
      <c r="AP83" s="1689"/>
      <c r="AQ83" s="1689" t="s">
        <v>913</v>
      </c>
      <c r="AR83" s="1689"/>
      <c r="AS83" s="1689"/>
      <c r="AT83" s="1689"/>
      <c r="AU83" s="1689"/>
      <c r="AV83" s="1711"/>
      <c r="AX83" s="723"/>
    </row>
    <row r="84" spans="2:50" ht="12" customHeight="1">
      <c r="B84" s="1718"/>
      <c r="C84" s="1689"/>
      <c r="D84" s="1725">
        <f>荷重の集計!$L$33*D83</f>
        <v>3090.7470000000003</v>
      </c>
      <c r="E84" s="1725"/>
      <c r="F84" s="1725"/>
      <c r="G84" s="1725">
        <f>G83*荷重の集計!$L$42</f>
        <v>348</v>
      </c>
      <c r="H84" s="1725"/>
      <c r="I84" s="1725"/>
      <c r="J84" s="1725">
        <f>荷重の集計!$M$61</f>
        <v>520</v>
      </c>
      <c r="K84" s="1725"/>
      <c r="L84" s="1725"/>
      <c r="M84" s="1725">
        <f>荷重の集計!$M$80*M83</f>
        <v>299.96076619995114</v>
      </c>
      <c r="N84" s="1725"/>
      <c r="O84" s="1725"/>
      <c r="P84" s="1725">
        <f>荷重の集計!$N$117*P83</f>
        <v>73.490387718988032</v>
      </c>
      <c r="Q84" s="1725"/>
      <c r="R84" s="1725"/>
      <c r="S84" s="1725">
        <f>荷重の集計!$M$170*S83</f>
        <v>61.263000000000005</v>
      </c>
      <c r="T84" s="1725"/>
      <c r="U84" s="1725"/>
      <c r="V84" s="1725">
        <f>V83*荷重の集計!$M$197</f>
        <v>133.20999999999998</v>
      </c>
      <c r="W84" s="1725"/>
      <c r="X84" s="1725"/>
      <c r="Y84" s="1726"/>
      <c r="Z84" s="1726"/>
      <c r="AA84" s="1726"/>
      <c r="AB84" s="1726"/>
      <c r="AC84" s="1726"/>
      <c r="AD84" s="1726"/>
      <c r="AE84" s="1726"/>
      <c r="AF84" s="1721"/>
      <c r="AG84" s="1721"/>
      <c r="AH84" s="1721"/>
      <c r="AI84" s="1689"/>
      <c r="AJ84" s="1689"/>
      <c r="AK84" s="1689"/>
      <c r="AL84" s="1689"/>
      <c r="AM84" s="1689"/>
      <c r="AN84" s="1689"/>
      <c r="AO84" s="1689"/>
      <c r="AP84" s="1689"/>
      <c r="AQ84" s="1689"/>
      <c r="AR84" s="1689"/>
      <c r="AS84" s="1689"/>
      <c r="AT84" s="1689"/>
      <c r="AU84" s="1689"/>
      <c r="AV84" s="1711"/>
      <c r="AX84" s="723"/>
    </row>
    <row r="85" spans="2:50" ht="12" customHeight="1">
      <c r="B85" s="1718">
        <f>B83+1</f>
        <v>5</v>
      </c>
      <c r="C85" s="1689"/>
      <c r="D85" s="1720">
        <v>1.1000000000000001</v>
      </c>
      <c r="E85" s="1720"/>
      <c r="F85" s="1720"/>
      <c r="G85" s="1720">
        <v>1.2</v>
      </c>
      <c r="H85" s="1720"/>
      <c r="I85" s="1720"/>
      <c r="J85" s="1720" t="s">
        <v>910</v>
      </c>
      <c r="K85" s="1720"/>
      <c r="L85" s="1720"/>
      <c r="M85" s="1710">
        <v>1.23</v>
      </c>
      <c r="N85" s="1710"/>
      <c r="O85" s="1710"/>
      <c r="P85" s="1710">
        <v>1.23</v>
      </c>
      <c r="Q85" s="1710"/>
      <c r="R85" s="1710"/>
      <c r="S85" s="1710">
        <v>1.35</v>
      </c>
      <c r="T85" s="1710"/>
      <c r="U85" s="1710"/>
      <c r="V85" s="1720">
        <v>1</v>
      </c>
      <c r="W85" s="1720"/>
      <c r="X85" s="1720"/>
      <c r="Y85" s="1710"/>
      <c r="Z85" s="1710"/>
      <c r="AA85" s="1710"/>
      <c r="AB85" s="1710"/>
      <c r="AC85" s="1710"/>
      <c r="AD85" s="1710"/>
      <c r="AE85" s="1710"/>
      <c r="AF85" s="1721">
        <f>SUM(D86:AE86)</f>
        <v>5019.3582673707297</v>
      </c>
      <c r="AG85" s="1721"/>
      <c r="AH85" s="1721"/>
      <c r="AI85" s="1689" t="s">
        <v>914</v>
      </c>
      <c r="AJ85" s="1689"/>
      <c r="AK85" s="1689"/>
      <c r="AL85" s="1689"/>
      <c r="AM85" s="1689" t="s">
        <v>914</v>
      </c>
      <c r="AN85" s="1689"/>
      <c r="AO85" s="1689"/>
      <c r="AP85" s="1689"/>
      <c r="AQ85" s="1689" t="s">
        <v>915</v>
      </c>
      <c r="AR85" s="1689"/>
      <c r="AS85" s="1689"/>
      <c r="AT85" s="1689"/>
      <c r="AU85" s="1689"/>
      <c r="AV85" s="1711"/>
      <c r="AX85" s="723"/>
    </row>
    <row r="86" spans="2:50" ht="12" customHeight="1">
      <c r="B86" s="1718"/>
      <c r="C86" s="1689"/>
      <c r="D86" s="1725">
        <f>荷重の集計!$L$33*D85</f>
        <v>3090.7470000000003</v>
      </c>
      <c r="E86" s="1725"/>
      <c r="F86" s="1725"/>
      <c r="G86" s="1725">
        <f>G85*荷重の集計!$L$42</f>
        <v>348</v>
      </c>
      <c r="H86" s="1725"/>
      <c r="I86" s="1725"/>
      <c r="J86" s="1725">
        <f>荷重の集計!$M$61</f>
        <v>520</v>
      </c>
      <c r="K86" s="1725"/>
      <c r="L86" s="1725"/>
      <c r="M86" s="1725">
        <f>荷重の集計!$M$88*M85</f>
        <v>572.24417051124578</v>
      </c>
      <c r="N86" s="1725"/>
      <c r="O86" s="1725"/>
      <c r="P86" s="1725">
        <f>荷重の集計!$N$125*P85</f>
        <v>281.71709685948372</v>
      </c>
      <c r="Q86" s="1725"/>
      <c r="R86" s="1725"/>
      <c r="S86" s="1725">
        <f>荷重の集計!$M$178*S85</f>
        <v>73.44</v>
      </c>
      <c r="T86" s="1725"/>
      <c r="U86" s="1725"/>
      <c r="V86" s="1725">
        <f>V85*荷重の集計!$M$197</f>
        <v>133.20999999999998</v>
      </c>
      <c r="W86" s="1725"/>
      <c r="X86" s="1725"/>
      <c r="Y86" s="1726"/>
      <c r="Z86" s="1726"/>
      <c r="AA86" s="1726"/>
      <c r="AB86" s="1726"/>
      <c r="AC86" s="1726"/>
      <c r="AD86" s="1726"/>
      <c r="AE86" s="1726"/>
      <c r="AF86" s="1721"/>
      <c r="AG86" s="1721"/>
      <c r="AH86" s="1721"/>
      <c r="AI86" s="1689"/>
      <c r="AJ86" s="1689"/>
      <c r="AK86" s="1689"/>
      <c r="AL86" s="1689"/>
      <c r="AM86" s="1689"/>
      <c r="AN86" s="1689"/>
      <c r="AO86" s="1689"/>
      <c r="AP86" s="1689"/>
      <c r="AQ86" s="1689"/>
      <c r="AR86" s="1689"/>
      <c r="AS86" s="1689"/>
      <c r="AT86" s="1689"/>
      <c r="AU86" s="1689"/>
      <c r="AV86" s="1711"/>
      <c r="AX86" s="723"/>
    </row>
    <row r="87" spans="2:50" ht="12" customHeight="1">
      <c r="B87" s="1718">
        <f>B85+1</f>
        <v>6</v>
      </c>
      <c r="C87" s="1689"/>
      <c r="D87" s="1720">
        <v>1.1000000000000001</v>
      </c>
      <c r="E87" s="1720"/>
      <c r="F87" s="1720"/>
      <c r="G87" s="1720">
        <v>1.2</v>
      </c>
      <c r="H87" s="1720"/>
      <c r="I87" s="1720"/>
      <c r="J87" s="1720" t="s">
        <v>910</v>
      </c>
      <c r="K87" s="1720"/>
      <c r="L87" s="1720"/>
      <c r="M87" s="1710">
        <v>1.23</v>
      </c>
      <c r="N87" s="1710"/>
      <c r="O87" s="1710"/>
      <c r="P87" s="1710">
        <v>1.23</v>
      </c>
      <c r="Q87" s="1710"/>
      <c r="R87" s="1710"/>
      <c r="S87" s="1710">
        <v>1.35</v>
      </c>
      <c r="T87" s="1710"/>
      <c r="U87" s="1710"/>
      <c r="V87" s="1720">
        <v>1</v>
      </c>
      <c r="W87" s="1720"/>
      <c r="X87" s="1720"/>
      <c r="Y87" s="1710"/>
      <c r="Z87" s="1710"/>
      <c r="AA87" s="1710"/>
      <c r="AB87" s="1710"/>
      <c r="AC87" s="1710"/>
      <c r="AD87" s="1710"/>
      <c r="AE87" s="1710"/>
      <c r="AF87" s="1721">
        <f>SUM(D88:AE88)</f>
        <v>4923.3676141286942</v>
      </c>
      <c r="AG87" s="1721"/>
      <c r="AH87" s="1721"/>
      <c r="AI87" s="1689" t="s">
        <v>914</v>
      </c>
      <c r="AJ87" s="1689"/>
      <c r="AK87" s="1689"/>
      <c r="AL87" s="1689"/>
      <c r="AM87" s="1689" t="s">
        <v>914</v>
      </c>
      <c r="AN87" s="1689"/>
      <c r="AO87" s="1689"/>
      <c r="AP87" s="1689"/>
      <c r="AQ87" s="1689" t="s">
        <v>916</v>
      </c>
      <c r="AR87" s="1689"/>
      <c r="AS87" s="1689"/>
      <c r="AT87" s="1689"/>
      <c r="AU87" s="1689"/>
      <c r="AV87" s="1711"/>
    </row>
    <row r="88" spans="2:50" ht="12" customHeight="1">
      <c r="B88" s="1718"/>
      <c r="C88" s="1689"/>
      <c r="D88" s="1725">
        <f>荷重の集計!$L$33*D87</f>
        <v>3090.7470000000003</v>
      </c>
      <c r="E88" s="1725"/>
      <c r="F88" s="1725"/>
      <c r="G88" s="1725">
        <f>G87*荷重の集計!$L$42</f>
        <v>348</v>
      </c>
      <c r="H88" s="1725"/>
      <c r="I88" s="1725"/>
      <c r="J88" s="1725">
        <f>荷重の集計!$M$61</f>
        <v>520</v>
      </c>
      <c r="K88" s="1725"/>
      <c r="L88" s="1725"/>
      <c r="M88" s="1725">
        <f>荷重の集計!$M$96*M87</f>
        <v>520.59843477447509</v>
      </c>
      <c r="N88" s="1725"/>
      <c r="O88" s="1725"/>
      <c r="P88" s="1725">
        <f>荷重の集計!$N$133*P87</f>
        <v>227.66567935421904</v>
      </c>
      <c r="Q88" s="1725"/>
      <c r="R88" s="1725"/>
      <c r="S88" s="1725">
        <f>荷重の集計!$M$186*S87</f>
        <v>83.146500000000003</v>
      </c>
      <c r="T88" s="1725"/>
      <c r="U88" s="1725"/>
      <c r="V88" s="1725">
        <f>V87*荷重の集計!$M$197</f>
        <v>133.20999999999998</v>
      </c>
      <c r="W88" s="1725"/>
      <c r="X88" s="1725"/>
      <c r="Y88" s="1726"/>
      <c r="Z88" s="1726"/>
      <c r="AA88" s="1726"/>
      <c r="AB88" s="1726"/>
      <c r="AC88" s="1726"/>
      <c r="AD88" s="1726"/>
      <c r="AE88" s="1726"/>
      <c r="AF88" s="1721"/>
      <c r="AG88" s="1721"/>
      <c r="AH88" s="1721"/>
      <c r="AI88" s="1689"/>
      <c r="AJ88" s="1689"/>
      <c r="AK88" s="1689"/>
      <c r="AL88" s="1689"/>
      <c r="AM88" s="1689"/>
      <c r="AN88" s="1689"/>
      <c r="AO88" s="1689"/>
      <c r="AP88" s="1689"/>
      <c r="AQ88" s="1689"/>
      <c r="AR88" s="1689"/>
      <c r="AS88" s="1689"/>
      <c r="AT88" s="1689"/>
      <c r="AU88" s="1689"/>
      <c r="AV88" s="1711"/>
    </row>
    <row r="89" spans="2:50" ht="12" customHeight="1">
      <c r="B89" s="1718">
        <f>B87+1</f>
        <v>7</v>
      </c>
      <c r="C89" s="1689"/>
      <c r="D89" s="1720">
        <v>1.1000000000000001</v>
      </c>
      <c r="E89" s="1720"/>
      <c r="F89" s="1720"/>
      <c r="G89" s="1720">
        <v>1.2</v>
      </c>
      <c r="H89" s="1720"/>
      <c r="I89" s="1720"/>
      <c r="J89" s="1720" t="s">
        <v>918</v>
      </c>
      <c r="K89" s="1720"/>
      <c r="L89" s="1720"/>
      <c r="M89" s="1710"/>
      <c r="N89" s="1710"/>
      <c r="O89" s="1710"/>
      <c r="P89" s="1710"/>
      <c r="Q89" s="1710"/>
      <c r="R89" s="1710"/>
      <c r="S89" s="1710"/>
      <c r="T89" s="1710"/>
      <c r="U89" s="1710"/>
      <c r="V89" s="1720">
        <v>1.2</v>
      </c>
      <c r="W89" s="1720"/>
      <c r="X89" s="1720"/>
      <c r="Y89" s="1710"/>
      <c r="Z89" s="1710"/>
      <c r="AA89" s="1710"/>
      <c r="AB89" s="1710"/>
      <c r="AC89" s="1710"/>
      <c r="AD89" s="1710"/>
      <c r="AE89" s="1710"/>
      <c r="AF89" s="1721">
        <f>SUM(D90:AE90)</f>
        <v>4083.451</v>
      </c>
      <c r="AG89" s="1721"/>
      <c r="AH89" s="1721"/>
      <c r="AI89" s="1689" t="s">
        <v>914</v>
      </c>
      <c r="AJ89" s="1689"/>
      <c r="AK89" s="1689"/>
      <c r="AL89" s="1689"/>
      <c r="AM89" s="1689" t="s">
        <v>919</v>
      </c>
      <c r="AN89" s="1689"/>
      <c r="AO89" s="1689"/>
      <c r="AP89" s="1689"/>
      <c r="AQ89" s="1689"/>
      <c r="AR89" s="1689"/>
      <c r="AS89" s="1689"/>
      <c r="AT89" s="1689"/>
      <c r="AU89" s="1689"/>
      <c r="AV89" s="1711"/>
    </row>
    <row r="90" spans="2:50" ht="12" customHeight="1">
      <c r="B90" s="1718"/>
      <c r="C90" s="1689"/>
      <c r="D90" s="1725">
        <f>荷重の集計!$L$33*D89</f>
        <v>3090.7470000000003</v>
      </c>
      <c r="E90" s="1725"/>
      <c r="F90" s="1725"/>
      <c r="G90" s="1725">
        <f>G89*荷重の集計!$L$42</f>
        <v>348</v>
      </c>
      <c r="H90" s="1725"/>
      <c r="I90" s="1725"/>
      <c r="J90" s="1725">
        <f>荷重の集計!$M$53</f>
        <v>325</v>
      </c>
      <c r="K90" s="1725"/>
      <c r="L90" s="1725"/>
      <c r="M90" s="1725"/>
      <c r="N90" s="1725"/>
      <c r="O90" s="1725"/>
      <c r="P90" s="1725"/>
      <c r="Q90" s="1725"/>
      <c r="R90" s="1725"/>
      <c r="S90" s="1725"/>
      <c r="T90" s="1725"/>
      <c r="U90" s="1725"/>
      <c r="V90" s="1725">
        <f>V89*荷重の集計!$M$205</f>
        <v>319.70399999999995</v>
      </c>
      <c r="W90" s="1725"/>
      <c r="X90" s="1725"/>
      <c r="Y90" s="1726"/>
      <c r="Z90" s="1726"/>
      <c r="AA90" s="1726"/>
      <c r="AB90" s="1726"/>
      <c r="AC90" s="1726"/>
      <c r="AD90" s="1726"/>
      <c r="AE90" s="1726"/>
      <c r="AF90" s="1721"/>
      <c r="AG90" s="1721"/>
      <c r="AH90" s="1721"/>
      <c r="AI90" s="1689"/>
      <c r="AJ90" s="1689"/>
      <c r="AK90" s="1689"/>
      <c r="AL90" s="1689"/>
      <c r="AM90" s="1689"/>
      <c r="AN90" s="1689"/>
      <c r="AO90" s="1689"/>
      <c r="AP90" s="1689"/>
      <c r="AQ90" s="1689"/>
      <c r="AR90" s="1689"/>
      <c r="AS90" s="1689"/>
      <c r="AT90" s="1689"/>
      <c r="AU90" s="1689"/>
      <c r="AV90" s="1711"/>
    </row>
    <row r="91" spans="2:50" ht="12" customHeight="1">
      <c r="B91" s="1718">
        <f>B89+1</f>
        <v>8</v>
      </c>
      <c r="C91" s="1689"/>
      <c r="D91" s="1720">
        <v>1.1000000000000001</v>
      </c>
      <c r="E91" s="1720"/>
      <c r="F91" s="1720"/>
      <c r="G91" s="1720">
        <v>1.2</v>
      </c>
      <c r="H91" s="1720"/>
      <c r="I91" s="1720"/>
      <c r="J91" s="1720" t="s">
        <v>920</v>
      </c>
      <c r="K91" s="1720"/>
      <c r="L91" s="1720"/>
      <c r="M91" s="1710"/>
      <c r="N91" s="1710"/>
      <c r="O91" s="1710"/>
      <c r="P91" s="1710"/>
      <c r="Q91" s="1710"/>
      <c r="R91" s="1710"/>
      <c r="S91" s="1710"/>
      <c r="T91" s="1710"/>
      <c r="U91" s="1710"/>
      <c r="V91" s="1720"/>
      <c r="W91" s="1720"/>
      <c r="X91" s="1720"/>
      <c r="Y91" s="1710"/>
      <c r="Z91" s="1710"/>
      <c r="AA91" s="1710"/>
      <c r="AB91" s="1710"/>
      <c r="AC91" s="1710"/>
      <c r="AD91" s="1710"/>
      <c r="AE91" s="1710"/>
      <c r="AF91" s="1721">
        <f>SUM(D92:AE92)</f>
        <v>4023.7470000000003</v>
      </c>
      <c r="AG91" s="1721"/>
      <c r="AH91" s="1721"/>
      <c r="AI91" s="1689" t="s">
        <v>914</v>
      </c>
      <c r="AJ91" s="1689"/>
      <c r="AK91" s="1689"/>
      <c r="AL91" s="1689"/>
      <c r="AM91" s="1689" t="s">
        <v>921</v>
      </c>
      <c r="AN91" s="1689"/>
      <c r="AO91" s="1689"/>
      <c r="AP91" s="1689"/>
      <c r="AQ91" s="1689"/>
      <c r="AR91" s="1689"/>
      <c r="AS91" s="1689"/>
      <c r="AT91" s="1689"/>
      <c r="AU91" s="1689"/>
      <c r="AV91" s="1711"/>
    </row>
    <row r="92" spans="2:50" ht="12" customHeight="1">
      <c r="B92" s="1718"/>
      <c r="C92" s="1689"/>
      <c r="D92" s="1725">
        <f>荷重の集計!$L$33*D91</f>
        <v>3090.7470000000003</v>
      </c>
      <c r="E92" s="1725"/>
      <c r="F92" s="1725"/>
      <c r="G92" s="1725">
        <f>G91*荷重の集計!$L$42</f>
        <v>348</v>
      </c>
      <c r="H92" s="1725"/>
      <c r="I92" s="1725"/>
      <c r="J92" s="1725">
        <f>荷重の集計!$M$69</f>
        <v>585</v>
      </c>
      <c r="K92" s="1725"/>
      <c r="L92" s="1725"/>
      <c r="M92" s="1725"/>
      <c r="N92" s="1725"/>
      <c r="O92" s="1725"/>
      <c r="P92" s="1725"/>
      <c r="Q92" s="1725"/>
      <c r="R92" s="1725"/>
      <c r="S92" s="1725"/>
      <c r="T92" s="1725"/>
      <c r="U92" s="1725"/>
      <c r="V92" s="1725"/>
      <c r="W92" s="1725"/>
      <c r="X92" s="1725"/>
      <c r="Y92" s="1726"/>
      <c r="Z92" s="1726"/>
      <c r="AA92" s="1726"/>
      <c r="AB92" s="1726"/>
      <c r="AC92" s="1726"/>
      <c r="AD92" s="1726"/>
      <c r="AE92" s="1726"/>
      <c r="AF92" s="1721"/>
      <c r="AG92" s="1721"/>
      <c r="AH92" s="1721"/>
      <c r="AI92" s="1689"/>
      <c r="AJ92" s="1689"/>
      <c r="AK92" s="1689"/>
      <c r="AL92" s="1689"/>
      <c r="AM92" s="1689"/>
      <c r="AN92" s="1689"/>
      <c r="AO92" s="1689"/>
      <c r="AP92" s="1689"/>
      <c r="AQ92" s="1689"/>
      <c r="AR92" s="1689"/>
      <c r="AS92" s="1689"/>
      <c r="AT92" s="1689"/>
      <c r="AU92" s="1689"/>
      <c r="AV92" s="1711"/>
    </row>
    <row r="93" spans="2:50" ht="12" customHeight="1">
      <c r="B93" s="1718">
        <f>B91+1</f>
        <v>9</v>
      </c>
      <c r="C93" s="1689"/>
      <c r="D93" s="1720">
        <v>1.1000000000000001</v>
      </c>
      <c r="E93" s="1720"/>
      <c r="F93" s="1720"/>
      <c r="G93" s="1720">
        <v>1.2</v>
      </c>
      <c r="H93" s="1720"/>
      <c r="I93" s="1720"/>
      <c r="J93" s="1720" t="s">
        <v>910</v>
      </c>
      <c r="K93" s="1720"/>
      <c r="L93" s="1720"/>
      <c r="M93" s="1710">
        <v>1.35</v>
      </c>
      <c r="N93" s="1710"/>
      <c r="O93" s="1710"/>
      <c r="P93" s="1710">
        <v>1.35</v>
      </c>
      <c r="Q93" s="1710"/>
      <c r="R93" s="1710"/>
      <c r="S93" s="1720"/>
      <c r="T93" s="1720"/>
      <c r="U93" s="1720"/>
      <c r="V93" s="1720"/>
      <c r="W93" s="1720"/>
      <c r="X93" s="1720"/>
      <c r="Y93" s="1734" t="s">
        <v>922</v>
      </c>
      <c r="Z93" s="1734"/>
      <c r="AA93" s="1734"/>
      <c r="AB93" s="1734"/>
      <c r="AC93" s="1710"/>
      <c r="AD93" s="1710"/>
      <c r="AE93" s="1710"/>
      <c r="AF93" s="1721">
        <f>SUM(D94:AE94)</f>
        <v>4368.632412837861</v>
      </c>
      <c r="AG93" s="1721"/>
      <c r="AH93" s="1721"/>
      <c r="AI93" s="1689" t="s">
        <v>914</v>
      </c>
      <c r="AJ93" s="1689"/>
      <c r="AK93" s="1689"/>
      <c r="AL93" s="1689"/>
      <c r="AM93" s="1709" t="s">
        <v>912</v>
      </c>
      <c r="AN93" s="1709"/>
      <c r="AO93" s="1709"/>
      <c r="AP93" s="1709"/>
      <c r="AQ93" s="1689" t="s">
        <v>913</v>
      </c>
      <c r="AR93" s="1689"/>
      <c r="AS93" s="1689"/>
      <c r="AT93" s="1689"/>
      <c r="AU93" s="1689"/>
      <c r="AV93" s="1711"/>
    </row>
    <row r="94" spans="2:50" ht="12" customHeight="1">
      <c r="B94" s="1718"/>
      <c r="C94" s="1689"/>
      <c r="D94" s="1725">
        <f>荷重の集計!$L$33*D93</f>
        <v>3090.7470000000003</v>
      </c>
      <c r="E94" s="1725"/>
      <c r="F94" s="1725"/>
      <c r="G94" s="1725">
        <f>G93*荷重の集計!$L$42</f>
        <v>348</v>
      </c>
      <c r="H94" s="1725"/>
      <c r="I94" s="1725"/>
      <c r="J94" s="1725">
        <f>荷重の集計!$M$61</f>
        <v>520</v>
      </c>
      <c r="K94" s="1725"/>
      <c r="L94" s="1725"/>
      <c r="M94" s="1725">
        <f>荷重の集計!$M$80*M93</f>
        <v>329.22523119506837</v>
      </c>
      <c r="N94" s="1725"/>
      <c r="O94" s="1725"/>
      <c r="P94" s="1725">
        <f>荷重の集計!$N$117*P93</f>
        <v>80.660181642791756</v>
      </c>
      <c r="Q94" s="1725"/>
      <c r="R94" s="1725"/>
      <c r="S94" s="1725"/>
      <c r="T94" s="1725"/>
      <c r="U94" s="1725"/>
      <c r="V94" s="1725"/>
      <c r="W94" s="1725"/>
      <c r="X94" s="1725"/>
      <c r="Y94" s="1741" t="str">
        <f>荷重の集計!$L$227</f>
        <v>－</v>
      </c>
      <c r="Z94" s="1741"/>
      <c r="AA94" s="1741"/>
      <c r="AB94" s="1741"/>
      <c r="AC94" s="1726"/>
      <c r="AD94" s="1726"/>
      <c r="AE94" s="1726"/>
      <c r="AF94" s="1721"/>
      <c r="AG94" s="1721"/>
      <c r="AH94" s="1721"/>
      <c r="AI94" s="1689"/>
      <c r="AJ94" s="1689"/>
      <c r="AK94" s="1689"/>
      <c r="AL94" s="1689"/>
      <c r="AM94" s="1709"/>
      <c r="AN94" s="1709"/>
      <c r="AO94" s="1709"/>
      <c r="AP94" s="1709"/>
      <c r="AQ94" s="1689"/>
      <c r="AR94" s="1689"/>
      <c r="AS94" s="1689"/>
      <c r="AT94" s="1689"/>
      <c r="AU94" s="1689"/>
      <c r="AV94" s="1711"/>
    </row>
    <row r="95" spans="2:50" ht="12" customHeight="1">
      <c r="B95" s="1718">
        <f>B93+1</f>
        <v>10</v>
      </c>
      <c r="C95" s="1689"/>
      <c r="D95" s="1720">
        <v>1.1000000000000001</v>
      </c>
      <c r="E95" s="1720"/>
      <c r="F95" s="1720"/>
      <c r="G95" s="1720">
        <v>1.2</v>
      </c>
      <c r="H95" s="1720"/>
      <c r="I95" s="1720"/>
      <c r="J95" s="1720" t="s">
        <v>910</v>
      </c>
      <c r="K95" s="1720"/>
      <c r="L95" s="1720"/>
      <c r="M95" s="1710">
        <v>1.35</v>
      </c>
      <c r="N95" s="1710"/>
      <c r="O95" s="1710"/>
      <c r="P95" s="1710">
        <v>1.35</v>
      </c>
      <c r="Q95" s="1710"/>
      <c r="R95" s="1710"/>
      <c r="S95" s="1720"/>
      <c r="T95" s="1720"/>
      <c r="U95" s="1720"/>
      <c r="V95" s="1720"/>
      <c r="W95" s="1720"/>
      <c r="X95" s="1720"/>
      <c r="Y95" s="1734" t="s">
        <v>922</v>
      </c>
      <c r="Z95" s="1734"/>
      <c r="AA95" s="1734"/>
      <c r="AB95" s="1734"/>
      <c r="AC95" s="1710"/>
      <c r="AD95" s="1710"/>
      <c r="AE95" s="1710"/>
      <c r="AF95" s="1721">
        <f>SUM(D96:AE96)</f>
        <v>4896.0215617483627</v>
      </c>
      <c r="AG95" s="1721"/>
      <c r="AH95" s="1721"/>
      <c r="AI95" s="1689" t="s">
        <v>914</v>
      </c>
      <c r="AJ95" s="1689"/>
      <c r="AK95" s="1689"/>
      <c r="AL95" s="1689"/>
      <c r="AM95" s="1689" t="s">
        <v>914</v>
      </c>
      <c r="AN95" s="1689"/>
      <c r="AO95" s="1689"/>
      <c r="AP95" s="1689"/>
      <c r="AQ95" s="1689" t="s">
        <v>915</v>
      </c>
      <c r="AR95" s="1689"/>
      <c r="AS95" s="1689"/>
      <c r="AT95" s="1689"/>
      <c r="AU95" s="1689"/>
      <c r="AV95" s="1711"/>
    </row>
    <row r="96" spans="2:50" ht="12" customHeight="1">
      <c r="B96" s="1718"/>
      <c r="C96" s="1689"/>
      <c r="D96" s="1725">
        <f>荷重の集計!$L$33*D95</f>
        <v>3090.7470000000003</v>
      </c>
      <c r="E96" s="1725"/>
      <c r="F96" s="1725"/>
      <c r="G96" s="1725">
        <f>G95*荷重の集計!$L$42</f>
        <v>348</v>
      </c>
      <c r="H96" s="1725"/>
      <c r="I96" s="1725"/>
      <c r="J96" s="1725">
        <f>荷重の集計!$M$61</f>
        <v>520</v>
      </c>
      <c r="K96" s="1725"/>
      <c r="L96" s="1725"/>
      <c r="M96" s="1725">
        <f>荷重の集計!$M$88*M95</f>
        <v>628.07287007331854</v>
      </c>
      <c r="N96" s="1725"/>
      <c r="O96" s="1725"/>
      <c r="P96" s="1725">
        <f>荷重の集計!$N$125*P95</f>
        <v>309.20169167504315</v>
      </c>
      <c r="Q96" s="1725"/>
      <c r="R96" s="1725"/>
      <c r="S96" s="1725"/>
      <c r="T96" s="1725"/>
      <c r="U96" s="1725"/>
      <c r="V96" s="1725"/>
      <c r="W96" s="1725"/>
      <c r="X96" s="1725"/>
      <c r="Y96" s="1741" t="str">
        <f>荷重の集計!$L$227</f>
        <v>－</v>
      </c>
      <c r="Z96" s="1741"/>
      <c r="AA96" s="1741"/>
      <c r="AB96" s="1741"/>
      <c r="AC96" s="1726"/>
      <c r="AD96" s="1726"/>
      <c r="AE96" s="1726"/>
      <c r="AF96" s="1721"/>
      <c r="AG96" s="1721"/>
      <c r="AH96" s="1721"/>
      <c r="AI96" s="1689"/>
      <c r="AJ96" s="1689"/>
      <c r="AK96" s="1689"/>
      <c r="AL96" s="1689"/>
      <c r="AM96" s="1689"/>
      <c r="AN96" s="1689"/>
      <c r="AO96" s="1689"/>
      <c r="AP96" s="1689"/>
      <c r="AQ96" s="1689"/>
      <c r="AR96" s="1689"/>
      <c r="AS96" s="1689"/>
      <c r="AT96" s="1689"/>
      <c r="AU96" s="1689"/>
      <c r="AV96" s="1711"/>
    </row>
    <row r="97" spans="2:48" ht="12" customHeight="1">
      <c r="B97" s="1718">
        <f>B95+1</f>
        <v>11</v>
      </c>
      <c r="C97" s="1689"/>
      <c r="D97" s="1720">
        <v>1.1000000000000001</v>
      </c>
      <c r="E97" s="1720"/>
      <c r="F97" s="1720"/>
      <c r="G97" s="1720">
        <v>1.2</v>
      </c>
      <c r="H97" s="1720"/>
      <c r="I97" s="1720"/>
      <c r="J97" s="1720" t="s">
        <v>910</v>
      </c>
      <c r="K97" s="1720"/>
      <c r="L97" s="1720"/>
      <c r="M97" s="1710">
        <v>1.35</v>
      </c>
      <c r="N97" s="1710"/>
      <c r="O97" s="1710"/>
      <c r="P97" s="1710">
        <v>1.35</v>
      </c>
      <c r="Q97" s="1710"/>
      <c r="R97" s="1710"/>
      <c r="S97" s="1720"/>
      <c r="T97" s="1720"/>
      <c r="U97" s="1720"/>
      <c r="V97" s="1720"/>
      <c r="W97" s="1720"/>
      <c r="X97" s="1720"/>
      <c r="Y97" s="1734" t="s">
        <v>922</v>
      </c>
      <c r="Z97" s="1734"/>
      <c r="AA97" s="1734"/>
      <c r="AB97" s="1734"/>
      <c r="AC97" s="1710"/>
      <c r="AD97" s="1710"/>
      <c r="AE97" s="1710"/>
      <c r="AF97" s="1721">
        <f>SUM(D98:AE98)</f>
        <v>4780.0124911168596</v>
      </c>
      <c r="AG97" s="1721"/>
      <c r="AH97" s="1721"/>
      <c r="AI97" s="1689" t="s">
        <v>914</v>
      </c>
      <c r="AJ97" s="1689"/>
      <c r="AK97" s="1689"/>
      <c r="AL97" s="1689"/>
      <c r="AM97" s="1689" t="s">
        <v>914</v>
      </c>
      <c r="AN97" s="1689"/>
      <c r="AO97" s="1689"/>
      <c r="AP97" s="1689"/>
      <c r="AQ97" s="1689" t="s">
        <v>916</v>
      </c>
      <c r="AR97" s="1689"/>
      <c r="AS97" s="1689"/>
      <c r="AT97" s="1689"/>
      <c r="AU97" s="1689"/>
      <c r="AV97" s="1711"/>
    </row>
    <row r="98" spans="2:48" ht="12" customHeight="1">
      <c r="B98" s="1718"/>
      <c r="C98" s="1689"/>
      <c r="D98" s="1725">
        <f>荷重の集計!$L$33*D97</f>
        <v>3090.7470000000003</v>
      </c>
      <c r="E98" s="1725"/>
      <c r="F98" s="1725"/>
      <c r="G98" s="1725">
        <f>G97*荷重の集計!$L$42</f>
        <v>348</v>
      </c>
      <c r="H98" s="1725"/>
      <c r="I98" s="1725"/>
      <c r="J98" s="1725">
        <f>荷重の集計!$M$61</f>
        <v>520</v>
      </c>
      <c r="K98" s="1725"/>
      <c r="L98" s="1725"/>
      <c r="M98" s="1725">
        <f>荷重の集計!$M$96*M97</f>
        <v>571.3885259719849</v>
      </c>
      <c r="N98" s="1725"/>
      <c r="O98" s="1725"/>
      <c r="P98" s="1725">
        <f>荷重の集計!$N$133*P97</f>
        <v>249.87696514487459</v>
      </c>
      <c r="Q98" s="1725"/>
      <c r="R98" s="1725"/>
      <c r="S98" s="1725"/>
      <c r="T98" s="1725"/>
      <c r="U98" s="1725"/>
      <c r="V98" s="1725"/>
      <c r="W98" s="1725"/>
      <c r="X98" s="1725"/>
      <c r="Y98" s="1741" t="str">
        <f>荷重の集計!$L$227</f>
        <v>－</v>
      </c>
      <c r="Z98" s="1741"/>
      <c r="AA98" s="1741"/>
      <c r="AB98" s="1741"/>
      <c r="AC98" s="1726"/>
      <c r="AD98" s="1726"/>
      <c r="AE98" s="1726"/>
      <c r="AF98" s="1721"/>
      <c r="AG98" s="1721"/>
      <c r="AH98" s="1721"/>
      <c r="AI98" s="1689"/>
      <c r="AJ98" s="1689"/>
      <c r="AK98" s="1689"/>
      <c r="AL98" s="1689"/>
      <c r="AM98" s="1689"/>
      <c r="AN98" s="1689"/>
      <c r="AO98" s="1689"/>
      <c r="AP98" s="1689"/>
      <c r="AQ98" s="1689"/>
      <c r="AR98" s="1689"/>
      <c r="AS98" s="1689"/>
      <c r="AT98" s="1689"/>
      <c r="AU98" s="1689"/>
      <c r="AV98" s="1711"/>
    </row>
    <row r="99" spans="2:48" ht="12" customHeight="1">
      <c r="B99" s="1718">
        <f>B97+1</f>
        <v>12</v>
      </c>
      <c r="C99" s="1689"/>
      <c r="D99" s="1720">
        <v>1.1000000000000001</v>
      </c>
      <c r="E99" s="1720"/>
      <c r="F99" s="1720"/>
      <c r="G99" s="1720">
        <v>1.2</v>
      </c>
      <c r="H99" s="1720"/>
      <c r="I99" s="1720"/>
      <c r="J99" s="1720" t="s">
        <v>910</v>
      </c>
      <c r="K99" s="1720"/>
      <c r="L99" s="1720"/>
      <c r="M99" s="1710">
        <v>1.23</v>
      </c>
      <c r="N99" s="1710"/>
      <c r="O99" s="1710"/>
      <c r="P99" s="1710"/>
      <c r="Q99" s="1710"/>
      <c r="R99" s="1710"/>
      <c r="S99" s="1720"/>
      <c r="T99" s="1720"/>
      <c r="U99" s="1720"/>
      <c r="V99" s="1720"/>
      <c r="W99" s="1720"/>
      <c r="X99" s="1720"/>
      <c r="Y99" s="1734" t="s">
        <v>923</v>
      </c>
      <c r="Z99" s="1734"/>
      <c r="AA99" s="1734"/>
      <c r="AB99" s="1734"/>
      <c r="AC99" s="1710"/>
      <c r="AD99" s="1710"/>
      <c r="AE99" s="1710"/>
      <c r="AF99" s="1721">
        <f>SUM(D100:AE100)</f>
        <v>4258.707766199951</v>
      </c>
      <c r="AG99" s="1721"/>
      <c r="AH99" s="1721"/>
      <c r="AI99" s="1689" t="s">
        <v>914</v>
      </c>
      <c r="AJ99" s="1689"/>
      <c r="AK99" s="1689"/>
      <c r="AL99" s="1689"/>
      <c r="AM99" s="1709" t="s">
        <v>924</v>
      </c>
      <c r="AN99" s="1709"/>
      <c r="AO99" s="1709"/>
      <c r="AP99" s="1709"/>
      <c r="AQ99" s="1689" t="s">
        <v>913</v>
      </c>
      <c r="AR99" s="1689"/>
      <c r="AS99" s="1689"/>
      <c r="AT99" s="1689"/>
      <c r="AU99" s="1689"/>
      <c r="AV99" s="1711"/>
    </row>
    <row r="100" spans="2:48" ht="12" customHeight="1">
      <c r="B100" s="1718"/>
      <c r="C100" s="1689"/>
      <c r="D100" s="1725">
        <f>荷重の集計!$L$33*D99</f>
        <v>3090.7470000000003</v>
      </c>
      <c r="E100" s="1725"/>
      <c r="F100" s="1725"/>
      <c r="G100" s="1725">
        <f>G99*荷重の集計!$L$42</f>
        <v>348</v>
      </c>
      <c r="H100" s="1725"/>
      <c r="I100" s="1725"/>
      <c r="J100" s="1725">
        <f>荷重の集計!$M$61</f>
        <v>520</v>
      </c>
      <c r="K100" s="1725"/>
      <c r="L100" s="1725"/>
      <c r="M100" s="1725">
        <f>荷重の集計!$M$80*M99</f>
        <v>299.96076619995114</v>
      </c>
      <c r="N100" s="1725"/>
      <c r="O100" s="1725"/>
      <c r="P100" s="1725"/>
      <c r="Q100" s="1725"/>
      <c r="R100" s="1725"/>
      <c r="S100" s="1725"/>
      <c r="T100" s="1725"/>
      <c r="U100" s="1725"/>
      <c r="V100" s="1725"/>
      <c r="W100" s="1725"/>
      <c r="X100" s="1725"/>
      <c r="Y100" s="1741" t="str">
        <f>荷重の集計!$L$249</f>
        <v>－</v>
      </c>
      <c r="Z100" s="1741"/>
      <c r="AA100" s="1741"/>
      <c r="AB100" s="1741"/>
      <c r="AC100" s="1726"/>
      <c r="AD100" s="1726"/>
      <c r="AE100" s="1726"/>
      <c r="AF100" s="1721"/>
      <c r="AG100" s="1721"/>
      <c r="AH100" s="1721"/>
      <c r="AI100" s="1689"/>
      <c r="AJ100" s="1689"/>
      <c r="AK100" s="1689"/>
      <c r="AL100" s="1689"/>
      <c r="AM100" s="1709"/>
      <c r="AN100" s="1709"/>
      <c r="AO100" s="1709"/>
      <c r="AP100" s="1709"/>
      <c r="AQ100" s="1689"/>
      <c r="AR100" s="1689"/>
      <c r="AS100" s="1689"/>
      <c r="AT100" s="1689"/>
      <c r="AU100" s="1689"/>
      <c r="AV100" s="1711"/>
    </row>
    <row r="101" spans="2:48" ht="12" customHeight="1">
      <c r="B101" s="1718">
        <f>B99+1</f>
        <v>13</v>
      </c>
      <c r="C101" s="1689"/>
      <c r="D101" s="1720">
        <v>1.1000000000000001</v>
      </c>
      <c r="E101" s="1720"/>
      <c r="F101" s="1720"/>
      <c r="G101" s="1720">
        <v>1.2</v>
      </c>
      <c r="H101" s="1720"/>
      <c r="I101" s="1720"/>
      <c r="J101" s="1720" t="s">
        <v>910</v>
      </c>
      <c r="K101" s="1720"/>
      <c r="L101" s="1720"/>
      <c r="M101" s="1710">
        <v>1.23</v>
      </c>
      <c r="N101" s="1710"/>
      <c r="O101" s="1710"/>
      <c r="P101" s="1710"/>
      <c r="Q101" s="1710"/>
      <c r="R101" s="1710"/>
      <c r="S101" s="1720"/>
      <c r="T101" s="1720"/>
      <c r="U101" s="1720"/>
      <c r="V101" s="1720"/>
      <c r="W101" s="1720"/>
      <c r="X101" s="1720"/>
      <c r="Y101" s="1734" t="s">
        <v>923</v>
      </c>
      <c r="Z101" s="1734"/>
      <c r="AA101" s="1734"/>
      <c r="AB101" s="1734"/>
      <c r="AC101" s="1710"/>
      <c r="AD101" s="1710"/>
      <c r="AE101" s="1710"/>
      <c r="AF101" s="1721">
        <f>SUM(D102:AE102)</f>
        <v>4530.9911705112463</v>
      </c>
      <c r="AG101" s="1721"/>
      <c r="AH101" s="1721"/>
      <c r="AI101" s="1689" t="s">
        <v>914</v>
      </c>
      <c r="AJ101" s="1689"/>
      <c r="AK101" s="1689"/>
      <c r="AL101" s="1689"/>
      <c r="AM101" s="1689" t="s">
        <v>914</v>
      </c>
      <c r="AN101" s="1689"/>
      <c r="AO101" s="1689"/>
      <c r="AP101" s="1689"/>
      <c r="AQ101" s="1689" t="s">
        <v>915</v>
      </c>
      <c r="AR101" s="1689"/>
      <c r="AS101" s="1689"/>
      <c r="AT101" s="1689"/>
      <c r="AU101" s="1689"/>
      <c r="AV101" s="1711"/>
    </row>
    <row r="102" spans="2:48" ht="12" customHeight="1">
      <c r="B102" s="1718"/>
      <c r="C102" s="1689"/>
      <c r="D102" s="1725">
        <f>荷重の集計!$L$33*D101</f>
        <v>3090.7470000000003</v>
      </c>
      <c r="E102" s="1725"/>
      <c r="F102" s="1725"/>
      <c r="G102" s="1725">
        <f>G101*荷重の集計!$L$42</f>
        <v>348</v>
      </c>
      <c r="H102" s="1725"/>
      <c r="I102" s="1725"/>
      <c r="J102" s="1725">
        <f>荷重の集計!$M$61</f>
        <v>520</v>
      </c>
      <c r="K102" s="1725"/>
      <c r="L102" s="1725"/>
      <c r="M102" s="1725">
        <f>荷重の集計!$M$88*M101</f>
        <v>572.24417051124578</v>
      </c>
      <c r="N102" s="1725"/>
      <c r="O102" s="1725"/>
      <c r="P102" s="1725"/>
      <c r="Q102" s="1725"/>
      <c r="R102" s="1725"/>
      <c r="S102" s="1725"/>
      <c r="T102" s="1725"/>
      <c r="U102" s="1725"/>
      <c r="V102" s="1725"/>
      <c r="W102" s="1725"/>
      <c r="X102" s="1725"/>
      <c r="Y102" s="1741" t="str">
        <f>荷重の集計!$L$249</f>
        <v>－</v>
      </c>
      <c r="Z102" s="1741"/>
      <c r="AA102" s="1741"/>
      <c r="AB102" s="1741"/>
      <c r="AC102" s="1726"/>
      <c r="AD102" s="1726"/>
      <c r="AE102" s="1726"/>
      <c r="AF102" s="1721"/>
      <c r="AG102" s="1721"/>
      <c r="AH102" s="1721"/>
      <c r="AI102" s="1689"/>
      <c r="AJ102" s="1689"/>
      <c r="AK102" s="1689"/>
      <c r="AL102" s="1689"/>
      <c r="AM102" s="1689"/>
      <c r="AN102" s="1689"/>
      <c r="AO102" s="1689"/>
      <c r="AP102" s="1689"/>
      <c r="AQ102" s="1689"/>
      <c r="AR102" s="1689"/>
      <c r="AS102" s="1689"/>
      <c r="AT102" s="1689"/>
      <c r="AU102" s="1689"/>
      <c r="AV102" s="1711"/>
    </row>
    <row r="103" spans="2:48" ht="12" customHeight="1">
      <c r="B103" s="1718">
        <f>B101+1</f>
        <v>14</v>
      </c>
      <c r="C103" s="1689"/>
      <c r="D103" s="1720">
        <v>1.1000000000000001</v>
      </c>
      <c r="E103" s="1720"/>
      <c r="F103" s="1720"/>
      <c r="G103" s="1720">
        <v>1.2</v>
      </c>
      <c r="H103" s="1720"/>
      <c r="I103" s="1720"/>
      <c r="J103" s="1720" t="s">
        <v>910</v>
      </c>
      <c r="K103" s="1720"/>
      <c r="L103" s="1720"/>
      <c r="M103" s="1710">
        <v>1.23</v>
      </c>
      <c r="N103" s="1710"/>
      <c r="O103" s="1710"/>
      <c r="P103" s="1710"/>
      <c r="Q103" s="1710"/>
      <c r="R103" s="1710"/>
      <c r="S103" s="1720"/>
      <c r="T103" s="1720"/>
      <c r="U103" s="1720"/>
      <c r="V103" s="1720"/>
      <c r="W103" s="1720"/>
      <c r="X103" s="1720"/>
      <c r="Y103" s="1734" t="s">
        <v>923</v>
      </c>
      <c r="Z103" s="1734"/>
      <c r="AA103" s="1734"/>
      <c r="AB103" s="1734"/>
      <c r="AC103" s="1710"/>
      <c r="AD103" s="1710"/>
      <c r="AE103" s="1710"/>
      <c r="AF103" s="1721">
        <f>SUM(D104:AE104)</f>
        <v>4479.3454347744755</v>
      </c>
      <c r="AG103" s="1721"/>
      <c r="AH103" s="1721"/>
      <c r="AI103" s="1689" t="s">
        <v>914</v>
      </c>
      <c r="AJ103" s="1689"/>
      <c r="AK103" s="1689"/>
      <c r="AL103" s="1689"/>
      <c r="AM103" s="1689" t="s">
        <v>914</v>
      </c>
      <c r="AN103" s="1689"/>
      <c r="AO103" s="1689"/>
      <c r="AP103" s="1689"/>
      <c r="AQ103" s="1689" t="s">
        <v>916</v>
      </c>
      <c r="AR103" s="1689"/>
      <c r="AS103" s="1689"/>
      <c r="AT103" s="1689"/>
      <c r="AU103" s="1689"/>
      <c r="AV103" s="1711"/>
    </row>
    <row r="104" spans="2:48" ht="12" customHeight="1">
      <c r="B104" s="1718"/>
      <c r="C104" s="1689"/>
      <c r="D104" s="1725">
        <f>荷重の集計!$L$33*D103</f>
        <v>3090.7470000000003</v>
      </c>
      <c r="E104" s="1725"/>
      <c r="F104" s="1725"/>
      <c r="G104" s="1725">
        <f>G103*荷重の集計!$L$42</f>
        <v>348</v>
      </c>
      <c r="H104" s="1725"/>
      <c r="I104" s="1725"/>
      <c r="J104" s="1725">
        <f>荷重の集計!$M$61</f>
        <v>520</v>
      </c>
      <c r="K104" s="1725"/>
      <c r="L104" s="1725"/>
      <c r="M104" s="1725">
        <f>荷重の集計!$M$96*M103</f>
        <v>520.59843477447509</v>
      </c>
      <c r="N104" s="1725"/>
      <c r="O104" s="1725"/>
      <c r="P104" s="1725"/>
      <c r="Q104" s="1725"/>
      <c r="R104" s="1725"/>
      <c r="S104" s="1725"/>
      <c r="T104" s="1725"/>
      <c r="U104" s="1725"/>
      <c r="V104" s="1725"/>
      <c r="W104" s="1725"/>
      <c r="X104" s="1725"/>
      <c r="Y104" s="1741" t="str">
        <f>荷重の集計!$L$249</f>
        <v>－</v>
      </c>
      <c r="Z104" s="1741"/>
      <c r="AA104" s="1741"/>
      <c r="AB104" s="1741"/>
      <c r="AC104" s="1726"/>
      <c r="AD104" s="1726"/>
      <c r="AE104" s="1726"/>
      <c r="AF104" s="1721"/>
      <c r="AG104" s="1721"/>
      <c r="AH104" s="1721"/>
      <c r="AI104" s="1689"/>
      <c r="AJ104" s="1689"/>
      <c r="AK104" s="1689"/>
      <c r="AL104" s="1689"/>
      <c r="AM104" s="1689"/>
      <c r="AN104" s="1689"/>
      <c r="AO104" s="1689"/>
      <c r="AP104" s="1689"/>
      <c r="AQ104" s="1689"/>
      <c r="AR104" s="1689"/>
      <c r="AS104" s="1689"/>
      <c r="AT104" s="1689"/>
      <c r="AU104" s="1689"/>
      <c r="AV104" s="1711"/>
    </row>
    <row r="105" spans="2:48" ht="12" customHeight="1">
      <c r="B105" s="1718">
        <f>B103+1</f>
        <v>15</v>
      </c>
      <c r="C105" s="1689"/>
      <c r="D105" s="1720">
        <v>1.1000000000000001</v>
      </c>
      <c r="E105" s="1720"/>
      <c r="F105" s="1720"/>
      <c r="G105" s="1720">
        <v>1.2</v>
      </c>
      <c r="H105" s="1720"/>
      <c r="I105" s="1720"/>
      <c r="J105" s="1720"/>
      <c r="K105" s="1720"/>
      <c r="L105" s="1720"/>
      <c r="M105" s="1710">
        <v>1.23</v>
      </c>
      <c r="N105" s="1710"/>
      <c r="O105" s="1710"/>
      <c r="P105" s="1710">
        <v>1.23</v>
      </c>
      <c r="Q105" s="1710"/>
      <c r="R105" s="1710"/>
      <c r="S105" s="1720"/>
      <c r="T105" s="1720"/>
      <c r="U105" s="1720"/>
      <c r="V105" s="1720"/>
      <c r="W105" s="1720"/>
      <c r="X105" s="1720"/>
      <c r="Y105" s="1734" t="s">
        <v>925</v>
      </c>
      <c r="Z105" s="1734"/>
      <c r="AA105" s="1734"/>
      <c r="AB105" s="1734"/>
      <c r="AC105" s="1710"/>
      <c r="AD105" s="1710"/>
      <c r="AE105" s="1710"/>
      <c r="AF105" s="1721">
        <f>SUM(D106:AE106)</f>
        <v>3812.1981539189396</v>
      </c>
      <c r="AG105" s="1721"/>
      <c r="AH105" s="1721"/>
      <c r="AI105" s="1689" t="s">
        <v>914</v>
      </c>
      <c r="AJ105" s="1689"/>
      <c r="AK105" s="1689"/>
      <c r="AL105" s="1689"/>
      <c r="AM105" s="1709" t="s">
        <v>926</v>
      </c>
      <c r="AN105" s="1709"/>
      <c r="AO105" s="1709"/>
      <c r="AP105" s="1709"/>
      <c r="AQ105" s="1689" t="s">
        <v>913</v>
      </c>
      <c r="AR105" s="1689"/>
      <c r="AS105" s="1689"/>
      <c r="AT105" s="1689"/>
      <c r="AU105" s="1689"/>
      <c r="AV105" s="1711"/>
    </row>
    <row r="106" spans="2:48" ht="12" customHeight="1">
      <c r="B106" s="1718"/>
      <c r="C106" s="1689"/>
      <c r="D106" s="1725">
        <f>荷重の集計!$L$33*D105</f>
        <v>3090.7470000000003</v>
      </c>
      <c r="E106" s="1725"/>
      <c r="F106" s="1725"/>
      <c r="G106" s="1725">
        <f>G105*荷重の集計!$L$42</f>
        <v>348</v>
      </c>
      <c r="H106" s="1725"/>
      <c r="I106" s="1725"/>
      <c r="J106" s="1725"/>
      <c r="K106" s="1725"/>
      <c r="L106" s="1725"/>
      <c r="M106" s="1725">
        <f>荷重の集計!$M$80*M105</f>
        <v>299.96076619995114</v>
      </c>
      <c r="N106" s="1725"/>
      <c r="O106" s="1725"/>
      <c r="P106" s="1725">
        <f>荷重の集計!$N$117*P105</f>
        <v>73.490387718988032</v>
      </c>
      <c r="Q106" s="1725"/>
      <c r="R106" s="1725"/>
      <c r="S106" s="1725"/>
      <c r="T106" s="1725"/>
      <c r="U106" s="1725"/>
      <c r="V106" s="1725"/>
      <c r="W106" s="1725"/>
      <c r="X106" s="1725"/>
      <c r="Y106" s="1741" t="str">
        <f>荷重の集計!$L$238</f>
        <v>－</v>
      </c>
      <c r="Z106" s="1741"/>
      <c r="AA106" s="1741"/>
      <c r="AB106" s="1741"/>
      <c r="AC106" s="1726"/>
      <c r="AD106" s="1726"/>
      <c r="AE106" s="1726"/>
      <c r="AF106" s="1721"/>
      <c r="AG106" s="1721"/>
      <c r="AH106" s="1721"/>
      <c r="AI106" s="1689"/>
      <c r="AJ106" s="1689"/>
      <c r="AK106" s="1689"/>
      <c r="AL106" s="1689"/>
      <c r="AM106" s="1709"/>
      <c r="AN106" s="1709"/>
      <c r="AO106" s="1709"/>
      <c r="AP106" s="1709"/>
      <c r="AQ106" s="1689"/>
      <c r="AR106" s="1689"/>
      <c r="AS106" s="1689"/>
      <c r="AT106" s="1689"/>
      <c r="AU106" s="1689"/>
      <c r="AV106" s="1711"/>
    </row>
    <row r="107" spans="2:48" ht="12" customHeight="1">
      <c r="B107" s="1718">
        <f>B105+1</f>
        <v>16</v>
      </c>
      <c r="C107" s="1689"/>
      <c r="D107" s="1720">
        <v>1.1000000000000001</v>
      </c>
      <c r="E107" s="1720"/>
      <c r="F107" s="1720"/>
      <c r="G107" s="1720">
        <v>1.2</v>
      </c>
      <c r="H107" s="1720"/>
      <c r="I107" s="1720"/>
      <c r="J107" s="1720"/>
      <c r="K107" s="1720"/>
      <c r="L107" s="1720"/>
      <c r="M107" s="1710">
        <v>1.23</v>
      </c>
      <c r="N107" s="1710"/>
      <c r="O107" s="1710"/>
      <c r="P107" s="1710">
        <v>1.23</v>
      </c>
      <c r="Q107" s="1710"/>
      <c r="R107" s="1710"/>
      <c r="S107" s="1720"/>
      <c r="T107" s="1720"/>
      <c r="U107" s="1720"/>
      <c r="V107" s="1720"/>
      <c r="W107" s="1720"/>
      <c r="X107" s="1720"/>
      <c r="Y107" s="1734" t="s">
        <v>925</v>
      </c>
      <c r="Z107" s="1734"/>
      <c r="AA107" s="1734"/>
      <c r="AB107" s="1734"/>
      <c r="AC107" s="1710"/>
      <c r="AD107" s="1710"/>
      <c r="AE107" s="1710"/>
      <c r="AF107" s="1721">
        <f>SUM(D108:AE108)</f>
        <v>4292.70826737073</v>
      </c>
      <c r="AG107" s="1721"/>
      <c r="AH107" s="1721"/>
      <c r="AI107" s="1689" t="s">
        <v>914</v>
      </c>
      <c r="AJ107" s="1689"/>
      <c r="AK107" s="1689"/>
      <c r="AL107" s="1689"/>
      <c r="AM107" s="1689" t="s">
        <v>914</v>
      </c>
      <c r="AN107" s="1689"/>
      <c r="AO107" s="1689"/>
      <c r="AP107" s="1689"/>
      <c r="AQ107" s="1689" t="s">
        <v>915</v>
      </c>
      <c r="AR107" s="1689"/>
      <c r="AS107" s="1689"/>
      <c r="AT107" s="1689"/>
      <c r="AU107" s="1689"/>
      <c r="AV107" s="1711"/>
    </row>
    <row r="108" spans="2:48" ht="12" customHeight="1">
      <c r="B108" s="1718"/>
      <c r="C108" s="1689"/>
      <c r="D108" s="1725">
        <f>荷重の集計!$L$33*D107</f>
        <v>3090.7470000000003</v>
      </c>
      <c r="E108" s="1725"/>
      <c r="F108" s="1725"/>
      <c r="G108" s="1725">
        <f>G107*荷重の集計!$L$42</f>
        <v>348</v>
      </c>
      <c r="H108" s="1725"/>
      <c r="I108" s="1725"/>
      <c r="J108" s="1725"/>
      <c r="K108" s="1725"/>
      <c r="L108" s="1725"/>
      <c r="M108" s="1725">
        <f>荷重の集計!$M$88*M107</f>
        <v>572.24417051124578</v>
      </c>
      <c r="N108" s="1725"/>
      <c r="O108" s="1725"/>
      <c r="P108" s="1725">
        <f>荷重の集計!$N$125*P107</f>
        <v>281.71709685948372</v>
      </c>
      <c r="Q108" s="1725"/>
      <c r="R108" s="1725"/>
      <c r="S108" s="1725"/>
      <c r="T108" s="1725"/>
      <c r="U108" s="1725"/>
      <c r="V108" s="1725"/>
      <c r="W108" s="1725"/>
      <c r="X108" s="1725"/>
      <c r="Y108" s="1741" t="str">
        <f>荷重の集計!$L$238</f>
        <v>－</v>
      </c>
      <c r="Z108" s="1741"/>
      <c r="AA108" s="1741"/>
      <c r="AB108" s="1741"/>
      <c r="AC108" s="1726"/>
      <c r="AD108" s="1726"/>
      <c r="AE108" s="1726"/>
      <c r="AF108" s="1721"/>
      <c r="AG108" s="1721"/>
      <c r="AH108" s="1721"/>
      <c r="AI108" s="1689"/>
      <c r="AJ108" s="1689"/>
      <c r="AK108" s="1689"/>
      <c r="AL108" s="1689"/>
      <c r="AM108" s="1689"/>
      <c r="AN108" s="1689"/>
      <c r="AO108" s="1689"/>
      <c r="AP108" s="1689"/>
      <c r="AQ108" s="1689"/>
      <c r="AR108" s="1689"/>
      <c r="AS108" s="1689"/>
      <c r="AT108" s="1689"/>
      <c r="AU108" s="1689"/>
      <c r="AV108" s="1711"/>
    </row>
    <row r="109" spans="2:48" ht="12" customHeight="1">
      <c r="B109" s="1718">
        <f>B107+1</f>
        <v>17</v>
      </c>
      <c r="C109" s="1689"/>
      <c r="D109" s="1720">
        <v>1.1000000000000001</v>
      </c>
      <c r="E109" s="1720"/>
      <c r="F109" s="1720"/>
      <c r="G109" s="1720">
        <v>1.2</v>
      </c>
      <c r="H109" s="1720"/>
      <c r="I109" s="1720"/>
      <c r="J109" s="1720"/>
      <c r="K109" s="1720"/>
      <c r="L109" s="1720"/>
      <c r="M109" s="1710">
        <v>1.23</v>
      </c>
      <c r="N109" s="1710"/>
      <c r="O109" s="1710"/>
      <c r="P109" s="1710">
        <v>1.23</v>
      </c>
      <c r="Q109" s="1710"/>
      <c r="R109" s="1710"/>
      <c r="S109" s="1720"/>
      <c r="T109" s="1720"/>
      <c r="U109" s="1720"/>
      <c r="V109" s="1720"/>
      <c r="W109" s="1720"/>
      <c r="X109" s="1720"/>
      <c r="Y109" s="1734" t="s">
        <v>925</v>
      </c>
      <c r="Z109" s="1734"/>
      <c r="AA109" s="1734"/>
      <c r="AB109" s="1734"/>
      <c r="AC109" s="1710"/>
      <c r="AD109" s="1710"/>
      <c r="AE109" s="1710"/>
      <c r="AF109" s="1735">
        <f>SUM(D110:AE110)</f>
        <v>4187.0111141286943</v>
      </c>
      <c r="AG109" s="1735"/>
      <c r="AH109" s="1735"/>
      <c r="AI109" s="1689" t="s">
        <v>914</v>
      </c>
      <c r="AJ109" s="1689"/>
      <c r="AK109" s="1689"/>
      <c r="AL109" s="1689"/>
      <c r="AM109" s="1689" t="s">
        <v>914</v>
      </c>
      <c r="AN109" s="1689"/>
      <c r="AO109" s="1689"/>
      <c r="AP109" s="1689"/>
      <c r="AQ109" s="1689" t="s">
        <v>916</v>
      </c>
      <c r="AR109" s="1689"/>
      <c r="AS109" s="1689"/>
      <c r="AT109" s="1689"/>
      <c r="AU109" s="1689"/>
      <c r="AV109" s="1711"/>
    </row>
    <row r="110" spans="2:48" ht="12" customHeight="1">
      <c r="B110" s="1733"/>
      <c r="C110" s="1710"/>
      <c r="D110" s="1738">
        <f>荷重の集計!$L$33*D109</f>
        <v>3090.7470000000003</v>
      </c>
      <c r="E110" s="1738"/>
      <c r="F110" s="1738"/>
      <c r="G110" s="1738">
        <f>G109*荷重の集計!$L$42</f>
        <v>348</v>
      </c>
      <c r="H110" s="1738"/>
      <c r="I110" s="1738"/>
      <c r="J110" s="1738"/>
      <c r="K110" s="1738"/>
      <c r="L110" s="1738"/>
      <c r="M110" s="1738">
        <f>荷重の集計!$M$96*M109</f>
        <v>520.59843477447509</v>
      </c>
      <c r="N110" s="1738"/>
      <c r="O110" s="1738"/>
      <c r="P110" s="1738">
        <f>荷重の集計!$N$133*P109</f>
        <v>227.66567935421904</v>
      </c>
      <c r="Q110" s="1738"/>
      <c r="R110" s="1738"/>
      <c r="S110" s="1738"/>
      <c r="T110" s="1738"/>
      <c r="U110" s="1738"/>
      <c r="V110" s="1738"/>
      <c r="W110" s="1738"/>
      <c r="X110" s="1738"/>
      <c r="Y110" s="1739" t="str">
        <f>荷重の集計!$L$238</f>
        <v>－</v>
      </c>
      <c r="Z110" s="1739"/>
      <c r="AA110" s="1739"/>
      <c r="AB110" s="1739"/>
      <c r="AC110" s="1740"/>
      <c r="AD110" s="1740"/>
      <c r="AE110" s="1740"/>
      <c r="AF110" s="1736"/>
      <c r="AG110" s="1736"/>
      <c r="AH110" s="1736"/>
      <c r="AI110" s="1710"/>
      <c r="AJ110" s="1710"/>
      <c r="AK110" s="1710"/>
      <c r="AL110" s="1710"/>
      <c r="AM110" s="1710"/>
      <c r="AN110" s="1710"/>
      <c r="AO110" s="1710"/>
      <c r="AP110" s="1710"/>
      <c r="AQ110" s="1710"/>
      <c r="AR110" s="1710"/>
      <c r="AS110" s="1710"/>
      <c r="AT110" s="1710"/>
      <c r="AU110" s="1710"/>
      <c r="AV110" s="1737"/>
    </row>
    <row r="111" spans="2:48" ht="12" customHeight="1">
      <c r="B111" s="1718">
        <f>B109+1</f>
        <v>18</v>
      </c>
      <c r="C111" s="1689"/>
      <c r="D111" s="1720">
        <v>1.1000000000000001</v>
      </c>
      <c r="E111" s="1720"/>
      <c r="F111" s="1720"/>
      <c r="G111" s="1720">
        <v>1.2</v>
      </c>
      <c r="H111" s="1720"/>
      <c r="I111" s="1720"/>
      <c r="J111" s="1720" t="s">
        <v>920</v>
      </c>
      <c r="K111" s="1720"/>
      <c r="L111" s="1720"/>
      <c r="M111" s="1710"/>
      <c r="N111" s="1710"/>
      <c r="O111" s="1710"/>
      <c r="P111" s="1710"/>
      <c r="Q111" s="1710"/>
      <c r="R111" s="1710"/>
      <c r="S111" s="1710"/>
      <c r="T111" s="1710"/>
      <c r="U111" s="1710"/>
      <c r="V111" s="1720"/>
      <c r="W111" s="1720"/>
      <c r="X111" s="1720"/>
      <c r="Y111" s="1734" t="s">
        <v>927</v>
      </c>
      <c r="Z111" s="1734"/>
      <c r="AA111" s="1734"/>
      <c r="AB111" s="1734"/>
      <c r="AC111" s="1710"/>
      <c r="AD111" s="1710"/>
      <c r="AE111" s="1710"/>
      <c r="AF111" s="1721">
        <f>SUM(D112:AE112)</f>
        <v>4023.7470000000003</v>
      </c>
      <c r="AG111" s="1721"/>
      <c r="AH111" s="1721"/>
      <c r="AI111" s="1689" t="s">
        <v>914</v>
      </c>
      <c r="AJ111" s="1689"/>
      <c r="AK111" s="1689"/>
      <c r="AL111" s="1689"/>
      <c r="AM111" s="1689" t="s">
        <v>921</v>
      </c>
      <c r="AN111" s="1689"/>
      <c r="AO111" s="1689"/>
      <c r="AP111" s="1689"/>
      <c r="AQ111" s="1689"/>
      <c r="AR111" s="1689"/>
      <c r="AS111" s="1689"/>
      <c r="AT111" s="1689"/>
      <c r="AU111" s="1689"/>
      <c r="AV111" s="1711"/>
    </row>
    <row r="112" spans="2:48" ht="12" customHeight="1">
      <c r="B112" s="1719"/>
      <c r="C112" s="1712"/>
      <c r="D112" s="1723">
        <f>荷重の集計!$L$33*D111</f>
        <v>3090.7470000000003</v>
      </c>
      <c r="E112" s="1723"/>
      <c r="F112" s="1723"/>
      <c r="G112" s="1723">
        <f>G111*荷重の集計!$L$42</f>
        <v>348</v>
      </c>
      <c r="H112" s="1723"/>
      <c r="I112" s="1723"/>
      <c r="J112" s="1723">
        <f>荷重の集計!$M$69</f>
        <v>585</v>
      </c>
      <c r="K112" s="1723"/>
      <c r="L112" s="1723"/>
      <c r="M112" s="1723"/>
      <c r="N112" s="1723"/>
      <c r="O112" s="1723"/>
      <c r="P112" s="1723"/>
      <c r="Q112" s="1723"/>
      <c r="R112" s="1723"/>
      <c r="S112" s="1723"/>
      <c r="T112" s="1723"/>
      <c r="U112" s="1723"/>
      <c r="V112" s="1723"/>
      <c r="W112" s="1723"/>
      <c r="X112" s="1723"/>
      <c r="Y112" s="1732" t="str">
        <f>荷重の集計!$L$260</f>
        <v>－</v>
      </c>
      <c r="Z112" s="1732"/>
      <c r="AA112" s="1732"/>
      <c r="AB112" s="1732"/>
      <c r="AC112" s="1724"/>
      <c r="AD112" s="1724"/>
      <c r="AE112" s="1724"/>
      <c r="AF112" s="1722"/>
      <c r="AG112" s="1722"/>
      <c r="AH112" s="1722"/>
      <c r="AI112" s="1712"/>
      <c r="AJ112" s="1712"/>
      <c r="AK112" s="1712"/>
      <c r="AL112" s="1712"/>
      <c r="AM112" s="1712"/>
      <c r="AN112" s="1712"/>
      <c r="AO112" s="1712"/>
      <c r="AP112" s="1712"/>
      <c r="AQ112" s="1712"/>
      <c r="AR112" s="1712"/>
      <c r="AS112" s="1712"/>
      <c r="AT112" s="1712"/>
      <c r="AU112" s="1712"/>
      <c r="AV112" s="1713"/>
    </row>
    <row r="113" spans="2:48" ht="12" customHeight="1"/>
    <row r="114" spans="2:48" ht="12" customHeight="1"/>
    <row r="115" spans="2:48" ht="12" customHeight="1">
      <c r="B115" s="1671" t="s">
        <v>894</v>
      </c>
      <c r="C115" s="1727"/>
      <c r="D115" s="1675" t="s">
        <v>895</v>
      </c>
      <c r="E115" s="1676"/>
      <c r="F115" s="1676"/>
      <c r="G115" s="1676"/>
      <c r="H115" s="1676"/>
      <c r="I115" s="1676"/>
      <c r="J115" s="1676"/>
      <c r="K115" s="1676"/>
      <c r="L115" s="1676"/>
      <c r="M115" s="1676"/>
      <c r="N115" s="1676"/>
      <c r="O115" s="1676"/>
      <c r="P115" s="1676"/>
      <c r="Q115" s="1676"/>
      <c r="R115" s="1676"/>
      <c r="S115" s="1676"/>
      <c r="T115" s="1676"/>
      <c r="U115" s="1676"/>
      <c r="V115" s="1676"/>
      <c r="W115" s="1676"/>
      <c r="X115" s="1676"/>
      <c r="Y115" s="1676"/>
      <c r="Z115" s="1676"/>
      <c r="AA115" s="1676"/>
      <c r="AB115" s="1676"/>
      <c r="AC115" s="1676"/>
      <c r="AD115" s="1676"/>
      <c r="AE115" s="1677"/>
      <c r="AF115" s="1730" t="s">
        <v>936</v>
      </c>
      <c r="AG115" s="1678"/>
      <c r="AH115" s="1678"/>
      <c r="AI115" s="1678" t="s">
        <v>897</v>
      </c>
      <c r="AJ115" s="1678"/>
      <c r="AK115" s="1678"/>
      <c r="AL115" s="1678"/>
      <c r="AM115" s="1678" t="s">
        <v>898</v>
      </c>
      <c r="AN115" s="1678"/>
      <c r="AO115" s="1678"/>
      <c r="AP115" s="1678"/>
      <c r="AQ115" s="1678" t="s">
        <v>899</v>
      </c>
      <c r="AR115" s="1678"/>
      <c r="AS115" s="1678"/>
      <c r="AT115" s="1678"/>
      <c r="AU115" s="1678"/>
      <c r="AV115" s="1731"/>
    </row>
    <row r="116" spans="2:48" ht="12" customHeight="1">
      <c r="B116" s="1728"/>
      <c r="C116" s="1729"/>
      <c r="D116" s="1689" t="s">
        <v>901</v>
      </c>
      <c r="E116" s="1689"/>
      <c r="F116" s="1689"/>
      <c r="G116" s="1689" t="s">
        <v>902</v>
      </c>
      <c r="H116" s="1689"/>
      <c r="I116" s="1689"/>
      <c r="J116" s="1689" t="s">
        <v>903</v>
      </c>
      <c r="K116" s="1689"/>
      <c r="L116" s="1689"/>
      <c r="M116" s="1689" t="s">
        <v>904</v>
      </c>
      <c r="N116" s="1689"/>
      <c r="O116" s="1689"/>
      <c r="P116" s="1689" t="s">
        <v>905</v>
      </c>
      <c r="Q116" s="1689"/>
      <c r="R116" s="1689"/>
      <c r="S116" s="1689" t="s">
        <v>906</v>
      </c>
      <c r="T116" s="1689"/>
      <c r="U116" s="1689"/>
      <c r="V116" s="1689" t="s">
        <v>907</v>
      </c>
      <c r="W116" s="1689"/>
      <c r="X116" s="1689"/>
      <c r="Y116" s="1689" t="s">
        <v>908</v>
      </c>
      <c r="Z116" s="1689"/>
      <c r="AA116" s="1689"/>
      <c r="AB116" s="1689"/>
      <c r="AC116" s="1689" t="s">
        <v>909</v>
      </c>
      <c r="AD116" s="1689"/>
      <c r="AE116" s="1689"/>
      <c r="AF116" s="1689"/>
      <c r="AG116" s="1689"/>
      <c r="AH116" s="1689"/>
      <c r="AI116" s="1689"/>
      <c r="AJ116" s="1689"/>
      <c r="AK116" s="1689"/>
      <c r="AL116" s="1689"/>
      <c r="AM116" s="1689"/>
      <c r="AN116" s="1689"/>
      <c r="AO116" s="1689"/>
      <c r="AP116" s="1689"/>
      <c r="AQ116" s="1689"/>
      <c r="AR116" s="1689"/>
      <c r="AS116" s="1689"/>
      <c r="AT116" s="1689"/>
      <c r="AU116" s="1689"/>
      <c r="AV116" s="1711"/>
    </row>
    <row r="117" spans="2:48" ht="12" customHeight="1">
      <c r="B117" s="1728"/>
      <c r="C117" s="1729"/>
      <c r="D117" s="1689"/>
      <c r="E117" s="1689"/>
      <c r="F117" s="1689"/>
      <c r="G117" s="1689"/>
      <c r="H117" s="1689"/>
      <c r="I117" s="1689"/>
      <c r="J117" s="1689"/>
      <c r="K117" s="1689"/>
      <c r="L117" s="1689"/>
      <c r="M117" s="1689"/>
      <c r="N117" s="1689"/>
      <c r="O117" s="1689"/>
      <c r="P117" s="1689"/>
      <c r="Q117" s="1689"/>
      <c r="R117" s="1689"/>
      <c r="S117" s="1689"/>
      <c r="T117" s="1689"/>
      <c r="U117" s="1689"/>
      <c r="V117" s="1689"/>
      <c r="W117" s="1689"/>
      <c r="X117" s="1689"/>
      <c r="Y117" s="1689"/>
      <c r="Z117" s="1689"/>
      <c r="AA117" s="1689"/>
      <c r="AB117" s="1689"/>
      <c r="AC117" s="1689"/>
      <c r="AD117" s="1689"/>
      <c r="AE117" s="1689"/>
      <c r="AF117" s="1689"/>
      <c r="AG117" s="1689"/>
      <c r="AH117" s="1689"/>
      <c r="AI117" s="1689"/>
      <c r="AJ117" s="1689"/>
      <c r="AK117" s="1689"/>
      <c r="AL117" s="1689"/>
      <c r="AM117" s="1689"/>
      <c r="AN117" s="1689"/>
      <c r="AO117" s="1689"/>
      <c r="AP117" s="1689"/>
      <c r="AQ117" s="1689"/>
      <c r="AR117" s="1689"/>
      <c r="AS117" s="1689"/>
      <c r="AT117" s="1689"/>
      <c r="AU117" s="1689"/>
      <c r="AV117" s="1711"/>
    </row>
    <row r="118" spans="2:48" ht="12" customHeight="1">
      <c r="B118" s="1718">
        <f>B111+1</f>
        <v>19</v>
      </c>
      <c r="C118" s="1689"/>
      <c r="D118" s="1720">
        <v>1</v>
      </c>
      <c r="E118" s="1720"/>
      <c r="F118" s="1720"/>
      <c r="G118" s="1720">
        <v>1</v>
      </c>
      <c r="H118" s="1720"/>
      <c r="I118" s="1720"/>
      <c r="J118" s="1720" t="s">
        <v>910</v>
      </c>
      <c r="K118" s="1720"/>
      <c r="L118" s="1720"/>
      <c r="M118" s="1710">
        <v>1.23</v>
      </c>
      <c r="N118" s="1710"/>
      <c r="O118" s="1710"/>
      <c r="P118" s="1710">
        <v>1.23</v>
      </c>
      <c r="Q118" s="1710"/>
      <c r="R118" s="1710"/>
      <c r="S118" s="1710">
        <v>1.23</v>
      </c>
      <c r="T118" s="1710"/>
      <c r="U118" s="1710"/>
      <c r="V118" s="1720">
        <v>1</v>
      </c>
      <c r="W118" s="1720"/>
      <c r="X118" s="1720"/>
      <c r="Y118" s="1710"/>
      <c r="Z118" s="1710"/>
      <c r="AA118" s="1710"/>
      <c r="AB118" s="1710"/>
      <c r="AC118" s="1710"/>
      <c r="AD118" s="1710"/>
      <c r="AE118" s="1710"/>
      <c r="AF118" s="1721">
        <f>SUM(D119:AE119)</f>
        <v>4182.2485539189393</v>
      </c>
      <c r="AG118" s="1721"/>
      <c r="AH118" s="1721"/>
      <c r="AI118" s="1714" t="s">
        <v>928</v>
      </c>
      <c r="AJ118" s="1709"/>
      <c r="AK118" s="1709"/>
      <c r="AL118" s="1709"/>
      <c r="AM118" s="1709" t="s">
        <v>912</v>
      </c>
      <c r="AN118" s="1709"/>
      <c r="AO118" s="1709"/>
      <c r="AP118" s="1709"/>
      <c r="AQ118" s="1689" t="s">
        <v>913</v>
      </c>
      <c r="AR118" s="1689"/>
      <c r="AS118" s="1689"/>
      <c r="AT118" s="1689"/>
      <c r="AU118" s="1689"/>
      <c r="AV118" s="1711"/>
    </row>
    <row r="119" spans="2:48" ht="12" customHeight="1">
      <c r="B119" s="1718"/>
      <c r="C119" s="1689"/>
      <c r="D119" s="1725">
        <f>荷重の集計!$L$33*D118</f>
        <v>2809.77</v>
      </c>
      <c r="E119" s="1725"/>
      <c r="F119" s="1725"/>
      <c r="G119" s="1725">
        <f>G118*荷重の集計!$L$42</f>
        <v>290</v>
      </c>
      <c r="H119" s="1725"/>
      <c r="I119" s="1725"/>
      <c r="J119" s="1725">
        <f>荷重の集計!$M$61</f>
        <v>520</v>
      </c>
      <c r="K119" s="1725"/>
      <c r="L119" s="1725"/>
      <c r="M119" s="1725">
        <f>荷重の集計!$M$80*M118</f>
        <v>299.96076619995114</v>
      </c>
      <c r="N119" s="1725"/>
      <c r="O119" s="1725"/>
      <c r="P119" s="1725">
        <f>荷重の集計!$N$117*P118</f>
        <v>73.490387718988032</v>
      </c>
      <c r="Q119" s="1725"/>
      <c r="R119" s="1725"/>
      <c r="S119" s="1725">
        <f>荷重の集計!$M$170*S118</f>
        <v>55.817399999999999</v>
      </c>
      <c r="T119" s="1725"/>
      <c r="U119" s="1725"/>
      <c r="V119" s="1725">
        <f>V118*荷重の集計!$M$197</f>
        <v>133.20999999999998</v>
      </c>
      <c r="W119" s="1725"/>
      <c r="X119" s="1725"/>
      <c r="Y119" s="1726"/>
      <c r="Z119" s="1726"/>
      <c r="AA119" s="1726"/>
      <c r="AB119" s="1726"/>
      <c r="AC119" s="1726"/>
      <c r="AD119" s="1726"/>
      <c r="AE119" s="1726"/>
      <c r="AF119" s="1721"/>
      <c r="AG119" s="1721"/>
      <c r="AH119" s="1721"/>
      <c r="AI119" s="1709"/>
      <c r="AJ119" s="1709"/>
      <c r="AK119" s="1709"/>
      <c r="AL119" s="1709"/>
      <c r="AM119" s="1709"/>
      <c r="AN119" s="1709"/>
      <c r="AO119" s="1709"/>
      <c r="AP119" s="1709"/>
      <c r="AQ119" s="1689"/>
      <c r="AR119" s="1689"/>
      <c r="AS119" s="1689"/>
      <c r="AT119" s="1689"/>
      <c r="AU119" s="1689"/>
      <c r="AV119" s="1711"/>
    </row>
    <row r="120" spans="2:48" ht="12" customHeight="1">
      <c r="B120" s="1718">
        <f>B118+1</f>
        <v>20</v>
      </c>
      <c r="C120" s="1689"/>
      <c r="D120" s="1720">
        <v>1</v>
      </c>
      <c r="E120" s="1720"/>
      <c r="F120" s="1720"/>
      <c r="G120" s="1720">
        <v>1</v>
      </c>
      <c r="H120" s="1720"/>
      <c r="I120" s="1720"/>
      <c r="J120" s="1720" t="s">
        <v>910</v>
      </c>
      <c r="K120" s="1720"/>
      <c r="L120" s="1720"/>
      <c r="M120" s="1710">
        <v>1.23</v>
      </c>
      <c r="N120" s="1710"/>
      <c r="O120" s="1710"/>
      <c r="P120" s="1710">
        <v>1.23</v>
      </c>
      <c r="Q120" s="1710"/>
      <c r="R120" s="1710"/>
      <c r="S120" s="1710">
        <v>1.23</v>
      </c>
      <c r="T120" s="1710"/>
      <c r="U120" s="1710"/>
      <c r="V120" s="1720">
        <v>1</v>
      </c>
      <c r="W120" s="1720"/>
      <c r="X120" s="1720"/>
      <c r="Y120" s="1710"/>
      <c r="Z120" s="1710"/>
      <c r="AA120" s="1710"/>
      <c r="AB120" s="1710"/>
      <c r="AC120" s="1710"/>
      <c r="AD120" s="1710"/>
      <c r="AE120" s="1710"/>
      <c r="AF120" s="1721">
        <f>SUM(D121:AE121)</f>
        <v>4673.8532673707296</v>
      </c>
      <c r="AG120" s="1721"/>
      <c r="AH120" s="1721"/>
      <c r="AI120" s="1689" t="s">
        <v>914</v>
      </c>
      <c r="AJ120" s="1689"/>
      <c r="AK120" s="1689"/>
      <c r="AL120" s="1689"/>
      <c r="AM120" s="1689" t="s">
        <v>914</v>
      </c>
      <c r="AN120" s="1689"/>
      <c r="AO120" s="1689"/>
      <c r="AP120" s="1689"/>
      <c r="AQ120" s="1689" t="s">
        <v>915</v>
      </c>
      <c r="AR120" s="1689"/>
      <c r="AS120" s="1689"/>
      <c r="AT120" s="1689"/>
      <c r="AU120" s="1689"/>
      <c r="AV120" s="1711"/>
    </row>
    <row r="121" spans="2:48" ht="12" customHeight="1">
      <c r="B121" s="1718"/>
      <c r="C121" s="1689"/>
      <c r="D121" s="1725">
        <f>荷重の集計!$L$33*D120</f>
        <v>2809.77</v>
      </c>
      <c r="E121" s="1725"/>
      <c r="F121" s="1725"/>
      <c r="G121" s="1725">
        <f>G120*荷重の集計!$L$42</f>
        <v>290</v>
      </c>
      <c r="H121" s="1725"/>
      <c r="I121" s="1725"/>
      <c r="J121" s="1725">
        <f>荷重の集計!$M$61</f>
        <v>520</v>
      </c>
      <c r="K121" s="1725"/>
      <c r="L121" s="1725"/>
      <c r="M121" s="1725">
        <f>荷重の集計!$M$88*M120</f>
        <v>572.24417051124578</v>
      </c>
      <c r="N121" s="1725"/>
      <c r="O121" s="1725"/>
      <c r="P121" s="1725">
        <f>荷重の集計!$N$125*P120</f>
        <v>281.71709685948372</v>
      </c>
      <c r="Q121" s="1725"/>
      <c r="R121" s="1725"/>
      <c r="S121" s="1725">
        <f>荷重の集計!$M$178*S120</f>
        <v>66.911999999999992</v>
      </c>
      <c r="T121" s="1725"/>
      <c r="U121" s="1725"/>
      <c r="V121" s="1725">
        <f>V120*荷重の集計!$M$197</f>
        <v>133.20999999999998</v>
      </c>
      <c r="W121" s="1725"/>
      <c r="X121" s="1725"/>
      <c r="Y121" s="1726"/>
      <c r="Z121" s="1726"/>
      <c r="AA121" s="1726"/>
      <c r="AB121" s="1726"/>
      <c r="AC121" s="1726"/>
      <c r="AD121" s="1726"/>
      <c r="AE121" s="1726"/>
      <c r="AF121" s="1721"/>
      <c r="AG121" s="1721"/>
      <c r="AH121" s="1721"/>
      <c r="AI121" s="1689"/>
      <c r="AJ121" s="1689"/>
      <c r="AK121" s="1689"/>
      <c r="AL121" s="1689"/>
      <c r="AM121" s="1689"/>
      <c r="AN121" s="1689"/>
      <c r="AO121" s="1689"/>
      <c r="AP121" s="1689"/>
      <c r="AQ121" s="1689"/>
      <c r="AR121" s="1689"/>
      <c r="AS121" s="1689"/>
      <c r="AT121" s="1689"/>
      <c r="AU121" s="1689"/>
      <c r="AV121" s="1711"/>
    </row>
    <row r="122" spans="2:48" ht="12" customHeight="1">
      <c r="B122" s="1718">
        <f>B120+1</f>
        <v>21</v>
      </c>
      <c r="C122" s="1689"/>
      <c r="D122" s="1720">
        <v>1</v>
      </c>
      <c r="E122" s="1720"/>
      <c r="F122" s="1720"/>
      <c r="G122" s="1720">
        <v>1</v>
      </c>
      <c r="H122" s="1720"/>
      <c r="I122" s="1720"/>
      <c r="J122" s="1720" t="s">
        <v>910</v>
      </c>
      <c r="K122" s="1720"/>
      <c r="L122" s="1720"/>
      <c r="M122" s="1710">
        <v>1.23</v>
      </c>
      <c r="N122" s="1710"/>
      <c r="O122" s="1710"/>
      <c r="P122" s="1710">
        <v>1.23</v>
      </c>
      <c r="Q122" s="1710"/>
      <c r="R122" s="1710"/>
      <c r="S122" s="1710">
        <v>1.23</v>
      </c>
      <c r="T122" s="1710"/>
      <c r="U122" s="1710"/>
      <c r="V122" s="1720">
        <v>1</v>
      </c>
      <c r="W122" s="1720"/>
      <c r="X122" s="1720"/>
      <c r="Y122" s="1710"/>
      <c r="Z122" s="1710"/>
      <c r="AA122" s="1710"/>
      <c r="AB122" s="1710"/>
      <c r="AC122" s="1710"/>
      <c r="AD122" s="1710"/>
      <c r="AE122" s="1710"/>
      <c r="AF122" s="1721">
        <f>SUM(D123:AE123)</f>
        <v>4576.9998141286933</v>
      </c>
      <c r="AG122" s="1721"/>
      <c r="AH122" s="1721"/>
      <c r="AI122" s="1689" t="s">
        <v>914</v>
      </c>
      <c r="AJ122" s="1689"/>
      <c r="AK122" s="1689"/>
      <c r="AL122" s="1689"/>
      <c r="AM122" s="1689" t="s">
        <v>914</v>
      </c>
      <c r="AN122" s="1689"/>
      <c r="AO122" s="1689"/>
      <c r="AP122" s="1689"/>
      <c r="AQ122" s="1689" t="s">
        <v>916</v>
      </c>
      <c r="AR122" s="1689"/>
      <c r="AS122" s="1689"/>
      <c r="AT122" s="1689"/>
      <c r="AU122" s="1689"/>
      <c r="AV122" s="1711"/>
    </row>
    <row r="123" spans="2:48" ht="12" customHeight="1">
      <c r="B123" s="1718"/>
      <c r="C123" s="1689"/>
      <c r="D123" s="1725">
        <f>荷重の集計!$L$33*D122</f>
        <v>2809.77</v>
      </c>
      <c r="E123" s="1725"/>
      <c r="F123" s="1725"/>
      <c r="G123" s="1725">
        <f>G122*荷重の集計!$L$42</f>
        <v>290</v>
      </c>
      <c r="H123" s="1725"/>
      <c r="I123" s="1725"/>
      <c r="J123" s="1725">
        <f>荷重の集計!$M$61</f>
        <v>520</v>
      </c>
      <c r="K123" s="1725"/>
      <c r="L123" s="1725"/>
      <c r="M123" s="1725">
        <f>荷重の集計!$M$96*M122</f>
        <v>520.59843477447509</v>
      </c>
      <c r="N123" s="1725"/>
      <c r="O123" s="1725"/>
      <c r="P123" s="1725">
        <f>荷重の集計!$N$133*P122</f>
        <v>227.66567935421904</v>
      </c>
      <c r="Q123" s="1725"/>
      <c r="R123" s="1725"/>
      <c r="S123" s="1725">
        <f>荷重の集計!$M$186*S122</f>
        <v>75.755700000000004</v>
      </c>
      <c r="T123" s="1725"/>
      <c r="U123" s="1725"/>
      <c r="V123" s="1725">
        <f>V122*荷重の集計!$M$197</f>
        <v>133.20999999999998</v>
      </c>
      <c r="W123" s="1725"/>
      <c r="X123" s="1725"/>
      <c r="Y123" s="1726"/>
      <c r="Z123" s="1726"/>
      <c r="AA123" s="1726"/>
      <c r="AB123" s="1726"/>
      <c r="AC123" s="1726"/>
      <c r="AD123" s="1726"/>
      <c r="AE123" s="1726"/>
      <c r="AF123" s="1721"/>
      <c r="AG123" s="1721"/>
      <c r="AH123" s="1721"/>
      <c r="AI123" s="1689"/>
      <c r="AJ123" s="1689"/>
      <c r="AK123" s="1689"/>
      <c r="AL123" s="1689"/>
      <c r="AM123" s="1689"/>
      <c r="AN123" s="1689"/>
      <c r="AO123" s="1689"/>
      <c r="AP123" s="1689"/>
      <c r="AQ123" s="1689"/>
      <c r="AR123" s="1689"/>
      <c r="AS123" s="1689"/>
      <c r="AT123" s="1689"/>
      <c r="AU123" s="1689"/>
      <c r="AV123" s="1711"/>
    </row>
    <row r="124" spans="2:48" ht="12" customHeight="1">
      <c r="B124" s="1718">
        <f>B122+1</f>
        <v>22</v>
      </c>
      <c r="C124" s="1689"/>
      <c r="D124" s="1720">
        <v>1</v>
      </c>
      <c r="E124" s="1720"/>
      <c r="F124" s="1720"/>
      <c r="G124" s="1720">
        <v>1</v>
      </c>
      <c r="H124" s="1720"/>
      <c r="I124" s="1720"/>
      <c r="J124" s="1720" t="s">
        <v>920</v>
      </c>
      <c r="K124" s="1720"/>
      <c r="L124" s="1720"/>
      <c r="M124" s="1710"/>
      <c r="N124" s="1710"/>
      <c r="O124" s="1710"/>
      <c r="P124" s="1710"/>
      <c r="Q124" s="1710"/>
      <c r="R124" s="1710"/>
      <c r="S124" s="1710"/>
      <c r="T124" s="1710"/>
      <c r="U124" s="1710"/>
      <c r="V124" s="1720"/>
      <c r="W124" s="1720"/>
      <c r="X124" s="1720"/>
      <c r="Y124" s="1710"/>
      <c r="Z124" s="1710"/>
      <c r="AA124" s="1710"/>
      <c r="AB124" s="1710"/>
      <c r="AC124" s="1710"/>
      <c r="AD124" s="1710"/>
      <c r="AE124" s="1710"/>
      <c r="AF124" s="1721">
        <f>SUM(D125:AE125)</f>
        <v>3684.77</v>
      </c>
      <c r="AG124" s="1721"/>
      <c r="AH124" s="1721"/>
      <c r="AI124" s="1689" t="s">
        <v>914</v>
      </c>
      <c r="AJ124" s="1689"/>
      <c r="AK124" s="1689"/>
      <c r="AL124" s="1689"/>
      <c r="AM124" s="1689" t="s">
        <v>921</v>
      </c>
      <c r="AN124" s="1689"/>
      <c r="AO124" s="1689"/>
      <c r="AP124" s="1689"/>
      <c r="AQ124" s="1689"/>
      <c r="AR124" s="1689"/>
      <c r="AS124" s="1689"/>
      <c r="AT124" s="1689"/>
      <c r="AU124" s="1689"/>
      <c r="AV124" s="1711"/>
    </row>
    <row r="125" spans="2:48" ht="12" customHeight="1">
      <c r="B125" s="1718"/>
      <c r="C125" s="1689"/>
      <c r="D125" s="1725">
        <f>荷重の集計!$L$33*D124</f>
        <v>2809.77</v>
      </c>
      <c r="E125" s="1725"/>
      <c r="F125" s="1725"/>
      <c r="G125" s="1725">
        <f>G124*荷重の集計!$L$42</f>
        <v>290</v>
      </c>
      <c r="H125" s="1725"/>
      <c r="I125" s="1725"/>
      <c r="J125" s="1725">
        <f>荷重の集計!$M$69</f>
        <v>585</v>
      </c>
      <c r="K125" s="1725"/>
      <c r="L125" s="1725"/>
      <c r="M125" s="1725"/>
      <c r="N125" s="1725"/>
      <c r="O125" s="1725"/>
      <c r="P125" s="1725"/>
      <c r="Q125" s="1725"/>
      <c r="R125" s="1725"/>
      <c r="S125" s="1725"/>
      <c r="T125" s="1725"/>
      <c r="U125" s="1725"/>
      <c r="V125" s="1725"/>
      <c r="W125" s="1725"/>
      <c r="X125" s="1725"/>
      <c r="Y125" s="1726"/>
      <c r="Z125" s="1726"/>
      <c r="AA125" s="1726"/>
      <c r="AB125" s="1726"/>
      <c r="AC125" s="1726"/>
      <c r="AD125" s="1726"/>
      <c r="AE125" s="1726"/>
      <c r="AF125" s="1721"/>
      <c r="AG125" s="1721"/>
      <c r="AH125" s="1721"/>
      <c r="AI125" s="1689"/>
      <c r="AJ125" s="1689"/>
      <c r="AK125" s="1689"/>
      <c r="AL125" s="1689"/>
      <c r="AM125" s="1689"/>
      <c r="AN125" s="1689"/>
      <c r="AO125" s="1689"/>
      <c r="AP125" s="1689"/>
      <c r="AQ125" s="1689"/>
      <c r="AR125" s="1689"/>
      <c r="AS125" s="1689"/>
      <c r="AT125" s="1689"/>
      <c r="AU125" s="1689"/>
      <c r="AV125" s="1711"/>
    </row>
    <row r="126" spans="2:48" ht="12" customHeight="1">
      <c r="B126" s="1718">
        <f>B124+1</f>
        <v>23</v>
      </c>
      <c r="C126" s="1689"/>
      <c r="D126" s="1720">
        <v>1</v>
      </c>
      <c r="E126" s="1720"/>
      <c r="F126" s="1720"/>
      <c r="G126" s="1720">
        <v>1</v>
      </c>
      <c r="H126" s="1720"/>
      <c r="I126" s="1720"/>
      <c r="J126" s="1720" t="s">
        <v>918</v>
      </c>
      <c r="K126" s="1720"/>
      <c r="L126" s="1720"/>
      <c r="M126" s="1720">
        <v>1</v>
      </c>
      <c r="N126" s="1720"/>
      <c r="O126" s="1720"/>
      <c r="P126" s="1720"/>
      <c r="Q126" s="1720"/>
      <c r="R126" s="1720"/>
      <c r="S126" s="1720"/>
      <c r="T126" s="1720"/>
      <c r="U126" s="1720"/>
      <c r="V126" s="1720"/>
      <c r="W126" s="1720"/>
      <c r="X126" s="1720"/>
      <c r="Y126" s="1710"/>
      <c r="Z126" s="1710"/>
      <c r="AA126" s="1710"/>
      <c r="AB126" s="1710"/>
      <c r="AC126" s="1720">
        <v>1</v>
      </c>
      <c r="AD126" s="1720"/>
      <c r="AE126" s="1720"/>
      <c r="AF126" s="1721">
        <f>SUM(D127:AE127)</f>
        <v>5740.98</v>
      </c>
      <c r="AG126" s="1721"/>
      <c r="AH126" s="1721"/>
      <c r="AI126" s="1714" t="s">
        <v>929</v>
      </c>
      <c r="AJ126" s="1709"/>
      <c r="AK126" s="1709"/>
      <c r="AL126" s="1709"/>
      <c r="AM126" s="1689" t="s">
        <v>914</v>
      </c>
      <c r="AN126" s="1689"/>
      <c r="AO126" s="1689"/>
      <c r="AP126" s="1689"/>
      <c r="AQ126" s="1689" t="s">
        <v>930</v>
      </c>
      <c r="AR126" s="1689"/>
      <c r="AS126" s="1689"/>
      <c r="AT126" s="1689"/>
      <c r="AU126" s="1689"/>
      <c r="AV126" s="1711"/>
    </row>
    <row r="127" spans="2:48" ht="12" customHeight="1">
      <c r="B127" s="1718"/>
      <c r="C127" s="1689"/>
      <c r="D127" s="1725">
        <f>荷重の集計!$L$33*D126</f>
        <v>2809.77</v>
      </c>
      <c r="E127" s="1725"/>
      <c r="F127" s="1725"/>
      <c r="G127" s="1725">
        <f>G126*荷重の集計!$L$42</f>
        <v>290</v>
      </c>
      <c r="H127" s="1725"/>
      <c r="I127" s="1725"/>
      <c r="J127" s="1725">
        <f>荷重の集計!$M$53</f>
        <v>325</v>
      </c>
      <c r="K127" s="1725"/>
      <c r="L127" s="1725"/>
      <c r="M127" s="1725">
        <f>荷重の集計!$M$104*M126</f>
        <v>287.84000000000003</v>
      </c>
      <c r="N127" s="1725"/>
      <c r="O127" s="1725"/>
      <c r="P127" s="1725"/>
      <c r="Q127" s="1725"/>
      <c r="R127" s="1725"/>
      <c r="S127" s="1725"/>
      <c r="T127" s="1725"/>
      <c r="U127" s="1725"/>
      <c r="V127" s="1725"/>
      <c r="W127" s="1725"/>
      <c r="X127" s="1725"/>
      <c r="Y127" s="1726"/>
      <c r="Z127" s="1726"/>
      <c r="AA127" s="1726"/>
      <c r="AB127" s="1726"/>
      <c r="AC127" s="1725">
        <f>荷重の集計!$L$216*AC126</f>
        <v>2028.37</v>
      </c>
      <c r="AD127" s="1725"/>
      <c r="AE127" s="1725"/>
      <c r="AF127" s="1721"/>
      <c r="AG127" s="1721"/>
      <c r="AH127" s="1721"/>
      <c r="AI127" s="1709"/>
      <c r="AJ127" s="1709"/>
      <c r="AK127" s="1709"/>
      <c r="AL127" s="1709"/>
      <c r="AM127" s="1710"/>
      <c r="AN127" s="1710"/>
      <c r="AO127" s="1710"/>
      <c r="AP127" s="1710"/>
      <c r="AQ127" s="1689"/>
      <c r="AR127" s="1689"/>
      <c r="AS127" s="1689"/>
      <c r="AT127" s="1689"/>
      <c r="AU127" s="1689"/>
      <c r="AV127" s="1711"/>
    </row>
    <row r="128" spans="2:48" ht="12" customHeight="1">
      <c r="B128" s="1718">
        <f>B126+1</f>
        <v>24</v>
      </c>
      <c r="C128" s="1689"/>
      <c r="D128" s="1720">
        <v>1</v>
      </c>
      <c r="E128" s="1720"/>
      <c r="F128" s="1720"/>
      <c r="G128" s="1720">
        <v>1</v>
      </c>
      <c r="H128" s="1720"/>
      <c r="I128" s="1720"/>
      <c r="J128" s="1720" t="s">
        <v>918</v>
      </c>
      <c r="K128" s="1720"/>
      <c r="L128" s="1720"/>
      <c r="M128" s="1720">
        <v>1</v>
      </c>
      <c r="N128" s="1720"/>
      <c r="O128" s="1720"/>
      <c r="P128" s="1720"/>
      <c r="Q128" s="1720"/>
      <c r="R128" s="1720"/>
      <c r="S128" s="1720"/>
      <c r="T128" s="1720"/>
      <c r="U128" s="1720"/>
      <c r="V128" s="1720"/>
      <c r="W128" s="1720"/>
      <c r="X128" s="1720"/>
      <c r="Y128" s="1710"/>
      <c r="Z128" s="1710"/>
      <c r="AA128" s="1710"/>
      <c r="AB128" s="1710"/>
      <c r="AC128" s="1720">
        <v>1</v>
      </c>
      <c r="AD128" s="1720"/>
      <c r="AE128" s="1720"/>
      <c r="AF128" s="1721">
        <f>SUM(D129:AE129)</f>
        <v>3712.61</v>
      </c>
      <c r="AG128" s="1721"/>
      <c r="AH128" s="1721"/>
      <c r="AI128" s="1709" t="s">
        <v>914</v>
      </c>
      <c r="AJ128" s="1709"/>
      <c r="AK128" s="1709"/>
      <c r="AL128" s="1709"/>
      <c r="AM128" s="1689" t="s">
        <v>914</v>
      </c>
      <c r="AN128" s="1689"/>
      <c r="AO128" s="1689"/>
      <c r="AP128" s="1689"/>
      <c r="AQ128" s="1689" t="s">
        <v>931</v>
      </c>
      <c r="AR128" s="1689"/>
      <c r="AS128" s="1689"/>
      <c r="AT128" s="1689"/>
      <c r="AU128" s="1689"/>
      <c r="AV128" s="1711"/>
    </row>
    <row r="129" spans="2:48" ht="12" customHeight="1">
      <c r="B129" s="1718"/>
      <c r="C129" s="1689"/>
      <c r="D129" s="1725">
        <f>荷重の集計!$L$33*D128</f>
        <v>2809.77</v>
      </c>
      <c r="E129" s="1725"/>
      <c r="F129" s="1725"/>
      <c r="G129" s="1725">
        <f>G128*荷重の集計!$L$42</f>
        <v>290</v>
      </c>
      <c r="H129" s="1725"/>
      <c r="I129" s="1725"/>
      <c r="J129" s="1725">
        <f>荷重の集計!$M$53</f>
        <v>325</v>
      </c>
      <c r="K129" s="1725"/>
      <c r="L129" s="1725"/>
      <c r="M129" s="1725">
        <f>荷重の集計!$M$104*M128</f>
        <v>287.84000000000003</v>
      </c>
      <c r="N129" s="1725"/>
      <c r="O129" s="1725"/>
      <c r="P129" s="1725"/>
      <c r="Q129" s="1725"/>
      <c r="R129" s="1725"/>
      <c r="S129" s="1725"/>
      <c r="T129" s="1725"/>
      <c r="U129" s="1725"/>
      <c r="V129" s="1725"/>
      <c r="W129" s="1725"/>
      <c r="X129" s="1725"/>
      <c r="Y129" s="1726"/>
      <c r="Z129" s="1726"/>
      <c r="AA129" s="1726"/>
      <c r="AB129" s="1726"/>
      <c r="AC129" s="1725" t="str">
        <f>荷重の集計!$L$271</f>
        <v>－</v>
      </c>
      <c r="AD129" s="1725"/>
      <c r="AE129" s="1725"/>
      <c r="AF129" s="1721"/>
      <c r="AG129" s="1721"/>
      <c r="AH129" s="1721"/>
      <c r="AI129" s="1709"/>
      <c r="AJ129" s="1709"/>
      <c r="AK129" s="1709"/>
      <c r="AL129" s="1709"/>
      <c r="AM129" s="1710"/>
      <c r="AN129" s="1710"/>
      <c r="AO129" s="1710"/>
      <c r="AP129" s="1710"/>
      <c r="AQ129" s="1689"/>
      <c r="AR129" s="1689"/>
      <c r="AS129" s="1689"/>
      <c r="AT129" s="1689"/>
      <c r="AU129" s="1689"/>
      <c r="AV129" s="1711"/>
    </row>
    <row r="130" spans="2:48" ht="12" customHeight="1">
      <c r="B130" s="1718">
        <f>B128+1</f>
        <v>25</v>
      </c>
      <c r="C130" s="1689"/>
      <c r="D130" s="1720">
        <v>1</v>
      </c>
      <c r="E130" s="1720"/>
      <c r="F130" s="1720"/>
      <c r="G130" s="1720">
        <v>1</v>
      </c>
      <c r="H130" s="1720"/>
      <c r="I130" s="1720"/>
      <c r="J130" s="1720" t="s">
        <v>918</v>
      </c>
      <c r="K130" s="1720"/>
      <c r="L130" s="1720"/>
      <c r="M130" s="1720">
        <v>1</v>
      </c>
      <c r="N130" s="1720"/>
      <c r="O130" s="1720"/>
      <c r="P130" s="1720">
        <v>1</v>
      </c>
      <c r="Q130" s="1720"/>
      <c r="R130" s="1720"/>
      <c r="S130" s="1720"/>
      <c r="T130" s="1720"/>
      <c r="U130" s="1720"/>
      <c r="V130" s="1720"/>
      <c r="W130" s="1720"/>
      <c r="X130" s="1720"/>
      <c r="Y130" s="1710"/>
      <c r="Z130" s="1710"/>
      <c r="AA130" s="1710"/>
      <c r="AB130" s="1710"/>
      <c r="AC130" s="1710"/>
      <c r="AD130" s="1710"/>
      <c r="AE130" s="1710"/>
      <c r="AF130" s="1721">
        <f>SUM(D131:AE131)</f>
        <v>3728.3888243243409</v>
      </c>
      <c r="AG130" s="1721"/>
      <c r="AH130" s="1721"/>
      <c r="AI130" s="1709" t="s">
        <v>932</v>
      </c>
      <c r="AJ130" s="1709"/>
      <c r="AK130" s="1709"/>
      <c r="AL130" s="1709"/>
      <c r="AM130" s="1689" t="s">
        <v>933</v>
      </c>
      <c r="AN130" s="1689"/>
      <c r="AO130" s="1689"/>
      <c r="AP130" s="1689"/>
      <c r="AQ130" s="1689" t="s">
        <v>913</v>
      </c>
      <c r="AR130" s="1689"/>
      <c r="AS130" s="1689"/>
      <c r="AT130" s="1689"/>
      <c r="AU130" s="1689"/>
      <c r="AV130" s="1711"/>
    </row>
    <row r="131" spans="2:48" ht="12" customHeight="1">
      <c r="B131" s="1718"/>
      <c r="C131" s="1689"/>
      <c r="D131" s="1725">
        <f>荷重の集計!$L$33*D130</f>
        <v>2809.77</v>
      </c>
      <c r="E131" s="1725"/>
      <c r="F131" s="1725"/>
      <c r="G131" s="1725">
        <f>G130*荷重の集計!$L$42</f>
        <v>290</v>
      </c>
      <c r="H131" s="1725"/>
      <c r="I131" s="1725"/>
      <c r="J131" s="1725">
        <f>荷重の集計!$M$53</f>
        <v>325</v>
      </c>
      <c r="K131" s="1725"/>
      <c r="L131" s="1725"/>
      <c r="M131" s="1725">
        <f>荷重の集計!$M$80*M130</f>
        <v>243.87054162597656</v>
      </c>
      <c r="N131" s="1725"/>
      <c r="O131" s="1725"/>
      <c r="P131" s="1725">
        <f>荷重の集計!$N$143*P130</f>
        <v>59.748282698364257</v>
      </c>
      <c r="Q131" s="1725"/>
      <c r="R131" s="1725"/>
      <c r="S131" s="1725"/>
      <c r="T131" s="1725"/>
      <c r="U131" s="1725"/>
      <c r="V131" s="1725"/>
      <c r="W131" s="1725"/>
      <c r="X131" s="1725"/>
      <c r="Y131" s="1726"/>
      <c r="Z131" s="1726"/>
      <c r="AA131" s="1726"/>
      <c r="AB131" s="1726"/>
      <c r="AC131" s="1726"/>
      <c r="AD131" s="1726"/>
      <c r="AE131" s="1726"/>
      <c r="AF131" s="1721"/>
      <c r="AG131" s="1721"/>
      <c r="AH131" s="1721"/>
      <c r="AI131" s="1709"/>
      <c r="AJ131" s="1709"/>
      <c r="AK131" s="1709"/>
      <c r="AL131" s="1709"/>
      <c r="AM131" s="1710"/>
      <c r="AN131" s="1710"/>
      <c r="AO131" s="1710"/>
      <c r="AP131" s="1710"/>
      <c r="AQ131" s="1689"/>
      <c r="AR131" s="1689"/>
      <c r="AS131" s="1689"/>
      <c r="AT131" s="1689"/>
      <c r="AU131" s="1689"/>
      <c r="AV131" s="1711"/>
    </row>
    <row r="132" spans="2:48" ht="12" customHeight="1">
      <c r="B132" s="1718">
        <f>B130+1</f>
        <v>26</v>
      </c>
      <c r="C132" s="1689"/>
      <c r="D132" s="1720">
        <v>1</v>
      </c>
      <c r="E132" s="1720"/>
      <c r="F132" s="1720"/>
      <c r="G132" s="1720">
        <v>1</v>
      </c>
      <c r="H132" s="1720"/>
      <c r="I132" s="1720"/>
      <c r="J132" s="1720" t="s">
        <v>918</v>
      </c>
      <c r="K132" s="1720"/>
      <c r="L132" s="1720"/>
      <c r="M132" s="1720">
        <v>1</v>
      </c>
      <c r="N132" s="1720"/>
      <c r="O132" s="1720"/>
      <c r="P132" s="1720">
        <v>1</v>
      </c>
      <c r="Q132" s="1720"/>
      <c r="R132" s="1720"/>
      <c r="S132" s="1720"/>
      <c r="T132" s="1720"/>
      <c r="U132" s="1720"/>
      <c r="V132" s="1720"/>
      <c r="W132" s="1720"/>
      <c r="X132" s="1720"/>
      <c r="Y132" s="1710"/>
      <c r="Z132" s="1710"/>
      <c r="AA132" s="1710"/>
      <c r="AB132" s="1710"/>
      <c r="AC132" s="1710"/>
      <c r="AD132" s="1710"/>
      <c r="AE132" s="1710"/>
      <c r="AF132" s="1721">
        <f>SUM(D133:AE133)</f>
        <v>4119.0474531469345</v>
      </c>
      <c r="AG132" s="1721"/>
      <c r="AH132" s="1721"/>
      <c r="AI132" s="1709" t="s">
        <v>914</v>
      </c>
      <c r="AJ132" s="1709"/>
      <c r="AK132" s="1709"/>
      <c r="AL132" s="1709"/>
      <c r="AM132" s="1689" t="s">
        <v>914</v>
      </c>
      <c r="AN132" s="1689"/>
      <c r="AO132" s="1689"/>
      <c r="AP132" s="1689"/>
      <c r="AQ132" s="1689" t="s">
        <v>915</v>
      </c>
      <c r="AR132" s="1689"/>
      <c r="AS132" s="1689"/>
      <c r="AT132" s="1689"/>
      <c r="AU132" s="1689"/>
      <c r="AV132" s="1711"/>
    </row>
    <row r="133" spans="2:48" ht="12" customHeight="1">
      <c r="B133" s="1718"/>
      <c r="C133" s="1689"/>
      <c r="D133" s="1725">
        <f>荷重の集計!$L$33*D132</f>
        <v>2809.77</v>
      </c>
      <c r="E133" s="1725"/>
      <c r="F133" s="1725"/>
      <c r="G133" s="1725">
        <f>G132*荷重の集計!$L$42</f>
        <v>290</v>
      </c>
      <c r="H133" s="1725"/>
      <c r="I133" s="1725"/>
      <c r="J133" s="1725">
        <f>荷重の集計!$M$53</f>
        <v>325</v>
      </c>
      <c r="K133" s="1725"/>
      <c r="L133" s="1725"/>
      <c r="M133" s="1725">
        <f>荷重の集計!$M$88*M132</f>
        <v>465.23916301727297</v>
      </c>
      <c r="N133" s="1725"/>
      <c r="O133" s="1725"/>
      <c r="P133" s="1725">
        <f>荷重の集計!$N$151*P132</f>
        <v>229.03829012966156</v>
      </c>
      <c r="Q133" s="1725"/>
      <c r="R133" s="1725"/>
      <c r="S133" s="1725"/>
      <c r="T133" s="1725"/>
      <c r="U133" s="1725"/>
      <c r="V133" s="1725"/>
      <c r="W133" s="1725"/>
      <c r="X133" s="1725"/>
      <c r="Y133" s="1726"/>
      <c r="Z133" s="1726"/>
      <c r="AA133" s="1726"/>
      <c r="AB133" s="1726"/>
      <c r="AC133" s="1726"/>
      <c r="AD133" s="1726"/>
      <c r="AE133" s="1726"/>
      <c r="AF133" s="1721"/>
      <c r="AG133" s="1721"/>
      <c r="AH133" s="1721"/>
      <c r="AI133" s="1709"/>
      <c r="AJ133" s="1709"/>
      <c r="AK133" s="1709"/>
      <c r="AL133" s="1709"/>
      <c r="AM133" s="1710"/>
      <c r="AN133" s="1710"/>
      <c r="AO133" s="1710"/>
      <c r="AP133" s="1710"/>
      <c r="AQ133" s="1689"/>
      <c r="AR133" s="1689"/>
      <c r="AS133" s="1689"/>
      <c r="AT133" s="1689"/>
      <c r="AU133" s="1689"/>
      <c r="AV133" s="1711"/>
    </row>
    <row r="134" spans="2:48" ht="12" customHeight="1">
      <c r="B134" s="1718">
        <f>B132+1</f>
        <v>27</v>
      </c>
      <c r="C134" s="1689"/>
      <c r="D134" s="1720">
        <v>1</v>
      </c>
      <c r="E134" s="1720"/>
      <c r="F134" s="1720"/>
      <c r="G134" s="1720">
        <v>1</v>
      </c>
      <c r="H134" s="1720"/>
      <c r="I134" s="1720"/>
      <c r="J134" s="1720" t="s">
        <v>918</v>
      </c>
      <c r="K134" s="1720"/>
      <c r="L134" s="1720"/>
      <c r="M134" s="1720">
        <v>1</v>
      </c>
      <c r="N134" s="1720"/>
      <c r="O134" s="1720"/>
      <c r="P134" s="1720">
        <v>1</v>
      </c>
      <c r="Q134" s="1720"/>
      <c r="R134" s="1720"/>
      <c r="S134" s="1720"/>
      <c r="T134" s="1720"/>
      <c r="U134" s="1720"/>
      <c r="V134" s="1720"/>
      <c r="W134" s="1720"/>
      <c r="X134" s="1720"/>
      <c r="Y134" s="1710"/>
      <c r="Z134" s="1710"/>
      <c r="AA134" s="1710"/>
      <c r="AB134" s="1710"/>
      <c r="AC134" s="1710"/>
      <c r="AD134" s="1710"/>
      <c r="AE134" s="1710"/>
      <c r="AF134" s="1721">
        <f>SUM(D135:AE135)</f>
        <v>4033.1148082347104</v>
      </c>
      <c r="AG134" s="1721"/>
      <c r="AH134" s="1721"/>
      <c r="AI134" s="1709" t="s">
        <v>914</v>
      </c>
      <c r="AJ134" s="1709"/>
      <c r="AK134" s="1709"/>
      <c r="AL134" s="1709"/>
      <c r="AM134" s="1689" t="s">
        <v>914</v>
      </c>
      <c r="AN134" s="1689"/>
      <c r="AO134" s="1689"/>
      <c r="AP134" s="1689"/>
      <c r="AQ134" s="1689" t="s">
        <v>916</v>
      </c>
      <c r="AR134" s="1689"/>
      <c r="AS134" s="1689"/>
      <c r="AT134" s="1689"/>
      <c r="AU134" s="1689"/>
      <c r="AV134" s="1711"/>
    </row>
    <row r="135" spans="2:48" ht="12" customHeight="1">
      <c r="B135" s="1718"/>
      <c r="C135" s="1689"/>
      <c r="D135" s="1725">
        <f>荷重の集計!$L$33*D134</f>
        <v>2809.77</v>
      </c>
      <c r="E135" s="1725"/>
      <c r="F135" s="1725"/>
      <c r="G135" s="1725">
        <f>G134*荷重の集計!$L$42</f>
        <v>290</v>
      </c>
      <c r="H135" s="1725"/>
      <c r="I135" s="1725"/>
      <c r="J135" s="1725">
        <f>荷重の集計!$M$53</f>
        <v>325</v>
      </c>
      <c r="K135" s="1725"/>
      <c r="L135" s="1725"/>
      <c r="M135" s="1725">
        <f>荷重の集計!$M$96*M134</f>
        <v>423.25075997924807</v>
      </c>
      <c r="N135" s="1725"/>
      <c r="O135" s="1725"/>
      <c r="P135" s="1725">
        <f>荷重の集計!$N$159*P134</f>
        <v>185.09404825546264</v>
      </c>
      <c r="Q135" s="1725"/>
      <c r="R135" s="1725"/>
      <c r="S135" s="1725"/>
      <c r="T135" s="1725"/>
      <c r="U135" s="1725"/>
      <c r="V135" s="1725"/>
      <c r="W135" s="1725"/>
      <c r="X135" s="1725"/>
      <c r="Y135" s="1726"/>
      <c r="Z135" s="1726"/>
      <c r="AA135" s="1726"/>
      <c r="AB135" s="1726"/>
      <c r="AC135" s="1726"/>
      <c r="AD135" s="1726"/>
      <c r="AE135" s="1726"/>
      <c r="AF135" s="1721"/>
      <c r="AG135" s="1721"/>
      <c r="AH135" s="1721"/>
      <c r="AI135" s="1709"/>
      <c r="AJ135" s="1709"/>
      <c r="AK135" s="1709"/>
      <c r="AL135" s="1709"/>
      <c r="AM135" s="1710"/>
      <c r="AN135" s="1710"/>
      <c r="AO135" s="1710"/>
      <c r="AP135" s="1710"/>
      <c r="AQ135" s="1689"/>
      <c r="AR135" s="1689"/>
      <c r="AS135" s="1689"/>
      <c r="AT135" s="1689"/>
      <c r="AU135" s="1689"/>
      <c r="AV135" s="1711"/>
    </row>
    <row r="136" spans="2:48" ht="12" customHeight="1">
      <c r="B136" s="1718">
        <f>B134+1</f>
        <v>28</v>
      </c>
      <c r="C136" s="1689"/>
      <c r="D136" s="1720">
        <v>1</v>
      </c>
      <c r="E136" s="1720"/>
      <c r="F136" s="1720"/>
      <c r="G136" s="1720">
        <v>1</v>
      </c>
      <c r="H136" s="1720"/>
      <c r="I136" s="1720"/>
      <c r="J136" s="1720" t="s">
        <v>918</v>
      </c>
      <c r="K136" s="1720"/>
      <c r="L136" s="1720"/>
      <c r="M136" s="1720"/>
      <c r="N136" s="1720"/>
      <c r="O136" s="1720"/>
      <c r="P136" s="1720"/>
      <c r="Q136" s="1720"/>
      <c r="R136" s="1720"/>
      <c r="S136" s="1720"/>
      <c r="T136" s="1720"/>
      <c r="U136" s="1720"/>
      <c r="V136" s="1720"/>
      <c r="W136" s="1720"/>
      <c r="X136" s="1720"/>
      <c r="Y136" s="1710"/>
      <c r="Z136" s="1710"/>
      <c r="AA136" s="1710"/>
      <c r="AB136" s="1710"/>
      <c r="AC136" s="1710"/>
      <c r="AD136" s="1710"/>
      <c r="AE136" s="1710"/>
      <c r="AF136" s="1721">
        <f>SUM(D137:AE137)</f>
        <v>3424.77</v>
      </c>
      <c r="AG136" s="1721"/>
      <c r="AH136" s="1721"/>
      <c r="AI136" s="1709" t="s">
        <v>914</v>
      </c>
      <c r="AJ136" s="1709"/>
      <c r="AK136" s="1709"/>
      <c r="AL136" s="1709"/>
      <c r="AM136" s="1689" t="s">
        <v>914</v>
      </c>
      <c r="AN136" s="1689"/>
      <c r="AO136" s="1689"/>
      <c r="AP136" s="1689"/>
      <c r="AQ136" s="1689" t="s">
        <v>934</v>
      </c>
      <c r="AR136" s="1689"/>
      <c r="AS136" s="1689"/>
      <c r="AT136" s="1689"/>
      <c r="AU136" s="1689"/>
      <c r="AV136" s="1711"/>
    </row>
    <row r="137" spans="2:48" ht="12" customHeight="1">
      <c r="B137" s="1718"/>
      <c r="C137" s="1689"/>
      <c r="D137" s="1725">
        <f>荷重の集計!$L$33*D136</f>
        <v>2809.77</v>
      </c>
      <c r="E137" s="1725"/>
      <c r="F137" s="1725"/>
      <c r="G137" s="1725">
        <f>G136*荷重の集計!$L$42</f>
        <v>290</v>
      </c>
      <c r="H137" s="1725"/>
      <c r="I137" s="1725"/>
      <c r="J137" s="1725">
        <f>荷重の集計!$M$53</f>
        <v>325</v>
      </c>
      <c r="K137" s="1725"/>
      <c r="L137" s="1725"/>
      <c r="M137" s="1725"/>
      <c r="N137" s="1725"/>
      <c r="O137" s="1725"/>
      <c r="P137" s="1725"/>
      <c r="Q137" s="1725"/>
      <c r="R137" s="1725"/>
      <c r="S137" s="1725"/>
      <c r="T137" s="1725"/>
      <c r="U137" s="1725"/>
      <c r="V137" s="1725"/>
      <c r="W137" s="1725"/>
      <c r="X137" s="1725"/>
      <c r="Y137" s="1726"/>
      <c r="Z137" s="1726"/>
      <c r="AA137" s="1726"/>
      <c r="AB137" s="1726"/>
      <c r="AC137" s="1726"/>
      <c r="AD137" s="1726"/>
      <c r="AE137" s="1726"/>
      <c r="AF137" s="1721"/>
      <c r="AG137" s="1721"/>
      <c r="AH137" s="1721"/>
      <c r="AI137" s="1709"/>
      <c r="AJ137" s="1709"/>
      <c r="AK137" s="1709"/>
      <c r="AL137" s="1709"/>
      <c r="AM137" s="1710"/>
      <c r="AN137" s="1710"/>
      <c r="AO137" s="1710"/>
      <c r="AP137" s="1710"/>
      <c r="AQ137" s="1689"/>
      <c r="AR137" s="1689"/>
      <c r="AS137" s="1689"/>
      <c r="AT137" s="1689"/>
      <c r="AU137" s="1689"/>
      <c r="AV137" s="1711"/>
    </row>
    <row r="138" spans="2:48" ht="12" customHeight="1">
      <c r="B138" s="1718">
        <f>B136+1</f>
        <v>29</v>
      </c>
      <c r="C138" s="1689"/>
      <c r="D138" s="1720"/>
      <c r="E138" s="1720"/>
      <c r="F138" s="1720"/>
      <c r="G138" s="1720"/>
      <c r="H138" s="1720"/>
      <c r="I138" s="1720"/>
      <c r="J138" s="1720"/>
      <c r="K138" s="1720"/>
      <c r="L138" s="1720"/>
      <c r="M138" s="1720">
        <v>1</v>
      </c>
      <c r="N138" s="1720"/>
      <c r="O138" s="1720"/>
      <c r="P138" s="1720">
        <v>1</v>
      </c>
      <c r="Q138" s="1720"/>
      <c r="R138" s="1720"/>
      <c r="S138" s="1720"/>
      <c r="T138" s="1720"/>
      <c r="U138" s="1720"/>
      <c r="V138" s="1720"/>
      <c r="W138" s="1720"/>
      <c r="X138" s="1720"/>
      <c r="Y138" s="1710"/>
      <c r="Z138" s="1710"/>
      <c r="AA138" s="1710"/>
      <c r="AB138" s="1710"/>
      <c r="AC138" s="1710"/>
      <c r="AD138" s="1710"/>
      <c r="AE138" s="1710"/>
      <c r="AF138" s="1721">
        <f>SUM(D139:AE139)</f>
        <v>303.61882432434084</v>
      </c>
      <c r="AG138" s="1721"/>
      <c r="AH138" s="1721"/>
      <c r="AI138" s="1709" t="s">
        <v>935</v>
      </c>
      <c r="AJ138" s="1709"/>
      <c r="AK138" s="1709"/>
      <c r="AL138" s="1709"/>
      <c r="AM138" s="1689" t="s">
        <v>914</v>
      </c>
      <c r="AN138" s="1689"/>
      <c r="AO138" s="1689"/>
      <c r="AP138" s="1689"/>
      <c r="AQ138" s="1689" t="s">
        <v>913</v>
      </c>
      <c r="AR138" s="1689"/>
      <c r="AS138" s="1689"/>
      <c r="AT138" s="1689"/>
      <c r="AU138" s="1689"/>
      <c r="AV138" s="1711"/>
    </row>
    <row r="139" spans="2:48" ht="12" customHeight="1">
      <c r="B139" s="1718"/>
      <c r="C139" s="1689"/>
      <c r="D139" s="1725"/>
      <c r="E139" s="1725"/>
      <c r="F139" s="1725"/>
      <c r="G139" s="1725"/>
      <c r="H139" s="1725"/>
      <c r="I139" s="1725"/>
      <c r="J139" s="1725"/>
      <c r="K139" s="1725"/>
      <c r="L139" s="1725"/>
      <c r="M139" s="1725">
        <f>荷重の集計!$M$80*M138</f>
        <v>243.87054162597656</v>
      </c>
      <c r="N139" s="1725"/>
      <c r="O139" s="1725"/>
      <c r="P139" s="1725">
        <f>荷重の集計!$N$143*P138</f>
        <v>59.748282698364257</v>
      </c>
      <c r="Q139" s="1725"/>
      <c r="R139" s="1725"/>
      <c r="S139" s="1725"/>
      <c r="T139" s="1725"/>
      <c r="U139" s="1725"/>
      <c r="V139" s="1725"/>
      <c r="W139" s="1725"/>
      <c r="X139" s="1725"/>
      <c r="Y139" s="1726"/>
      <c r="Z139" s="1726"/>
      <c r="AA139" s="1726"/>
      <c r="AB139" s="1726"/>
      <c r="AC139" s="1726"/>
      <c r="AD139" s="1726"/>
      <c r="AE139" s="1726"/>
      <c r="AF139" s="1721"/>
      <c r="AG139" s="1721"/>
      <c r="AH139" s="1721"/>
      <c r="AI139" s="1709"/>
      <c r="AJ139" s="1709"/>
      <c r="AK139" s="1709"/>
      <c r="AL139" s="1709"/>
      <c r="AM139" s="1710"/>
      <c r="AN139" s="1710"/>
      <c r="AO139" s="1710"/>
      <c r="AP139" s="1710"/>
      <c r="AQ139" s="1689"/>
      <c r="AR139" s="1689"/>
      <c r="AS139" s="1689"/>
      <c r="AT139" s="1689"/>
      <c r="AU139" s="1689"/>
      <c r="AV139" s="1711"/>
    </row>
    <row r="140" spans="2:48" ht="12" customHeight="1">
      <c r="B140" s="1718">
        <f>B138+1</f>
        <v>30</v>
      </c>
      <c r="C140" s="1689"/>
      <c r="D140" s="1720"/>
      <c r="E140" s="1720"/>
      <c r="F140" s="1720"/>
      <c r="G140" s="1720"/>
      <c r="H140" s="1720"/>
      <c r="I140" s="1720"/>
      <c r="J140" s="1720"/>
      <c r="K140" s="1720"/>
      <c r="L140" s="1720"/>
      <c r="M140" s="1720">
        <v>1</v>
      </c>
      <c r="N140" s="1720"/>
      <c r="O140" s="1720"/>
      <c r="P140" s="1720">
        <v>1</v>
      </c>
      <c r="Q140" s="1720"/>
      <c r="R140" s="1720"/>
      <c r="S140" s="1720"/>
      <c r="T140" s="1720"/>
      <c r="U140" s="1720"/>
      <c r="V140" s="1720"/>
      <c r="W140" s="1720"/>
      <c r="X140" s="1720"/>
      <c r="Y140" s="1710"/>
      <c r="Z140" s="1710"/>
      <c r="AA140" s="1710"/>
      <c r="AB140" s="1710"/>
      <c r="AC140" s="1710"/>
      <c r="AD140" s="1710"/>
      <c r="AE140" s="1710"/>
      <c r="AF140" s="1721">
        <f>SUM(D141:AE141)</f>
        <v>694.27745314693448</v>
      </c>
      <c r="AG140" s="1721"/>
      <c r="AH140" s="1721"/>
      <c r="AI140" s="1709" t="s">
        <v>914</v>
      </c>
      <c r="AJ140" s="1709"/>
      <c r="AK140" s="1709"/>
      <c r="AL140" s="1709"/>
      <c r="AM140" s="1689" t="s">
        <v>914</v>
      </c>
      <c r="AN140" s="1689"/>
      <c r="AO140" s="1689"/>
      <c r="AP140" s="1689"/>
      <c r="AQ140" s="1689" t="s">
        <v>915</v>
      </c>
      <c r="AR140" s="1689"/>
      <c r="AS140" s="1689"/>
      <c r="AT140" s="1689"/>
      <c r="AU140" s="1689"/>
      <c r="AV140" s="1711"/>
    </row>
    <row r="141" spans="2:48" ht="12" customHeight="1">
      <c r="B141" s="1718"/>
      <c r="C141" s="1689"/>
      <c r="D141" s="1725"/>
      <c r="E141" s="1725"/>
      <c r="F141" s="1725"/>
      <c r="G141" s="1725"/>
      <c r="H141" s="1725"/>
      <c r="I141" s="1725"/>
      <c r="J141" s="1725"/>
      <c r="K141" s="1725"/>
      <c r="L141" s="1725"/>
      <c r="M141" s="1725">
        <f>荷重の集計!$M$88*M140</f>
        <v>465.23916301727297</v>
      </c>
      <c r="N141" s="1725"/>
      <c r="O141" s="1725"/>
      <c r="P141" s="1725">
        <f>荷重の集計!$N$151*P140</f>
        <v>229.03829012966156</v>
      </c>
      <c r="Q141" s="1725"/>
      <c r="R141" s="1725"/>
      <c r="S141" s="1725"/>
      <c r="T141" s="1725"/>
      <c r="U141" s="1725"/>
      <c r="V141" s="1725"/>
      <c r="W141" s="1725"/>
      <c r="X141" s="1725"/>
      <c r="Y141" s="1726"/>
      <c r="Z141" s="1726"/>
      <c r="AA141" s="1726"/>
      <c r="AB141" s="1726"/>
      <c r="AC141" s="1726"/>
      <c r="AD141" s="1726"/>
      <c r="AE141" s="1726"/>
      <c r="AF141" s="1721"/>
      <c r="AG141" s="1721"/>
      <c r="AH141" s="1721"/>
      <c r="AI141" s="1709"/>
      <c r="AJ141" s="1709"/>
      <c r="AK141" s="1709"/>
      <c r="AL141" s="1709"/>
      <c r="AM141" s="1710"/>
      <c r="AN141" s="1710"/>
      <c r="AO141" s="1710"/>
      <c r="AP141" s="1710"/>
      <c r="AQ141" s="1689"/>
      <c r="AR141" s="1689"/>
      <c r="AS141" s="1689"/>
      <c r="AT141" s="1689"/>
      <c r="AU141" s="1689"/>
      <c r="AV141" s="1711"/>
    </row>
    <row r="142" spans="2:48" ht="12" customHeight="1">
      <c r="B142" s="1718">
        <f>B140+1</f>
        <v>31</v>
      </c>
      <c r="C142" s="1689"/>
      <c r="D142" s="1720"/>
      <c r="E142" s="1720"/>
      <c r="F142" s="1720"/>
      <c r="G142" s="1720"/>
      <c r="H142" s="1720"/>
      <c r="I142" s="1720"/>
      <c r="J142" s="1720"/>
      <c r="K142" s="1720"/>
      <c r="L142" s="1720"/>
      <c r="M142" s="1720">
        <v>1</v>
      </c>
      <c r="N142" s="1720"/>
      <c r="O142" s="1720"/>
      <c r="P142" s="1720">
        <v>1</v>
      </c>
      <c r="Q142" s="1720"/>
      <c r="R142" s="1720"/>
      <c r="S142" s="1720"/>
      <c r="T142" s="1720"/>
      <c r="U142" s="1720"/>
      <c r="V142" s="1720"/>
      <c r="W142" s="1720"/>
      <c r="X142" s="1720"/>
      <c r="Y142" s="1710"/>
      <c r="Z142" s="1710"/>
      <c r="AA142" s="1710"/>
      <c r="AB142" s="1710"/>
      <c r="AC142" s="1710"/>
      <c r="AD142" s="1710"/>
      <c r="AE142" s="1710"/>
      <c r="AF142" s="1721">
        <f>SUM(D143:AE143)</f>
        <v>608.34480823471074</v>
      </c>
      <c r="AG142" s="1721"/>
      <c r="AH142" s="1721"/>
      <c r="AI142" s="1689" t="s">
        <v>914</v>
      </c>
      <c r="AJ142" s="1689"/>
      <c r="AK142" s="1689"/>
      <c r="AL142" s="1689"/>
      <c r="AM142" s="1689" t="s">
        <v>914</v>
      </c>
      <c r="AN142" s="1689"/>
      <c r="AO142" s="1689"/>
      <c r="AP142" s="1689"/>
      <c r="AQ142" s="1689" t="s">
        <v>916</v>
      </c>
      <c r="AR142" s="1689"/>
      <c r="AS142" s="1689"/>
      <c r="AT142" s="1689"/>
      <c r="AU142" s="1689"/>
      <c r="AV142" s="1711"/>
    </row>
    <row r="143" spans="2:48" ht="12" customHeight="1">
      <c r="B143" s="1719"/>
      <c r="C143" s="1712"/>
      <c r="D143" s="1723"/>
      <c r="E143" s="1723"/>
      <c r="F143" s="1723"/>
      <c r="G143" s="1723"/>
      <c r="H143" s="1723"/>
      <c r="I143" s="1723"/>
      <c r="J143" s="1723"/>
      <c r="K143" s="1723"/>
      <c r="L143" s="1723"/>
      <c r="M143" s="1723">
        <f>荷重の集計!$M$96*M142</f>
        <v>423.25075997924807</v>
      </c>
      <c r="N143" s="1723"/>
      <c r="O143" s="1723"/>
      <c r="P143" s="1723">
        <f>荷重の集計!$N$159*P142</f>
        <v>185.09404825546264</v>
      </c>
      <c r="Q143" s="1723"/>
      <c r="R143" s="1723"/>
      <c r="S143" s="1723"/>
      <c r="T143" s="1723"/>
      <c r="U143" s="1723"/>
      <c r="V143" s="1723"/>
      <c r="W143" s="1723"/>
      <c r="X143" s="1723"/>
      <c r="Y143" s="1724"/>
      <c r="Z143" s="1724"/>
      <c r="AA143" s="1724"/>
      <c r="AB143" s="1724"/>
      <c r="AC143" s="1724"/>
      <c r="AD143" s="1724"/>
      <c r="AE143" s="1724"/>
      <c r="AF143" s="1722"/>
      <c r="AG143" s="1722"/>
      <c r="AH143" s="1722"/>
      <c r="AI143" s="1712"/>
      <c r="AJ143" s="1712"/>
      <c r="AK143" s="1712"/>
      <c r="AL143" s="1712"/>
      <c r="AM143" s="1712"/>
      <c r="AN143" s="1712"/>
      <c r="AO143" s="1712"/>
      <c r="AP143" s="1712"/>
      <c r="AQ143" s="1712"/>
      <c r="AR143" s="1712"/>
      <c r="AS143" s="1712"/>
      <c r="AT143" s="1712"/>
      <c r="AU143" s="1712"/>
      <c r="AV143" s="1713"/>
    </row>
    <row r="144" spans="2:48" ht="12" customHeight="1"/>
    <row r="145" spans="2:50" ht="12" customHeight="1"/>
    <row r="146" spans="2:50" ht="12" customHeight="1"/>
    <row r="147" spans="2:50" ht="12" customHeight="1">
      <c r="B147" s="1671" t="s">
        <v>894</v>
      </c>
      <c r="C147" s="1727"/>
      <c r="D147" s="1675" t="s">
        <v>895</v>
      </c>
      <c r="E147" s="1676"/>
      <c r="F147" s="1676"/>
      <c r="G147" s="1676"/>
      <c r="H147" s="1676"/>
      <c r="I147" s="1676"/>
      <c r="J147" s="1676"/>
      <c r="K147" s="1676"/>
      <c r="L147" s="1676"/>
      <c r="M147" s="1676"/>
      <c r="N147" s="1676"/>
      <c r="O147" s="1676"/>
      <c r="P147" s="1676"/>
      <c r="Q147" s="1676"/>
      <c r="R147" s="1676"/>
      <c r="S147" s="1676"/>
      <c r="T147" s="1676"/>
      <c r="U147" s="1676"/>
      <c r="V147" s="1676"/>
      <c r="W147" s="1676"/>
      <c r="X147" s="1676"/>
      <c r="Y147" s="1676"/>
      <c r="Z147" s="1676"/>
      <c r="AA147" s="1676"/>
      <c r="AB147" s="1676"/>
      <c r="AC147" s="1676"/>
      <c r="AD147" s="1676"/>
      <c r="AE147" s="1677"/>
      <c r="AF147" s="1730" t="s">
        <v>937</v>
      </c>
      <c r="AG147" s="1678"/>
      <c r="AH147" s="1678"/>
      <c r="AI147" s="1678" t="s">
        <v>897</v>
      </c>
      <c r="AJ147" s="1678"/>
      <c r="AK147" s="1678"/>
      <c r="AL147" s="1678"/>
      <c r="AM147" s="1678" t="s">
        <v>898</v>
      </c>
      <c r="AN147" s="1678"/>
      <c r="AO147" s="1678"/>
      <c r="AP147" s="1678"/>
      <c r="AQ147" s="1678" t="s">
        <v>899</v>
      </c>
      <c r="AR147" s="1678"/>
      <c r="AS147" s="1678"/>
      <c r="AT147" s="1678"/>
      <c r="AU147" s="1678"/>
      <c r="AV147" s="1731"/>
      <c r="AX147" s="723"/>
    </row>
    <row r="148" spans="2:50" ht="12" customHeight="1">
      <c r="B148" s="1728"/>
      <c r="C148" s="1729"/>
      <c r="D148" s="1689" t="s">
        <v>901</v>
      </c>
      <c r="E148" s="1689"/>
      <c r="F148" s="1689"/>
      <c r="G148" s="1689" t="s">
        <v>902</v>
      </c>
      <c r="H148" s="1689"/>
      <c r="I148" s="1689"/>
      <c r="J148" s="1689" t="s">
        <v>903</v>
      </c>
      <c r="K148" s="1689"/>
      <c r="L148" s="1689"/>
      <c r="M148" s="1689" t="s">
        <v>904</v>
      </c>
      <c r="N148" s="1689"/>
      <c r="O148" s="1689"/>
      <c r="P148" s="1689" t="s">
        <v>905</v>
      </c>
      <c r="Q148" s="1689"/>
      <c r="R148" s="1689"/>
      <c r="S148" s="1689" t="s">
        <v>906</v>
      </c>
      <c r="T148" s="1689"/>
      <c r="U148" s="1689"/>
      <c r="V148" s="1689" t="s">
        <v>907</v>
      </c>
      <c r="W148" s="1689"/>
      <c r="X148" s="1689"/>
      <c r="Y148" s="1689" t="s">
        <v>908</v>
      </c>
      <c r="Z148" s="1689"/>
      <c r="AA148" s="1689"/>
      <c r="AB148" s="1689"/>
      <c r="AC148" s="1689" t="s">
        <v>909</v>
      </c>
      <c r="AD148" s="1689"/>
      <c r="AE148" s="1689"/>
      <c r="AF148" s="1689"/>
      <c r="AG148" s="1689"/>
      <c r="AH148" s="1689"/>
      <c r="AI148" s="1689"/>
      <c r="AJ148" s="1689"/>
      <c r="AK148" s="1689"/>
      <c r="AL148" s="1689"/>
      <c r="AM148" s="1689"/>
      <c r="AN148" s="1689"/>
      <c r="AO148" s="1689"/>
      <c r="AP148" s="1689"/>
      <c r="AQ148" s="1689"/>
      <c r="AR148" s="1689"/>
      <c r="AS148" s="1689"/>
      <c r="AT148" s="1689"/>
      <c r="AU148" s="1689"/>
      <c r="AV148" s="1711"/>
      <c r="AX148" s="723"/>
    </row>
    <row r="149" spans="2:50" ht="12" customHeight="1">
      <c r="B149" s="1728"/>
      <c r="C149" s="1729"/>
      <c r="D149" s="1689"/>
      <c r="E149" s="1689"/>
      <c r="F149" s="1689"/>
      <c r="G149" s="1689"/>
      <c r="H149" s="1689"/>
      <c r="I149" s="1689"/>
      <c r="J149" s="1689"/>
      <c r="K149" s="1689"/>
      <c r="L149" s="1689"/>
      <c r="M149" s="1689"/>
      <c r="N149" s="1689"/>
      <c r="O149" s="1689"/>
      <c r="P149" s="1689"/>
      <c r="Q149" s="1689"/>
      <c r="R149" s="1689"/>
      <c r="S149" s="1689"/>
      <c r="T149" s="1689"/>
      <c r="U149" s="1689"/>
      <c r="V149" s="1689"/>
      <c r="W149" s="1689"/>
      <c r="X149" s="1689"/>
      <c r="Y149" s="1689"/>
      <c r="Z149" s="1689"/>
      <c r="AA149" s="1689"/>
      <c r="AB149" s="1689"/>
      <c r="AC149" s="1689"/>
      <c r="AD149" s="1689"/>
      <c r="AE149" s="1689"/>
      <c r="AF149" s="1689"/>
      <c r="AG149" s="1689"/>
      <c r="AH149" s="1689"/>
      <c r="AI149" s="1689"/>
      <c r="AJ149" s="1689"/>
      <c r="AK149" s="1689"/>
      <c r="AL149" s="1689"/>
      <c r="AM149" s="1689"/>
      <c r="AN149" s="1689"/>
      <c r="AO149" s="1689"/>
      <c r="AP149" s="1689"/>
      <c r="AQ149" s="1689"/>
      <c r="AR149" s="1689"/>
      <c r="AS149" s="1689"/>
      <c r="AT149" s="1689"/>
      <c r="AU149" s="1689"/>
      <c r="AV149" s="1711"/>
      <c r="AX149" s="723"/>
    </row>
    <row r="150" spans="2:50" ht="12" customHeight="1">
      <c r="B150" s="1718">
        <v>1</v>
      </c>
      <c r="C150" s="1689"/>
      <c r="D150" s="1720">
        <v>1.1000000000000001</v>
      </c>
      <c r="E150" s="1720"/>
      <c r="F150" s="1720"/>
      <c r="G150" s="1720">
        <v>1.2</v>
      </c>
      <c r="H150" s="1720"/>
      <c r="I150" s="1720"/>
      <c r="J150" s="1720" t="s">
        <v>910</v>
      </c>
      <c r="K150" s="1720"/>
      <c r="L150" s="1720"/>
      <c r="M150" s="1710">
        <v>1.35</v>
      </c>
      <c r="N150" s="1710"/>
      <c r="O150" s="1710"/>
      <c r="P150" s="1710">
        <v>1.35</v>
      </c>
      <c r="Q150" s="1710"/>
      <c r="R150" s="1710"/>
      <c r="S150" s="1710">
        <v>1.23</v>
      </c>
      <c r="T150" s="1710"/>
      <c r="U150" s="1710"/>
      <c r="V150" s="1720">
        <v>1</v>
      </c>
      <c r="W150" s="1720"/>
      <c r="X150" s="1720"/>
      <c r="Y150" s="1710"/>
      <c r="Z150" s="1710"/>
      <c r="AA150" s="1710"/>
      <c r="AB150" s="1710"/>
      <c r="AC150" s="1710"/>
      <c r="AD150" s="1710"/>
      <c r="AE150" s="1710"/>
      <c r="AF150" s="1721">
        <f>SUM(D151:AE151)</f>
        <v>82.71333582769546</v>
      </c>
      <c r="AG150" s="1721"/>
      <c r="AH150" s="1721"/>
      <c r="AI150" s="1709" t="s">
        <v>911</v>
      </c>
      <c r="AJ150" s="1709"/>
      <c r="AK150" s="1709"/>
      <c r="AL150" s="1709"/>
      <c r="AM150" s="1709" t="s">
        <v>912</v>
      </c>
      <c r="AN150" s="1709"/>
      <c r="AO150" s="1709"/>
      <c r="AP150" s="1709"/>
      <c r="AQ150" s="1689" t="s">
        <v>913</v>
      </c>
      <c r="AR150" s="1689"/>
      <c r="AS150" s="1689"/>
      <c r="AT150" s="1689"/>
      <c r="AU150" s="1689"/>
      <c r="AV150" s="1711"/>
      <c r="AX150" s="723"/>
    </row>
    <row r="151" spans="2:50" ht="12" customHeight="1">
      <c r="B151" s="1718"/>
      <c r="C151" s="1689"/>
      <c r="D151" s="1725">
        <f>荷重の集計!$AA$33*D150</f>
        <v>143.55000000000001</v>
      </c>
      <c r="E151" s="1725"/>
      <c r="F151" s="1725"/>
      <c r="G151" s="1725">
        <f>G150*荷重の集計!$AA$42</f>
        <v>42.9</v>
      </c>
      <c r="H151" s="1725"/>
      <c r="I151" s="1725"/>
      <c r="J151" s="1725">
        <f>荷重の集計!$AB$61</f>
        <v>31</v>
      </c>
      <c r="K151" s="1725"/>
      <c r="L151" s="1725"/>
      <c r="M151" s="1725">
        <f>荷重の集計!$AB$80*M150</f>
        <v>-106.99820013839722</v>
      </c>
      <c r="N151" s="1725"/>
      <c r="O151" s="1725"/>
      <c r="P151" s="1725">
        <f>荷重の集計!$AC$117*P150</f>
        <v>-26.214559033907317</v>
      </c>
      <c r="Q151" s="1725"/>
      <c r="R151" s="1725"/>
      <c r="S151" s="1725">
        <f>荷重の集計!$AB$170*S150</f>
        <v>-18.140655000000002</v>
      </c>
      <c r="T151" s="1725"/>
      <c r="U151" s="1725"/>
      <c r="V151" s="1725">
        <f>V150*荷重の集計!$AB$197</f>
        <v>16.61675</v>
      </c>
      <c r="W151" s="1725"/>
      <c r="X151" s="1725"/>
      <c r="Y151" s="1726"/>
      <c r="Z151" s="1726"/>
      <c r="AA151" s="1726"/>
      <c r="AB151" s="1726"/>
      <c r="AC151" s="1726"/>
      <c r="AD151" s="1726"/>
      <c r="AE151" s="1726"/>
      <c r="AF151" s="1721"/>
      <c r="AG151" s="1721"/>
      <c r="AH151" s="1721"/>
      <c r="AI151" s="1709"/>
      <c r="AJ151" s="1709"/>
      <c r="AK151" s="1709"/>
      <c r="AL151" s="1709"/>
      <c r="AM151" s="1709"/>
      <c r="AN151" s="1709"/>
      <c r="AO151" s="1709"/>
      <c r="AP151" s="1709"/>
      <c r="AQ151" s="1689"/>
      <c r="AR151" s="1689"/>
      <c r="AS151" s="1689"/>
      <c r="AT151" s="1689"/>
      <c r="AU151" s="1689"/>
      <c r="AV151" s="1711"/>
      <c r="AX151" s="723"/>
    </row>
    <row r="152" spans="2:50" ht="12" customHeight="1">
      <c r="B152" s="1718">
        <f>B150+1</f>
        <v>2</v>
      </c>
      <c r="C152" s="1689"/>
      <c r="D152" s="1720">
        <v>1.1000000000000001</v>
      </c>
      <c r="E152" s="1720"/>
      <c r="F152" s="1720"/>
      <c r="G152" s="1720">
        <v>1.2</v>
      </c>
      <c r="H152" s="1720"/>
      <c r="I152" s="1720"/>
      <c r="J152" s="1720" t="s">
        <v>910</v>
      </c>
      <c r="K152" s="1720"/>
      <c r="L152" s="1720"/>
      <c r="M152" s="1710">
        <v>1.35</v>
      </c>
      <c r="N152" s="1710"/>
      <c r="O152" s="1710"/>
      <c r="P152" s="1710">
        <v>1.35</v>
      </c>
      <c r="Q152" s="1710"/>
      <c r="R152" s="1710"/>
      <c r="S152" s="1710">
        <v>1.23</v>
      </c>
      <c r="T152" s="1710"/>
      <c r="U152" s="1710"/>
      <c r="V152" s="1720">
        <v>1</v>
      </c>
      <c r="W152" s="1720"/>
      <c r="X152" s="1720"/>
      <c r="Y152" s="1710"/>
      <c r="Z152" s="1710"/>
      <c r="AA152" s="1710"/>
      <c r="AB152" s="1710"/>
      <c r="AC152" s="1710"/>
      <c r="AD152" s="1710"/>
      <c r="AE152" s="1710"/>
      <c r="AF152" s="1721">
        <f>SUM(D153:AE153)</f>
        <v>830.58753181319139</v>
      </c>
      <c r="AG152" s="1721"/>
      <c r="AH152" s="1721"/>
      <c r="AI152" s="1689" t="s">
        <v>914</v>
      </c>
      <c r="AJ152" s="1689"/>
      <c r="AK152" s="1689"/>
      <c r="AL152" s="1689"/>
      <c r="AM152" s="1689" t="s">
        <v>914</v>
      </c>
      <c r="AN152" s="1689"/>
      <c r="AO152" s="1689"/>
      <c r="AP152" s="1689"/>
      <c r="AQ152" s="1689" t="s">
        <v>915</v>
      </c>
      <c r="AR152" s="1689"/>
      <c r="AS152" s="1689"/>
      <c r="AT152" s="1689"/>
      <c r="AU152" s="1689"/>
      <c r="AV152" s="1711"/>
      <c r="AX152" s="723"/>
    </row>
    <row r="153" spans="2:50" ht="12" customHeight="1">
      <c r="B153" s="1718"/>
      <c r="C153" s="1689"/>
      <c r="D153" s="1725">
        <f>荷重の集計!$AA$33*D152</f>
        <v>143.55000000000001</v>
      </c>
      <c r="E153" s="1725"/>
      <c r="F153" s="1725"/>
      <c r="G153" s="1725">
        <f>G152*荷重の集計!$AA$42</f>
        <v>42.9</v>
      </c>
      <c r="H153" s="1725"/>
      <c r="I153" s="1725"/>
      <c r="J153" s="1725">
        <f>荷重の集計!$AB$61</f>
        <v>31</v>
      </c>
      <c r="K153" s="1725"/>
      <c r="L153" s="1725"/>
      <c r="M153" s="1725">
        <f>荷重の集計!$AB$88*M152</f>
        <v>358.64384804892552</v>
      </c>
      <c r="N153" s="1725"/>
      <c r="O153" s="1725"/>
      <c r="P153" s="1725">
        <f>荷重の集計!$AC$125*P152</f>
        <v>192.71133376426579</v>
      </c>
      <c r="Q153" s="1725"/>
      <c r="R153" s="1725"/>
      <c r="S153" s="1725">
        <f>荷重の集計!$AB$178*S152</f>
        <v>45.165599999999998</v>
      </c>
      <c r="T153" s="1725"/>
      <c r="U153" s="1725"/>
      <c r="V153" s="1725">
        <f>V152*荷重の集計!$AB$197</f>
        <v>16.61675</v>
      </c>
      <c r="W153" s="1725"/>
      <c r="X153" s="1725"/>
      <c r="Y153" s="1726"/>
      <c r="Z153" s="1726"/>
      <c r="AA153" s="1726"/>
      <c r="AB153" s="1726"/>
      <c r="AC153" s="1726"/>
      <c r="AD153" s="1726"/>
      <c r="AE153" s="1726"/>
      <c r="AF153" s="1721"/>
      <c r="AG153" s="1721"/>
      <c r="AH153" s="1721"/>
      <c r="AI153" s="1689"/>
      <c r="AJ153" s="1689"/>
      <c r="AK153" s="1689"/>
      <c r="AL153" s="1689"/>
      <c r="AM153" s="1689"/>
      <c r="AN153" s="1689"/>
      <c r="AO153" s="1689"/>
      <c r="AP153" s="1689"/>
      <c r="AQ153" s="1689"/>
      <c r="AR153" s="1689"/>
      <c r="AS153" s="1689"/>
      <c r="AT153" s="1689"/>
      <c r="AU153" s="1689"/>
      <c r="AV153" s="1711"/>
      <c r="AX153" s="723"/>
    </row>
    <row r="154" spans="2:50" ht="12" customHeight="1">
      <c r="B154" s="1718">
        <f t="shared" ref="B154" si="13">B152+1</f>
        <v>3</v>
      </c>
      <c r="C154" s="1689"/>
      <c r="D154" s="1720">
        <v>1.1000000000000001</v>
      </c>
      <c r="E154" s="1720"/>
      <c r="F154" s="1720"/>
      <c r="G154" s="1720">
        <v>1.2</v>
      </c>
      <c r="H154" s="1720"/>
      <c r="I154" s="1720"/>
      <c r="J154" s="1720" t="s">
        <v>910</v>
      </c>
      <c r="K154" s="1720"/>
      <c r="L154" s="1720"/>
      <c r="M154" s="1710">
        <v>1.35</v>
      </c>
      <c r="N154" s="1710"/>
      <c r="O154" s="1710"/>
      <c r="P154" s="1710">
        <v>1.35</v>
      </c>
      <c r="Q154" s="1710"/>
      <c r="R154" s="1710"/>
      <c r="S154" s="1710">
        <v>1.23</v>
      </c>
      <c r="T154" s="1710"/>
      <c r="U154" s="1710"/>
      <c r="V154" s="1720">
        <v>1</v>
      </c>
      <c r="W154" s="1720"/>
      <c r="X154" s="1720"/>
      <c r="Y154" s="1710"/>
      <c r="Z154" s="1710"/>
      <c r="AA154" s="1710"/>
      <c r="AB154" s="1710"/>
      <c r="AC154" s="1710"/>
      <c r="AD154" s="1710"/>
      <c r="AE154" s="1710"/>
      <c r="AF154" s="1721">
        <f>SUM(D155:AE155)</f>
        <v>595.44925391790457</v>
      </c>
      <c r="AG154" s="1721"/>
      <c r="AH154" s="1721"/>
      <c r="AI154" s="1689" t="s">
        <v>914</v>
      </c>
      <c r="AJ154" s="1689"/>
      <c r="AK154" s="1689"/>
      <c r="AL154" s="1689"/>
      <c r="AM154" s="1689" t="s">
        <v>914</v>
      </c>
      <c r="AN154" s="1689"/>
      <c r="AO154" s="1689"/>
      <c r="AP154" s="1689"/>
      <c r="AQ154" s="1689" t="s">
        <v>916</v>
      </c>
      <c r="AR154" s="1689"/>
      <c r="AS154" s="1689"/>
      <c r="AT154" s="1689"/>
      <c r="AU154" s="1689"/>
      <c r="AV154" s="1711"/>
      <c r="AX154" s="723"/>
    </row>
    <row r="155" spans="2:50" ht="12" customHeight="1">
      <c r="B155" s="1718"/>
      <c r="C155" s="1689"/>
      <c r="D155" s="1725">
        <f>荷重の集計!$AA$33*D154</f>
        <v>143.55000000000001</v>
      </c>
      <c r="E155" s="1725"/>
      <c r="F155" s="1725"/>
      <c r="G155" s="1725">
        <f>G154*荷重の集計!$AA$42</f>
        <v>42.9</v>
      </c>
      <c r="H155" s="1725"/>
      <c r="I155" s="1725"/>
      <c r="J155" s="1725">
        <f>荷重の集計!$AB$61</f>
        <v>31</v>
      </c>
      <c r="K155" s="1725"/>
      <c r="L155" s="1725"/>
      <c r="M155" s="1725">
        <f>荷重の集計!$AB$96*M154</f>
        <v>212.43922283351904</v>
      </c>
      <c r="N155" s="1725"/>
      <c r="O155" s="1725"/>
      <c r="P155" s="1725">
        <f>荷重の集計!$AC$133*P154</f>
        <v>126.22118358438551</v>
      </c>
      <c r="Q155" s="1725"/>
      <c r="R155" s="1725"/>
      <c r="S155" s="1725">
        <f>荷重の集計!$AB$186*S154</f>
        <v>22.722097500000004</v>
      </c>
      <c r="T155" s="1725"/>
      <c r="U155" s="1725"/>
      <c r="V155" s="1725">
        <f>V154*荷重の集計!$AB$197</f>
        <v>16.61675</v>
      </c>
      <c r="W155" s="1725"/>
      <c r="X155" s="1725"/>
      <c r="Y155" s="1726"/>
      <c r="Z155" s="1726"/>
      <c r="AA155" s="1726"/>
      <c r="AB155" s="1726"/>
      <c r="AC155" s="1726"/>
      <c r="AD155" s="1726"/>
      <c r="AE155" s="1726"/>
      <c r="AF155" s="1721"/>
      <c r="AG155" s="1721"/>
      <c r="AH155" s="1721"/>
      <c r="AI155" s="1689"/>
      <c r="AJ155" s="1689"/>
      <c r="AK155" s="1689"/>
      <c r="AL155" s="1689"/>
      <c r="AM155" s="1689"/>
      <c r="AN155" s="1689"/>
      <c r="AO155" s="1689"/>
      <c r="AP155" s="1689"/>
      <c r="AQ155" s="1689"/>
      <c r="AR155" s="1689"/>
      <c r="AS155" s="1689"/>
      <c r="AT155" s="1689"/>
      <c r="AU155" s="1689"/>
      <c r="AV155" s="1711"/>
      <c r="AX155" s="723"/>
    </row>
    <row r="156" spans="2:50" ht="12" customHeight="1">
      <c r="B156" s="1718">
        <f t="shared" ref="B156" si="14">B154+1</f>
        <v>4</v>
      </c>
      <c r="C156" s="1689"/>
      <c r="D156" s="1720">
        <v>1.1000000000000001</v>
      </c>
      <c r="E156" s="1720"/>
      <c r="F156" s="1720"/>
      <c r="G156" s="1720">
        <v>1.2</v>
      </c>
      <c r="H156" s="1720"/>
      <c r="I156" s="1720"/>
      <c r="J156" s="1720" t="s">
        <v>910</v>
      </c>
      <c r="K156" s="1720"/>
      <c r="L156" s="1720"/>
      <c r="M156" s="1710">
        <v>1.23</v>
      </c>
      <c r="N156" s="1710"/>
      <c r="O156" s="1710"/>
      <c r="P156" s="1710">
        <v>1.23</v>
      </c>
      <c r="Q156" s="1710"/>
      <c r="R156" s="1710"/>
      <c r="S156" s="1710">
        <v>1.35</v>
      </c>
      <c r="T156" s="1710"/>
      <c r="U156" s="1710"/>
      <c r="V156" s="1720">
        <v>1</v>
      </c>
      <c r="W156" s="1720"/>
      <c r="X156" s="1720"/>
      <c r="Y156" s="1710"/>
      <c r="Z156" s="1710"/>
      <c r="AA156" s="1710"/>
      <c r="AB156" s="1710"/>
      <c r="AC156" s="1710"/>
      <c r="AD156" s="1710"/>
      <c r="AE156" s="1710"/>
      <c r="AF156" s="1721">
        <f>SUM(D157:AE157)</f>
        <v>92.784649976344767</v>
      </c>
      <c r="AG156" s="1721"/>
      <c r="AH156" s="1721"/>
      <c r="AI156" s="1689" t="s">
        <v>914</v>
      </c>
      <c r="AJ156" s="1689"/>
      <c r="AK156" s="1689"/>
      <c r="AL156" s="1689"/>
      <c r="AM156" s="1689" t="s">
        <v>917</v>
      </c>
      <c r="AN156" s="1689"/>
      <c r="AO156" s="1689"/>
      <c r="AP156" s="1689"/>
      <c r="AQ156" s="1689" t="s">
        <v>913</v>
      </c>
      <c r="AR156" s="1689"/>
      <c r="AS156" s="1689"/>
      <c r="AT156" s="1689"/>
      <c r="AU156" s="1689"/>
      <c r="AV156" s="1711"/>
      <c r="AX156" s="723"/>
    </row>
    <row r="157" spans="2:50" ht="12" customHeight="1">
      <c r="B157" s="1718"/>
      <c r="C157" s="1689"/>
      <c r="D157" s="1725">
        <f>荷重の集計!$AA$33*D156</f>
        <v>143.55000000000001</v>
      </c>
      <c r="E157" s="1725"/>
      <c r="F157" s="1725"/>
      <c r="G157" s="1725">
        <f>G156*荷重の集計!$AA$42</f>
        <v>42.9</v>
      </c>
      <c r="H157" s="1725"/>
      <c r="I157" s="1725"/>
      <c r="J157" s="1725">
        <f>荷重の集計!$AB$61</f>
        <v>31</v>
      </c>
      <c r="K157" s="1725"/>
      <c r="L157" s="1725"/>
      <c r="M157" s="1725">
        <f>荷重の集計!$AB$80*M156</f>
        <v>-97.48724901498413</v>
      </c>
      <c r="N157" s="1725"/>
      <c r="O157" s="1725"/>
      <c r="P157" s="1725">
        <f>荷重の集計!$AC$117*P156</f>
        <v>-23.884376008671111</v>
      </c>
      <c r="Q157" s="1725"/>
      <c r="R157" s="1725"/>
      <c r="S157" s="1725">
        <f>荷重の集計!$AB$170*S156</f>
        <v>-19.910475000000005</v>
      </c>
      <c r="T157" s="1725"/>
      <c r="U157" s="1725"/>
      <c r="V157" s="1725">
        <f>V156*荷重の集計!$AB$197</f>
        <v>16.61675</v>
      </c>
      <c r="W157" s="1725"/>
      <c r="X157" s="1725"/>
      <c r="Y157" s="1726"/>
      <c r="Z157" s="1726"/>
      <c r="AA157" s="1726"/>
      <c r="AB157" s="1726"/>
      <c r="AC157" s="1726"/>
      <c r="AD157" s="1726"/>
      <c r="AE157" s="1726"/>
      <c r="AF157" s="1721"/>
      <c r="AG157" s="1721"/>
      <c r="AH157" s="1721"/>
      <c r="AI157" s="1689"/>
      <c r="AJ157" s="1689"/>
      <c r="AK157" s="1689"/>
      <c r="AL157" s="1689"/>
      <c r="AM157" s="1689"/>
      <c r="AN157" s="1689"/>
      <c r="AO157" s="1689"/>
      <c r="AP157" s="1689"/>
      <c r="AQ157" s="1689"/>
      <c r="AR157" s="1689"/>
      <c r="AS157" s="1689"/>
      <c r="AT157" s="1689"/>
      <c r="AU157" s="1689"/>
      <c r="AV157" s="1711"/>
      <c r="AX157" s="723"/>
    </row>
    <row r="158" spans="2:50" ht="12" customHeight="1">
      <c r="B158" s="1718">
        <f t="shared" ref="B158" si="15">B156+1</f>
        <v>5</v>
      </c>
      <c r="C158" s="1689"/>
      <c r="D158" s="1720">
        <v>1.1000000000000001</v>
      </c>
      <c r="E158" s="1720"/>
      <c r="F158" s="1720"/>
      <c r="G158" s="1720">
        <v>1.2</v>
      </c>
      <c r="H158" s="1720"/>
      <c r="I158" s="1720"/>
      <c r="J158" s="1720" t="s">
        <v>910</v>
      </c>
      <c r="K158" s="1720"/>
      <c r="L158" s="1720"/>
      <c r="M158" s="1710">
        <v>1.23</v>
      </c>
      <c r="N158" s="1710"/>
      <c r="O158" s="1710"/>
      <c r="P158" s="1710">
        <v>1.23</v>
      </c>
      <c r="Q158" s="1710"/>
      <c r="R158" s="1710"/>
      <c r="S158" s="1710">
        <v>1.35</v>
      </c>
      <c r="T158" s="1710"/>
      <c r="U158" s="1710"/>
      <c r="V158" s="1720">
        <v>1</v>
      </c>
      <c r="W158" s="1720"/>
      <c r="X158" s="1720"/>
      <c r="Y158" s="1710"/>
      <c r="Z158" s="1710"/>
      <c r="AA158" s="1710"/>
      <c r="AB158" s="1710"/>
      <c r="AC158" s="1710"/>
      <c r="AD158" s="1710"/>
      <c r="AE158" s="1710"/>
      <c r="AF158" s="1721">
        <f>SUM(D159:AE159)</f>
        <v>785.9845823186854</v>
      </c>
      <c r="AG158" s="1721"/>
      <c r="AH158" s="1721"/>
      <c r="AI158" s="1689" t="s">
        <v>914</v>
      </c>
      <c r="AJ158" s="1689"/>
      <c r="AK158" s="1689"/>
      <c r="AL158" s="1689"/>
      <c r="AM158" s="1689" t="s">
        <v>914</v>
      </c>
      <c r="AN158" s="1689"/>
      <c r="AO158" s="1689"/>
      <c r="AP158" s="1689"/>
      <c r="AQ158" s="1689" t="s">
        <v>915</v>
      </c>
      <c r="AR158" s="1689"/>
      <c r="AS158" s="1689"/>
      <c r="AT158" s="1689"/>
      <c r="AU158" s="1689"/>
      <c r="AV158" s="1711"/>
      <c r="AX158" s="723"/>
    </row>
    <row r="159" spans="2:50" ht="12" customHeight="1">
      <c r="B159" s="1718"/>
      <c r="C159" s="1689"/>
      <c r="D159" s="1725">
        <f>荷重の集計!$AA$33*D158</f>
        <v>143.55000000000001</v>
      </c>
      <c r="E159" s="1725"/>
      <c r="F159" s="1725"/>
      <c r="G159" s="1725">
        <f>G158*荷重の集計!$AA$42</f>
        <v>42.9</v>
      </c>
      <c r="H159" s="1725"/>
      <c r="I159" s="1725"/>
      <c r="J159" s="1725">
        <f>荷重の集計!$AB$61</f>
        <v>31</v>
      </c>
      <c r="K159" s="1725"/>
      <c r="L159" s="1725"/>
      <c r="M159" s="1725">
        <f>荷重の集計!$AB$88*M158</f>
        <v>326.76439488902099</v>
      </c>
      <c r="N159" s="1725"/>
      <c r="O159" s="1725"/>
      <c r="P159" s="1725">
        <f>荷重の集計!$AC$125*P158</f>
        <v>175.58143742966439</v>
      </c>
      <c r="Q159" s="1725"/>
      <c r="R159" s="1725"/>
      <c r="S159" s="1725">
        <f>荷重の集計!$AB$178*S158</f>
        <v>49.572000000000003</v>
      </c>
      <c r="T159" s="1725"/>
      <c r="U159" s="1725"/>
      <c r="V159" s="1725">
        <f>V158*荷重の集計!$AB$197</f>
        <v>16.61675</v>
      </c>
      <c r="W159" s="1725"/>
      <c r="X159" s="1725"/>
      <c r="Y159" s="1726"/>
      <c r="Z159" s="1726"/>
      <c r="AA159" s="1726"/>
      <c r="AB159" s="1726"/>
      <c r="AC159" s="1726"/>
      <c r="AD159" s="1726"/>
      <c r="AE159" s="1726"/>
      <c r="AF159" s="1721"/>
      <c r="AG159" s="1721"/>
      <c r="AH159" s="1721"/>
      <c r="AI159" s="1689"/>
      <c r="AJ159" s="1689"/>
      <c r="AK159" s="1689"/>
      <c r="AL159" s="1689"/>
      <c r="AM159" s="1689"/>
      <c r="AN159" s="1689"/>
      <c r="AO159" s="1689"/>
      <c r="AP159" s="1689"/>
      <c r="AQ159" s="1689"/>
      <c r="AR159" s="1689"/>
      <c r="AS159" s="1689"/>
      <c r="AT159" s="1689"/>
      <c r="AU159" s="1689"/>
      <c r="AV159" s="1711"/>
      <c r="AX159" s="723"/>
    </row>
    <row r="160" spans="2:50" ht="12" customHeight="1">
      <c r="B160" s="1718">
        <f t="shared" ref="B160:B172" si="16">B158+1</f>
        <v>6</v>
      </c>
      <c r="C160" s="1689"/>
      <c r="D160" s="1720">
        <v>1.1000000000000001</v>
      </c>
      <c r="E160" s="1720"/>
      <c r="F160" s="1720"/>
      <c r="G160" s="1720">
        <v>1.2</v>
      </c>
      <c r="H160" s="1720"/>
      <c r="I160" s="1720"/>
      <c r="J160" s="1720" t="s">
        <v>910</v>
      </c>
      <c r="K160" s="1720"/>
      <c r="L160" s="1720"/>
      <c r="M160" s="1710">
        <v>1.23</v>
      </c>
      <c r="N160" s="1710"/>
      <c r="O160" s="1710"/>
      <c r="P160" s="1710">
        <v>1.23</v>
      </c>
      <c r="Q160" s="1710"/>
      <c r="R160" s="1710"/>
      <c r="S160" s="1710">
        <v>1.35</v>
      </c>
      <c r="T160" s="1710"/>
      <c r="U160" s="1710"/>
      <c r="V160" s="1720">
        <v>1</v>
      </c>
      <c r="W160" s="1720"/>
      <c r="X160" s="1720"/>
      <c r="Y160" s="1710"/>
      <c r="Z160" s="1710"/>
      <c r="AA160" s="1710"/>
      <c r="AB160" s="1710"/>
      <c r="AC160" s="1710"/>
      <c r="AD160" s="1710"/>
      <c r="AE160" s="1710"/>
      <c r="AF160" s="1721">
        <f>SUM(D161:AE161)</f>
        <v>567.56289668075749</v>
      </c>
      <c r="AG160" s="1721"/>
      <c r="AH160" s="1721"/>
      <c r="AI160" s="1689" t="s">
        <v>914</v>
      </c>
      <c r="AJ160" s="1689"/>
      <c r="AK160" s="1689"/>
      <c r="AL160" s="1689"/>
      <c r="AM160" s="1689" t="s">
        <v>914</v>
      </c>
      <c r="AN160" s="1689"/>
      <c r="AO160" s="1689"/>
      <c r="AP160" s="1689"/>
      <c r="AQ160" s="1689" t="s">
        <v>916</v>
      </c>
      <c r="AR160" s="1689"/>
      <c r="AS160" s="1689"/>
      <c r="AT160" s="1689"/>
      <c r="AU160" s="1689"/>
      <c r="AV160" s="1711"/>
    </row>
    <row r="161" spans="2:48" ht="12" customHeight="1">
      <c r="B161" s="1718"/>
      <c r="C161" s="1689"/>
      <c r="D161" s="1725">
        <f>荷重の集計!$AA$33*D160</f>
        <v>143.55000000000001</v>
      </c>
      <c r="E161" s="1725"/>
      <c r="F161" s="1725"/>
      <c r="G161" s="1725">
        <f>G160*荷重の集計!$AA$42</f>
        <v>42.9</v>
      </c>
      <c r="H161" s="1725"/>
      <c r="I161" s="1725"/>
      <c r="J161" s="1725">
        <f>荷重の集計!$AB$61</f>
        <v>31</v>
      </c>
      <c r="K161" s="1725"/>
      <c r="L161" s="1725"/>
      <c r="M161" s="1725">
        <f>荷重の集計!$AB$96*M160</f>
        <v>193.55573635942844</v>
      </c>
      <c r="N161" s="1725"/>
      <c r="O161" s="1725"/>
      <c r="P161" s="1725">
        <f>荷重の集計!$AC$133*P160</f>
        <v>115.00152282132902</v>
      </c>
      <c r="Q161" s="1725"/>
      <c r="R161" s="1725"/>
      <c r="S161" s="1725">
        <f>荷重の集計!$AB$186*S160</f>
        <v>24.938887500000007</v>
      </c>
      <c r="T161" s="1725"/>
      <c r="U161" s="1725"/>
      <c r="V161" s="1725">
        <f>V160*荷重の集計!$AB$197</f>
        <v>16.61675</v>
      </c>
      <c r="W161" s="1725"/>
      <c r="X161" s="1725"/>
      <c r="Y161" s="1726"/>
      <c r="Z161" s="1726"/>
      <c r="AA161" s="1726"/>
      <c r="AB161" s="1726"/>
      <c r="AC161" s="1726"/>
      <c r="AD161" s="1726"/>
      <c r="AE161" s="1726"/>
      <c r="AF161" s="1721"/>
      <c r="AG161" s="1721"/>
      <c r="AH161" s="1721"/>
      <c r="AI161" s="1689"/>
      <c r="AJ161" s="1689"/>
      <c r="AK161" s="1689"/>
      <c r="AL161" s="1689"/>
      <c r="AM161" s="1689"/>
      <c r="AN161" s="1689"/>
      <c r="AO161" s="1689"/>
      <c r="AP161" s="1689"/>
      <c r="AQ161" s="1689"/>
      <c r="AR161" s="1689"/>
      <c r="AS161" s="1689"/>
      <c r="AT161" s="1689"/>
      <c r="AU161" s="1689"/>
      <c r="AV161" s="1711"/>
    </row>
    <row r="162" spans="2:48" ht="12" customHeight="1">
      <c r="B162" s="1718">
        <f t="shared" si="16"/>
        <v>7</v>
      </c>
      <c r="C162" s="1689"/>
      <c r="D162" s="1720">
        <v>1.1000000000000001</v>
      </c>
      <c r="E162" s="1720"/>
      <c r="F162" s="1720"/>
      <c r="G162" s="1720">
        <v>1.2</v>
      </c>
      <c r="H162" s="1720"/>
      <c r="I162" s="1720"/>
      <c r="J162" s="1720" t="s">
        <v>918</v>
      </c>
      <c r="K162" s="1720"/>
      <c r="L162" s="1720"/>
      <c r="M162" s="1710"/>
      <c r="N162" s="1710"/>
      <c r="O162" s="1710"/>
      <c r="P162" s="1710"/>
      <c r="Q162" s="1710"/>
      <c r="R162" s="1710"/>
      <c r="S162" s="1710"/>
      <c r="T162" s="1710"/>
      <c r="U162" s="1710"/>
      <c r="V162" s="1720">
        <v>1.2</v>
      </c>
      <c r="W162" s="1720"/>
      <c r="X162" s="1720"/>
      <c r="Y162" s="1710"/>
      <c r="Z162" s="1710"/>
      <c r="AA162" s="1710"/>
      <c r="AB162" s="1710"/>
      <c r="AC162" s="1710"/>
      <c r="AD162" s="1710"/>
      <c r="AE162" s="1710"/>
      <c r="AF162" s="1721">
        <f>SUM(D163:AE163)</f>
        <v>245.70520000000002</v>
      </c>
      <c r="AG162" s="1721"/>
      <c r="AH162" s="1721"/>
      <c r="AI162" s="1689" t="s">
        <v>914</v>
      </c>
      <c r="AJ162" s="1689"/>
      <c r="AK162" s="1689"/>
      <c r="AL162" s="1689"/>
      <c r="AM162" s="1689" t="s">
        <v>919</v>
      </c>
      <c r="AN162" s="1689"/>
      <c r="AO162" s="1689"/>
      <c r="AP162" s="1689"/>
      <c r="AQ162" s="1689"/>
      <c r="AR162" s="1689"/>
      <c r="AS162" s="1689"/>
      <c r="AT162" s="1689"/>
      <c r="AU162" s="1689"/>
      <c r="AV162" s="1711"/>
    </row>
    <row r="163" spans="2:48" ht="12" customHeight="1">
      <c r="B163" s="1718"/>
      <c r="C163" s="1689"/>
      <c r="D163" s="1725">
        <f>荷重の集計!$AA$33*D162</f>
        <v>143.55000000000001</v>
      </c>
      <c r="E163" s="1725"/>
      <c r="F163" s="1725"/>
      <c r="G163" s="1725">
        <f>G162*荷重の集計!$AA$42</f>
        <v>42.9</v>
      </c>
      <c r="H163" s="1725"/>
      <c r="I163" s="1725"/>
      <c r="J163" s="1725">
        <f>荷重の集計!$AB$53</f>
        <v>19.375</v>
      </c>
      <c r="K163" s="1725"/>
      <c r="L163" s="1725"/>
      <c r="M163" s="1725"/>
      <c r="N163" s="1725"/>
      <c r="O163" s="1725"/>
      <c r="P163" s="1725"/>
      <c r="Q163" s="1725"/>
      <c r="R163" s="1725"/>
      <c r="S163" s="1725"/>
      <c r="T163" s="1725"/>
      <c r="U163" s="1725"/>
      <c r="V163" s="1725">
        <f>V162*荷重の集計!$AB$205</f>
        <v>39.880199999999995</v>
      </c>
      <c r="W163" s="1725"/>
      <c r="X163" s="1725"/>
      <c r="Y163" s="1726"/>
      <c r="Z163" s="1726"/>
      <c r="AA163" s="1726"/>
      <c r="AB163" s="1726"/>
      <c r="AC163" s="1726"/>
      <c r="AD163" s="1726"/>
      <c r="AE163" s="1726"/>
      <c r="AF163" s="1721"/>
      <c r="AG163" s="1721"/>
      <c r="AH163" s="1721"/>
      <c r="AI163" s="1689"/>
      <c r="AJ163" s="1689"/>
      <c r="AK163" s="1689"/>
      <c r="AL163" s="1689"/>
      <c r="AM163" s="1689"/>
      <c r="AN163" s="1689"/>
      <c r="AO163" s="1689"/>
      <c r="AP163" s="1689"/>
      <c r="AQ163" s="1689"/>
      <c r="AR163" s="1689"/>
      <c r="AS163" s="1689"/>
      <c r="AT163" s="1689"/>
      <c r="AU163" s="1689"/>
      <c r="AV163" s="1711"/>
    </row>
    <row r="164" spans="2:48" ht="12" customHeight="1">
      <c r="B164" s="1718">
        <f t="shared" si="16"/>
        <v>8</v>
      </c>
      <c r="C164" s="1689"/>
      <c r="D164" s="1720">
        <v>1.1000000000000001</v>
      </c>
      <c r="E164" s="1720"/>
      <c r="F164" s="1720"/>
      <c r="G164" s="1720">
        <v>1.2</v>
      </c>
      <c r="H164" s="1720"/>
      <c r="I164" s="1720"/>
      <c r="J164" s="1720" t="s">
        <v>920</v>
      </c>
      <c r="K164" s="1720"/>
      <c r="L164" s="1720"/>
      <c r="M164" s="1710"/>
      <c r="N164" s="1710"/>
      <c r="O164" s="1710"/>
      <c r="P164" s="1710"/>
      <c r="Q164" s="1710"/>
      <c r="R164" s="1710"/>
      <c r="S164" s="1710"/>
      <c r="T164" s="1710"/>
      <c r="U164" s="1710"/>
      <c r="V164" s="1720"/>
      <c r="W164" s="1720"/>
      <c r="X164" s="1720"/>
      <c r="Y164" s="1710"/>
      <c r="Z164" s="1710"/>
      <c r="AA164" s="1710"/>
      <c r="AB164" s="1710"/>
      <c r="AC164" s="1710"/>
      <c r="AD164" s="1710"/>
      <c r="AE164" s="1710"/>
      <c r="AF164" s="1721">
        <f>SUM(D165:AE165)</f>
        <v>221.32500000000002</v>
      </c>
      <c r="AG164" s="1721"/>
      <c r="AH164" s="1721"/>
      <c r="AI164" s="1689" t="s">
        <v>914</v>
      </c>
      <c r="AJ164" s="1689"/>
      <c r="AK164" s="1689"/>
      <c r="AL164" s="1689"/>
      <c r="AM164" s="1689" t="s">
        <v>921</v>
      </c>
      <c r="AN164" s="1689"/>
      <c r="AO164" s="1689"/>
      <c r="AP164" s="1689"/>
      <c r="AQ164" s="1689"/>
      <c r="AR164" s="1689"/>
      <c r="AS164" s="1689"/>
      <c r="AT164" s="1689"/>
      <c r="AU164" s="1689"/>
      <c r="AV164" s="1711"/>
    </row>
    <row r="165" spans="2:48" ht="12" customHeight="1">
      <c r="B165" s="1718"/>
      <c r="C165" s="1689"/>
      <c r="D165" s="1725">
        <f>荷重の集計!$AA$33*D164</f>
        <v>143.55000000000001</v>
      </c>
      <c r="E165" s="1725"/>
      <c r="F165" s="1725"/>
      <c r="G165" s="1725">
        <f>G164*荷重の集計!$AA$42</f>
        <v>42.9</v>
      </c>
      <c r="H165" s="1725"/>
      <c r="I165" s="1725"/>
      <c r="J165" s="1725">
        <f>荷重の集計!$AB$69</f>
        <v>34.875</v>
      </c>
      <c r="K165" s="1725"/>
      <c r="L165" s="1725"/>
      <c r="M165" s="1725"/>
      <c r="N165" s="1725"/>
      <c r="O165" s="1725"/>
      <c r="P165" s="1725"/>
      <c r="Q165" s="1725"/>
      <c r="R165" s="1725"/>
      <c r="S165" s="1725"/>
      <c r="T165" s="1725"/>
      <c r="U165" s="1725"/>
      <c r="V165" s="1725"/>
      <c r="W165" s="1725"/>
      <c r="X165" s="1725"/>
      <c r="Y165" s="1726"/>
      <c r="Z165" s="1726"/>
      <c r="AA165" s="1726"/>
      <c r="AB165" s="1726"/>
      <c r="AC165" s="1726"/>
      <c r="AD165" s="1726"/>
      <c r="AE165" s="1726"/>
      <c r="AF165" s="1721"/>
      <c r="AG165" s="1721"/>
      <c r="AH165" s="1721"/>
      <c r="AI165" s="1689"/>
      <c r="AJ165" s="1689"/>
      <c r="AK165" s="1689"/>
      <c r="AL165" s="1689"/>
      <c r="AM165" s="1689"/>
      <c r="AN165" s="1689"/>
      <c r="AO165" s="1689"/>
      <c r="AP165" s="1689"/>
      <c r="AQ165" s="1689"/>
      <c r="AR165" s="1689"/>
      <c r="AS165" s="1689"/>
      <c r="AT165" s="1689"/>
      <c r="AU165" s="1689"/>
      <c r="AV165" s="1711"/>
    </row>
    <row r="166" spans="2:48" ht="12" customHeight="1">
      <c r="B166" s="1718">
        <f t="shared" si="16"/>
        <v>9</v>
      </c>
      <c r="C166" s="1689"/>
      <c r="D166" s="1720">
        <v>1.1000000000000001</v>
      </c>
      <c r="E166" s="1720"/>
      <c r="F166" s="1720"/>
      <c r="G166" s="1720">
        <v>1.2</v>
      </c>
      <c r="H166" s="1720"/>
      <c r="I166" s="1720"/>
      <c r="J166" s="1720" t="s">
        <v>910</v>
      </c>
      <c r="K166" s="1720"/>
      <c r="L166" s="1720"/>
      <c r="M166" s="1710">
        <v>1.35</v>
      </c>
      <c r="N166" s="1710"/>
      <c r="O166" s="1710"/>
      <c r="P166" s="1710">
        <v>1.35</v>
      </c>
      <c r="Q166" s="1710"/>
      <c r="R166" s="1710"/>
      <c r="S166" s="1720"/>
      <c r="T166" s="1720"/>
      <c r="U166" s="1720"/>
      <c r="V166" s="1720"/>
      <c r="W166" s="1720"/>
      <c r="X166" s="1720"/>
      <c r="Y166" s="1734" t="s">
        <v>922</v>
      </c>
      <c r="Z166" s="1734"/>
      <c r="AA166" s="1734"/>
      <c r="AB166" s="1734"/>
      <c r="AC166" s="1710"/>
      <c r="AD166" s="1710"/>
      <c r="AE166" s="1710"/>
      <c r="AF166" s="1721">
        <f>SUM(D167:AE167)</f>
        <v>373.71774082769548</v>
      </c>
      <c r="AG166" s="1721"/>
      <c r="AH166" s="1721"/>
      <c r="AI166" s="1689" t="s">
        <v>914</v>
      </c>
      <c r="AJ166" s="1689"/>
      <c r="AK166" s="1689"/>
      <c r="AL166" s="1689"/>
      <c r="AM166" s="1709" t="s">
        <v>912</v>
      </c>
      <c r="AN166" s="1709"/>
      <c r="AO166" s="1709"/>
      <c r="AP166" s="1709"/>
      <c r="AQ166" s="1689" t="s">
        <v>913</v>
      </c>
      <c r="AR166" s="1689"/>
      <c r="AS166" s="1689"/>
      <c r="AT166" s="1689"/>
      <c r="AU166" s="1689"/>
      <c r="AV166" s="1711"/>
    </row>
    <row r="167" spans="2:48" ht="12" customHeight="1">
      <c r="B167" s="1718"/>
      <c r="C167" s="1689"/>
      <c r="D167" s="1725">
        <f>荷重の集計!$AA$33*D166</f>
        <v>143.55000000000001</v>
      </c>
      <c r="E167" s="1725"/>
      <c r="F167" s="1725"/>
      <c r="G167" s="1725">
        <f>G166*荷重の集計!$AA$42</f>
        <v>42.9</v>
      </c>
      <c r="H167" s="1725"/>
      <c r="I167" s="1725"/>
      <c r="J167" s="1725">
        <f>荷重の集計!$AB$61</f>
        <v>31</v>
      </c>
      <c r="K167" s="1725"/>
      <c r="L167" s="1725"/>
      <c r="M167" s="1725">
        <f>荷重の集計!$AB$80*M166</f>
        <v>-106.99820013839722</v>
      </c>
      <c r="N167" s="1725"/>
      <c r="O167" s="1725"/>
      <c r="P167" s="1725">
        <f>荷重の集計!$AC$117*P166</f>
        <v>-26.214559033907317</v>
      </c>
      <c r="Q167" s="1725"/>
      <c r="R167" s="1725"/>
      <c r="S167" s="1725"/>
      <c r="T167" s="1725"/>
      <c r="U167" s="1725"/>
      <c r="V167" s="1725"/>
      <c r="W167" s="1725"/>
      <c r="X167" s="1725"/>
      <c r="Y167" s="1741">
        <f>荷重の集計!$AA$227</f>
        <v>289.48050000000001</v>
      </c>
      <c r="Z167" s="1741"/>
      <c r="AA167" s="1741"/>
      <c r="AB167" s="1741"/>
      <c r="AC167" s="1726"/>
      <c r="AD167" s="1726"/>
      <c r="AE167" s="1726"/>
      <c r="AF167" s="1721"/>
      <c r="AG167" s="1721"/>
      <c r="AH167" s="1721"/>
      <c r="AI167" s="1689"/>
      <c r="AJ167" s="1689"/>
      <c r="AK167" s="1689"/>
      <c r="AL167" s="1689"/>
      <c r="AM167" s="1709"/>
      <c r="AN167" s="1709"/>
      <c r="AO167" s="1709"/>
      <c r="AP167" s="1709"/>
      <c r="AQ167" s="1689"/>
      <c r="AR167" s="1689"/>
      <c r="AS167" s="1689"/>
      <c r="AT167" s="1689"/>
      <c r="AU167" s="1689"/>
      <c r="AV167" s="1711"/>
    </row>
    <row r="168" spans="2:48" ht="12" customHeight="1">
      <c r="B168" s="1718">
        <f t="shared" si="16"/>
        <v>10</v>
      </c>
      <c r="C168" s="1689"/>
      <c r="D168" s="1720">
        <v>1.1000000000000001</v>
      </c>
      <c r="E168" s="1720"/>
      <c r="F168" s="1720"/>
      <c r="G168" s="1720">
        <v>1.2</v>
      </c>
      <c r="H168" s="1720"/>
      <c r="I168" s="1720"/>
      <c r="J168" s="1720" t="s">
        <v>910</v>
      </c>
      <c r="K168" s="1720"/>
      <c r="L168" s="1720"/>
      <c r="M168" s="1710">
        <v>1.35</v>
      </c>
      <c r="N168" s="1710"/>
      <c r="O168" s="1710"/>
      <c r="P168" s="1710">
        <v>1.35</v>
      </c>
      <c r="Q168" s="1710"/>
      <c r="R168" s="1710"/>
      <c r="S168" s="1720"/>
      <c r="T168" s="1720"/>
      <c r="U168" s="1720"/>
      <c r="V168" s="1720"/>
      <c r="W168" s="1720"/>
      <c r="X168" s="1720"/>
      <c r="Y168" s="1734" t="s">
        <v>922</v>
      </c>
      <c r="Z168" s="1734"/>
      <c r="AA168" s="1734"/>
      <c r="AB168" s="1734"/>
      <c r="AC168" s="1710"/>
      <c r="AD168" s="1710"/>
      <c r="AE168" s="1710"/>
      <c r="AF168" s="1721">
        <f>SUM(D169:AE169)</f>
        <v>1058.2856818131913</v>
      </c>
      <c r="AG168" s="1721"/>
      <c r="AH168" s="1721"/>
      <c r="AI168" s="1689" t="s">
        <v>914</v>
      </c>
      <c r="AJ168" s="1689"/>
      <c r="AK168" s="1689"/>
      <c r="AL168" s="1689"/>
      <c r="AM168" s="1689" t="s">
        <v>914</v>
      </c>
      <c r="AN168" s="1689"/>
      <c r="AO168" s="1689"/>
      <c r="AP168" s="1689"/>
      <c r="AQ168" s="1689" t="s">
        <v>915</v>
      </c>
      <c r="AR168" s="1689"/>
      <c r="AS168" s="1689"/>
      <c r="AT168" s="1689"/>
      <c r="AU168" s="1689"/>
      <c r="AV168" s="1711"/>
    </row>
    <row r="169" spans="2:48" ht="12" customHeight="1">
      <c r="B169" s="1718"/>
      <c r="C169" s="1689"/>
      <c r="D169" s="1725">
        <f>荷重の集計!$AA$33*D168</f>
        <v>143.55000000000001</v>
      </c>
      <c r="E169" s="1725"/>
      <c r="F169" s="1725"/>
      <c r="G169" s="1725">
        <f>G168*荷重の集計!$AA$42</f>
        <v>42.9</v>
      </c>
      <c r="H169" s="1725"/>
      <c r="I169" s="1725"/>
      <c r="J169" s="1725">
        <f>荷重の集計!$AB$61</f>
        <v>31</v>
      </c>
      <c r="K169" s="1725"/>
      <c r="L169" s="1725"/>
      <c r="M169" s="1725">
        <f>荷重の集計!$AB$88*M168</f>
        <v>358.64384804892552</v>
      </c>
      <c r="N169" s="1725"/>
      <c r="O169" s="1725"/>
      <c r="P169" s="1725">
        <f>荷重の集計!$AC$125*P168</f>
        <v>192.71133376426579</v>
      </c>
      <c r="Q169" s="1725"/>
      <c r="R169" s="1725"/>
      <c r="S169" s="1725"/>
      <c r="T169" s="1725"/>
      <c r="U169" s="1725"/>
      <c r="V169" s="1725"/>
      <c r="W169" s="1725"/>
      <c r="X169" s="1725"/>
      <c r="Y169" s="1741">
        <f>荷重の集計!$AA$227</f>
        <v>289.48050000000001</v>
      </c>
      <c r="Z169" s="1741"/>
      <c r="AA169" s="1741"/>
      <c r="AB169" s="1741"/>
      <c r="AC169" s="1726"/>
      <c r="AD169" s="1726"/>
      <c r="AE169" s="1726"/>
      <c r="AF169" s="1721"/>
      <c r="AG169" s="1721"/>
      <c r="AH169" s="1721"/>
      <c r="AI169" s="1689"/>
      <c r="AJ169" s="1689"/>
      <c r="AK169" s="1689"/>
      <c r="AL169" s="1689"/>
      <c r="AM169" s="1689"/>
      <c r="AN169" s="1689"/>
      <c r="AO169" s="1689"/>
      <c r="AP169" s="1689"/>
      <c r="AQ169" s="1689"/>
      <c r="AR169" s="1689"/>
      <c r="AS169" s="1689"/>
      <c r="AT169" s="1689"/>
      <c r="AU169" s="1689"/>
      <c r="AV169" s="1711"/>
    </row>
    <row r="170" spans="2:48" ht="12" customHeight="1">
      <c r="B170" s="1718">
        <f t="shared" si="16"/>
        <v>11</v>
      </c>
      <c r="C170" s="1689"/>
      <c r="D170" s="1720">
        <v>1.1000000000000001</v>
      </c>
      <c r="E170" s="1720"/>
      <c r="F170" s="1720"/>
      <c r="G170" s="1720">
        <v>1.2</v>
      </c>
      <c r="H170" s="1720"/>
      <c r="I170" s="1720"/>
      <c r="J170" s="1720" t="s">
        <v>910</v>
      </c>
      <c r="K170" s="1720"/>
      <c r="L170" s="1720"/>
      <c r="M170" s="1710">
        <v>1.35</v>
      </c>
      <c r="N170" s="1710"/>
      <c r="O170" s="1710"/>
      <c r="P170" s="1710">
        <v>1.35</v>
      </c>
      <c r="Q170" s="1710"/>
      <c r="R170" s="1710"/>
      <c r="S170" s="1720"/>
      <c r="T170" s="1720"/>
      <c r="U170" s="1720"/>
      <c r="V170" s="1720"/>
      <c r="W170" s="1720"/>
      <c r="X170" s="1720"/>
      <c r="Y170" s="1734" t="s">
        <v>922</v>
      </c>
      <c r="Z170" s="1734"/>
      <c r="AA170" s="1734"/>
      <c r="AB170" s="1734"/>
      <c r="AC170" s="1710"/>
      <c r="AD170" s="1710"/>
      <c r="AE170" s="1710"/>
      <c r="AF170" s="1721">
        <f>SUM(D171:AE171)</f>
        <v>845.59090641790453</v>
      </c>
      <c r="AG170" s="1721"/>
      <c r="AH170" s="1721"/>
      <c r="AI170" s="1689" t="s">
        <v>914</v>
      </c>
      <c r="AJ170" s="1689"/>
      <c r="AK170" s="1689"/>
      <c r="AL170" s="1689"/>
      <c r="AM170" s="1689" t="s">
        <v>914</v>
      </c>
      <c r="AN170" s="1689"/>
      <c r="AO170" s="1689"/>
      <c r="AP170" s="1689"/>
      <c r="AQ170" s="1689" t="s">
        <v>916</v>
      </c>
      <c r="AR170" s="1689"/>
      <c r="AS170" s="1689"/>
      <c r="AT170" s="1689"/>
      <c r="AU170" s="1689"/>
      <c r="AV170" s="1711"/>
    </row>
    <row r="171" spans="2:48" ht="12" customHeight="1">
      <c r="B171" s="1718"/>
      <c r="C171" s="1689"/>
      <c r="D171" s="1725">
        <f>荷重の集計!$AA$33*D170</f>
        <v>143.55000000000001</v>
      </c>
      <c r="E171" s="1725"/>
      <c r="F171" s="1725"/>
      <c r="G171" s="1725">
        <f>G170*荷重の集計!$AA$42</f>
        <v>42.9</v>
      </c>
      <c r="H171" s="1725"/>
      <c r="I171" s="1725"/>
      <c r="J171" s="1725">
        <f>荷重の集計!$AB$61</f>
        <v>31</v>
      </c>
      <c r="K171" s="1725"/>
      <c r="L171" s="1725"/>
      <c r="M171" s="1725">
        <f>荷重の集計!$AB$96*M170</f>
        <v>212.43922283351904</v>
      </c>
      <c r="N171" s="1725"/>
      <c r="O171" s="1725"/>
      <c r="P171" s="1725">
        <f>荷重の集計!$AC$133*P170</f>
        <v>126.22118358438551</v>
      </c>
      <c r="Q171" s="1725"/>
      <c r="R171" s="1725"/>
      <c r="S171" s="1725"/>
      <c r="T171" s="1725"/>
      <c r="U171" s="1725"/>
      <c r="V171" s="1725"/>
      <c r="W171" s="1725"/>
      <c r="X171" s="1725"/>
      <c r="Y171" s="1741">
        <f>荷重の集計!$AA$227</f>
        <v>289.48050000000001</v>
      </c>
      <c r="Z171" s="1741"/>
      <c r="AA171" s="1741"/>
      <c r="AB171" s="1741"/>
      <c r="AC171" s="1726"/>
      <c r="AD171" s="1726"/>
      <c r="AE171" s="1726"/>
      <c r="AF171" s="1721"/>
      <c r="AG171" s="1721"/>
      <c r="AH171" s="1721"/>
      <c r="AI171" s="1689"/>
      <c r="AJ171" s="1689"/>
      <c r="AK171" s="1689"/>
      <c r="AL171" s="1689"/>
      <c r="AM171" s="1689"/>
      <c r="AN171" s="1689"/>
      <c r="AO171" s="1689"/>
      <c r="AP171" s="1689"/>
      <c r="AQ171" s="1689"/>
      <c r="AR171" s="1689"/>
      <c r="AS171" s="1689"/>
      <c r="AT171" s="1689"/>
      <c r="AU171" s="1689"/>
      <c r="AV171" s="1711"/>
    </row>
    <row r="172" spans="2:48" ht="12" customHeight="1">
      <c r="B172" s="1718">
        <f t="shared" si="16"/>
        <v>12</v>
      </c>
      <c r="C172" s="1689"/>
      <c r="D172" s="1720">
        <v>1.1000000000000001</v>
      </c>
      <c r="E172" s="1720"/>
      <c r="F172" s="1720"/>
      <c r="G172" s="1720">
        <v>1.2</v>
      </c>
      <c r="H172" s="1720"/>
      <c r="I172" s="1720"/>
      <c r="J172" s="1720" t="s">
        <v>910</v>
      </c>
      <c r="K172" s="1720"/>
      <c r="L172" s="1720"/>
      <c r="M172" s="1710">
        <v>1.23</v>
      </c>
      <c r="N172" s="1710"/>
      <c r="O172" s="1710"/>
      <c r="P172" s="1710"/>
      <c r="Q172" s="1710"/>
      <c r="R172" s="1710"/>
      <c r="S172" s="1720"/>
      <c r="T172" s="1720"/>
      <c r="U172" s="1720"/>
      <c r="V172" s="1720"/>
      <c r="W172" s="1720"/>
      <c r="X172" s="1720"/>
      <c r="Y172" s="1734" t="s">
        <v>923</v>
      </c>
      <c r="Z172" s="1734"/>
      <c r="AA172" s="1734"/>
      <c r="AB172" s="1734"/>
      <c r="AC172" s="1710"/>
      <c r="AD172" s="1710"/>
      <c r="AE172" s="1710"/>
      <c r="AF172" s="1721">
        <f>SUM(D173:AE173)</f>
        <v>406.74325098501589</v>
      </c>
      <c r="AG172" s="1721"/>
      <c r="AH172" s="1721"/>
      <c r="AI172" s="1689" t="s">
        <v>914</v>
      </c>
      <c r="AJ172" s="1689"/>
      <c r="AK172" s="1689"/>
      <c r="AL172" s="1689"/>
      <c r="AM172" s="1709" t="s">
        <v>924</v>
      </c>
      <c r="AN172" s="1709"/>
      <c r="AO172" s="1709"/>
      <c r="AP172" s="1709"/>
      <c r="AQ172" s="1689" t="s">
        <v>913</v>
      </c>
      <c r="AR172" s="1689"/>
      <c r="AS172" s="1689"/>
      <c r="AT172" s="1689"/>
      <c r="AU172" s="1689"/>
      <c r="AV172" s="1711"/>
    </row>
    <row r="173" spans="2:48" ht="12" customHeight="1">
      <c r="B173" s="1718"/>
      <c r="C173" s="1689"/>
      <c r="D173" s="1725">
        <f>荷重の集計!$AA$33*D172</f>
        <v>143.55000000000001</v>
      </c>
      <c r="E173" s="1725"/>
      <c r="F173" s="1725"/>
      <c r="G173" s="1725">
        <f>G172*荷重の集計!$AA$42</f>
        <v>42.9</v>
      </c>
      <c r="H173" s="1725"/>
      <c r="I173" s="1725"/>
      <c r="J173" s="1725">
        <f>荷重の集計!$AB$61</f>
        <v>31</v>
      </c>
      <c r="K173" s="1725"/>
      <c r="L173" s="1725"/>
      <c r="M173" s="1725">
        <f>荷重の集計!$AB$80*M172</f>
        <v>-97.48724901498413</v>
      </c>
      <c r="N173" s="1725"/>
      <c r="O173" s="1725"/>
      <c r="P173" s="1725"/>
      <c r="Q173" s="1725"/>
      <c r="R173" s="1725"/>
      <c r="S173" s="1725"/>
      <c r="T173" s="1725"/>
      <c r="U173" s="1725"/>
      <c r="V173" s="1725"/>
      <c r="W173" s="1725"/>
      <c r="X173" s="1725"/>
      <c r="Y173" s="1741">
        <f>荷重の集計!$AA$249</f>
        <v>286.78050000000002</v>
      </c>
      <c r="Z173" s="1741"/>
      <c r="AA173" s="1741"/>
      <c r="AB173" s="1741"/>
      <c r="AC173" s="1726"/>
      <c r="AD173" s="1726"/>
      <c r="AE173" s="1726"/>
      <c r="AF173" s="1721"/>
      <c r="AG173" s="1721"/>
      <c r="AH173" s="1721"/>
      <c r="AI173" s="1689"/>
      <c r="AJ173" s="1689"/>
      <c r="AK173" s="1689"/>
      <c r="AL173" s="1689"/>
      <c r="AM173" s="1709"/>
      <c r="AN173" s="1709"/>
      <c r="AO173" s="1709"/>
      <c r="AP173" s="1709"/>
      <c r="AQ173" s="1689"/>
      <c r="AR173" s="1689"/>
      <c r="AS173" s="1689"/>
      <c r="AT173" s="1689"/>
      <c r="AU173" s="1689"/>
      <c r="AV173" s="1711"/>
    </row>
    <row r="174" spans="2:48" ht="12" customHeight="1">
      <c r="B174" s="1718">
        <f t="shared" ref="B174" si="17">B172+1</f>
        <v>13</v>
      </c>
      <c r="C174" s="1689"/>
      <c r="D174" s="1720">
        <v>1.1000000000000001</v>
      </c>
      <c r="E174" s="1720"/>
      <c r="F174" s="1720"/>
      <c r="G174" s="1720">
        <v>1.2</v>
      </c>
      <c r="H174" s="1720"/>
      <c r="I174" s="1720"/>
      <c r="J174" s="1720" t="s">
        <v>910</v>
      </c>
      <c r="K174" s="1720"/>
      <c r="L174" s="1720"/>
      <c r="M174" s="1710">
        <v>1.23</v>
      </c>
      <c r="N174" s="1710"/>
      <c r="O174" s="1710"/>
      <c r="P174" s="1710"/>
      <c r="Q174" s="1710"/>
      <c r="R174" s="1710"/>
      <c r="S174" s="1720"/>
      <c r="T174" s="1720"/>
      <c r="U174" s="1720"/>
      <c r="V174" s="1720"/>
      <c r="W174" s="1720"/>
      <c r="X174" s="1720"/>
      <c r="Y174" s="1734" t="s">
        <v>923</v>
      </c>
      <c r="Z174" s="1734"/>
      <c r="AA174" s="1734"/>
      <c r="AB174" s="1734"/>
      <c r="AC174" s="1710"/>
      <c r="AD174" s="1710"/>
      <c r="AE174" s="1710"/>
      <c r="AF174" s="1721">
        <f>SUM(D175:AE175)</f>
        <v>830.994894889021</v>
      </c>
      <c r="AG174" s="1721"/>
      <c r="AH174" s="1721"/>
      <c r="AI174" s="1689" t="s">
        <v>914</v>
      </c>
      <c r="AJ174" s="1689"/>
      <c r="AK174" s="1689"/>
      <c r="AL174" s="1689"/>
      <c r="AM174" s="1689" t="s">
        <v>914</v>
      </c>
      <c r="AN174" s="1689"/>
      <c r="AO174" s="1689"/>
      <c r="AP174" s="1689"/>
      <c r="AQ174" s="1689" t="s">
        <v>915</v>
      </c>
      <c r="AR174" s="1689"/>
      <c r="AS174" s="1689"/>
      <c r="AT174" s="1689"/>
      <c r="AU174" s="1689"/>
      <c r="AV174" s="1711"/>
    </row>
    <row r="175" spans="2:48" ht="12" customHeight="1">
      <c r="B175" s="1718"/>
      <c r="C175" s="1689"/>
      <c r="D175" s="1725">
        <f>荷重の集計!$AA$33*D174</f>
        <v>143.55000000000001</v>
      </c>
      <c r="E175" s="1725"/>
      <c r="F175" s="1725"/>
      <c r="G175" s="1725">
        <f>G174*荷重の集計!$AA$42</f>
        <v>42.9</v>
      </c>
      <c r="H175" s="1725"/>
      <c r="I175" s="1725"/>
      <c r="J175" s="1725">
        <f>荷重の集計!$AB$61</f>
        <v>31</v>
      </c>
      <c r="K175" s="1725"/>
      <c r="L175" s="1725"/>
      <c r="M175" s="1725">
        <f>荷重の集計!$AB$88*M174</f>
        <v>326.76439488902099</v>
      </c>
      <c r="N175" s="1725"/>
      <c r="O175" s="1725"/>
      <c r="P175" s="1725"/>
      <c r="Q175" s="1725"/>
      <c r="R175" s="1725"/>
      <c r="S175" s="1725"/>
      <c r="T175" s="1725"/>
      <c r="U175" s="1725"/>
      <c r="V175" s="1725"/>
      <c r="W175" s="1725"/>
      <c r="X175" s="1725"/>
      <c r="Y175" s="1741">
        <f>荷重の集計!$AA$249</f>
        <v>286.78050000000002</v>
      </c>
      <c r="Z175" s="1741"/>
      <c r="AA175" s="1741"/>
      <c r="AB175" s="1741"/>
      <c r="AC175" s="1726"/>
      <c r="AD175" s="1726"/>
      <c r="AE175" s="1726"/>
      <c r="AF175" s="1721"/>
      <c r="AG175" s="1721"/>
      <c r="AH175" s="1721"/>
      <c r="AI175" s="1689"/>
      <c r="AJ175" s="1689"/>
      <c r="AK175" s="1689"/>
      <c r="AL175" s="1689"/>
      <c r="AM175" s="1689"/>
      <c r="AN175" s="1689"/>
      <c r="AO175" s="1689"/>
      <c r="AP175" s="1689"/>
      <c r="AQ175" s="1689"/>
      <c r="AR175" s="1689"/>
      <c r="AS175" s="1689"/>
      <c r="AT175" s="1689"/>
      <c r="AU175" s="1689"/>
      <c r="AV175" s="1711"/>
    </row>
    <row r="176" spans="2:48" ht="12" customHeight="1">
      <c r="B176" s="1718">
        <f t="shared" ref="B176" si="18">B174+1</f>
        <v>14</v>
      </c>
      <c r="C176" s="1689"/>
      <c r="D176" s="1720">
        <v>1.1000000000000001</v>
      </c>
      <c r="E176" s="1720"/>
      <c r="F176" s="1720"/>
      <c r="G176" s="1720">
        <v>1.2</v>
      </c>
      <c r="H176" s="1720"/>
      <c r="I176" s="1720"/>
      <c r="J176" s="1720" t="s">
        <v>910</v>
      </c>
      <c r="K176" s="1720"/>
      <c r="L176" s="1720"/>
      <c r="M176" s="1710">
        <v>1.23</v>
      </c>
      <c r="N176" s="1710"/>
      <c r="O176" s="1710"/>
      <c r="P176" s="1710"/>
      <c r="Q176" s="1710"/>
      <c r="R176" s="1710"/>
      <c r="S176" s="1720"/>
      <c r="T176" s="1720"/>
      <c r="U176" s="1720"/>
      <c r="V176" s="1720"/>
      <c r="W176" s="1720"/>
      <c r="X176" s="1720"/>
      <c r="Y176" s="1734" t="s">
        <v>923</v>
      </c>
      <c r="Z176" s="1734"/>
      <c r="AA176" s="1734"/>
      <c r="AB176" s="1734"/>
      <c r="AC176" s="1710"/>
      <c r="AD176" s="1710"/>
      <c r="AE176" s="1710"/>
      <c r="AF176" s="1721">
        <f>SUM(D177:AE177)</f>
        <v>697.78623635942847</v>
      </c>
      <c r="AG176" s="1721"/>
      <c r="AH176" s="1721"/>
      <c r="AI176" s="1689" t="s">
        <v>914</v>
      </c>
      <c r="AJ176" s="1689"/>
      <c r="AK176" s="1689"/>
      <c r="AL176" s="1689"/>
      <c r="AM176" s="1689" t="s">
        <v>914</v>
      </c>
      <c r="AN176" s="1689"/>
      <c r="AO176" s="1689"/>
      <c r="AP176" s="1689"/>
      <c r="AQ176" s="1689" t="s">
        <v>916</v>
      </c>
      <c r="AR176" s="1689"/>
      <c r="AS176" s="1689"/>
      <c r="AT176" s="1689"/>
      <c r="AU176" s="1689"/>
      <c r="AV176" s="1711"/>
    </row>
    <row r="177" spans="2:48" ht="12" customHeight="1">
      <c r="B177" s="1718"/>
      <c r="C177" s="1689"/>
      <c r="D177" s="1725">
        <f>荷重の集計!$AA$33*D176</f>
        <v>143.55000000000001</v>
      </c>
      <c r="E177" s="1725"/>
      <c r="F177" s="1725"/>
      <c r="G177" s="1725">
        <f>G176*荷重の集計!$AA$42</f>
        <v>42.9</v>
      </c>
      <c r="H177" s="1725"/>
      <c r="I177" s="1725"/>
      <c r="J177" s="1725">
        <f>荷重の集計!$AB$61</f>
        <v>31</v>
      </c>
      <c r="K177" s="1725"/>
      <c r="L177" s="1725"/>
      <c r="M177" s="1725">
        <f>荷重の集計!$AB$96*M176</f>
        <v>193.55573635942844</v>
      </c>
      <c r="N177" s="1725"/>
      <c r="O177" s="1725"/>
      <c r="P177" s="1725"/>
      <c r="Q177" s="1725"/>
      <c r="R177" s="1725"/>
      <c r="S177" s="1725"/>
      <c r="T177" s="1725"/>
      <c r="U177" s="1725"/>
      <c r="V177" s="1725"/>
      <c r="W177" s="1725"/>
      <c r="X177" s="1725"/>
      <c r="Y177" s="1741">
        <f>荷重の集計!$AA$249</f>
        <v>286.78050000000002</v>
      </c>
      <c r="Z177" s="1741"/>
      <c r="AA177" s="1741"/>
      <c r="AB177" s="1741"/>
      <c r="AC177" s="1726"/>
      <c r="AD177" s="1726"/>
      <c r="AE177" s="1726"/>
      <c r="AF177" s="1721"/>
      <c r="AG177" s="1721"/>
      <c r="AH177" s="1721"/>
      <c r="AI177" s="1689"/>
      <c r="AJ177" s="1689"/>
      <c r="AK177" s="1689"/>
      <c r="AL177" s="1689"/>
      <c r="AM177" s="1689"/>
      <c r="AN177" s="1689"/>
      <c r="AO177" s="1689"/>
      <c r="AP177" s="1689"/>
      <c r="AQ177" s="1689"/>
      <c r="AR177" s="1689"/>
      <c r="AS177" s="1689"/>
      <c r="AT177" s="1689"/>
      <c r="AU177" s="1689"/>
      <c r="AV177" s="1711"/>
    </row>
    <row r="178" spans="2:48" ht="12" customHeight="1">
      <c r="B178" s="1718">
        <f t="shared" ref="B178" si="19">B176+1</f>
        <v>15</v>
      </c>
      <c r="C178" s="1689"/>
      <c r="D178" s="1720">
        <v>1.1000000000000001</v>
      </c>
      <c r="E178" s="1720"/>
      <c r="F178" s="1720"/>
      <c r="G178" s="1720">
        <v>1.2</v>
      </c>
      <c r="H178" s="1720"/>
      <c r="I178" s="1720"/>
      <c r="J178" s="1720"/>
      <c r="K178" s="1720"/>
      <c r="L178" s="1720"/>
      <c r="M178" s="1710">
        <v>1.23</v>
      </c>
      <c r="N178" s="1710"/>
      <c r="O178" s="1710"/>
      <c r="P178" s="1710">
        <v>1.23</v>
      </c>
      <c r="Q178" s="1710"/>
      <c r="R178" s="1710"/>
      <c r="S178" s="1720"/>
      <c r="T178" s="1720"/>
      <c r="U178" s="1720"/>
      <c r="V178" s="1720"/>
      <c r="W178" s="1720"/>
      <c r="X178" s="1720"/>
      <c r="Y178" s="1734" t="s">
        <v>925</v>
      </c>
      <c r="Z178" s="1734"/>
      <c r="AA178" s="1734"/>
      <c r="AB178" s="1734"/>
      <c r="AC178" s="1710"/>
      <c r="AD178" s="1710"/>
      <c r="AE178" s="1710"/>
      <c r="AF178" s="1721">
        <f>SUM(D179:AE179)</f>
        <v>351.85887497634479</v>
      </c>
      <c r="AG178" s="1721"/>
      <c r="AH178" s="1721"/>
      <c r="AI178" s="1689" t="s">
        <v>914</v>
      </c>
      <c r="AJ178" s="1689"/>
      <c r="AK178" s="1689"/>
      <c r="AL178" s="1689"/>
      <c r="AM178" s="1709" t="s">
        <v>926</v>
      </c>
      <c r="AN178" s="1709"/>
      <c r="AO178" s="1709"/>
      <c r="AP178" s="1709"/>
      <c r="AQ178" s="1689" t="s">
        <v>913</v>
      </c>
      <c r="AR178" s="1689"/>
      <c r="AS178" s="1689"/>
      <c r="AT178" s="1689"/>
      <c r="AU178" s="1689"/>
      <c r="AV178" s="1711"/>
    </row>
    <row r="179" spans="2:48" ht="12" customHeight="1">
      <c r="B179" s="1718"/>
      <c r="C179" s="1689"/>
      <c r="D179" s="1725">
        <f>荷重の集計!$AA$33*D178</f>
        <v>143.55000000000001</v>
      </c>
      <c r="E179" s="1725"/>
      <c r="F179" s="1725"/>
      <c r="G179" s="1725">
        <f>G178*荷重の集計!$AA$42</f>
        <v>42.9</v>
      </c>
      <c r="H179" s="1725"/>
      <c r="I179" s="1725"/>
      <c r="J179" s="1725"/>
      <c r="K179" s="1725"/>
      <c r="L179" s="1725"/>
      <c r="M179" s="1725">
        <f>荷重の集計!$AB$80*M178</f>
        <v>-97.48724901498413</v>
      </c>
      <c r="N179" s="1725"/>
      <c r="O179" s="1725"/>
      <c r="P179" s="1725">
        <f>荷重の集計!$AC$117*P178</f>
        <v>-23.884376008671111</v>
      </c>
      <c r="Q179" s="1725"/>
      <c r="R179" s="1725"/>
      <c r="S179" s="1725"/>
      <c r="T179" s="1725"/>
      <c r="U179" s="1725"/>
      <c r="V179" s="1725"/>
      <c r="W179" s="1725"/>
      <c r="X179" s="1725"/>
      <c r="Y179" s="1741">
        <f>荷重の集計!$AA$238</f>
        <v>286.78050000000002</v>
      </c>
      <c r="Z179" s="1741"/>
      <c r="AA179" s="1741"/>
      <c r="AB179" s="1741"/>
      <c r="AC179" s="1726"/>
      <c r="AD179" s="1726"/>
      <c r="AE179" s="1726"/>
      <c r="AF179" s="1721"/>
      <c r="AG179" s="1721"/>
      <c r="AH179" s="1721"/>
      <c r="AI179" s="1689"/>
      <c r="AJ179" s="1689"/>
      <c r="AK179" s="1689"/>
      <c r="AL179" s="1689"/>
      <c r="AM179" s="1709"/>
      <c r="AN179" s="1709"/>
      <c r="AO179" s="1709"/>
      <c r="AP179" s="1709"/>
      <c r="AQ179" s="1689"/>
      <c r="AR179" s="1689"/>
      <c r="AS179" s="1689"/>
      <c r="AT179" s="1689"/>
      <c r="AU179" s="1689"/>
      <c r="AV179" s="1711"/>
    </row>
    <row r="180" spans="2:48" ht="12" customHeight="1">
      <c r="B180" s="1718">
        <f t="shared" ref="B180:B182" si="20">B178+1</f>
        <v>16</v>
      </c>
      <c r="C180" s="1689"/>
      <c r="D180" s="1720">
        <v>1.1000000000000001</v>
      </c>
      <c r="E180" s="1720"/>
      <c r="F180" s="1720"/>
      <c r="G180" s="1720">
        <v>1.2</v>
      </c>
      <c r="H180" s="1720"/>
      <c r="I180" s="1720"/>
      <c r="J180" s="1720"/>
      <c r="K180" s="1720"/>
      <c r="L180" s="1720"/>
      <c r="M180" s="1710">
        <v>1.23</v>
      </c>
      <c r="N180" s="1710"/>
      <c r="O180" s="1710"/>
      <c r="P180" s="1710">
        <v>1.23</v>
      </c>
      <c r="Q180" s="1710"/>
      <c r="R180" s="1710"/>
      <c r="S180" s="1720"/>
      <c r="T180" s="1720"/>
      <c r="U180" s="1720"/>
      <c r="V180" s="1720"/>
      <c r="W180" s="1720"/>
      <c r="X180" s="1720"/>
      <c r="Y180" s="1734" t="s">
        <v>925</v>
      </c>
      <c r="Z180" s="1734"/>
      <c r="AA180" s="1734"/>
      <c r="AB180" s="1734"/>
      <c r="AC180" s="1710"/>
      <c r="AD180" s="1710"/>
      <c r="AE180" s="1710"/>
      <c r="AF180" s="1721">
        <f>SUM(D181:AE181)</f>
        <v>975.57633231868544</v>
      </c>
      <c r="AG180" s="1721"/>
      <c r="AH180" s="1721"/>
      <c r="AI180" s="1689" t="s">
        <v>914</v>
      </c>
      <c r="AJ180" s="1689"/>
      <c r="AK180" s="1689"/>
      <c r="AL180" s="1689"/>
      <c r="AM180" s="1689" t="s">
        <v>914</v>
      </c>
      <c r="AN180" s="1689"/>
      <c r="AO180" s="1689"/>
      <c r="AP180" s="1689"/>
      <c r="AQ180" s="1689" t="s">
        <v>915</v>
      </c>
      <c r="AR180" s="1689"/>
      <c r="AS180" s="1689"/>
      <c r="AT180" s="1689"/>
      <c r="AU180" s="1689"/>
      <c r="AV180" s="1711"/>
    </row>
    <row r="181" spans="2:48" ht="12" customHeight="1">
      <c r="B181" s="1718"/>
      <c r="C181" s="1689"/>
      <c r="D181" s="1725">
        <f>荷重の集計!$AA$33*D180</f>
        <v>143.55000000000001</v>
      </c>
      <c r="E181" s="1725"/>
      <c r="F181" s="1725"/>
      <c r="G181" s="1725">
        <f>G180*荷重の集計!$AA$42</f>
        <v>42.9</v>
      </c>
      <c r="H181" s="1725"/>
      <c r="I181" s="1725"/>
      <c r="J181" s="1725"/>
      <c r="K181" s="1725"/>
      <c r="L181" s="1725"/>
      <c r="M181" s="1725">
        <f>荷重の集計!$AB$88*M180</f>
        <v>326.76439488902099</v>
      </c>
      <c r="N181" s="1725"/>
      <c r="O181" s="1725"/>
      <c r="P181" s="1725">
        <f>荷重の集計!$AC$125*P180</f>
        <v>175.58143742966439</v>
      </c>
      <c r="Q181" s="1725"/>
      <c r="R181" s="1725"/>
      <c r="S181" s="1725"/>
      <c r="T181" s="1725"/>
      <c r="U181" s="1725"/>
      <c r="V181" s="1725"/>
      <c r="W181" s="1725"/>
      <c r="X181" s="1725"/>
      <c r="Y181" s="1741">
        <f>荷重の集計!$AA$238</f>
        <v>286.78050000000002</v>
      </c>
      <c r="Z181" s="1741"/>
      <c r="AA181" s="1741"/>
      <c r="AB181" s="1741"/>
      <c r="AC181" s="1726"/>
      <c r="AD181" s="1726"/>
      <c r="AE181" s="1726"/>
      <c r="AF181" s="1721"/>
      <c r="AG181" s="1721"/>
      <c r="AH181" s="1721"/>
      <c r="AI181" s="1689"/>
      <c r="AJ181" s="1689"/>
      <c r="AK181" s="1689"/>
      <c r="AL181" s="1689"/>
      <c r="AM181" s="1689"/>
      <c r="AN181" s="1689"/>
      <c r="AO181" s="1689"/>
      <c r="AP181" s="1689"/>
      <c r="AQ181" s="1689"/>
      <c r="AR181" s="1689"/>
      <c r="AS181" s="1689"/>
      <c r="AT181" s="1689"/>
      <c r="AU181" s="1689"/>
      <c r="AV181" s="1711"/>
    </row>
    <row r="182" spans="2:48" ht="12" customHeight="1">
      <c r="B182" s="1718">
        <f t="shared" si="20"/>
        <v>17</v>
      </c>
      <c r="C182" s="1689"/>
      <c r="D182" s="1720">
        <v>1.1000000000000001</v>
      </c>
      <c r="E182" s="1720"/>
      <c r="F182" s="1720"/>
      <c r="G182" s="1720">
        <v>1.2</v>
      </c>
      <c r="H182" s="1720"/>
      <c r="I182" s="1720"/>
      <c r="J182" s="1720"/>
      <c r="K182" s="1720"/>
      <c r="L182" s="1720"/>
      <c r="M182" s="1710">
        <v>1.23</v>
      </c>
      <c r="N182" s="1710"/>
      <c r="O182" s="1710"/>
      <c r="P182" s="1710">
        <v>1.23</v>
      </c>
      <c r="Q182" s="1710"/>
      <c r="R182" s="1710"/>
      <c r="S182" s="1720"/>
      <c r="T182" s="1720"/>
      <c r="U182" s="1720"/>
      <c r="V182" s="1720"/>
      <c r="W182" s="1720"/>
      <c r="X182" s="1720"/>
      <c r="Y182" s="1734" t="s">
        <v>925</v>
      </c>
      <c r="Z182" s="1734"/>
      <c r="AA182" s="1734"/>
      <c r="AB182" s="1734"/>
      <c r="AC182" s="1710"/>
      <c r="AD182" s="1710"/>
      <c r="AE182" s="1710"/>
      <c r="AF182" s="1735">
        <f>SUM(D183:AE183)</f>
        <v>781.78775918075758</v>
      </c>
      <c r="AG182" s="1735"/>
      <c r="AH182" s="1735"/>
      <c r="AI182" s="1689" t="s">
        <v>914</v>
      </c>
      <c r="AJ182" s="1689"/>
      <c r="AK182" s="1689"/>
      <c r="AL182" s="1689"/>
      <c r="AM182" s="1689" t="s">
        <v>914</v>
      </c>
      <c r="AN182" s="1689"/>
      <c r="AO182" s="1689"/>
      <c r="AP182" s="1689"/>
      <c r="AQ182" s="1689" t="s">
        <v>916</v>
      </c>
      <c r="AR182" s="1689"/>
      <c r="AS182" s="1689"/>
      <c r="AT182" s="1689"/>
      <c r="AU182" s="1689"/>
      <c r="AV182" s="1711"/>
    </row>
    <row r="183" spans="2:48" ht="12" customHeight="1">
      <c r="B183" s="1733"/>
      <c r="C183" s="1710"/>
      <c r="D183" s="1738">
        <f>荷重の集計!$AA$33*D182</f>
        <v>143.55000000000001</v>
      </c>
      <c r="E183" s="1738"/>
      <c r="F183" s="1738"/>
      <c r="G183" s="1738">
        <f>G182*荷重の集計!$AA$42</f>
        <v>42.9</v>
      </c>
      <c r="H183" s="1738"/>
      <c r="I183" s="1738"/>
      <c r="J183" s="1738"/>
      <c r="K183" s="1738"/>
      <c r="L183" s="1738"/>
      <c r="M183" s="1738">
        <f>荷重の集計!$AB$96*M182</f>
        <v>193.55573635942844</v>
      </c>
      <c r="N183" s="1738"/>
      <c r="O183" s="1738"/>
      <c r="P183" s="1738">
        <f>荷重の集計!$AC$133*P182</f>
        <v>115.00152282132902</v>
      </c>
      <c r="Q183" s="1738"/>
      <c r="R183" s="1738"/>
      <c r="S183" s="1738"/>
      <c r="T183" s="1738"/>
      <c r="U183" s="1738"/>
      <c r="V183" s="1738"/>
      <c r="W183" s="1738"/>
      <c r="X183" s="1738"/>
      <c r="Y183" s="1739">
        <f>荷重の集計!$AA$238</f>
        <v>286.78050000000002</v>
      </c>
      <c r="Z183" s="1739"/>
      <c r="AA183" s="1739"/>
      <c r="AB183" s="1739"/>
      <c r="AC183" s="1740"/>
      <c r="AD183" s="1740"/>
      <c r="AE183" s="1740"/>
      <c r="AF183" s="1736"/>
      <c r="AG183" s="1736"/>
      <c r="AH183" s="1736"/>
      <c r="AI183" s="1710"/>
      <c r="AJ183" s="1710"/>
      <c r="AK183" s="1710"/>
      <c r="AL183" s="1710"/>
      <c r="AM183" s="1710"/>
      <c r="AN183" s="1710"/>
      <c r="AO183" s="1710"/>
      <c r="AP183" s="1710"/>
      <c r="AQ183" s="1710"/>
      <c r="AR183" s="1710"/>
      <c r="AS183" s="1710"/>
      <c r="AT183" s="1710"/>
      <c r="AU183" s="1710"/>
      <c r="AV183" s="1737"/>
    </row>
    <row r="184" spans="2:48" ht="12" customHeight="1">
      <c r="B184" s="1718">
        <f t="shared" ref="B184" si="21">B182+1</f>
        <v>18</v>
      </c>
      <c r="C184" s="1689"/>
      <c r="D184" s="1720">
        <v>1.1000000000000001</v>
      </c>
      <c r="E184" s="1720"/>
      <c r="F184" s="1720"/>
      <c r="G184" s="1720">
        <v>1.2</v>
      </c>
      <c r="H184" s="1720"/>
      <c r="I184" s="1720"/>
      <c r="J184" s="1720" t="s">
        <v>920</v>
      </c>
      <c r="K184" s="1720"/>
      <c r="L184" s="1720"/>
      <c r="M184" s="1710"/>
      <c r="N184" s="1710"/>
      <c r="O184" s="1710"/>
      <c r="P184" s="1710"/>
      <c r="Q184" s="1710"/>
      <c r="R184" s="1710"/>
      <c r="S184" s="1710"/>
      <c r="T184" s="1710"/>
      <c r="U184" s="1710"/>
      <c r="V184" s="1720"/>
      <c r="W184" s="1720"/>
      <c r="X184" s="1720"/>
      <c r="Y184" s="1734" t="s">
        <v>927</v>
      </c>
      <c r="Z184" s="1734"/>
      <c r="AA184" s="1734"/>
      <c r="AB184" s="1734"/>
      <c r="AC184" s="1710"/>
      <c r="AD184" s="1710"/>
      <c r="AE184" s="1710"/>
      <c r="AF184" s="1721">
        <f>SUM(D185:AE185)</f>
        <v>483.15750000000003</v>
      </c>
      <c r="AG184" s="1721"/>
      <c r="AH184" s="1721"/>
      <c r="AI184" s="1689" t="s">
        <v>914</v>
      </c>
      <c r="AJ184" s="1689"/>
      <c r="AK184" s="1689"/>
      <c r="AL184" s="1689"/>
      <c r="AM184" s="1689" t="s">
        <v>921</v>
      </c>
      <c r="AN184" s="1689"/>
      <c r="AO184" s="1689"/>
      <c r="AP184" s="1689"/>
      <c r="AQ184" s="1689"/>
      <c r="AR184" s="1689"/>
      <c r="AS184" s="1689"/>
      <c r="AT184" s="1689"/>
      <c r="AU184" s="1689"/>
      <c r="AV184" s="1711"/>
    </row>
    <row r="185" spans="2:48" ht="12" customHeight="1">
      <c r="B185" s="1719"/>
      <c r="C185" s="1712"/>
      <c r="D185" s="1723">
        <f>荷重の集計!$AA$33*D184</f>
        <v>143.55000000000001</v>
      </c>
      <c r="E185" s="1723"/>
      <c r="F185" s="1723"/>
      <c r="G185" s="1723">
        <f>G184*荷重の集計!$AA$42</f>
        <v>42.9</v>
      </c>
      <c r="H185" s="1723"/>
      <c r="I185" s="1723"/>
      <c r="J185" s="1723">
        <f>荷重の集計!$AB$69</f>
        <v>34.875</v>
      </c>
      <c r="K185" s="1723"/>
      <c r="L185" s="1723"/>
      <c r="M185" s="1723"/>
      <c r="N185" s="1723"/>
      <c r="O185" s="1723"/>
      <c r="P185" s="1723"/>
      <c r="Q185" s="1723"/>
      <c r="R185" s="1723"/>
      <c r="S185" s="1723"/>
      <c r="T185" s="1723"/>
      <c r="U185" s="1723"/>
      <c r="V185" s="1723"/>
      <c r="W185" s="1723"/>
      <c r="X185" s="1723"/>
      <c r="Y185" s="1732">
        <f>荷重の集計!$AA$260</f>
        <v>261.83249999999998</v>
      </c>
      <c r="Z185" s="1732"/>
      <c r="AA185" s="1732"/>
      <c r="AB185" s="1732"/>
      <c r="AC185" s="1724"/>
      <c r="AD185" s="1724"/>
      <c r="AE185" s="1724"/>
      <c r="AF185" s="1722"/>
      <c r="AG185" s="1722"/>
      <c r="AH185" s="1722"/>
      <c r="AI185" s="1712"/>
      <c r="AJ185" s="1712"/>
      <c r="AK185" s="1712"/>
      <c r="AL185" s="1712"/>
      <c r="AM185" s="1712"/>
      <c r="AN185" s="1712"/>
      <c r="AO185" s="1712"/>
      <c r="AP185" s="1712"/>
      <c r="AQ185" s="1712"/>
      <c r="AR185" s="1712"/>
      <c r="AS185" s="1712"/>
      <c r="AT185" s="1712"/>
      <c r="AU185" s="1712"/>
      <c r="AV185" s="1713"/>
    </row>
    <row r="186" spans="2:48" ht="12" customHeight="1"/>
    <row r="187" spans="2:48" ht="12" customHeight="1"/>
    <row r="188" spans="2:48" ht="12" customHeight="1">
      <c r="B188" s="1671" t="s">
        <v>894</v>
      </c>
      <c r="C188" s="1727"/>
      <c r="D188" s="1675" t="s">
        <v>895</v>
      </c>
      <c r="E188" s="1676"/>
      <c r="F188" s="1676"/>
      <c r="G188" s="1676"/>
      <c r="H188" s="1676"/>
      <c r="I188" s="1676"/>
      <c r="J188" s="1676"/>
      <c r="K188" s="1676"/>
      <c r="L188" s="1676"/>
      <c r="M188" s="1676"/>
      <c r="N188" s="1676"/>
      <c r="O188" s="1676"/>
      <c r="P188" s="1676"/>
      <c r="Q188" s="1676"/>
      <c r="R188" s="1676"/>
      <c r="S188" s="1676"/>
      <c r="T188" s="1676"/>
      <c r="U188" s="1676"/>
      <c r="V188" s="1676"/>
      <c r="W188" s="1676"/>
      <c r="X188" s="1676"/>
      <c r="Y188" s="1676"/>
      <c r="Z188" s="1676"/>
      <c r="AA188" s="1676"/>
      <c r="AB188" s="1676"/>
      <c r="AC188" s="1676"/>
      <c r="AD188" s="1676"/>
      <c r="AE188" s="1677"/>
      <c r="AF188" s="1730" t="s">
        <v>937</v>
      </c>
      <c r="AG188" s="1678"/>
      <c r="AH188" s="1678"/>
      <c r="AI188" s="1678" t="s">
        <v>897</v>
      </c>
      <c r="AJ188" s="1678"/>
      <c r="AK188" s="1678"/>
      <c r="AL188" s="1678"/>
      <c r="AM188" s="1678" t="s">
        <v>898</v>
      </c>
      <c r="AN188" s="1678"/>
      <c r="AO188" s="1678"/>
      <c r="AP188" s="1678"/>
      <c r="AQ188" s="1678" t="s">
        <v>899</v>
      </c>
      <c r="AR188" s="1678"/>
      <c r="AS188" s="1678"/>
      <c r="AT188" s="1678"/>
      <c r="AU188" s="1678"/>
      <c r="AV188" s="1731"/>
    </row>
    <row r="189" spans="2:48" ht="12" customHeight="1">
      <c r="B189" s="1728"/>
      <c r="C189" s="1729"/>
      <c r="D189" s="1689" t="s">
        <v>901</v>
      </c>
      <c r="E189" s="1689"/>
      <c r="F189" s="1689"/>
      <c r="G189" s="1689" t="s">
        <v>902</v>
      </c>
      <c r="H189" s="1689"/>
      <c r="I189" s="1689"/>
      <c r="J189" s="1689" t="s">
        <v>903</v>
      </c>
      <c r="K189" s="1689"/>
      <c r="L189" s="1689"/>
      <c r="M189" s="1689" t="s">
        <v>904</v>
      </c>
      <c r="N189" s="1689"/>
      <c r="O189" s="1689"/>
      <c r="P189" s="1689" t="s">
        <v>905</v>
      </c>
      <c r="Q189" s="1689"/>
      <c r="R189" s="1689"/>
      <c r="S189" s="1689" t="s">
        <v>906</v>
      </c>
      <c r="T189" s="1689"/>
      <c r="U189" s="1689"/>
      <c r="V189" s="1689" t="s">
        <v>907</v>
      </c>
      <c r="W189" s="1689"/>
      <c r="X189" s="1689"/>
      <c r="Y189" s="1689" t="s">
        <v>908</v>
      </c>
      <c r="Z189" s="1689"/>
      <c r="AA189" s="1689"/>
      <c r="AB189" s="1689"/>
      <c r="AC189" s="1689" t="s">
        <v>909</v>
      </c>
      <c r="AD189" s="1689"/>
      <c r="AE189" s="1689"/>
      <c r="AF189" s="1689"/>
      <c r="AG189" s="1689"/>
      <c r="AH189" s="1689"/>
      <c r="AI189" s="1689"/>
      <c r="AJ189" s="1689"/>
      <c r="AK189" s="1689"/>
      <c r="AL189" s="1689"/>
      <c r="AM189" s="1689"/>
      <c r="AN189" s="1689"/>
      <c r="AO189" s="1689"/>
      <c r="AP189" s="1689"/>
      <c r="AQ189" s="1689"/>
      <c r="AR189" s="1689"/>
      <c r="AS189" s="1689"/>
      <c r="AT189" s="1689"/>
      <c r="AU189" s="1689"/>
      <c r="AV189" s="1711"/>
    </row>
    <row r="190" spans="2:48" ht="12" customHeight="1">
      <c r="B190" s="1728"/>
      <c r="C190" s="1729"/>
      <c r="D190" s="1689"/>
      <c r="E190" s="1689"/>
      <c r="F190" s="1689"/>
      <c r="G190" s="1689"/>
      <c r="H190" s="1689"/>
      <c r="I190" s="1689"/>
      <c r="J190" s="1689"/>
      <c r="K190" s="1689"/>
      <c r="L190" s="1689"/>
      <c r="M190" s="1689"/>
      <c r="N190" s="1689"/>
      <c r="O190" s="1689"/>
      <c r="P190" s="1689"/>
      <c r="Q190" s="1689"/>
      <c r="R190" s="1689"/>
      <c r="S190" s="1689"/>
      <c r="T190" s="1689"/>
      <c r="U190" s="1689"/>
      <c r="V190" s="1689"/>
      <c r="W190" s="1689"/>
      <c r="X190" s="1689"/>
      <c r="Y190" s="1689"/>
      <c r="Z190" s="1689"/>
      <c r="AA190" s="1689"/>
      <c r="AB190" s="1689"/>
      <c r="AC190" s="1689"/>
      <c r="AD190" s="1689"/>
      <c r="AE190" s="1689"/>
      <c r="AF190" s="1689"/>
      <c r="AG190" s="1689"/>
      <c r="AH190" s="1689"/>
      <c r="AI190" s="1689"/>
      <c r="AJ190" s="1689"/>
      <c r="AK190" s="1689"/>
      <c r="AL190" s="1689"/>
      <c r="AM190" s="1689"/>
      <c r="AN190" s="1689"/>
      <c r="AO190" s="1689"/>
      <c r="AP190" s="1689"/>
      <c r="AQ190" s="1689"/>
      <c r="AR190" s="1689"/>
      <c r="AS190" s="1689"/>
      <c r="AT190" s="1689"/>
      <c r="AU190" s="1689"/>
      <c r="AV190" s="1711"/>
    </row>
    <row r="191" spans="2:48" ht="12" customHeight="1">
      <c r="B191" s="1718">
        <f>B184+1</f>
        <v>19</v>
      </c>
      <c r="C191" s="1689"/>
      <c r="D191" s="1720">
        <v>1</v>
      </c>
      <c r="E191" s="1720"/>
      <c r="F191" s="1720"/>
      <c r="G191" s="1720">
        <v>1</v>
      </c>
      <c r="H191" s="1720"/>
      <c r="I191" s="1720"/>
      <c r="J191" s="1720" t="s">
        <v>910</v>
      </c>
      <c r="K191" s="1720"/>
      <c r="L191" s="1720"/>
      <c r="M191" s="1710">
        <v>1.23</v>
      </c>
      <c r="N191" s="1710"/>
      <c r="O191" s="1710"/>
      <c r="P191" s="1710">
        <v>1.23</v>
      </c>
      <c r="Q191" s="1710"/>
      <c r="R191" s="1710"/>
      <c r="S191" s="1710">
        <v>1.23</v>
      </c>
      <c r="T191" s="1710"/>
      <c r="U191" s="1710"/>
      <c r="V191" s="1720">
        <v>1</v>
      </c>
      <c r="W191" s="1720"/>
      <c r="X191" s="1720"/>
      <c r="Y191" s="1710"/>
      <c r="Z191" s="1710"/>
      <c r="AA191" s="1710"/>
      <c r="AB191" s="1710"/>
      <c r="AC191" s="1710"/>
      <c r="AD191" s="1710"/>
      <c r="AE191" s="1710"/>
      <c r="AF191" s="1721">
        <f>SUM(D192:AE192)</f>
        <v>74.35446997634476</v>
      </c>
      <c r="AG191" s="1721"/>
      <c r="AH191" s="1721"/>
      <c r="AI191" s="1714" t="s">
        <v>928</v>
      </c>
      <c r="AJ191" s="1709"/>
      <c r="AK191" s="1709"/>
      <c r="AL191" s="1709"/>
      <c r="AM191" s="1709" t="s">
        <v>912</v>
      </c>
      <c r="AN191" s="1709"/>
      <c r="AO191" s="1709"/>
      <c r="AP191" s="1709"/>
      <c r="AQ191" s="1689" t="s">
        <v>913</v>
      </c>
      <c r="AR191" s="1689"/>
      <c r="AS191" s="1689"/>
      <c r="AT191" s="1689"/>
      <c r="AU191" s="1689"/>
      <c r="AV191" s="1711"/>
    </row>
    <row r="192" spans="2:48" ht="12" customHeight="1">
      <c r="B192" s="1718"/>
      <c r="C192" s="1689"/>
      <c r="D192" s="1725">
        <f>荷重の集計!$AA$33*D191</f>
        <v>130.5</v>
      </c>
      <c r="E192" s="1725"/>
      <c r="F192" s="1725"/>
      <c r="G192" s="1725">
        <f>G191*荷重の集計!$AA$42</f>
        <v>35.75</v>
      </c>
      <c r="H192" s="1725"/>
      <c r="I192" s="1725"/>
      <c r="J192" s="1725">
        <f>荷重の集計!$AB$61</f>
        <v>31</v>
      </c>
      <c r="K192" s="1725"/>
      <c r="L192" s="1725"/>
      <c r="M192" s="1725">
        <f>荷重の集計!$AB$80*M191</f>
        <v>-97.48724901498413</v>
      </c>
      <c r="N192" s="1725"/>
      <c r="O192" s="1725"/>
      <c r="P192" s="1725">
        <f>荷重の集計!$AC$117*P191</f>
        <v>-23.884376008671111</v>
      </c>
      <c r="Q192" s="1725"/>
      <c r="R192" s="1725"/>
      <c r="S192" s="1725">
        <f>荷重の集計!$AB$170*S191</f>
        <v>-18.140655000000002</v>
      </c>
      <c r="T192" s="1725"/>
      <c r="U192" s="1725"/>
      <c r="V192" s="1725">
        <f>V191*荷重の集計!$AB$197</f>
        <v>16.61675</v>
      </c>
      <c r="W192" s="1725"/>
      <c r="X192" s="1725"/>
      <c r="Y192" s="1726"/>
      <c r="Z192" s="1726"/>
      <c r="AA192" s="1726"/>
      <c r="AB192" s="1726"/>
      <c r="AC192" s="1726"/>
      <c r="AD192" s="1726"/>
      <c r="AE192" s="1726"/>
      <c r="AF192" s="1721"/>
      <c r="AG192" s="1721"/>
      <c r="AH192" s="1721"/>
      <c r="AI192" s="1709"/>
      <c r="AJ192" s="1709"/>
      <c r="AK192" s="1709"/>
      <c r="AL192" s="1709"/>
      <c r="AM192" s="1709"/>
      <c r="AN192" s="1709"/>
      <c r="AO192" s="1709"/>
      <c r="AP192" s="1709"/>
      <c r="AQ192" s="1689"/>
      <c r="AR192" s="1689"/>
      <c r="AS192" s="1689"/>
      <c r="AT192" s="1689"/>
      <c r="AU192" s="1689"/>
      <c r="AV192" s="1711"/>
    </row>
    <row r="193" spans="2:48" ht="12" customHeight="1">
      <c r="B193" s="1718">
        <f>B191+1</f>
        <v>20</v>
      </c>
      <c r="C193" s="1689"/>
      <c r="D193" s="1720">
        <v>1</v>
      </c>
      <c r="E193" s="1720"/>
      <c r="F193" s="1720"/>
      <c r="G193" s="1720">
        <v>1</v>
      </c>
      <c r="H193" s="1720"/>
      <c r="I193" s="1720"/>
      <c r="J193" s="1720" t="s">
        <v>910</v>
      </c>
      <c r="K193" s="1720"/>
      <c r="L193" s="1720"/>
      <c r="M193" s="1710">
        <v>1.23</v>
      </c>
      <c r="N193" s="1710"/>
      <c r="O193" s="1710"/>
      <c r="P193" s="1710">
        <v>1.23</v>
      </c>
      <c r="Q193" s="1710"/>
      <c r="R193" s="1710"/>
      <c r="S193" s="1710">
        <v>1.23</v>
      </c>
      <c r="T193" s="1710"/>
      <c r="U193" s="1710"/>
      <c r="V193" s="1720">
        <v>1</v>
      </c>
      <c r="W193" s="1720"/>
      <c r="X193" s="1720"/>
      <c r="Y193" s="1710"/>
      <c r="Z193" s="1710"/>
      <c r="AA193" s="1710"/>
      <c r="AB193" s="1710"/>
      <c r="AC193" s="1710"/>
      <c r="AD193" s="1710"/>
      <c r="AE193" s="1710"/>
      <c r="AF193" s="1721">
        <f>SUM(D194:AE194)</f>
        <v>761.37818231868539</v>
      </c>
      <c r="AG193" s="1721"/>
      <c r="AH193" s="1721"/>
      <c r="AI193" s="1689" t="s">
        <v>914</v>
      </c>
      <c r="AJ193" s="1689"/>
      <c r="AK193" s="1689"/>
      <c r="AL193" s="1689"/>
      <c r="AM193" s="1689" t="s">
        <v>914</v>
      </c>
      <c r="AN193" s="1689"/>
      <c r="AO193" s="1689"/>
      <c r="AP193" s="1689"/>
      <c r="AQ193" s="1689" t="s">
        <v>915</v>
      </c>
      <c r="AR193" s="1689"/>
      <c r="AS193" s="1689"/>
      <c r="AT193" s="1689"/>
      <c r="AU193" s="1689"/>
      <c r="AV193" s="1711"/>
    </row>
    <row r="194" spans="2:48" ht="12" customHeight="1">
      <c r="B194" s="1718"/>
      <c r="C194" s="1689"/>
      <c r="D194" s="1725">
        <f>荷重の集計!$AA$33*D193</f>
        <v>130.5</v>
      </c>
      <c r="E194" s="1725"/>
      <c r="F194" s="1725"/>
      <c r="G194" s="1725">
        <f>G193*荷重の集計!$AA$42</f>
        <v>35.75</v>
      </c>
      <c r="H194" s="1725"/>
      <c r="I194" s="1725"/>
      <c r="J194" s="1725">
        <f>荷重の集計!$AB$61</f>
        <v>31</v>
      </c>
      <c r="K194" s="1725"/>
      <c r="L194" s="1725"/>
      <c r="M194" s="1725">
        <f>荷重の集計!$AB$88*M193</f>
        <v>326.76439488902099</v>
      </c>
      <c r="N194" s="1725"/>
      <c r="O194" s="1725"/>
      <c r="P194" s="1725">
        <f>荷重の集計!$AC$125*P193</f>
        <v>175.58143742966439</v>
      </c>
      <c r="Q194" s="1725"/>
      <c r="R194" s="1725"/>
      <c r="S194" s="1725">
        <f>荷重の集計!$AB$178*S193</f>
        <v>45.165599999999998</v>
      </c>
      <c r="T194" s="1725"/>
      <c r="U194" s="1725"/>
      <c r="V194" s="1725">
        <f>V193*荷重の集計!$AB$197</f>
        <v>16.61675</v>
      </c>
      <c r="W194" s="1725"/>
      <c r="X194" s="1725"/>
      <c r="Y194" s="1726"/>
      <c r="Z194" s="1726"/>
      <c r="AA194" s="1726"/>
      <c r="AB194" s="1726"/>
      <c r="AC194" s="1726"/>
      <c r="AD194" s="1726"/>
      <c r="AE194" s="1726"/>
      <c r="AF194" s="1721"/>
      <c r="AG194" s="1721"/>
      <c r="AH194" s="1721"/>
      <c r="AI194" s="1689"/>
      <c r="AJ194" s="1689"/>
      <c r="AK194" s="1689"/>
      <c r="AL194" s="1689"/>
      <c r="AM194" s="1689"/>
      <c r="AN194" s="1689"/>
      <c r="AO194" s="1689"/>
      <c r="AP194" s="1689"/>
      <c r="AQ194" s="1689"/>
      <c r="AR194" s="1689"/>
      <c r="AS194" s="1689"/>
      <c r="AT194" s="1689"/>
      <c r="AU194" s="1689"/>
      <c r="AV194" s="1711"/>
    </row>
    <row r="195" spans="2:48" ht="12" customHeight="1">
      <c r="B195" s="1718">
        <f t="shared" ref="B195:B209" si="22">B193+1</f>
        <v>21</v>
      </c>
      <c r="C195" s="1689"/>
      <c r="D195" s="1720">
        <v>1</v>
      </c>
      <c r="E195" s="1720"/>
      <c r="F195" s="1720"/>
      <c r="G195" s="1720">
        <v>1</v>
      </c>
      <c r="H195" s="1720"/>
      <c r="I195" s="1720"/>
      <c r="J195" s="1720" t="s">
        <v>910</v>
      </c>
      <c r="K195" s="1720"/>
      <c r="L195" s="1720"/>
      <c r="M195" s="1710">
        <v>1.23</v>
      </c>
      <c r="N195" s="1710"/>
      <c r="O195" s="1710"/>
      <c r="P195" s="1710">
        <v>1.23</v>
      </c>
      <c r="Q195" s="1710"/>
      <c r="R195" s="1710"/>
      <c r="S195" s="1710">
        <v>1.23</v>
      </c>
      <c r="T195" s="1710"/>
      <c r="U195" s="1710"/>
      <c r="V195" s="1720">
        <v>1</v>
      </c>
      <c r="W195" s="1720"/>
      <c r="X195" s="1720"/>
      <c r="Y195" s="1710"/>
      <c r="Z195" s="1710"/>
      <c r="AA195" s="1710"/>
      <c r="AB195" s="1710"/>
      <c r="AC195" s="1710"/>
      <c r="AD195" s="1710"/>
      <c r="AE195" s="1710"/>
      <c r="AF195" s="1721">
        <f>SUM(D196:AE196)</f>
        <v>545.1461066807575</v>
      </c>
      <c r="AG195" s="1721"/>
      <c r="AH195" s="1721"/>
      <c r="AI195" s="1689" t="s">
        <v>914</v>
      </c>
      <c r="AJ195" s="1689"/>
      <c r="AK195" s="1689"/>
      <c r="AL195" s="1689"/>
      <c r="AM195" s="1689" t="s">
        <v>914</v>
      </c>
      <c r="AN195" s="1689"/>
      <c r="AO195" s="1689"/>
      <c r="AP195" s="1689"/>
      <c r="AQ195" s="1689" t="s">
        <v>916</v>
      </c>
      <c r="AR195" s="1689"/>
      <c r="AS195" s="1689"/>
      <c r="AT195" s="1689"/>
      <c r="AU195" s="1689"/>
      <c r="AV195" s="1711"/>
    </row>
    <row r="196" spans="2:48" ht="12" customHeight="1">
      <c r="B196" s="1718"/>
      <c r="C196" s="1689"/>
      <c r="D196" s="1725">
        <f>荷重の集計!$AA$33*D195</f>
        <v>130.5</v>
      </c>
      <c r="E196" s="1725"/>
      <c r="F196" s="1725"/>
      <c r="G196" s="1725">
        <f>G195*荷重の集計!$AA$42</f>
        <v>35.75</v>
      </c>
      <c r="H196" s="1725"/>
      <c r="I196" s="1725"/>
      <c r="J196" s="1725">
        <f>荷重の集計!$AB$61</f>
        <v>31</v>
      </c>
      <c r="K196" s="1725"/>
      <c r="L196" s="1725"/>
      <c r="M196" s="1725">
        <f>荷重の集計!$AB$96*M195</f>
        <v>193.55573635942844</v>
      </c>
      <c r="N196" s="1725"/>
      <c r="O196" s="1725"/>
      <c r="P196" s="1725">
        <f>荷重の集計!$AC$133*P195</f>
        <v>115.00152282132902</v>
      </c>
      <c r="Q196" s="1725"/>
      <c r="R196" s="1725"/>
      <c r="S196" s="1725">
        <f>荷重の集計!$AB$186*S195</f>
        <v>22.722097500000004</v>
      </c>
      <c r="T196" s="1725"/>
      <c r="U196" s="1725"/>
      <c r="V196" s="1725">
        <f>V195*荷重の集計!$AB$197</f>
        <v>16.61675</v>
      </c>
      <c r="W196" s="1725"/>
      <c r="X196" s="1725"/>
      <c r="Y196" s="1726"/>
      <c r="Z196" s="1726"/>
      <c r="AA196" s="1726"/>
      <c r="AB196" s="1726"/>
      <c r="AC196" s="1726"/>
      <c r="AD196" s="1726"/>
      <c r="AE196" s="1726"/>
      <c r="AF196" s="1721"/>
      <c r="AG196" s="1721"/>
      <c r="AH196" s="1721"/>
      <c r="AI196" s="1689"/>
      <c r="AJ196" s="1689"/>
      <c r="AK196" s="1689"/>
      <c r="AL196" s="1689"/>
      <c r="AM196" s="1689"/>
      <c r="AN196" s="1689"/>
      <c r="AO196" s="1689"/>
      <c r="AP196" s="1689"/>
      <c r="AQ196" s="1689"/>
      <c r="AR196" s="1689"/>
      <c r="AS196" s="1689"/>
      <c r="AT196" s="1689"/>
      <c r="AU196" s="1689"/>
      <c r="AV196" s="1711"/>
    </row>
    <row r="197" spans="2:48" ht="12" customHeight="1">
      <c r="B197" s="1718">
        <f t="shared" si="22"/>
        <v>22</v>
      </c>
      <c r="C197" s="1689"/>
      <c r="D197" s="1720">
        <v>1</v>
      </c>
      <c r="E197" s="1720"/>
      <c r="F197" s="1720"/>
      <c r="G197" s="1720">
        <v>1</v>
      </c>
      <c r="H197" s="1720"/>
      <c r="I197" s="1720"/>
      <c r="J197" s="1720" t="s">
        <v>920</v>
      </c>
      <c r="K197" s="1720"/>
      <c r="L197" s="1720"/>
      <c r="M197" s="1710"/>
      <c r="N197" s="1710"/>
      <c r="O197" s="1710"/>
      <c r="P197" s="1710"/>
      <c r="Q197" s="1710"/>
      <c r="R197" s="1710"/>
      <c r="S197" s="1710"/>
      <c r="T197" s="1710"/>
      <c r="U197" s="1710"/>
      <c r="V197" s="1720"/>
      <c r="W197" s="1720"/>
      <c r="X197" s="1720"/>
      <c r="Y197" s="1710"/>
      <c r="Z197" s="1710"/>
      <c r="AA197" s="1710"/>
      <c r="AB197" s="1710"/>
      <c r="AC197" s="1710"/>
      <c r="AD197" s="1710"/>
      <c r="AE197" s="1710"/>
      <c r="AF197" s="1721">
        <f>SUM(D198:AE198)</f>
        <v>201.125</v>
      </c>
      <c r="AG197" s="1721"/>
      <c r="AH197" s="1721"/>
      <c r="AI197" s="1689" t="s">
        <v>914</v>
      </c>
      <c r="AJ197" s="1689"/>
      <c r="AK197" s="1689"/>
      <c r="AL197" s="1689"/>
      <c r="AM197" s="1689" t="s">
        <v>921</v>
      </c>
      <c r="AN197" s="1689"/>
      <c r="AO197" s="1689"/>
      <c r="AP197" s="1689"/>
      <c r="AQ197" s="1689"/>
      <c r="AR197" s="1689"/>
      <c r="AS197" s="1689"/>
      <c r="AT197" s="1689"/>
      <c r="AU197" s="1689"/>
      <c r="AV197" s="1711"/>
    </row>
    <row r="198" spans="2:48" ht="12" customHeight="1">
      <c r="B198" s="1718"/>
      <c r="C198" s="1689"/>
      <c r="D198" s="1725">
        <f>荷重の集計!$AA$33*D197</f>
        <v>130.5</v>
      </c>
      <c r="E198" s="1725"/>
      <c r="F198" s="1725"/>
      <c r="G198" s="1725">
        <f>G197*荷重の集計!$AA$42</f>
        <v>35.75</v>
      </c>
      <c r="H198" s="1725"/>
      <c r="I198" s="1725"/>
      <c r="J198" s="1725">
        <f>荷重の集計!$AB$69</f>
        <v>34.875</v>
      </c>
      <c r="K198" s="1725"/>
      <c r="L198" s="1725"/>
      <c r="M198" s="1725"/>
      <c r="N198" s="1725"/>
      <c r="O198" s="1725"/>
      <c r="P198" s="1725"/>
      <c r="Q198" s="1725"/>
      <c r="R198" s="1725"/>
      <c r="S198" s="1725"/>
      <c r="T198" s="1725"/>
      <c r="U198" s="1725"/>
      <c r="V198" s="1725"/>
      <c r="W198" s="1725"/>
      <c r="X198" s="1725"/>
      <c r="Y198" s="1726"/>
      <c r="Z198" s="1726"/>
      <c r="AA198" s="1726"/>
      <c r="AB198" s="1726"/>
      <c r="AC198" s="1726"/>
      <c r="AD198" s="1726"/>
      <c r="AE198" s="1726"/>
      <c r="AF198" s="1721"/>
      <c r="AG198" s="1721"/>
      <c r="AH198" s="1721"/>
      <c r="AI198" s="1689"/>
      <c r="AJ198" s="1689"/>
      <c r="AK198" s="1689"/>
      <c r="AL198" s="1689"/>
      <c r="AM198" s="1689"/>
      <c r="AN198" s="1689"/>
      <c r="AO198" s="1689"/>
      <c r="AP198" s="1689"/>
      <c r="AQ198" s="1689"/>
      <c r="AR198" s="1689"/>
      <c r="AS198" s="1689"/>
      <c r="AT198" s="1689"/>
      <c r="AU198" s="1689"/>
      <c r="AV198" s="1711"/>
    </row>
    <row r="199" spans="2:48" ht="12" customHeight="1">
      <c r="B199" s="1718">
        <f t="shared" si="22"/>
        <v>23</v>
      </c>
      <c r="C199" s="1689"/>
      <c r="D199" s="1720">
        <v>1</v>
      </c>
      <c r="E199" s="1720"/>
      <c r="F199" s="1720"/>
      <c r="G199" s="1720">
        <v>1</v>
      </c>
      <c r="H199" s="1720"/>
      <c r="I199" s="1720"/>
      <c r="J199" s="1720" t="s">
        <v>918</v>
      </c>
      <c r="K199" s="1720"/>
      <c r="L199" s="1720"/>
      <c r="M199" s="1720">
        <v>1</v>
      </c>
      <c r="N199" s="1720"/>
      <c r="O199" s="1720"/>
      <c r="P199" s="1720"/>
      <c r="Q199" s="1720"/>
      <c r="R199" s="1720"/>
      <c r="S199" s="1720"/>
      <c r="T199" s="1720"/>
      <c r="U199" s="1720"/>
      <c r="V199" s="1720"/>
      <c r="W199" s="1720"/>
      <c r="X199" s="1720"/>
      <c r="Y199" s="1710"/>
      <c r="Z199" s="1710"/>
      <c r="AA199" s="1710"/>
      <c r="AB199" s="1710"/>
      <c r="AC199" s="1720">
        <v>1</v>
      </c>
      <c r="AD199" s="1720"/>
      <c r="AE199" s="1720"/>
      <c r="AF199" s="1721">
        <f>SUM(D200:AE200)</f>
        <v>293.40674999999999</v>
      </c>
      <c r="AG199" s="1721"/>
      <c r="AH199" s="1721"/>
      <c r="AI199" s="1714" t="s">
        <v>929</v>
      </c>
      <c r="AJ199" s="1709"/>
      <c r="AK199" s="1709"/>
      <c r="AL199" s="1709"/>
      <c r="AM199" s="1689" t="s">
        <v>914</v>
      </c>
      <c r="AN199" s="1689"/>
      <c r="AO199" s="1689"/>
      <c r="AP199" s="1689"/>
      <c r="AQ199" s="1689" t="s">
        <v>930</v>
      </c>
      <c r="AR199" s="1689"/>
      <c r="AS199" s="1689"/>
      <c r="AT199" s="1689"/>
      <c r="AU199" s="1689"/>
      <c r="AV199" s="1711"/>
    </row>
    <row r="200" spans="2:48" ht="12" customHeight="1">
      <c r="B200" s="1718"/>
      <c r="C200" s="1689"/>
      <c r="D200" s="1725">
        <f>荷重の集計!$AA$33*D199</f>
        <v>130.5</v>
      </c>
      <c r="E200" s="1725"/>
      <c r="F200" s="1725"/>
      <c r="G200" s="1725">
        <f>G199*荷重の集計!$AA$42</f>
        <v>35.75</v>
      </c>
      <c r="H200" s="1725"/>
      <c r="I200" s="1725"/>
      <c r="J200" s="1725">
        <f>荷重の集計!$AB$53</f>
        <v>19.375</v>
      </c>
      <c r="K200" s="1725"/>
      <c r="L200" s="1725"/>
      <c r="M200" s="1725">
        <f>荷重の集計!$AB$104*M199</f>
        <v>43.57200000000001</v>
      </c>
      <c r="N200" s="1725"/>
      <c r="O200" s="1725"/>
      <c r="P200" s="1725"/>
      <c r="Q200" s="1725"/>
      <c r="R200" s="1725"/>
      <c r="S200" s="1725"/>
      <c r="T200" s="1725"/>
      <c r="U200" s="1725"/>
      <c r="V200" s="1725"/>
      <c r="W200" s="1725"/>
      <c r="X200" s="1725"/>
      <c r="Y200" s="1726"/>
      <c r="Z200" s="1726"/>
      <c r="AA200" s="1726"/>
      <c r="AB200" s="1726"/>
      <c r="AC200" s="1725">
        <f>荷重の集計!$AA$216*AC199</f>
        <v>64.209749999999985</v>
      </c>
      <c r="AD200" s="1725"/>
      <c r="AE200" s="1725"/>
      <c r="AF200" s="1721"/>
      <c r="AG200" s="1721"/>
      <c r="AH200" s="1721"/>
      <c r="AI200" s="1709"/>
      <c r="AJ200" s="1709"/>
      <c r="AK200" s="1709"/>
      <c r="AL200" s="1709"/>
      <c r="AM200" s="1710"/>
      <c r="AN200" s="1710"/>
      <c r="AO200" s="1710"/>
      <c r="AP200" s="1710"/>
      <c r="AQ200" s="1689"/>
      <c r="AR200" s="1689"/>
      <c r="AS200" s="1689"/>
      <c r="AT200" s="1689"/>
      <c r="AU200" s="1689"/>
      <c r="AV200" s="1711"/>
    </row>
    <row r="201" spans="2:48" ht="12" customHeight="1">
      <c r="B201" s="1718">
        <f t="shared" si="22"/>
        <v>24</v>
      </c>
      <c r="C201" s="1689"/>
      <c r="D201" s="1720">
        <v>1</v>
      </c>
      <c r="E201" s="1720"/>
      <c r="F201" s="1720"/>
      <c r="G201" s="1720">
        <v>1</v>
      </c>
      <c r="H201" s="1720"/>
      <c r="I201" s="1720"/>
      <c r="J201" s="1720" t="s">
        <v>918</v>
      </c>
      <c r="K201" s="1720"/>
      <c r="L201" s="1720"/>
      <c r="M201" s="1720">
        <v>1</v>
      </c>
      <c r="N201" s="1720"/>
      <c r="O201" s="1720"/>
      <c r="P201" s="1720"/>
      <c r="Q201" s="1720"/>
      <c r="R201" s="1720"/>
      <c r="S201" s="1720"/>
      <c r="T201" s="1720"/>
      <c r="U201" s="1720"/>
      <c r="V201" s="1720"/>
      <c r="W201" s="1720"/>
      <c r="X201" s="1720"/>
      <c r="Y201" s="1710"/>
      <c r="Z201" s="1710"/>
      <c r="AA201" s="1710"/>
      <c r="AB201" s="1710"/>
      <c r="AC201" s="1720">
        <v>1</v>
      </c>
      <c r="AD201" s="1720"/>
      <c r="AE201" s="1720"/>
      <c r="AF201" s="1721">
        <f>SUM(D202:AE202)</f>
        <v>1437.42</v>
      </c>
      <c r="AG201" s="1721"/>
      <c r="AH201" s="1721"/>
      <c r="AI201" s="1709" t="s">
        <v>914</v>
      </c>
      <c r="AJ201" s="1709"/>
      <c r="AK201" s="1709"/>
      <c r="AL201" s="1709"/>
      <c r="AM201" s="1689" t="s">
        <v>914</v>
      </c>
      <c r="AN201" s="1689"/>
      <c r="AO201" s="1689"/>
      <c r="AP201" s="1689"/>
      <c r="AQ201" s="1689" t="s">
        <v>931</v>
      </c>
      <c r="AR201" s="1689"/>
      <c r="AS201" s="1689"/>
      <c r="AT201" s="1689"/>
      <c r="AU201" s="1689"/>
      <c r="AV201" s="1711"/>
    </row>
    <row r="202" spans="2:48" ht="12" customHeight="1">
      <c r="B202" s="1718"/>
      <c r="C202" s="1689"/>
      <c r="D202" s="1725">
        <f>荷重の集計!$AA$33*D201</f>
        <v>130.5</v>
      </c>
      <c r="E202" s="1725"/>
      <c r="F202" s="1725"/>
      <c r="G202" s="1725">
        <f>G201*荷重の集計!$AA$42</f>
        <v>35.75</v>
      </c>
      <c r="H202" s="1725"/>
      <c r="I202" s="1725"/>
      <c r="J202" s="1725">
        <f>荷重の集計!$AB$53</f>
        <v>19.375</v>
      </c>
      <c r="K202" s="1725"/>
      <c r="L202" s="1725"/>
      <c r="M202" s="1725">
        <f>荷重の集計!$AB$104*M201</f>
        <v>43.57200000000001</v>
      </c>
      <c r="N202" s="1725"/>
      <c r="O202" s="1725"/>
      <c r="P202" s="1725"/>
      <c r="Q202" s="1725"/>
      <c r="R202" s="1725"/>
      <c r="S202" s="1725"/>
      <c r="T202" s="1725"/>
      <c r="U202" s="1725"/>
      <c r="V202" s="1725"/>
      <c r="W202" s="1725"/>
      <c r="X202" s="1725"/>
      <c r="Y202" s="1726"/>
      <c r="Z202" s="1726"/>
      <c r="AA202" s="1726"/>
      <c r="AB202" s="1726"/>
      <c r="AC202" s="1725">
        <f>荷重の集計!$AA$271</f>
        <v>1208.2230000000002</v>
      </c>
      <c r="AD202" s="1725"/>
      <c r="AE202" s="1725"/>
      <c r="AF202" s="1721"/>
      <c r="AG202" s="1721"/>
      <c r="AH202" s="1721"/>
      <c r="AI202" s="1709"/>
      <c r="AJ202" s="1709"/>
      <c r="AK202" s="1709"/>
      <c r="AL202" s="1709"/>
      <c r="AM202" s="1710"/>
      <c r="AN202" s="1710"/>
      <c r="AO202" s="1710"/>
      <c r="AP202" s="1710"/>
      <c r="AQ202" s="1689"/>
      <c r="AR202" s="1689"/>
      <c r="AS202" s="1689"/>
      <c r="AT202" s="1689"/>
      <c r="AU202" s="1689"/>
      <c r="AV202" s="1711"/>
    </row>
    <row r="203" spans="2:48" ht="12" customHeight="1">
      <c r="B203" s="1718">
        <f t="shared" si="22"/>
        <v>25</v>
      </c>
      <c r="C203" s="1689"/>
      <c r="D203" s="1720">
        <v>1</v>
      </c>
      <c r="E203" s="1720"/>
      <c r="F203" s="1720"/>
      <c r="G203" s="1720">
        <v>1</v>
      </c>
      <c r="H203" s="1720"/>
      <c r="I203" s="1720"/>
      <c r="J203" s="1720" t="s">
        <v>918</v>
      </c>
      <c r="K203" s="1720"/>
      <c r="L203" s="1720"/>
      <c r="M203" s="1720">
        <v>1</v>
      </c>
      <c r="N203" s="1720"/>
      <c r="O203" s="1720"/>
      <c r="P203" s="1720">
        <v>1</v>
      </c>
      <c r="Q203" s="1720"/>
      <c r="R203" s="1720"/>
      <c r="S203" s="1720"/>
      <c r="T203" s="1720"/>
      <c r="U203" s="1720"/>
      <c r="V203" s="1720"/>
      <c r="W203" s="1720"/>
      <c r="X203" s="1720"/>
      <c r="Y203" s="1710"/>
      <c r="Z203" s="1710"/>
      <c r="AA203" s="1710"/>
      <c r="AB203" s="1710"/>
      <c r="AC203" s="1710"/>
      <c r="AD203" s="1710"/>
      <c r="AE203" s="1710"/>
      <c r="AF203" s="1721">
        <f>SUM(D204:AE204)</f>
        <v>86.948882094589237</v>
      </c>
      <c r="AG203" s="1721"/>
      <c r="AH203" s="1721"/>
      <c r="AI203" s="1709" t="s">
        <v>932</v>
      </c>
      <c r="AJ203" s="1709"/>
      <c r="AK203" s="1709"/>
      <c r="AL203" s="1709"/>
      <c r="AM203" s="1689" t="s">
        <v>933</v>
      </c>
      <c r="AN203" s="1689"/>
      <c r="AO203" s="1689"/>
      <c r="AP203" s="1689"/>
      <c r="AQ203" s="1689" t="s">
        <v>913</v>
      </c>
      <c r="AR203" s="1689"/>
      <c r="AS203" s="1689"/>
      <c r="AT203" s="1689"/>
      <c r="AU203" s="1689"/>
      <c r="AV203" s="1711"/>
    </row>
    <row r="204" spans="2:48" ht="12" customHeight="1">
      <c r="B204" s="1718"/>
      <c r="C204" s="1689"/>
      <c r="D204" s="1725">
        <f>荷重の集計!$AA$33*D203</f>
        <v>130.5</v>
      </c>
      <c r="E204" s="1725"/>
      <c r="F204" s="1725"/>
      <c r="G204" s="1725">
        <f>G203*荷重の集計!$AA$42</f>
        <v>35.75</v>
      </c>
      <c r="H204" s="1725"/>
      <c r="I204" s="1725"/>
      <c r="J204" s="1725">
        <f>荷重の集計!$AB$53</f>
        <v>19.375</v>
      </c>
      <c r="K204" s="1725"/>
      <c r="L204" s="1725"/>
      <c r="M204" s="1725">
        <f>荷重の集計!$AB$80*M203</f>
        <v>-79.257926028442384</v>
      </c>
      <c r="N204" s="1725"/>
      <c r="O204" s="1725"/>
      <c r="P204" s="1725">
        <f>荷重の集計!$AC$143*P203</f>
        <v>-19.418191876968383</v>
      </c>
      <c r="Q204" s="1725"/>
      <c r="R204" s="1725"/>
      <c r="S204" s="1725"/>
      <c r="T204" s="1725"/>
      <c r="U204" s="1725"/>
      <c r="V204" s="1725"/>
      <c r="W204" s="1725"/>
      <c r="X204" s="1725"/>
      <c r="Y204" s="1726"/>
      <c r="Z204" s="1726"/>
      <c r="AA204" s="1726"/>
      <c r="AB204" s="1726"/>
      <c r="AC204" s="1726"/>
      <c r="AD204" s="1726"/>
      <c r="AE204" s="1726"/>
      <c r="AF204" s="1721"/>
      <c r="AG204" s="1721"/>
      <c r="AH204" s="1721"/>
      <c r="AI204" s="1709"/>
      <c r="AJ204" s="1709"/>
      <c r="AK204" s="1709"/>
      <c r="AL204" s="1709"/>
      <c r="AM204" s="1710"/>
      <c r="AN204" s="1710"/>
      <c r="AO204" s="1710"/>
      <c r="AP204" s="1710"/>
      <c r="AQ204" s="1689"/>
      <c r="AR204" s="1689"/>
      <c r="AS204" s="1689"/>
      <c r="AT204" s="1689"/>
      <c r="AU204" s="1689"/>
      <c r="AV204" s="1711"/>
    </row>
    <row r="205" spans="2:48" ht="12" customHeight="1">
      <c r="B205" s="1718">
        <f t="shared" si="22"/>
        <v>26</v>
      </c>
      <c r="C205" s="1689"/>
      <c r="D205" s="1720">
        <v>1</v>
      </c>
      <c r="E205" s="1720"/>
      <c r="F205" s="1720"/>
      <c r="G205" s="1720">
        <v>1</v>
      </c>
      <c r="H205" s="1720"/>
      <c r="I205" s="1720"/>
      <c r="J205" s="1720" t="s">
        <v>918</v>
      </c>
      <c r="K205" s="1720"/>
      <c r="L205" s="1720"/>
      <c r="M205" s="1720">
        <v>1</v>
      </c>
      <c r="N205" s="1720"/>
      <c r="O205" s="1720"/>
      <c r="P205" s="1720">
        <v>1</v>
      </c>
      <c r="Q205" s="1720"/>
      <c r="R205" s="1720"/>
      <c r="S205" s="1720"/>
      <c r="T205" s="1720"/>
      <c r="U205" s="1720"/>
      <c r="V205" s="1720"/>
      <c r="W205" s="1720"/>
      <c r="X205" s="1720"/>
      <c r="Y205" s="1710"/>
      <c r="Z205" s="1710"/>
      <c r="AA205" s="1710"/>
      <c r="AB205" s="1710"/>
      <c r="AC205" s="1710"/>
      <c r="AD205" s="1710"/>
      <c r="AE205" s="1710"/>
      <c r="AF205" s="1721">
        <f t="shared" ref="AF205" si="23">SUM(D206:AE206)</f>
        <v>594.03624578754909</v>
      </c>
      <c r="AG205" s="1721"/>
      <c r="AH205" s="1721"/>
      <c r="AI205" s="1709" t="s">
        <v>914</v>
      </c>
      <c r="AJ205" s="1709"/>
      <c r="AK205" s="1709"/>
      <c r="AL205" s="1709"/>
      <c r="AM205" s="1689" t="s">
        <v>914</v>
      </c>
      <c r="AN205" s="1689"/>
      <c r="AO205" s="1689"/>
      <c r="AP205" s="1689"/>
      <c r="AQ205" s="1689" t="s">
        <v>915</v>
      </c>
      <c r="AR205" s="1689"/>
      <c r="AS205" s="1689"/>
      <c r="AT205" s="1689"/>
      <c r="AU205" s="1689"/>
      <c r="AV205" s="1711"/>
    </row>
    <row r="206" spans="2:48" ht="12" customHeight="1">
      <c r="B206" s="1718"/>
      <c r="C206" s="1689"/>
      <c r="D206" s="1725">
        <f>荷重の集計!$AA$33*D205</f>
        <v>130.5</v>
      </c>
      <c r="E206" s="1725"/>
      <c r="F206" s="1725"/>
      <c r="G206" s="1725">
        <f>G205*荷重の集計!$AA$42</f>
        <v>35.75</v>
      </c>
      <c r="H206" s="1725"/>
      <c r="I206" s="1725"/>
      <c r="J206" s="1725">
        <f>荷重の集計!$AB$53</f>
        <v>19.375</v>
      </c>
      <c r="K206" s="1725"/>
      <c r="L206" s="1725"/>
      <c r="M206" s="1725">
        <f>荷重の集計!$AB$88*M205</f>
        <v>265.66210966587073</v>
      </c>
      <c r="N206" s="1725"/>
      <c r="O206" s="1725"/>
      <c r="P206" s="1725">
        <f>荷重の集計!$AC$151*P205</f>
        <v>142.74913612167836</v>
      </c>
      <c r="Q206" s="1725"/>
      <c r="R206" s="1725"/>
      <c r="S206" s="1725"/>
      <c r="T206" s="1725"/>
      <c r="U206" s="1725"/>
      <c r="V206" s="1725"/>
      <c r="W206" s="1725"/>
      <c r="X206" s="1725"/>
      <c r="Y206" s="1726"/>
      <c r="Z206" s="1726"/>
      <c r="AA206" s="1726"/>
      <c r="AB206" s="1726"/>
      <c r="AC206" s="1726"/>
      <c r="AD206" s="1726"/>
      <c r="AE206" s="1726"/>
      <c r="AF206" s="1721"/>
      <c r="AG206" s="1721"/>
      <c r="AH206" s="1721"/>
      <c r="AI206" s="1709"/>
      <c r="AJ206" s="1709"/>
      <c r="AK206" s="1709"/>
      <c r="AL206" s="1709"/>
      <c r="AM206" s="1710"/>
      <c r="AN206" s="1710"/>
      <c r="AO206" s="1710"/>
      <c r="AP206" s="1710"/>
      <c r="AQ206" s="1689"/>
      <c r="AR206" s="1689"/>
      <c r="AS206" s="1689"/>
      <c r="AT206" s="1689"/>
      <c r="AU206" s="1689"/>
      <c r="AV206" s="1711"/>
    </row>
    <row r="207" spans="2:48" ht="12" customHeight="1">
      <c r="B207" s="1718">
        <f t="shared" si="22"/>
        <v>27</v>
      </c>
      <c r="C207" s="1689"/>
      <c r="D207" s="1720">
        <v>1</v>
      </c>
      <c r="E207" s="1720"/>
      <c r="F207" s="1720"/>
      <c r="G207" s="1720">
        <v>1</v>
      </c>
      <c r="H207" s="1720"/>
      <c r="I207" s="1720"/>
      <c r="J207" s="1720" t="s">
        <v>918</v>
      </c>
      <c r="K207" s="1720"/>
      <c r="L207" s="1720"/>
      <c r="M207" s="1720">
        <v>1</v>
      </c>
      <c r="N207" s="1720"/>
      <c r="O207" s="1720"/>
      <c r="P207" s="1720">
        <v>1</v>
      </c>
      <c r="Q207" s="1720"/>
      <c r="R207" s="1720"/>
      <c r="S207" s="1720"/>
      <c r="T207" s="1720"/>
      <c r="U207" s="1720"/>
      <c r="V207" s="1720"/>
      <c r="W207" s="1720"/>
      <c r="X207" s="1720"/>
      <c r="Y207" s="1710"/>
      <c r="Z207" s="1710"/>
      <c r="AA207" s="1710"/>
      <c r="AB207" s="1710"/>
      <c r="AC207" s="1710"/>
      <c r="AD207" s="1710"/>
      <c r="AE207" s="1710"/>
      <c r="AF207" s="1721">
        <f t="shared" ref="AF207" si="24">SUM(D208:AE208)</f>
        <v>436.4845603095589</v>
      </c>
      <c r="AG207" s="1721"/>
      <c r="AH207" s="1721"/>
      <c r="AI207" s="1709" t="s">
        <v>914</v>
      </c>
      <c r="AJ207" s="1709"/>
      <c r="AK207" s="1709"/>
      <c r="AL207" s="1709"/>
      <c r="AM207" s="1689" t="s">
        <v>914</v>
      </c>
      <c r="AN207" s="1689"/>
      <c r="AO207" s="1689"/>
      <c r="AP207" s="1689"/>
      <c r="AQ207" s="1689" t="s">
        <v>916</v>
      </c>
      <c r="AR207" s="1689"/>
      <c r="AS207" s="1689"/>
      <c r="AT207" s="1689"/>
      <c r="AU207" s="1689"/>
      <c r="AV207" s="1711"/>
    </row>
    <row r="208" spans="2:48" ht="12" customHeight="1">
      <c r="B208" s="1718"/>
      <c r="C208" s="1689"/>
      <c r="D208" s="1725">
        <f>荷重の集計!$AA$33*D207</f>
        <v>130.5</v>
      </c>
      <c r="E208" s="1725"/>
      <c r="F208" s="1725"/>
      <c r="G208" s="1725">
        <f>G207*荷重の集計!$AA$42</f>
        <v>35.75</v>
      </c>
      <c r="H208" s="1725"/>
      <c r="I208" s="1725"/>
      <c r="J208" s="1725">
        <f>荷重の集計!$AB$53</f>
        <v>19.375</v>
      </c>
      <c r="K208" s="1725"/>
      <c r="L208" s="1725"/>
      <c r="M208" s="1725">
        <f>荷重の集計!$AB$96*M207</f>
        <v>157.36238728408816</v>
      </c>
      <c r="N208" s="1725"/>
      <c r="O208" s="1725"/>
      <c r="P208" s="1725">
        <f>荷重の集計!$AC$159*P207</f>
        <v>93.497173025470744</v>
      </c>
      <c r="Q208" s="1725"/>
      <c r="R208" s="1725"/>
      <c r="S208" s="1725"/>
      <c r="T208" s="1725"/>
      <c r="U208" s="1725"/>
      <c r="V208" s="1725"/>
      <c r="W208" s="1725"/>
      <c r="X208" s="1725"/>
      <c r="Y208" s="1726"/>
      <c r="Z208" s="1726"/>
      <c r="AA208" s="1726"/>
      <c r="AB208" s="1726"/>
      <c r="AC208" s="1726"/>
      <c r="AD208" s="1726"/>
      <c r="AE208" s="1726"/>
      <c r="AF208" s="1721"/>
      <c r="AG208" s="1721"/>
      <c r="AH208" s="1721"/>
      <c r="AI208" s="1709"/>
      <c r="AJ208" s="1709"/>
      <c r="AK208" s="1709"/>
      <c r="AL208" s="1709"/>
      <c r="AM208" s="1710"/>
      <c r="AN208" s="1710"/>
      <c r="AO208" s="1710"/>
      <c r="AP208" s="1710"/>
      <c r="AQ208" s="1689"/>
      <c r="AR208" s="1689"/>
      <c r="AS208" s="1689"/>
      <c r="AT208" s="1689"/>
      <c r="AU208" s="1689"/>
      <c r="AV208" s="1711"/>
    </row>
    <row r="209" spans="2:98" ht="12" customHeight="1">
      <c r="B209" s="1718">
        <f t="shared" si="22"/>
        <v>28</v>
      </c>
      <c r="C209" s="1689"/>
      <c r="D209" s="1720">
        <v>1</v>
      </c>
      <c r="E209" s="1720"/>
      <c r="F209" s="1720"/>
      <c r="G209" s="1720">
        <v>1</v>
      </c>
      <c r="H209" s="1720"/>
      <c r="I209" s="1720"/>
      <c r="J209" s="1720" t="s">
        <v>918</v>
      </c>
      <c r="K209" s="1720"/>
      <c r="L209" s="1720"/>
      <c r="M209" s="1720"/>
      <c r="N209" s="1720"/>
      <c r="O209" s="1720"/>
      <c r="P209" s="1720"/>
      <c r="Q209" s="1720"/>
      <c r="R209" s="1720"/>
      <c r="S209" s="1720"/>
      <c r="T209" s="1720"/>
      <c r="U209" s="1720"/>
      <c r="V209" s="1720"/>
      <c r="W209" s="1720"/>
      <c r="X209" s="1720"/>
      <c r="Y209" s="1710"/>
      <c r="Z209" s="1710"/>
      <c r="AA209" s="1710"/>
      <c r="AB209" s="1710"/>
      <c r="AC209" s="1710"/>
      <c r="AD209" s="1710"/>
      <c r="AE209" s="1710"/>
      <c r="AF209" s="1721">
        <f>SUM(D210:AE210)</f>
        <v>185.625</v>
      </c>
      <c r="AG209" s="1721"/>
      <c r="AH209" s="1721"/>
      <c r="AI209" s="1709" t="s">
        <v>914</v>
      </c>
      <c r="AJ209" s="1709"/>
      <c r="AK209" s="1709"/>
      <c r="AL209" s="1709"/>
      <c r="AM209" s="1689" t="s">
        <v>914</v>
      </c>
      <c r="AN209" s="1689"/>
      <c r="AO209" s="1689"/>
      <c r="AP209" s="1689"/>
      <c r="AQ209" s="1689" t="s">
        <v>934</v>
      </c>
      <c r="AR209" s="1689"/>
      <c r="AS209" s="1689"/>
      <c r="AT209" s="1689"/>
      <c r="AU209" s="1689"/>
      <c r="AV209" s="1711"/>
    </row>
    <row r="210" spans="2:98" ht="12" customHeight="1">
      <c r="B210" s="1718"/>
      <c r="C210" s="1689"/>
      <c r="D210" s="1725">
        <f>荷重の集計!$AA$33*D209</f>
        <v>130.5</v>
      </c>
      <c r="E210" s="1725"/>
      <c r="F210" s="1725"/>
      <c r="G210" s="1725">
        <f>G209*荷重の集計!$AA$42</f>
        <v>35.75</v>
      </c>
      <c r="H210" s="1725"/>
      <c r="I210" s="1725"/>
      <c r="J210" s="1725">
        <f>荷重の集計!$AB$53</f>
        <v>19.375</v>
      </c>
      <c r="K210" s="1725"/>
      <c r="L210" s="1725"/>
      <c r="M210" s="1725"/>
      <c r="N210" s="1725"/>
      <c r="O210" s="1725"/>
      <c r="P210" s="1725"/>
      <c r="Q210" s="1725"/>
      <c r="R210" s="1725"/>
      <c r="S210" s="1725"/>
      <c r="T210" s="1725"/>
      <c r="U210" s="1725"/>
      <c r="V210" s="1725"/>
      <c r="W210" s="1725"/>
      <c r="X210" s="1725"/>
      <c r="Y210" s="1726"/>
      <c r="Z210" s="1726"/>
      <c r="AA210" s="1726"/>
      <c r="AB210" s="1726"/>
      <c r="AC210" s="1726"/>
      <c r="AD210" s="1726"/>
      <c r="AE210" s="1726"/>
      <c r="AF210" s="1721"/>
      <c r="AG210" s="1721"/>
      <c r="AH210" s="1721"/>
      <c r="AI210" s="1709"/>
      <c r="AJ210" s="1709"/>
      <c r="AK210" s="1709"/>
      <c r="AL210" s="1709"/>
      <c r="AM210" s="1710"/>
      <c r="AN210" s="1710"/>
      <c r="AO210" s="1710"/>
      <c r="AP210" s="1710"/>
      <c r="AQ210" s="1689"/>
      <c r="AR210" s="1689"/>
      <c r="AS210" s="1689"/>
      <c r="AT210" s="1689"/>
      <c r="AU210" s="1689"/>
      <c r="AV210" s="1711"/>
    </row>
    <row r="211" spans="2:98" ht="12" customHeight="1">
      <c r="B211" s="1718">
        <f t="shared" ref="B211:B215" si="25">B209+1</f>
        <v>29</v>
      </c>
      <c r="C211" s="1689"/>
      <c r="D211" s="1720"/>
      <c r="E211" s="1720"/>
      <c r="F211" s="1720"/>
      <c r="G211" s="1720"/>
      <c r="H211" s="1720"/>
      <c r="I211" s="1720"/>
      <c r="J211" s="1720"/>
      <c r="K211" s="1720"/>
      <c r="L211" s="1720"/>
      <c r="M211" s="1720">
        <v>1</v>
      </c>
      <c r="N211" s="1720"/>
      <c r="O211" s="1720"/>
      <c r="P211" s="1720">
        <v>1</v>
      </c>
      <c r="Q211" s="1720"/>
      <c r="R211" s="1720"/>
      <c r="S211" s="1720"/>
      <c r="T211" s="1720"/>
      <c r="U211" s="1720"/>
      <c r="V211" s="1720"/>
      <c r="W211" s="1720"/>
      <c r="X211" s="1720"/>
      <c r="Y211" s="1710"/>
      <c r="Z211" s="1710"/>
      <c r="AA211" s="1710"/>
      <c r="AB211" s="1710"/>
      <c r="AC211" s="1710"/>
      <c r="AD211" s="1710"/>
      <c r="AE211" s="1710"/>
      <c r="AF211" s="1721">
        <f>SUM(D212:AE212)</f>
        <v>-98.676117905410763</v>
      </c>
      <c r="AG211" s="1721"/>
      <c r="AH211" s="1721"/>
      <c r="AI211" s="1709" t="s">
        <v>935</v>
      </c>
      <c r="AJ211" s="1709"/>
      <c r="AK211" s="1709"/>
      <c r="AL211" s="1709"/>
      <c r="AM211" s="1689" t="s">
        <v>914</v>
      </c>
      <c r="AN211" s="1689"/>
      <c r="AO211" s="1689"/>
      <c r="AP211" s="1689"/>
      <c r="AQ211" s="1689" t="s">
        <v>913</v>
      </c>
      <c r="AR211" s="1689"/>
      <c r="AS211" s="1689"/>
      <c r="AT211" s="1689"/>
      <c r="AU211" s="1689"/>
      <c r="AV211" s="1711"/>
    </row>
    <row r="212" spans="2:98" ht="12" customHeight="1">
      <c r="B212" s="1718"/>
      <c r="C212" s="1689"/>
      <c r="D212" s="1725"/>
      <c r="E212" s="1725"/>
      <c r="F212" s="1725"/>
      <c r="G212" s="1725"/>
      <c r="H212" s="1725"/>
      <c r="I212" s="1725"/>
      <c r="J212" s="1725"/>
      <c r="K212" s="1725"/>
      <c r="L212" s="1725"/>
      <c r="M212" s="1725">
        <f>荷重の集計!$AB$80*M211</f>
        <v>-79.257926028442384</v>
      </c>
      <c r="N212" s="1725"/>
      <c r="O212" s="1725"/>
      <c r="P212" s="1725">
        <f>荷重の集計!$AC$143*P211</f>
        <v>-19.418191876968383</v>
      </c>
      <c r="Q212" s="1725"/>
      <c r="R212" s="1725"/>
      <c r="S212" s="1725"/>
      <c r="T212" s="1725"/>
      <c r="U212" s="1725"/>
      <c r="V212" s="1725"/>
      <c r="W212" s="1725"/>
      <c r="X212" s="1725"/>
      <c r="Y212" s="1726"/>
      <c r="Z212" s="1726"/>
      <c r="AA212" s="1726"/>
      <c r="AB212" s="1726"/>
      <c r="AC212" s="1726"/>
      <c r="AD212" s="1726"/>
      <c r="AE212" s="1726"/>
      <c r="AF212" s="1721"/>
      <c r="AG212" s="1721"/>
      <c r="AH212" s="1721"/>
      <c r="AI212" s="1709"/>
      <c r="AJ212" s="1709"/>
      <c r="AK212" s="1709"/>
      <c r="AL212" s="1709"/>
      <c r="AM212" s="1710"/>
      <c r="AN212" s="1710"/>
      <c r="AO212" s="1710"/>
      <c r="AP212" s="1710"/>
      <c r="AQ212" s="1689"/>
      <c r="AR212" s="1689"/>
      <c r="AS212" s="1689"/>
      <c r="AT212" s="1689"/>
      <c r="AU212" s="1689"/>
      <c r="AV212" s="1711"/>
    </row>
    <row r="213" spans="2:98" ht="12" customHeight="1">
      <c r="B213" s="1718">
        <f t="shared" si="25"/>
        <v>30</v>
      </c>
      <c r="C213" s="1689"/>
      <c r="D213" s="1720"/>
      <c r="E213" s="1720"/>
      <c r="F213" s="1720"/>
      <c r="G213" s="1720"/>
      <c r="H213" s="1720"/>
      <c r="I213" s="1720"/>
      <c r="J213" s="1720"/>
      <c r="K213" s="1720"/>
      <c r="L213" s="1720"/>
      <c r="M213" s="1720">
        <v>1</v>
      </c>
      <c r="N213" s="1720"/>
      <c r="O213" s="1720"/>
      <c r="P213" s="1720">
        <v>1</v>
      </c>
      <c r="Q213" s="1720"/>
      <c r="R213" s="1720"/>
      <c r="S213" s="1720"/>
      <c r="T213" s="1720"/>
      <c r="U213" s="1720"/>
      <c r="V213" s="1720"/>
      <c r="W213" s="1720"/>
      <c r="X213" s="1720"/>
      <c r="Y213" s="1710"/>
      <c r="Z213" s="1710"/>
      <c r="AA213" s="1710"/>
      <c r="AB213" s="1710"/>
      <c r="AC213" s="1710"/>
      <c r="AD213" s="1710"/>
      <c r="AE213" s="1710"/>
      <c r="AF213" s="1721">
        <f>SUM(D214:AE214)</f>
        <v>408.41124578754909</v>
      </c>
      <c r="AG213" s="1721"/>
      <c r="AH213" s="1721"/>
      <c r="AI213" s="1709" t="s">
        <v>914</v>
      </c>
      <c r="AJ213" s="1709"/>
      <c r="AK213" s="1709"/>
      <c r="AL213" s="1709"/>
      <c r="AM213" s="1689" t="s">
        <v>914</v>
      </c>
      <c r="AN213" s="1689"/>
      <c r="AO213" s="1689"/>
      <c r="AP213" s="1689"/>
      <c r="AQ213" s="1689" t="s">
        <v>915</v>
      </c>
      <c r="AR213" s="1689"/>
      <c r="AS213" s="1689"/>
      <c r="AT213" s="1689"/>
      <c r="AU213" s="1689"/>
      <c r="AV213" s="1711"/>
    </row>
    <row r="214" spans="2:98" ht="12" customHeight="1">
      <c r="B214" s="1718"/>
      <c r="C214" s="1689"/>
      <c r="D214" s="1725"/>
      <c r="E214" s="1725"/>
      <c r="F214" s="1725"/>
      <c r="G214" s="1725"/>
      <c r="H214" s="1725"/>
      <c r="I214" s="1725"/>
      <c r="J214" s="1725"/>
      <c r="K214" s="1725"/>
      <c r="L214" s="1725"/>
      <c r="M214" s="1725">
        <f>荷重の集計!$AB$88*M213</f>
        <v>265.66210966587073</v>
      </c>
      <c r="N214" s="1725"/>
      <c r="O214" s="1725"/>
      <c r="P214" s="1725">
        <f>荷重の集計!$AC$151*P213</f>
        <v>142.74913612167836</v>
      </c>
      <c r="Q214" s="1725"/>
      <c r="R214" s="1725"/>
      <c r="S214" s="1725"/>
      <c r="T214" s="1725"/>
      <c r="U214" s="1725"/>
      <c r="V214" s="1725"/>
      <c r="W214" s="1725"/>
      <c r="X214" s="1725"/>
      <c r="Y214" s="1726"/>
      <c r="Z214" s="1726"/>
      <c r="AA214" s="1726"/>
      <c r="AB214" s="1726"/>
      <c r="AC214" s="1726"/>
      <c r="AD214" s="1726"/>
      <c r="AE214" s="1726"/>
      <c r="AF214" s="1721"/>
      <c r="AG214" s="1721"/>
      <c r="AH214" s="1721"/>
      <c r="AI214" s="1709"/>
      <c r="AJ214" s="1709"/>
      <c r="AK214" s="1709"/>
      <c r="AL214" s="1709"/>
      <c r="AM214" s="1710"/>
      <c r="AN214" s="1710"/>
      <c r="AO214" s="1710"/>
      <c r="AP214" s="1710"/>
      <c r="AQ214" s="1689"/>
      <c r="AR214" s="1689"/>
      <c r="AS214" s="1689"/>
      <c r="AT214" s="1689"/>
      <c r="AU214" s="1689"/>
      <c r="AV214" s="1711"/>
    </row>
    <row r="215" spans="2:98" ht="12" customHeight="1">
      <c r="B215" s="1718">
        <f t="shared" si="25"/>
        <v>31</v>
      </c>
      <c r="C215" s="1689"/>
      <c r="D215" s="1720"/>
      <c r="E215" s="1720"/>
      <c r="F215" s="1720"/>
      <c r="G215" s="1720"/>
      <c r="H215" s="1720"/>
      <c r="I215" s="1720"/>
      <c r="J215" s="1720"/>
      <c r="K215" s="1720"/>
      <c r="L215" s="1720"/>
      <c r="M215" s="1720">
        <v>1</v>
      </c>
      <c r="N215" s="1720"/>
      <c r="O215" s="1720"/>
      <c r="P215" s="1720">
        <v>1</v>
      </c>
      <c r="Q215" s="1720"/>
      <c r="R215" s="1720"/>
      <c r="S215" s="1720"/>
      <c r="T215" s="1720"/>
      <c r="U215" s="1720"/>
      <c r="V215" s="1720"/>
      <c r="W215" s="1720"/>
      <c r="X215" s="1720"/>
      <c r="Y215" s="1710"/>
      <c r="Z215" s="1710"/>
      <c r="AA215" s="1710"/>
      <c r="AB215" s="1710"/>
      <c r="AC215" s="1710"/>
      <c r="AD215" s="1710"/>
      <c r="AE215" s="1710"/>
      <c r="AF215" s="1721">
        <f>SUM(D216:AE216)</f>
        <v>250.8595603095589</v>
      </c>
      <c r="AG215" s="1721"/>
      <c r="AH215" s="1721"/>
      <c r="AI215" s="1689" t="s">
        <v>914</v>
      </c>
      <c r="AJ215" s="1689"/>
      <c r="AK215" s="1689"/>
      <c r="AL215" s="1689"/>
      <c r="AM215" s="1689" t="s">
        <v>914</v>
      </c>
      <c r="AN215" s="1689"/>
      <c r="AO215" s="1689"/>
      <c r="AP215" s="1689"/>
      <c r="AQ215" s="1689" t="s">
        <v>916</v>
      </c>
      <c r="AR215" s="1689"/>
      <c r="AS215" s="1689"/>
      <c r="AT215" s="1689"/>
      <c r="AU215" s="1689"/>
      <c r="AV215" s="1711"/>
    </row>
    <row r="216" spans="2:98" ht="12" customHeight="1">
      <c r="B216" s="1719"/>
      <c r="C216" s="1712"/>
      <c r="D216" s="1723"/>
      <c r="E216" s="1723"/>
      <c r="F216" s="1723"/>
      <c r="G216" s="1723"/>
      <c r="H216" s="1723"/>
      <c r="I216" s="1723"/>
      <c r="J216" s="1723"/>
      <c r="K216" s="1723"/>
      <c r="L216" s="1723"/>
      <c r="M216" s="1723">
        <f>荷重の集計!$AB$96*M215</f>
        <v>157.36238728408816</v>
      </c>
      <c r="N216" s="1723"/>
      <c r="O216" s="1723"/>
      <c r="P216" s="1723">
        <f>荷重の集計!$AC$159*P215</f>
        <v>93.497173025470744</v>
      </c>
      <c r="Q216" s="1723"/>
      <c r="R216" s="1723"/>
      <c r="S216" s="1723"/>
      <c r="T216" s="1723"/>
      <c r="U216" s="1723"/>
      <c r="V216" s="1723"/>
      <c r="W216" s="1723"/>
      <c r="X216" s="1723"/>
      <c r="Y216" s="1724"/>
      <c r="Z216" s="1724"/>
      <c r="AA216" s="1724"/>
      <c r="AB216" s="1724"/>
      <c r="AC216" s="1724"/>
      <c r="AD216" s="1724"/>
      <c r="AE216" s="1724"/>
      <c r="AF216" s="1722"/>
      <c r="AG216" s="1722"/>
      <c r="AH216" s="1722"/>
      <c r="AI216" s="1712"/>
      <c r="AJ216" s="1712"/>
      <c r="AK216" s="1712"/>
      <c r="AL216" s="1712"/>
      <c r="AM216" s="1712"/>
      <c r="AN216" s="1712"/>
      <c r="AO216" s="1712"/>
      <c r="AP216" s="1712"/>
      <c r="AQ216" s="1712"/>
      <c r="AR216" s="1712"/>
      <c r="AS216" s="1712"/>
      <c r="AT216" s="1712"/>
      <c r="AU216" s="1712"/>
      <c r="AV216" s="1713"/>
    </row>
    <row r="220" spans="2:98" ht="16.5" customHeight="1">
      <c r="B220" s="1671" t="s">
        <v>938</v>
      </c>
      <c r="C220" s="1672"/>
      <c r="D220" s="1675" t="s">
        <v>895</v>
      </c>
      <c r="E220" s="1676"/>
      <c r="F220" s="1676"/>
      <c r="G220" s="1676"/>
      <c r="H220" s="1676"/>
      <c r="I220" s="1676"/>
      <c r="J220" s="1676"/>
      <c r="K220" s="1676"/>
      <c r="L220" s="1676"/>
      <c r="M220" s="1676"/>
      <c r="N220" s="1676"/>
      <c r="O220" s="1676"/>
      <c r="P220" s="1676"/>
      <c r="Q220" s="1676"/>
      <c r="R220" s="1676"/>
      <c r="S220" s="1676"/>
      <c r="T220" s="1676"/>
      <c r="U220" s="1676"/>
      <c r="V220" s="1676"/>
      <c r="W220" s="1676"/>
      <c r="X220" s="1677"/>
      <c r="Y220" s="1678" t="s">
        <v>939</v>
      </c>
      <c r="Z220" s="1678"/>
      <c r="AA220" s="1678"/>
      <c r="AB220" s="1678"/>
      <c r="AC220" s="1678"/>
      <c r="AD220" s="1678"/>
      <c r="AE220" s="1678"/>
      <c r="AF220" s="1678"/>
      <c r="AG220" s="1678"/>
      <c r="AH220" s="1678"/>
      <c r="AI220" s="1678"/>
      <c r="AJ220" s="1678"/>
      <c r="AK220" s="1679" t="s">
        <v>897</v>
      </c>
      <c r="AL220" s="1680"/>
      <c r="AM220" s="1680"/>
      <c r="AN220" s="1681"/>
      <c r="AO220" s="1679" t="s">
        <v>898</v>
      </c>
      <c r="AP220" s="1680"/>
      <c r="AQ220" s="1680"/>
      <c r="AR220" s="1681"/>
      <c r="AS220" s="1679" t="s">
        <v>899</v>
      </c>
      <c r="AT220" s="1680"/>
      <c r="AU220" s="1680"/>
      <c r="AV220" s="1680"/>
      <c r="AW220" s="1680"/>
      <c r="AX220" s="1687"/>
      <c r="AY220" s="684"/>
      <c r="CT220" s="684"/>
    </row>
    <row r="221" spans="2:98" ht="16.5" customHeight="1">
      <c r="B221" s="1673"/>
      <c r="C221" s="1674"/>
      <c r="D221" s="1689" t="s">
        <v>901</v>
      </c>
      <c r="E221" s="1689"/>
      <c r="F221" s="1689" t="s">
        <v>902</v>
      </c>
      <c r="G221" s="1689"/>
      <c r="H221" s="1689" t="s">
        <v>903</v>
      </c>
      <c r="I221" s="1689"/>
      <c r="J221" s="1689"/>
      <c r="K221" s="1689" t="s">
        <v>904</v>
      </c>
      <c r="L221" s="1689"/>
      <c r="M221" s="1689" t="s">
        <v>905</v>
      </c>
      <c r="N221" s="1689" t="s">
        <v>905</v>
      </c>
      <c r="O221" s="1689" t="s">
        <v>906</v>
      </c>
      <c r="P221" s="1689"/>
      <c r="Q221" s="1689" t="s">
        <v>907</v>
      </c>
      <c r="R221" s="1689"/>
      <c r="S221" s="1689" t="s">
        <v>940</v>
      </c>
      <c r="T221" s="1689"/>
      <c r="U221" s="1689"/>
      <c r="V221" s="1689"/>
      <c r="W221" s="1689" t="s">
        <v>909</v>
      </c>
      <c r="X221" s="1689"/>
      <c r="Y221" s="1690" t="s">
        <v>941</v>
      </c>
      <c r="Z221" s="1690"/>
      <c r="AA221" s="1690"/>
      <c r="AB221" s="1690"/>
      <c r="AC221" s="1690" t="s">
        <v>936</v>
      </c>
      <c r="AD221" s="1690"/>
      <c r="AE221" s="1690"/>
      <c r="AF221" s="1690"/>
      <c r="AG221" s="1690" t="s">
        <v>942</v>
      </c>
      <c r="AH221" s="1690"/>
      <c r="AI221" s="1690"/>
      <c r="AJ221" s="1690"/>
      <c r="AK221" s="1682"/>
      <c r="AL221" s="1601"/>
      <c r="AM221" s="1601"/>
      <c r="AN221" s="1683"/>
      <c r="AO221" s="1682"/>
      <c r="AP221" s="1601"/>
      <c r="AQ221" s="1601"/>
      <c r="AR221" s="1683"/>
      <c r="AS221" s="1682"/>
      <c r="AT221" s="1601"/>
      <c r="AU221" s="1601"/>
      <c r="AV221" s="1601"/>
      <c r="AW221" s="1601"/>
      <c r="AX221" s="1688"/>
    </row>
    <row r="222" spans="2:98" ht="16.5" customHeight="1">
      <c r="B222" s="1673"/>
      <c r="C222" s="1674"/>
      <c r="D222" s="1689"/>
      <c r="E222" s="1689"/>
      <c r="F222" s="1689"/>
      <c r="G222" s="1689"/>
      <c r="H222" s="1689"/>
      <c r="I222" s="1689"/>
      <c r="J222" s="1689"/>
      <c r="K222" s="1689"/>
      <c r="L222" s="1689"/>
      <c r="M222" s="1689"/>
      <c r="N222" s="1689"/>
      <c r="O222" s="1689"/>
      <c r="P222" s="1689"/>
      <c r="Q222" s="1689"/>
      <c r="R222" s="1689"/>
      <c r="S222" s="1689"/>
      <c r="T222" s="1689"/>
      <c r="U222" s="1689"/>
      <c r="V222" s="1689"/>
      <c r="W222" s="1689"/>
      <c r="X222" s="1689"/>
      <c r="Y222" s="1690"/>
      <c r="Z222" s="1690"/>
      <c r="AA222" s="1690"/>
      <c r="AB222" s="1690"/>
      <c r="AC222" s="1690"/>
      <c r="AD222" s="1690"/>
      <c r="AE222" s="1690"/>
      <c r="AF222" s="1690"/>
      <c r="AG222" s="1690"/>
      <c r="AH222" s="1690"/>
      <c r="AI222" s="1690"/>
      <c r="AJ222" s="1690"/>
      <c r="AK222" s="1682"/>
      <c r="AL222" s="1601"/>
      <c r="AM222" s="1601"/>
      <c r="AN222" s="1683"/>
      <c r="AO222" s="1682"/>
      <c r="AP222" s="1601"/>
      <c r="AQ222" s="1601"/>
      <c r="AR222" s="1683"/>
      <c r="AS222" s="1682"/>
      <c r="AT222" s="1601"/>
      <c r="AU222" s="1601"/>
      <c r="AV222" s="1601"/>
      <c r="AW222" s="1601"/>
      <c r="AX222" s="1688"/>
    </row>
    <row r="223" spans="2:98" ht="16.5" customHeight="1">
      <c r="B223" s="1673"/>
      <c r="C223" s="1674"/>
      <c r="D223" s="1689"/>
      <c r="E223" s="1689"/>
      <c r="F223" s="1689"/>
      <c r="G223" s="1689"/>
      <c r="H223" s="1689"/>
      <c r="I223" s="1689"/>
      <c r="J223" s="1689"/>
      <c r="K223" s="1689"/>
      <c r="L223" s="1689"/>
      <c r="M223" s="1689"/>
      <c r="N223" s="1689"/>
      <c r="O223" s="1689"/>
      <c r="P223" s="1689"/>
      <c r="Q223" s="1689"/>
      <c r="R223" s="1689"/>
      <c r="S223" s="1689"/>
      <c r="T223" s="1689"/>
      <c r="U223" s="1689"/>
      <c r="V223" s="1689"/>
      <c r="W223" s="1689"/>
      <c r="X223" s="1689"/>
      <c r="Y223" s="1690"/>
      <c r="Z223" s="1690"/>
      <c r="AA223" s="1690"/>
      <c r="AB223" s="1690"/>
      <c r="AC223" s="1690"/>
      <c r="AD223" s="1690"/>
      <c r="AE223" s="1690"/>
      <c r="AF223" s="1690"/>
      <c r="AG223" s="1690"/>
      <c r="AH223" s="1690"/>
      <c r="AI223" s="1690"/>
      <c r="AJ223" s="1690"/>
      <c r="AK223" s="1684"/>
      <c r="AL223" s="1685"/>
      <c r="AM223" s="1685"/>
      <c r="AN223" s="1686"/>
      <c r="AO223" s="1684"/>
      <c r="AP223" s="1685"/>
      <c r="AQ223" s="1685"/>
      <c r="AR223" s="1686"/>
      <c r="AS223" s="1682"/>
      <c r="AT223" s="1601"/>
      <c r="AU223" s="1601"/>
      <c r="AV223" s="1601"/>
      <c r="AW223" s="1601"/>
      <c r="AX223" s="1688"/>
      <c r="AY223" s="684"/>
      <c r="CT223" s="684"/>
    </row>
    <row r="224" spans="2:98" ht="12" customHeight="1">
      <c r="B224" s="1715">
        <f>B5</f>
        <v>1</v>
      </c>
      <c r="C224" s="1697"/>
      <c r="D224" s="1661">
        <f>D5</f>
        <v>1.1000000000000001</v>
      </c>
      <c r="E224" s="1662"/>
      <c r="F224" s="1661">
        <f>G5</f>
        <v>1.2</v>
      </c>
      <c r="G224" s="1662"/>
      <c r="H224" s="1665" t="str">
        <f>J5</f>
        <v>1.0S10</v>
      </c>
      <c r="I224" s="1666"/>
      <c r="J224" s="1667"/>
      <c r="K224" s="1696">
        <f>M5</f>
        <v>1.35</v>
      </c>
      <c r="L224" s="1697"/>
      <c r="M224" s="1696">
        <f>P5</f>
        <v>1.35</v>
      </c>
      <c r="N224" s="1697"/>
      <c r="O224" s="1696">
        <f>S5</f>
        <v>1.23</v>
      </c>
      <c r="P224" s="1697"/>
      <c r="Q224" s="1661">
        <f>V5</f>
        <v>1</v>
      </c>
      <c r="R224" s="1662"/>
      <c r="S224" s="1665"/>
      <c r="T224" s="1666"/>
      <c r="U224" s="1666"/>
      <c r="V224" s="1667"/>
      <c r="W224" s="1665"/>
      <c r="X224" s="1667"/>
      <c r="Y224" s="1700">
        <f>ABS(AF5)</f>
        <v>5577.1545598986822</v>
      </c>
      <c r="Z224" s="1701"/>
      <c r="AA224" s="1701"/>
      <c r="AB224" s="1702"/>
      <c r="AC224" s="1700">
        <f>AF77</f>
        <v>4557.659812837861</v>
      </c>
      <c r="AD224" s="1701"/>
      <c r="AE224" s="1701"/>
      <c r="AF224" s="1702"/>
      <c r="AG224" s="1700">
        <f>AF150</f>
        <v>82.71333582769546</v>
      </c>
      <c r="AH224" s="1701"/>
      <c r="AI224" s="1701"/>
      <c r="AJ224" s="1702"/>
      <c r="AK224" s="1709" t="s">
        <v>911</v>
      </c>
      <c r="AL224" s="1709"/>
      <c r="AM224" s="1709"/>
      <c r="AN224" s="1709"/>
      <c r="AO224" s="1709" t="s">
        <v>912</v>
      </c>
      <c r="AP224" s="1709"/>
      <c r="AQ224" s="1709"/>
      <c r="AR224" s="1709"/>
      <c r="AS224" s="1689" t="s">
        <v>913</v>
      </c>
      <c r="AT224" s="1689"/>
      <c r="AU224" s="1689"/>
      <c r="AV224" s="1689"/>
      <c r="AW224" s="1689"/>
      <c r="AX224" s="1711"/>
      <c r="AY224" s="684"/>
      <c r="CT224" s="684"/>
    </row>
    <row r="225" spans="2:50" ht="12" customHeight="1">
      <c r="B225" s="1716"/>
      <c r="C225" s="1686"/>
      <c r="D225" s="1691"/>
      <c r="E225" s="1692"/>
      <c r="F225" s="1691"/>
      <c r="G225" s="1692"/>
      <c r="H225" s="1693"/>
      <c r="I225" s="1694"/>
      <c r="J225" s="1695"/>
      <c r="K225" s="1684"/>
      <c r="L225" s="1686"/>
      <c r="M225" s="1684"/>
      <c r="N225" s="1686"/>
      <c r="O225" s="1684"/>
      <c r="P225" s="1686"/>
      <c r="Q225" s="1691"/>
      <c r="R225" s="1692"/>
      <c r="S225" s="1693"/>
      <c r="T225" s="1694"/>
      <c r="U225" s="1694"/>
      <c r="V225" s="1695"/>
      <c r="W225" s="1693"/>
      <c r="X225" s="1695"/>
      <c r="Y225" s="1703"/>
      <c r="Z225" s="1704"/>
      <c r="AA225" s="1704"/>
      <c r="AB225" s="1705"/>
      <c r="AC225" s="1703"/>
      <c r="AD225" s="1704"/>
      <c r="AE225" s="1704"/>
      <c r="AF225" s="1705"/>
      <c r="AG225" s="1703"/>
      <c r="AH225" s="1704"/>
      <c r="AI225" s="1704"/>
      <c r="AJ225" s="1705"/>
      <c r="AK225" s="1709"/>
      <c r="AL225" s="1709"/>
      <c r="AM225" s="1709"/>
      <c r="AN225" s="1709"/>
      <c r="AO225" s="1709"/>
      <c r="AP225" s="1709"/>
      <c r="AQ225" s="1709"/>
      <c r="AR225" s="1709"/>
      <c r="AS225" s="1689"/>
      <c r="AT225" s="1689"/>
      <c r="AU225" s="1689"/>
      <c r="AV225" s="1689"/>
      <c r="AW225" s="1689"/>
      <c r="AX225" s="1711"/>
    </row>
    <row r="226" spans="2:50" ht="12" customHeight="1">
      <c r="B226" s="1715">
        <f>B7</f>
        <v>2</v>
      </c>
      <c r="C226" s="1697"/>
      <c r="D226" s="1661">
        <f>D7</f>
        <v>1.1000000000000001</v>
      </c>
      <c r="E226" s="1662"/>
      <c r="F226" s="1661">
        <f>G7</f>
        <v>1.2</v>
      </c>
      <c r="G226" s="1662"/>
      <c r="H226" s="1665" t="str">
        <f>J7</f>
        <v>1.0S10</v>
      </c>
      <c r="I226" s="1666"/>
      <c r="J226" s="1667"/>
      <c r="K226" s="1696">
        <f>M7</f>
        <v>1.35</v>
      </c>
      <c r="L226" s="1697"/>
      <c r="M226" s="1696">
        <f>P7</f>
        <v>1.35</v>
      </c>
      <c r="N226" s="1697"/>
      <c r="O226" s="1696">
        <f>S7</f>
        <v>1.23</v>
      </c>
      <c r="P226" s="1697"/>
      <c r="Q226" s="1661">
        <f>V7</f>
        <v>1</v>
      </c>
      <c r="R226" s="1662"/>
      <c r="S226" s="1665"/>
      <c r="T226" s="1666"/>
      <c r="U226" s="1666"/>
      <c r="V226" s="1667"/>
      <c r="W226" s="1665"/>
      <c r="X226" s="1667"/>
      <c r="Y226" s="1700">
        <f>ABS(AF7)</f>
        <v>5576.5966906947851</v>
      </c>
      <c r="Z226" s="1701"/>
      <c r="AA226" s="1701"/>
      <c r="AB226" s="1702"/>
      <c r="AC226" s="1700">
        <f>AF79</f>
        <v>5096.143561748363</v>
      </c>
      <c r="AD226" s="1701"/>
      <c r="AE226" s="1701"/>
      <c r="AF226" s="1702"/>
      <c r="AG226" s="1700">
        <f>AF152</f>
        <v>830.58753181319139</v>
      </c>
      <c r="AH226" s="1701"/>
      <c r="AI226" s="1701"/>
      <c r="AJ226" s="1702"/>
      <c r="AK226" s="1689" t="s">
        <v>914</v>
      </c>
      <c r="AL226" s="1689"/>
      <c r="AM226" s="1689"/>
      <c r="AN226" s="1689"/>
      <c r="AO226" s="1689" t="s">
        <v>914</v>
      </c>
      <c r="AP226" s="1689"/>
      <c r="AQ226" s="1689"/>
      <c r="AR226" s="1689"/>
      <c r="AS226" s="1689" t="s">
        <v>915</v>
      </c>
      <c r="AT226" s="1689"/>
      <c r="AU226" s="1689"/>
      <c r="AV226" s="1689"/>
      <c r="AW226" s="1689"/>
      <c r="AX226" s="1711"/>
    </row>
    <row r="227" spans="2:50" ht="12" customHeight="1">
      <c r="B227" s="1716"/>
      <c r="C227" s="1686"/>
      <c r="D227" s="1691"/>
      <c r="E227" s="1692"/>
      <c r="F227" s="1691"/>
      <c r="G227" s="1692"/>
      <c r="H227" s="1693"/>
      <c r="I227" s="1694"/>
      <c r="J227" s="1695"/>
      <c r="K227" s="1684"/>
      <c r="L227" s="1686"/>
      <c r="M227" s="1684"/>
      <c r="N227" s="1686"/>
      <c r="O227" s="1684"/>
      <c r="P227" s="1686"/>
      <c r="Q227" s="1691"/>
      <c r="R227" s="1692"/>
      <c r="S227" s="1693"/>
      <c r="T227" s="1694"/>
      <c r="U227" s="1694"/>
      <c r="V227" s="1695"/>
      <c r="W227" s="1693"/>
      <c r="X227" s="1695"/>
      <c r="Y227" s="1703"/>
      <c r="Z227" s="1704"/>
      <c r="AA227" s="1704"/>
      <c r="AB227" s="1705"/>
      <c r="AC227" s="1703"/>
      <c r="AD227" s="1704"/>
      <c r="AE227" s="1704"/>
      <c r="AF227" s="1705"/>
      <c r="AG227" s="1703"/>
      <c r="AH227" s="1704"/>
      <c r="AI227" s="1704"/>
      <c r="AJ227" s="1705"/>
      <c r="AK227" s="1689"/>
      <c r="AL227" s="1689"/>
      <c r="AM227" s="1689"/>
      <c r="AN227" s="1689"/>
      <c r="AO227" s="1689"/>
      <c r="AP227" s="1689"/>
      <c r="AQ227" s="1689"/>
      <c r="AR227" s="1689"/>
      <c r="AS227" s="1689"/>
      <c r="AT227" s="1689"/>
      <c r="AU227" s="1689"/>
      <c r="AV227" s="1689"/>
      <c r="AW227" s="1689"/>
      <c r="AX227" s="1711"/>
    </row>
    <row r="228" spans="2:50" ht="12" customHeight="1">
      <c r="B228" s="1715">
        <f>B9</f>
        <v>3</v>
      </c>
      <c r="C228" s="1697"/>
      <c r="D228" s="1661">
        <f>D9</f>
        <v>1.1000000000000001</v>
      </c>
      <c r="E228" s="1662"/>
      <c r="F228" s="1661">
        <f>G9</f>
        <v>1.2</v>
      </c>
      <c r="G228" s="1662"/>
      <c r="H228" s="1665" t="str">
        <f>J9</f>
        <v>1.0S10</v>
      </c>
      <c r="I228" s="1666"/>
      <c r="J228" s="1667"/>
      <c r="K228" s="1696">
        <f>M9</f>
        <v>1.35</v>
      </c>
      <c r="L228" s="1697"/>
      <c r="M228" s="1696">
        <f>P9</f>
        <v>1.35</v>
      </c>
      <c r="N228" s="1697"/>
      <c r="O228" s="1696">
        <f>S9</f>
        <v>1.23</v>
      </c>
      <c r="P228" s="1697"/>
      <c r="Q228" s="1661">
        <f>V9</f>
        <v>1</v>
      </c>
      <c r="R228" s="1662"/>
      <c r="S228" s="1665"/>
      <c r="T228" s="1666"/>
      <c r="U228" s="1666"/>
      <c r="V228" s="1667"/>
      <c r="W228" s="1665"/>
      <c r="X228" s="1667"/>
      <c r="Y228" s="1700">
        <f>ABS(AF9)</f>
        <v>5654.8105223481825</v>
      </c>
      <c r="Z228" s="1701"/>
      <c r="AA228" s="1701"/>
      <c r="AB228" s="1702"/>
      <c r="AC228" s="1700">
        <f>AF81</f>
        <v>4988.9781911168593</v>
      </c>
      <c r="AD228" s="1701"/>
      <c r="AE228" s="1701"/>
      <c r="AF228" s="1702"/>
      <c r="AG228" s="1700">
        <f>AF154</f>
        <v>595.44925391790457</v>
      </c>
      <c r="AH228" s="1701"/>
      <c r="AI228" s="1701"/>
      <c r="AJ228" s="1702"/>
      <c r="AK228" s="1689" t="s">
        <v>914</v>
      </c>
      <c r="AL228" s="1689"/>
      <c r="AM228" s="1689"/>
      <c r="AN228" s="1689"/>
      <c r="AO228" s="1689" t="s">
        <v>914</v>
      </c>
      <c r="AP228" s="1689"/>
      <c r="AQ228" s="1689"/>
      <c r="AR228" s="1689"/>
      <c r="AS228" s="1689" t="s">
        <v>916</v>
      </c>
      <c r="AT228" s="1689"/>
      <c r="AU228" s="1689"/>
      <c r="AV228" s="1689"/>
      <c r="AW228" s="1689"/>
      <c r="AX228" s="1711"/>
    </row>
    <row r="229" spans="2:50" ht="12" customHeight="1">
      <c r="B229" s="1716"/>
      <c r="C229" s="1686"/>
      <c r="D229" s="1691"/>
      <c r="E229" s="1692"/>
      <c r="F229" s="1691"/>
      <c r="G229" s="1692"/>
      <c r="H229" s="1693"/>
      <c r="I229" s="1694"/>
      <c r="J229" s="1695"/>
      <c r="K229" s="1684"/>
      <c r="L229" s="1686"/>
      <c r="M229" s="1684"/>
      <c r="N229" s="1686"/>
      <c r="O229" s="1684"/>
      <c r="P229" s="1686"/>
      <c r="Q229" s="1691"/>
      <c r="R229" s="1692"/>
      <c r="S229" s="1693"/>
      <c r="T229" s="1694"/>
      <c r="U229" s="1694"/>
      <c r="V229" s="1695"/>
      <c r="W229" s="1693"/>
      <c r="X229" s="1695"/>
      <c r="Y229" s="1703"/>
      <c r="Z229" s="1704"/>
      <c r="AA229" s="1704"/>
      <c r="AB229" s="1705"/>
      <c r="AC229" s="1703"/>
      <c r="AD229" s="1704"/>
      <c r="AE229" s="1704"/>
      <c r="AF229" s="1705"/>
      <c r="AG229" s="1703"/>
      <c r="AH229" s="1704"/>
      <c r="AI229" s="1704"/>
      <c r="AJ229" s="1705"/>
      <c r="AK229" s="1689"/>
      <c r="AL229" s="1689"/>
      <c r="AM229" s="1689"/>
      <c r="AN229" s="1689"/>
      <c r="AO229" s="1689"/>
      <c r="AP229" s="1689"/>
      <c r="AQ229" s="1689"/>
      <c r="AR229" s="1689"/>
      <c r="AS229" s="1689"/>
      <c r="AT229" s="1689"/>
      <c r="AU229" s="1689"/>
      <c r="AV229" s="1689"/>
      <c r="AW229" s="1689"/>
      <c r="AX229" s="1711"/>
    </row>
    <row r="230" spans="2:50" ht="12" customHeight="1">
      <c r="B230" s="1715">
        <f>B11</f>
        <v>4</v>
      </c>
      <c r="C230" s="1697"/>
      <c r="D230" s="1661">
        <f>D11</f>
        <v>1.1000000000000001</v>
      </c>
      <c r="E230" s="1662"/>
      <c r="F230" s="1661">
        <f>G11</f>
        <v>1.2</v>
      </c>
      <c r="G230" s="1662"/>
      <c r="H230" s="1665" t="str">
        <f>J11</f>
        <v>1.0S10</v>
      </c>
      <c r="I230" s="1666"/>
      <c r="J230" s="1667"/>
      <c r="K230" s="1696">
        <f>M11</f>
        <v>1.23</v>
      </c>
      <c r="L230" s="1697"/>
      <c r="M230" s="1696">
        <f>P11</f>
        <v>1.23</v>
      </c>
      <c r="N230" s="1697"/>
      <c r="O230" s="1696">
        <f>S11</f>
        <v>1.35</v>
      </c>
      <c r="P230" s="1697"/>
      <c r="Q230" s="1661">
        <f>V11</f>
        <v>1</v>
      </c>
      <c r="R230" s="1662"/>
      <c r="S230" s="1665"/>
      <c r="T230" s="1666"/>
      <c r="U230" s="1666"/>
      <c r="V230" s="1667"/>
      <c r="W230" s="1665"/>
      <c r="X230" s="1667"/>
      <c r="Y230" s="1700">
        <f>ABS(AF11)</f>
        <v>5529.1221385743565</v>
      </c>
      <c r="Z230" s="1701"/>
      <c r="AA230" s="1701"/>
      <c r="AB230" s="1702"/>
      <c r="AC230" s="1700">
        <f>AF83</f>
        <v>4526.6711539189391</v>
      </c>
      <c r="AD230" s="1701"/>
      <c r="AE230" s="1701"/>
      <c r="AF230" s="1702"/>
      <c r="AG230" s="1700">
        <f>AF156</f>
        <v>92.784649976344767</v>
      </c>
      <c r="AH230" s="1701"/>
      <c r="AI230" s="1701"/>
      <c r="AJ230" s="1702"/>
      <c r="AK230" s="1689" t="s">
        <v>914</v>
      </c>
      <c r="AL230" s="1689"/>
      <c r="AM230" s="1689"/>
      <c r="AN230" s="1689"/>
      <c r="AO230" s="1689" t="s">
        <v>917</v>
      </c>
      <c r="AP230" s="1689"/>
      <c r="AQ230" s="1689"/>
      <c r="AR230" s="1689"/>
      <c r="AS230" s="1689" t="s">
        <v>913</v>
      </c>
      <c r="AT230" s="1689"/>
      <c r="AU230" s="1689"/>
      <c r="AV230" s="1689"/>
      <c r="AW230" s="1689"/>
      <c r="AX230" s="1711"/>
    </row>
    <row r="231" spans="2:50" ht="12" customHeight="1">
      <c r="B231" s="1716"/>
      <c r="C231" s="1686"/>
      <c r="D231" s="1691"/>
      <c r="E231" s="1692"/>
      <c r="F231" s="1691"/>
      <c r="G231" s="1692"/>
      <c r="H231" s="1693"/>
      <c r="I231" s="1694"/>
      <c r="J231" s="1695"/>
      <c r="K231" s="1684"/>
      <c r="L231" s="1686"/>
      <c r="M231" s="1684"/>
      <c r="N231" s="1686"/>
      <c r="O231" s="1684"/>
      <c r="P231" s="1686"/>
      <c r="Q231" s="1691"/>
      <c r="R231" s="1692"/>
      <c r="S231" s="1693"/>
      <c r="T231" s="1694"/>
      <c r="U231" s="1694"/>
      <c r="V231" s="1695"/>
      <c r="W231" s="1693"/>
      <c r="X231" s="1695"/>
      <c r="Y231" s="1703"/>
      <c r="Z231" s="1704"/>
      <c r="AA231" s="1704"/>
      <c r="AB231" s="1705"/>
      <c r="AC231" s="1703"/>
      <c r="AD231" s="1704"/>
      <c r="AE231" s="1704"/>
      <c r="AF231" s="1705"/>
      <c r="AG231" s="1703"/>
      <c r="AH231" s="1704"/>
      <c r="AI231" s="1704"/>
      <c r="AJ231" s="1705"/>
      <c r="AK231" s="1689"/>
      <c r="AL231" s="1689"/>
      <c r="AM231" s="1689"/>
      <c r="AN231" s="1689"/>
      <c r="AO231" s="1689"/>
      <c r="AP231" s="1689"/>
      <c r="AQ231" s="1689"/>
      <c r="AR231" s="1689"/>
      <c r="AS231" s="1689"/>
      <c r="AT231" s="1689"/>
      <c r="AU231" s="1689"/>
      <c r="AV231" s="1689"/>
      <c r="AW231" s="1689"/>
      <c r="AX231" s="1711"/>
    </row>
    <row r="232" spans="2:50" ht="12" customHeight="1">
      <c r="B232" s="1715">
        <f>B13</f>
        <v>5</v>
      </c>
      <c r="C232" s="1697"/>
      <c r="D232" s="1661">
        <f>D13</f>
        <v>1.1000000000000001</v>
      </c>
      <c r="E232" s="1662"/>
      <c r="F232" s="1661">
        <f>G13</f>
        <v>1.2</v>
      </c>
      <c r="G232" s="1662"/>
      <c r="H232" s="1665" t="str">
        <f>J13</f>
        <v>1.0S10</v>
      </c>
      <c r="I232" s="1666"/>
      <c r="J232" s="1667"/>
      <c r="K232" s="1696">
        <f>M13</f>
        <v>1.23</v>
      </c>
      <c r="L232" s="1697"/>
      <c r="M232" s="1696">
        <f>P13</f>
        <v>1.23</v>
      </c>
      <c r="N232" s="1697"/>
      <c r="O232" s="1696">
        <f>S13</f>
        <v>1.35</v>
      </c>
      <c r="P232" s="1697"/>
      <c r="Q232" s="1661">
        <f>V13</f>
        <v>1</v>
      </c>
      <c r="R232" s="1662"/>
      <c r="S232" s="1665"/>
      <c r="T232" s="1666"/>
      <c r="U232" s="1666"/>
      <c r="V232" s="1667"/>
      <c r="W232" s="1665"/>
      <c r="X232" s="1667"/>
      <c r="Y232" s="1700">
        <f>ABS(AF13)</f>
        <v>5520.5296284108044</v>
      </c>
      <c r="Z232" s="1701"/>
      <c r="AA232" s="1701"/>
      <c r="AB232" s="1702"/>
      <c r="AC232" s="1700">
        <f>AF85</f>
        <v>5019.3582673707297</v>
      </c>
      <c r="AD232" s="1701"/>
      <c r="AE232" s="1701"/>
      <c r="AF232" s="1702"/>
      <c r="AG232" s="1700">
        <f>AF158</f>
        <v>785.9845823186854</v>
      </c>
      <c r="AH232" s="1701"/>
      <c r="AI232" s="1701"/>
      <c r="AJ232" s="1702"/>
      <c r="AK232" s="1689" t="s">
        <v>914</v>
      </c>
      <c r="AL232" s="1689"/>
      <c r="AM232" s="1689"/>
      <c r="AN232" s="1689"/>
      <c r="AO232" s="1689" t="s">
        <v>914</v>
      </c>
      <c r="AP232" s="1689"/>
      <c r="AQ232" s="1689"/>
      <c r="AR232" s="1689"/>
      <c r="AS232" s="1689" t="s">
        <v>915</v>
      </c>
      <c r="AT232" s="1689"/>
      <c r="AU232" s="1689"/>
      <c r="AV232" s="1689"/>
      <c r="AW232" s="1689"/>
      <c r="AX232" s="1711"/>
    </row>
    <row r="233" spans="2:50" ht="12" customHeight="1">
      <c r="B233" s="1716"/>
      <c r="C233" s="1686"/>
      <c r="D233" s="1691"/>
      <c r="E233" s="1692"/>
      <c r="F233" s="1691"/>
      <c r="G233" s="1692"/>
      <c r="H233" s="1693"/>
      <c r="I233" s="1694"/>
      <c r="J233" s="1695"/>
      <c r="K233" s="1684"/>
      <c r="L233" s="1686"/>
      <c r="M233" s="1684"/>
      <c r="N233" s="1686"/>
      <c r="O233" s="1684"/>
      <c r="P233" s="1686"/>
      <c r="Q233" s="1691"/>
      <c r="R233" s="1692"/>
      <c r="S233" s="1693"/>
      <c r="T233" s="1694"/>
      <c r="U233" s="1694"/>
      <c r="V233" s="1695"/>
      <c r="W233" s="1693"/>
      <c r="X233" s="1695"/>
      <c r="Y233" s="1703"/>
      <c r="Z233" s="1704"/>
      <c r="AA233" s="1704"/>
      <c r="AB233" s="1705"/>
      <c r="AC233" s="1703"/>
      <c r="AD233" s="1704"/>
      <c r="AE233" s="1704"/>
      <c r="AF233" s="1705"/>
      <c r="AG233" s="1703"/>
      <c r="AH233" s="1704"/>
      <c r="AI233" s="1704"/>
      <c r="AJ233" s="1705"/>
      <c r="AK233" s="1689"/>
      <c r="AL233" s="1689"/>
      <c r="AM233" s="1689"/>
      <c r="AN233" s="1689"/>
      <c r="AO233" s="1689"/>
      <c r="AP233" s="1689"/>
      <c r="AQ233" s="1689"/>
      <c r="AR233" s="1689"/>
      <c r="AS233" s="1689"/>
      <c r="AT233" s="1689"/>
      <c r="AU233" s="1689"/>
      <c r="AV233" s="1689"/>
      <c r="AW233" s="1689"/>
      <c r="AX233" s="1711"/>
    </row>
    <row r="234" spans="2:50" ht="12" customHeight="1">
      <c r="B234" s="1715">
        <f>B15</f>
        <v>6</v>
      </c>
      <c r="C234" s="1697"/>
      <c r="D234" s="1661">
        <f>D15</f>
        <v>1.1000000000000001</v>
      </c>
      <c r="E234" s="1662"/>
      <c r="F234" s="1661">
        <f>G15</f>
        <v>1.2</v>
      </c>
      <c r="G234" s="1662"/>
      <c r="H234" s="1665" t="str">
        <f>J15</f>
        <v>1.0S10</v>
      </c>
      <c r="I234" s="1666"/>
      <c r="J234" s="1667"/>
      <c r="K234" s="1696">
        <f>M15</f>
        <v>1.23</v>
      </c>
      <c r="L234" s="1697"/>
      <c r="M234" s="1696">
        <f>P15</f>
        <v>1.23</v>
      </c>
      <c r="N234" s="1697"/>
      <c r="O234" s="1696">
        <f>S15</f>
        <v>1.35</v>
      </c>
      <c r="P234" s="1697"/>
      <c r="Q234" s="1661">
        <f>V15</f>
        <v>1</v>
      </c>
      <c r="R234" s="1662"/>
      <c r="S234" s="1665"/>
      <c r="T234" s="1666"/>
      <c r="U234" s="1666"/>
      <c r="V234" s="1667"/>
      <c r="W234" s="1665"/>
      <c r="X234" s="1667"/>
      <c r="Y234" s="1700">
        <f>ABS(AF15)</f>
        <v>5597.6489922727878</v>
      </c>
      <c r="Z234" s="1701"/>
      <c r="AA234" s="1701"/>
      <c r="AB234" s="1702"/>
      <c r="AC234" s="1700">
        <f>AF87</f>
        <v>4923.3676141286942</v>
      </c>
      <c r="AD234" s="1701"/>
      <c r="AE234" s="1701"/>
      <c r="AF234" s="1702"/>
      <c r="AG234" s="1700">
        <f>AF160</f>
        <v>567.56289668075749</v>
      </c>
      <c r="AH234" s="1701"/>
      <c r="AI234" s="1701"/>
      <c r="AJ234" s="1702"/>
      <c r="AK234" s="1689" t="s">
        <v>914</v>
      </c>
      <c r="AL234" s="1689"/>
      <c r="AM234" s="1689"/>
      <c r="AN234" s="1689"/>
      <c r="AO234" s="1689" t="s">
        <v>914</v>
      </c>
      <c r="AP234" s="1689"/>
      <c r="AQ234" s="1689"/>
      <c r="AR234" s="1689"/>
      <c r="AS234" s="1689" t="s">
        <v>916</v>
      </c>
      <c r="AT234" s="1689"/>
      <c r="AU234" s="1689"/>
      <c r="AV234" s="1689"/>
      <c r="AW234" s="1689"/>
      <c r="AX234" s="1711"/>
    </row>
    <row r="235" spans="2:50" ht="12" customHeight="1">
      <c r="B235" s="1716"/>
      <c r="C235" s="1686"/>
      <c r="D235" s="1691"/>
      <c r="E235" s="1692"/>
      <c r="F235" s="1691"/>
      <c r="G235" s="1692"/>
      <c r="H235" s="1693"/>
      <c r="I235" s="1694"/>
      <c r="J235" s="1695"/>
      <c r="K235" s="1684"/>
      <c r="L235" s="1686"/>
      <c r="M235" s="1684"/>
      <c r="N235" s="1686"/>
      <c r="O235" s="1684"/>
      <c r="P235" s="1686"/>
      <c r="Q235" s="1691"/>
      <c r="R235" s="1692"/>
      <c r="S235" s="1693"/>
      <c r="T235" s="1694"/>
      <c r="U235" s="1694"/>
      <c r="V235" s="1695"/>
      <c r="W235" s="1693"/>
      <c r="X235" s="1695"/>
      <c r="Y235" s="1703"/>
      <c r="Z235" s="1704"/>
      <c r="AA235" s="1704"/>
      <c r="AB235" s="1705"/>
      <c r="AC235" s="1703"/>
      <c r="AD235" s="1704"/>
      <c r="AE235" s="1704"/>
      <c r="AF235" s="1705"/>
      <c r="AG235" s="1703"/>
      <c r="AH235" s="1704"/>
      <c r="AI235" s="1704"/>
      <c r="AJ235" s="1705"/>
      <c r="AK235" s="1689"/>
      <c r="AL235" s="1689"/>
      <c r="AM235" s="1689"/>
      <c r="AN235" s="1689"/>
      <c r="AO235" s="1689"/>
      <c r="AP235" s="1689"/>
      <c r="AQ235" s="1689"/>
      <c r="AR235" s="1689"/>
      <c r="AS235" s="1689"/>
      <c r="AT235" s="1689"/>
      <c r="AU235" s="1689"/>
      <c r="AV235" s="1689"/>
      <c r="AW235" s="1689"/>
      <c r="AX235" s="1711"/>
    </row>
    <row r="236" spans="2:50" ht="12" customHeight="1">
      <c r="B236" s="1715">
        <f>B17</f>
        <v>7</v>
      </c>
      <c r="C236" s="1697"/>
      <c r="D236" s="1661">
        <f>D17</f>
        <v>1.1000000000000001</v>
      </c>
      <c r="E236" s="1662"/>
      <c r="F236" s="1661">
        <f>G17</f>
        <v>1.2</v>
      </c>
      <c r="G236" s="1662"/>
      <c r="H236" s="1665" t="str">
        <f>J17</f>
        <v>1.0S2</v>
      </c>
      <c r="I236" s="1666"/>
      <c r="J236" s="1667"/>
      <c r="K236" s="1696"/>
      <c r="L236" s="1697"/>
      <c r="M236" s="1696"/>
      <c r="N236" s="1697"/>
      <c r="O236" s="1696"/>
      <c r="P236" s="1697"/>
      <c r="Q236" s="1661">
        <f>V17</f>
        <v>1.2</v>
      </c>
      <c r="R236" s="1662"/>
      <c r="S236" s="1665"/>
      <c r="T236" s="1666"/>
      <c r="U236" s="1666"/>
      <c r="V236" s="1667"/>
      <c r="W236" s="1665"/>
      <c r="X236" s="1667"/>
      <c r="Y236" s="1700">
        <f>ABS(AF17)</f>
        <v>4834.0999300000003</v>
      </c>
      <c r="Z236" s="1701"/>
      <c r="AA236" s="1701"/>
      <c r="AB236" s="1702"/>
      <c r="AC236" s="1700">
        <f>AF89</f>
        <v>4083.451</v>
      </c>
      <c r="AD236" s="1701"/>
      <c r="AE236" s="1701"/>
      <c r="AF236" s="1702"/>
      <c r="AG236" s="1700">
        <f>AF162</f>
        <v>245.70520000000002</v>
      </c>
      <c r="AH236" s="1701"/>
      <c r="AI236" s="1701"/>
      <c r="AJ236" s="1702"/>
      <c r="AK236" s="1689" t="s">
        <v>914</v>
      </c>
      <c r="AL236" s="1689"/>
      <c r="AM236" s="1689"/>
      <c r="AN236" s="1689"/>
      <c r="AO236" s="1689" t="s">
        <v>919</v>
      </c>
      <c r="AP236" s="1689"/>
      <c r="AQ236" s="1689"/>
      <c r="AR236" s="1689"/>
      <c r="AS236" s="1689"/>
      <c r="AT236" s="1689"/>
      <c r="AU236" s="1689"/>
      <c r="AV236" s="1689"/>
      <c r="AW236" s="1689"/>
      <c r="AX236" s="1711"/>
    </row>
    <row r="237" spans="2:50" ht="12" customHeight="1">
      <c r="B237" s="1716"/>
      <c r="C237" s="1686"/>
      <c r="D237" s="1691"/>
      <c r="E237" s="1692"/>
      <c r="F237" s="1691"/>
      <c r="G237" s="1692"/>
      <c r="H237" s="1693"/>
      <c r="I237" s="1694"/>
      <c r="J237" s="1695"/>
      <c r="K237" s="1684"/>
      <c r="L237" s="1686"/>
      <c r="M237" s="1684"/>
      <c r="N237" s="1686"/>
      <c r="O237" s="1684"/>
      <c r="P237" s="1686"/>
      <c r="Q237" s="1691"/>
      <c r="R237" s="1692"/>
      <c r="S237" s="1693"/>
      <c r="T237" s="1694"/>
      <c r="U237" s="1694"/>
      <c r="V237" s="1695"/>
      <c r="W237" s="1693"/>
      <c r="X237" s="1695"/>
      <c r="Y237" s="1703"/>
      <c r="Z237" s="1704"/>
      <c r="AA237" s="1704"/>
      <c r="AB237" s="1705"/>
      <c r="AC237" s="1703"/>
      <c r="AD237" s="1704"/>
      <c r="AE237" s="1704"/>
      <c r="AF237" s="1705"/>
      <c r="AG237" s="1703"/>
      <c r="AH237" s="1704"/>
      <c r="AI237" s="1704"/>
      <c r="AJ237" s="1705"/>
      <c r="AK237" s="1689"/>
      <c r="AL237" s="1689"/>
      <c r="AM237" s="1689"/>
      <c r="AN237" s="1689"/>
      <c r="AO237" s="1689"/>
      <c r="AP237" s="1689"/>
      <c r="AQ237" s="1689"/>
      <c r="AR237" s="1689"/>
      <c r="AS237" s="1689"/>
      <c r="AT237" s="1689"/>
      <c r="AU237" s="1689"/>
      <c r="AV237" s="1689"/>
      <c r="AW237" s="1689"/>
      <c r="AX237" s="1711"/>
    </row>
    <row r="238" spans="2:50" ht="12" customHeight="1">
      <c r="B238" s="1715">
        <f>B19</f>
        <v>8</v>
      </c>
      <c r="C238" s="1697"/>
      <c r="D238" s="1661">
        <f>D19</f>
        <v>1.1000000000000001</v>
      </c>
      <c r="E238" s="1662"/>
      <c r="F238" s="1661">
        <f>G19</f>
        <v>1.2</v>
      </c>
      <c r="G238" s="1662"/>
      <c r="H238" s="1665" t="str">
        <f>J19</f>
        <v>1.0S30</v>
      </c>
      <c r="I238" s="1666"/>
      <c r="J238" s="1667"/>
      <c r="K238" s="1696"/>
      <c r="L238" s="1697"/>
      <c r="M238" s="1696"/>
      <c r="N238" s="1697"/>
      <c r="O238" s="1696"/>
      <c r="P238" s="1697"/>
      <c r="Q238" s="1661"/>
      <c r="R238" s="1662"/>
      <c r="S238" s="1665"/>
      <c r="T238" s="1666"/>
      <c r="U238" s="1666"/>
      <c r="V238" s="1667"/>
      <c r="W238" s="1665"/>
      <c r="X238" s="1667"/>
      <c r="Y238" s="1700">
        <f>ABS(AF19)</f>
        <v>4781.18325</v>
      </c>
      <c r="Z238" s="1701"/>
      <c r="AA238" s="1701"/>
      <c r="AB238" s="1702"/>
      <c r="AC238" s="1700">
        <f>AF91</f>
        <v>4023.7470000000003</v>
      </c>
      <c r="AD238" s="1701"/>
      <c r="AE238" s="1701"/>
      <c r="AF238" s="1702"/>
      <c r="AG238" s="1700">
        <f>AF164</f>
        <v>221.32500000000002</v>
      </c>
      <c r="AH238" s="1701"/>
      <c r="AI238" s="1701"/>
      <c r="AJ238" s="1702"/>
      <c r="AK238" s="1689" t="s">
        <v>914</v>
      </c>
      <c r="AL238" s="1689"/>
      <c r="AM238" s="1689"/>
      <c r="AN238" s="1689"/>
      <c r="AO238" s="1689" t="s">
        <v>921</v>
      </c>
      <c r="AP238" s="1689"/>
      <c r="AQ238" s="1689"/>
      <c r="AR238" s="1689"/>
      <c r="AS238" s="1689"/>
      <c r="AT238" s="1689"/>
      <c r="AU238" s="1689"/>
      <c r="AV238" s="1689"/>
      <c r="AW238" s="1689"/>
      <c r="AX238" s="1711"/>
    </row>
    <row r="239" spans="2:50" ht="12" customHeight="1">
      <c r="B239" s="1716"/>
      <c r="C239" s="1686"/>
      <c r="D239" s="1691"/>
      <c r="E239" s="1692"/>
      <c r="F239" s="1691"/>
      <c r="G239" s="1692"/>
      <c r="H239" s="1693"/>
      <c r="I239" s="1694"/>
      <c r="J239" s="1695"/>
      <c r="K239" s="1684"/>
      <c r="L239" s="1686"/>
      <c r="M239" s="1684"/>
      <c r="N239" s="1686"/>
      <c r="O239" s="1684"/>
      <c r="P239" s="1686"/>
      <c r="Q239" s="1691"/>
      <c r="R239" s="1692"/>
      <c r="S239" s="1693"/>
      <c r="T239" s="1694"/>
      <c r="U239" s="1694"/>
      <c r="V239" s="1695"/>
      <c r="W239" s="1693"/>
      <c r="X239" s="1695"/>
      <c r="Y239" s="1703"/>
      <c r="Z239" s="1704"/>
      <c r="AA239" s="1704"/>
      <c r="AB239" s="1705"/>
      <c r="AC239" s="1703"/>
      <c r="AD239" s="1704"/>
      <c r="AE239" s="1704"/>
      <c r="AF239" s="1705"/>
      <c r="AG239" s="1703"/>
      <c r="AH239" s="1704"/>
      <c r="AI239" s="1704"/>
      <c r="AJ239" s="1705"/>
      <c r="AK239" s="1689"/>
      <c r="AL239" s="1689"/>
      <c r="AM239" s="1689"/>
      <c r="AN239" s="1689"/>
      <c r="AO239" s="1689"/>
      <c r="AP239" s="1689"/>
      <c r="AQ239" s="1689"/>
      <c r="AR239" s="1689"/>
      <c r="AS239" s="1689"/>
      <c r="AT239" s="1689"/>
      <c r="AU239" s="1689"/>
      <c r="AV239" s="1689"/>
      <c r="AW239" s="1689"/>
      <c r="AX239" s="1711"/>
    </row>
    <row r="240" spans="2:50" ht="12" customHeight="1">
      <c r="B240" s="1715">
        <f>B21</f>
        <v>9</v>
      </c>
      <c r="C240" s="1697"/>
      <c r="D240" s="1661">
        <f>D21</f>
        <v>1.1000000000000001</v>
      </c>
      <c r="E240" s="1662"/>
      <c r="F240" s="1661">
        <f>G21</f>
        <v>1.2</v>
      </c>
      <c r="G240" s="1662"/>
      <c r="H240" s="1665" t="str">
        <f>J21</f>
        <v>1.0S10</v>
      </c>
      <c r="I240" s="1666"/>
      <c r="J240" s="1667"/>
      <c r="K240" s="1696">
        <f>M21</f>
        <v>1.35</v>
      </c>
      <c r="L240" s="1697"/>
      <c r="M240" s="1696">
        <f>P21</f>
        <v>1.35</v>
      </c>
      <c r="N240" s="1697"/>
      <c r="O240" s="1696"/>
      <c r="P240" s="1697"/>
      <c r="Q240" s="1661"/>
      <c r="R240" s="1662"/>
      <c r="S240" s="1665" t="str">
        <f>Y21</f>
        <v>1.0LR+1.23B</v>
      </c>
      <c r="T240" s="1666"/>
      <c r="U240" s="1666"/>
      <c r="V240" s="1667"/>
      <c r="W240" s="1665"/>
      <c r="X240" s="1667"/>
      <c r="Y240" s="1700">
        <f>ABS(AF21)</f>
        <v>5338.3806398986826</v>
      </c>
      <c r="Z240" s="1701"/>
      <c r="AA240" s="1701"/>
      <c r="AB240" s="1702"/>
      <c r="AC240" s="1700">
        <f>AF93</f>
        <v>4368.632412837861</v>
      </c>
      <c r="AD240" s="1701"/>
      <c r="AE240" s="1701"/>
      <c r="AF240" s="1702"/>
      <c r="AG240" s="1700">
        <f>AF166</f>
        <v>373.71774082769548</v>
      </c>
      <c r="AH240" s="1701"/>
      <c r="AI240" s="1701"/>
      <c r="AJ240" s="1702"/>
      <c r="AK240" s="1689" t="s">
        <v>914</v>
      </c>
      <c r="AL240" s="1689"/>
      <c r="AM240" s="1689"/>
      <c r="AN240" s="1689"/>
      <c r="AO240" s="1709" t="s">
        <v>912</v>
      </c>
      <c r="AP240" s="1709"/>
      <c r="AQ240" s="1709"/>
      <c r="AR240" s="1709"/>
      <c r="AS240" s="1689" t="s">
        <v>913</v>
      </c>
      <c r="AT240" s="1689"/>
      <c r="AU240" s="1689"/>
      <c r="AV240" s="1689"/>
      <c r="AW240" s="1689"/>
      <c r="AX240" s="1711"/>
    </row>
    <row r="241" spans="2:50" ht="12" customHeight="1">
      <c r="B241" s="1716"/>
      <c r="C241" s="1686"/>
      <c r="D241" s="1691"/>
      <c r="E241" s="1692"/>
      <c r="F241" s="1691"/>
      <c r="G241" s="1692"/>
      <c r="H241" s="1693"/>
      <c r="I241" s="1694"/>
      <c r="J241" s="1695"/>
      <c r="K241" s="1684"/>
      <c r="L241" s="1686"/>
      <c r="M241" s="1684"/>
      <c r="N241" s="1686"/>
      <c r="O241" s="1684"/>
      <c r="P241" s="1686"/>
      <c r="Q241" s="1691"/>
      <c r="R241" s="1692"/>
      <c r="S241" s="1693"/>
      <c r="T241" s="1694"/>
      <c r="U241" s="1694"/>
      <c r="V241" s="1695"/>
      <c r="W241" s="1693"/>
      <c r="X241" s="1695"/>
      <c r="Y241" s="1703"/>
      <c r="Z241" s="1704"/>
      <c r="AA241" s="1704"/>
      <c r="AB241" s="1705"/>
      <c r="AC241" s="1703"/>
      <c r="AD241" s="1704"/>
      <c r="AE241" s="1704"/>
      <c r="AF241" s="1705"/>
      <c r="AG241" s="1703"/>
      <c r="AH241" s="1704"/>
      <c r="AI241" s="1704"/>
      <c r="AJ241" s="1705"/>
      <c r="AK241" s="1689"/>
      <c r="AL241" s="1689"/>
      <c r="AM241" s="1689"/>
      <c r="AN241" s="1689"/>
      <c r="AO241" s="1709"/>
      <c r="AP241" s="1709"/>
      <c r="AQ241" s="1709"/>
      <c r="AR241" s="1709"/>
      <c r="AS241" s="1689"/>
      <c r="AT241" s="1689"/>
      <c r="AU241" s="1689"/>
      <c r="AV241" s="1689"/>
      <c r="AW241" s="1689"/>
      <c r="AX241" s="1711"/>
    </row>
    <row r="242" spans="2:50" ht="12" customHeight="1">
      <c r="B242" s="1715">
        <f>B23</f>
        <v>10</v>
      </c>
      <c r="C242" s="1697"/>
      <c r="D242" s="1661">
        <f>D23</f>
        <v>1.1000000000000001</v>
      </c>
      <c r="E242" s="1662"/>
      <c r="F242" s="1661">
        <f>G23</f>
        <v>1.2</v>
      </c>
      <c r="G242" s="1662"/>
      <c r="H242" s="1665" t="str">
        <f>J23</f>
        <v>1.0S10</v>
      </c>
      <c r="I242" s="1666"/>
      <c r="J242" s="1667"/>
      <c r="K242" s="1696">
        <f>M23</f>
        <v>1.35</v>
      </c>
      <c r="L242" s="1697"/>
      <c r="M242" s="1696">
        <f>P23</f>
        <v>1.35</v>
      </c>
      <c r="N242" s="1697"/>
      <c r="O242" s="1696"/>
      <c r="P242" s="1697"/>
      <c r="Q242" s="1661"/>
      <c r="R242" s="1662"/>
      <c r="S242" s="1665" t="str">
        <f>Y23</f>
        <v>1.0LR+1.23B</v>
      </c>
      <c r="T242" s="1666"/>
      <c r="U242" s="1666"/>
      <c r="V242" s="1667"/>
      <c r="W242" s="1665"/>
      <c r="X242" s="1667"/>
      <c r="Y242" s="1700">
        <f>ABS(AF23)</f>
        <v>5381.1815006947854</v>
      </c>
      <c r="Z242" s="1701"/>
      <c r="AA242" s="1701"/>
      <c r="AB242" s="1702"/>
      <c r="AC242" s="1700">
        <f>AF95</f>
        <v>4896.0215617483627</v>
      </c>
      <c r="AD242" s="1701"/>
      <c r="AE242" s="1701"/>
      <c r="AF242" s="1702"/>
      <c r="AG242" s="1700">
        <f>AF168</f>
        <v>1058.2856818131913</v>
      </c>
      <c r="AH242" s="1701"/>
      <c r="AI242" s="1701"/>
      <c r="AJ242" s="1702"/>
      <c r="AK242" s="1689" t="s">
        <v>914</v>
      </c>
      <c r="AL242" s="1689"/>
      <c r="AM242" s="1689"/>
      <c r="AN242" s="1689"/>
      <c r="AO242" s="1689" t="s">
        <v>914</v>
      </c>
      <c r="AP242" s="1689"/>
      <c r="AQ242" s="1689"/>
      <c r="AR242" s="1689"/>
      <c r="AS242" s="1689" t="s">
        <v>915</v>
      </c>
      <c r="AT242" s="1689"/>
      <c r="AU242" s="1689"/>
      <c r="AV242" s="1689"/>
      <c r="AW242" s="1689"/>
      <c r="AX242" s="1711"/>
    </row>
    <row r="243" spans="2:50" ht="12" customHeight="1">
      <c r="B243" s="1716"/>
      <c r="C243" s="1686"/>
      <c r="D243" s="1691"/>
      <c r="E243" s="1692"/>
      <c r="F243" s="1691"/>
      <c r="G243" s="1692"/>
      <c r="H243" s="1693"/>
      <c r="I243" s="1694"/>
      <c r="J243" s="1695"/>
      <c r="K243" s="1684"/>
      <c r="L243" s="1686"/>
      <c r="M243" s="1684"/>
      <c r="N243" s="1686"/>
      <c r="O243" s="1684"/>
      <c r="P243" s="1686"/>
      <c r="Q243" s="1691"/>
      <c r="R243" s="1692"/>
      <c r="S243" s="1693"/>
      <c r="T243" s="1694"/>
      <c r="U243" s="1694"/>
      <c r="V243" s="1695"/>
      <c r="W243" s="1693"/>
      <c r="X243" s="1695"/>
      <c r="Y243" s="1703"/>
      <c r="Z243" s="1704"/>
      <c r="AA243" s="1704"/>
      <c r="AB243" s="1705"/>
      <c r="AC243" s="1703"/>
      <c r="AD243" s="1704"/>
      <c r="AE243" s="1704"/>
      <c r="AF243" s="1705"/>
      <c r="AG243" s="1703"/>
      <c r="AH243" s="1704"/>
      <c r="AI243" s="1704"/>
      <c r="AJ243" s="1705"/>
      <c r="AK243" s="1689"/>
      <c r="AL243" s="1689"/>
      <c r="AM243" s="1689"/>
      <c r="AN243" s="1689"/>
      <c r="AO243" s="1689"/>
      <c r="AP243" s="1689"/>
      <c r="AQ243" s="1689"/>
      <c r="AR243" s="1689"/>
      <c r="AS243" s="1689"/>
      <c r="AT243" s="1689"/>
      <c r="AU243" s="1689"/>
      <c r="AV243" s="1689"/>
      <c r="AW243" s="1689"/>
      <c r="AX243" s="1711"/>
    </row>
    <row r="244" spans="2:50" ht="12" customHeight="1">
      <c r="B244" s="1715">
        <f>B25</f>
        <v>11</v>
      </c>
      <c r="C244" s="1697"/>
      <c r="D244" s="1661">
        <f>D25</f>
        <v>1.1000000000000001</v>
      </c>
      <c r="E244" s="1662"/>
      <c r="F244" s="1661">
        <f>G25</f>
        <v>1.2</v>
      </c>
      <c r="G244" s="1662"/>
      <c r="H244" s="1665" t="str">
        <f>J25</f>
        <v>1.0S10</v>
      </c>
      <c r="I244" s="1666"/>
      <c r="J244" s="1667"/>
      <c r="K244" s="1696">
        <f>M25</f>
        <v>1.35</v>
      </c>
      <c r="L244" s="1697"/>
      <c r="M244" s="1696">
        <f>P25</f>
        <v>1.35</v>
      </c>
      <c r="N244" s="1697"/>
      <c r="O244" s="1696"/>
      <c r="P244" s="1697"/>
      <c r="Q244" s="1661"/>
      <c r="R244" s="1662"/>
      <c r="S244" s="1665" t="str">
        <f>Y25</f>
        <v>1.0LR+1.23B</v>
      </c>
      <c r="T244" s="1666"/>
      <c r="U244" s="1666"/>
      <c r="V244" s="1667"/>
      <c r="W244" s="1665"/>
      <c r="X244" s="1667"/>
      <c r="Y244" s="1700">
        <f>ABS(AF25)</f>
        <v>5427.9773808481823</v>
      </c>
      <c r="Z244" s="1701"/>
      <c r="AA244" s="1701"/>
      <c r="AB244" s="1702"/>
      <c r="AC244" s="1700">
        <f>AF97</f>
        <v>4780.0124911168596</v>
      </c>
      <c r="AD244" s="1701"/>
      <c r="AE244" s="1701"/>
      <c r="AF244" s="1702"/>
      <c r="AG244" s="1700">
        <f>AF170</f>
        <v>845.59090641790453</v>
      </c>
      <c r="AH244" s="1701"/>
      <c r="AI244" s="1701"/>
      <c r="AJ244" s="1702"/>
      <c r="AK244" s="1689" t="s">
        <v>914</v>
      </c>
      <c r="AL244" s="1689"/>
      <c r="AM244" s="1689"/>
      <c r="AN244" s="1689"/>
      <c r="AO244" s="1689" t="s">
        <v>914</v>
      </c>
      <c r="AP244" s="1689"/>
      <c r="AQ244" s="1689"/>
      <c r="AR244" s="1689"/>
      <c r="AS244" s="1689" t="s">
        <v>916</v>
      </c>
      <c r="AT244" s="1689"/>
      <c r="AU244" s="1689"/>
      <c r="AV244" s="1689"/>
      <c r="AW244" s="1689"/>
      <c r="AX244" s="1711"/>
    </row>
    <row r="245" spans="2:50" ht="12" customHeight="1">
      <c r="B245" s="1716"/>
      <c r="C245" s="1686"/>
      <c r="D245" s="1691"/>
      <c r="E245" s="1692"/>
      <c r="F245" s="1691"/>
      <c r="G245" s="1692"/>
      <c r="H245" s="1693"/>
      <c r="I245" s="1694"/>
      <c r="J245" s="1695"/>
      <c r="K245" s="1684"/>
      <c r="L245" s="1686"/>
      <c r="M245" s="1684"/>
      <c r="N245" s="1686"/>
      <c r="O245" s="1684"/>
      <c r="P245" s="1686"/>
      <c r="Q245" s="1691"/>
      <c r="R245" s="1692"/>
      <c r="S245" s="1693"/>
      <c r="T245" s="1694"/>
      <c r="U245" s="1694"/>
      <c r="V245" s="1695"/>
      <c r="W245" s="1693"/>
      <c r="X245" s="1695"/>
      <c r="Y245" s="1703"/>
      <c r="Z245" s="1704"/>
      <c r="AA245" s="1704"/>
      <c r="AB245" s="1705"/>
      <c r="AC245" s="1703"/>
      <c r="AD245" s="1704"/>
      <c r="AE245" s="1704"/>
      <c r="AF245" s="1705"/>
      <c r="AG245" s="1703"/>
      <c r="AH245" s="1704"/>
      <c r="AI245" s="1704"/>
      <c r="AJ245" s="1705"/>
      <c r="AK245" s="1689"/>
      <c r="AL245" s="1689"/>
      <c r="AM245" s="1689"/>
      <c r="AN245" s="1689"/>
      <c r="AO245" s="1689"/>
      <c r="AP245" s="1689"/>
      <c r="AQ245" s="1689"/>
      <c r="AR245" s="1689"/>
      <c r="AS245" s="1689"/>
      <c r="AT245" s="1689"/>
      <c r="AU245" s="1689"/>
      <c r="AV245" s="1689"/>
      <c r="AW245" s="1689"/>
      <c r="AX245" s="1711"/>
    </row>
    <row r="246" spans="2:50" ht="12" customHeight="1">
      <c r="B246" s="1715">
        <f>B27</f>
        <v>12</v>
      </c>
      <c r="C246" s="1697"/>
      <c r="D246" s="1661">
        <f>D27</f>
        <v>1.1000000000000001</v>
      </c>
      <c r="E246" s="1662"/>
      <c r="F246" s="1661">
        <f>G27</f>
        <v>1.2</v>
      </c>
      <c r="G246" s="1662"/>
      <c r="H246" s="1665" t="str">
        <f>J27</f>
        <v>1.0S10</v>
      </c>
      <c r="I246" s="1666"/>
      <c r="J246" s="1667"/>
      <c r="K246" s="1696">
        <f>M27</f>
        <v>1.23</v>
      </c>
      <c r="L246" s="1697"/>
      <c r="M246" s="1696"/>
      <c r="N246" s="1697"/>
      <c r="O246" s="1696"/>
      <c r="P246" s="1697"/>
      <c r="Q246" s="1661"/>
      <c r="R246" s="1662"/>
      <c r="S246" s="1665" t="str">
        <f>Y27</f>
        <v>1.0LR+1.35B</v>
      </c>
      <c r="T246" s="1666"/>
      <c r="U246" s="1666"/>
      <c r="V246" s="1667"/>
      <c r="W246" s="1665"/>
      <c r="X246" s="1667"/>
      <c r="Y246" s="1700">
        <f>ABS(AF27)</f>
        <v>5167.9974376099244</v>
      </c>
      <c r="Z246" s="1701"/>
      <c r="AA246" s="1701"/>
      <c r="AB246" s="1702"/>
      <c r="AC246" s="1700">
        <f>AF99</f>
        <v>4258.707766199951</v>
      </c>
      <c r="AD246" s="1701"/>
      <c r="AE246" s="1701"/>
      <c r="AF246" s="1702"/>
      <c r="AG246" s="1700">
        <f>AF172</f>
        <v>406.74325098501589</v>
      </c>
      <c r="AH246" s="1701"/>
      <c r="AI246" s="1701"/>
      <c r="AJ246" s="1702"/>
      <c r="AK246" s="1689" t="s">
        <v>914</v>
      </c>
      <c r="AL246" s="1689"/>
      <c r="AM246" s="1689"/>
      <c r="AN246" s="1689"/>
      <c r="AO246" s="1709" t="s">
        <v>924</v>
      </c>
      <c r="AP246" s="1709"/>
      <c r="AQ246" s="1709"/>
      <c r="AR246" s="1709"/>
      <c r="AS246" s="1689" t="s">
        <v>913</v>
      </c>
      <c r="AT246" s="1689"/>
      <c r="AU246" s="1689"/>
      <c r="AV246" s="1689"/>
      <c r="AW246" s="1689"/>
      <c r="AX246" s="1711"/>
    </row>
    <row r="247" spans="2:50" ht="12" customHeight="1">
      <c r="B247" s="1716"/>
      <c r="C247" s="1686"/>
      <c r="D247" s="1691"/>
      <c r="E247" s="1692"/>
      <c r="F247" s="1691"/>
      <c r="G247" s="1692"/>
      <c r="H247" s="1693"/>
      <c r="I247" s="1694"/>
      <c r="J247" s="1695"/>
      <c r="K247" s="1684"/>
      <c r="L247" s="1686"/>
      <c r="M247" s="1684"/>
      <c r="N247" s="1686"/>
      <c r="O247" s="1684"/>
      <c r="P247" s="1686"/>
      <c r="Q247" s="1691"/>
      <c r="R247" s="1692"/>
      <c r="S247" s="1693"/>
      <c r="T247" s="1694"/>
      <c r="U247" s="1694"/>
      <c r="V247" s="1695"/>
      <c r="W247" s="1693"/>
      <c r="X247" s="1695"/>
      <c r="Y247" s="1703"/>
      <c r="Z247" s="1704"/>
      <c r="AA247" s="1704"/>
      <c r="AB247" s="1705"/>
      <c r="AC247" s="1703"/>
      <c r="AD247" s="1704"/>
      <c r="AE247" s="1704"/>
      <c r="AF247" s="1705"/>
      <c r="AG247" s="1703"/>
      <c r="AH247" s="1704"/>
      <c r="AI247" s="1704"/>
      <c r="AJ247" s="1705"/>
      <c r="AK247" s="1689"/>
      <c r="AL247" s="1689"/>
      <c r="AM247" s="1689"/>
      <c r="AN247" s="1689"/>
      <c r="AO247" s="1709"/>
      <c r="AP247" s="1709"/>
      <c r="AQ247" s="1709"/>
      <c r="AR247" s="1709"/>
      <c r="AS247" s="1689"/>
      <c r="AT247" s="1689"/>
      <c r="AU247" s="1689"/>
      <c r="AV247" s="1689"/>
      <c r="AW247" s="1689"/>
      <c r="AX247" s="1711"/>
    </row>
    <row r="248" spans="2:50" ht="12" customHeight="1">
      <c r="B248" s="1715">
        <f>B29</f>
        <v>13</v>
      </c>
      <c r="C248" s="1697"/>
      <c r="D248" s="1661">
        <f>D29</f>
        <v>1.1000000000000001</v>
      </c>
      <c r="E248" s="1662"/>
      <c r="F248" s="1661">
        <f>G29</f>
        <v>1.2</v>
      </c>
      <c r="G248" s="1662"/>
      <c r="H248" s="1665" t="str">
        <f>J29</f>
        <v>1.0S10</v>
      </c>
      <c r="I248" s="1666"/>
      <c r="J248" s="1667"/>
      <c r="K248" s="1696">
        <f>M29</f>
        <v>1.23</v>
      </c>
      <c r="L248" s="1697"/>
      <c r="M248" s="1696"/>
      <c r="N248" s="1697"/>
      <c r="O248" s="1696"/>
      <c r="P248" s="1697"/>
      <c r="Q248" s="1661"/>
      <c r="R248" s="1662"/>
      <c r="S248" s="1665" t="str">
        <f>Y29</f>
        <v>1.0LR+1.35B</v>
      </c>
      <c r="T248" s="1666"/>
      <c r="U248" s="1666"/>
      <c r="V248" s="1667"/>
      <c r="W248" s="1665"/>
      <c r="X248" s="1667"/>
      <c r="Y248" s="1700">
        <f>ABS(AF29)</f>
        <v>5126.0036202662468</v>
      </c>
      <c r="Z248" s="1701"/>
      <c r="AA248" s="1701"/>
      <c r="AB248" s="1702"/>
      <c r="AC248" s="1700">
        <f>AF101</f>
        <v>4530.9911705112463</v>
      </c>
      <c r="AD248" s="1701"/>
      <c r="AE248" s="1701"/>
      <c r="AF248" s="1702"/>
      <c r="AG248" s="1700">
        <f>AF174</f>
        <v>830.994894889021</v>
      </c>
      <c r="AH248" s="1701"/>
      <c r="AI248" s="1701"/>
      <c r="AJ248" s="1702"/>
      <c r="AK248" s="1689" t="s">
        <v>914</v>
      </c>
      <c r="AL248" s="1689"/>
      <c r="AM248" s="1689"/>
      <c r="AN248" s="1689"/>
      <c r="AO248" s="1689" t="s">
        <v>914</v>
      </c>
      <c r="AP248" s="1689"/>
      <c r="AQ248" s="1689"/>
      <c r="AR248" s="1689"/>
      <c r="AS248" s="1689" t="s">
        <v>915</v>
      </c>
      <c r="AT248" s="1689"/>
      <c r="AU248" s="1689"/>
      <c r="AV248" s="1689"/>
      <c r="AW248" s="1689"/>
      <c r="AX248" s="1711"/>
    </row>
    <row r="249" spans="2:50" ht="12" customHeight="1">
      <c r="B249" s="1716"/>
      <c r="C249" s="1686"/>
      <c r="D249" s="1691"/>
      <c r="E249" s="1692"/>
      <c r="F249" s="1691"/>
      <c r="G249" s="1692"/>
      <c r="H249" s="1693"/>
      <c r="I249" s="1694"/>
      <c r="J249" s="1695"/>
      <c r="K249" s="1684"/>
      <c r="L249" s="1686"/>
      <c r="M249" s="1684"/>
      <c r="N249" s="1686"/>
      <c r="O249" s="1684"/>
      <c r="P249" s="1686"/>
      <c r="Q249" s="1691"/>
      <c r="R249" s="1692"/>
      <c r="S249" s="1693"/>
      <c r="T249" s="1694"/>
      <c r="U249" s="1694"/>
      <c r="V249" s="1695"/>
      <c r="W249" s="1693"/>
      <c r="X249" s="1695"/>
      <c r="Y249" s="1703"/>
      <c r="Z249" s="1704"/>
      <c r="AA249" s="1704"/>
      <c r="AB249" s="1705"/>
      <c r="AC249" s="1703"/>
      <c r="AD249" s="1704"/>
      <c r="AE249" s="1704"/>
      <c r="AF249" s="1705"/>
      <c r="AG249" s="1703"/>
      <c r="AH249" s="1704"/>
      <c r="AI249" s="1704"/>
      <c r="AJ249" s="1705"/>
      <c r="AK249" s="1689"/>
      <c r="AL249" s="1689"/>
      <c r="AM249" s="1689"/>
      <c r="AN249" s="1689"/>
      <c r="AO249" s="1689"/>
      <c r="AP249" s="1689"/>
      <c r="AQ249" s="1689"/>
      <c r="AR249" s="1689"/>
      <c r="AS249" s="1689"/>
      <c r="AT249" s="1689"/>
      <c r="AU249" s="1689"/>
      <c r="AV249" s="1689"/>
      <c r="AW249" s="1689"/>
      <c r="AX249" s="1711"/>
    </row>
    <row r="250" spans="2:50" ht="12" customHeight="1">
      <c r="B250" s="1715">
        <f>B31</f>
        <v>14</v>
      </c>
      <c r="C250" s="1697"/>
      <c r="D250" s="1661">
        <f>D31</f>
        <v>1.1000000000000001</v>
      </c>
      <c r="E250" s="1662"/>
      <c r="F250" s="1661">
        <f>G31</f>
        <v>1.2</v>
      </c>
      <c r="G250" s="1662"/>
      <c r="H250" s="1665" t="str">
        <f>J31</f>
        <v>1.0S10</v>
      </c>
      <c r="I250" s="1666"/>
      <c r="J250" s="1667"/>
      <c r="K250" s="1696">
        <f>M31</f>
        <v>1.23</v>
      </c>
      <c r="L250" s="1697"/>
      <c r="M250" s="1696"/>
      <c r="N250" s="1697"/>
      <c r="O250" s="1696"/>
      <c r="P250" s="1697"/>
      <c r="Q250" s="1661"/>
      <c r="R250" s="1662"/>
      <c r="S250" s="1665" t="str">
        <f>Y31</f>
        <v>1.0LR+1.35B</v>
      </c>
      <c r="T250" s="1666"/>
      <c r="U250" s="1666"/>
      <c r="V250" s="1667"/>
      <c r="W250" s="1665"/>
      <c r="X250" s="1667"/>
      <c r="Y250" s="1700">
        <f>ABS(AF31)</f>
        <v>5181.696867867111</v>
      </c>
      <c r="Z250" s="1701"/>
      <c r="AA250" s="1701"/>
      <c r="AB250" s="1702"/>
      <c r="AC250" s="1700">
        <f>AF103</f>
        <v>4479.3454347744755</v>
      </c>
      <c r="AD250" s="1701"/>
      <c r="AE250" s="1701"/>
      <c r="AF250" s="1702"/>
      <c r="AG250" s="1700">
        <f>AF176</f>
        <v>697.78623635942847</v>
      </c>
      <c r="AH250" s="1701"/>
      <c r="AI250" s="1701"/>
      <c r="AJ250" s="1702"/>
      <c r="AK250" s="1689" t="s">
        <v>914</v>
      </c>
      <c r="AL250" s="1689"/>
      <c r="AM250" s="1689"/>
      <c r="AN250" s="1689"/>
      <c r="AO250" s="1689" t="s">
        <v>914</v>
      </c>
      <c r="AP250" s="1689"/>
      <c r="AQ250" s="1689"/>
      <c r="AR250" s="1689"/>
      <c r="AS250" s="1689" t="s">
        <v>916</v>
      </c>
      <c r="AT250" s="1689"/>
      <c r="AU250" s="1689"/>
      <c r="AV250" s="1689"/>
      <c r="AW250" s="1689"/>
      <c r="AX250" s="1711"/>
    </row>
    <row r="251" spans="2:50" ht="12" customHeight="1">
      <c r="B251" s="1716"/>
      <c r="C251" s="1686"/>
      <c r="D251" s="1691"/>
      <c r="E251" s="1692"/>
      <c r="F251" s="1691"/>
      <c r="G251" s="1692"/>
      <c r="H251" s="1693"/>
      <c r="I251" s="1694"/>
      <c r="J251" s="1695"/>
      <c r="K251" s="1684"/>
      <c r="L251" s="1686"/>
      <c r="M251" s="1684"/>
      <c r="N251" s="1686"/>
      <c r="O251" s="1684"/>
      <c r="P251" s="1686"/>
      <c r="Q251" s="1691"/>
      <c r="R251" s="1692"/>
      <c r="S251" s="1693"/>
      <c r="T251" s="1694"/>
      <c r="U251" s="1694"/>
      <c r="V251" s="1695"/>
      <c r="W251" s="1693"/>
      <c r="X251" s="1695"/>
      <c r="Y251" s="1703"/>
      <c r="Z251" s="1704"/>
      <c r="AA251" s="1704"/>
      <c r="AB251" s="1705"/>
      <c r="AC251" s="1703"/>
      <c r="AD251" s="1704"/>
      <c r="AE251" s="1704"/>
      <c r="AF251" s="1705"/>
      <c r="AG251" s="1703"/>
      <c r="AH251" s="1704"/>
      <c r="AI251" s="1704"/>
      <c r="AJ251" s="1705"/>
      <c r="AK251" s="1689"/>
      <c r="AL251" s="1689"/>
      <c r="AM251" s="1689"/>
      <c r="AN251" s="1689"/>
      <c r="AO251" s="1689"/>
      <c r="AP251" s="1689"/>
      <c r="AQ251" s="1689"/>
      <c r="AR251" s="1689"/>
      <c r="AS251" s="1689"/>
      <c r="AT251" s="1689"/>
      <c r="AU251" s="1689"/>
      <c r="AV251" s="1689"/>
      <c r="AW251" s="1689"/>
      <c r="AX251" s="1711"/>
    </row>
    <row r="252" spans="2:50" ht="12" customHeight="1">
      <c r="B252" s="1715">
        <f>B33</f>
        <v>15</v>
      </c>
      <c r="C252" s="1697"/>
      <c r="D252" s="1661">
        <f>D33</f>
        <v>1.1000000000000001</v>
      </c>
      <c r="E252" s="1662"/>
      <c r="F252" s="1661">
        <f>G33</f>
        <v>1.2</v>
      </c>
      <c r="G252" s="1662"/>
      <c r="H252" s="1665"/>
      <c r="I252" s="1666"/>
      <c r="J252" s="1667"/>
      <c r="K252" s="1696">
        <f>M33</f>
        <v>1.23</v>
      </c>
      <c r="L252" s="1697"/>
      <c r="M252" s="1696">
        <f>P33</f>
        <v>1.23</v>
      </c>
      <c r="N252" s="1697"/>
      <c r="O252" s="1696"/>
      <c r="P252" s="1697"/>
      <c r="Q252" s="1661"/>
      <c r="R252" s="1662"/>
      <c r="S252" s="1665" t="str">
        <f>Y33</f>
        <v>1.1LR+1.23B</v>
      </c>
      <c r="T252" s="1666"/>
      <c r="U252" s="1666"/>
      <c r="V252" s="1667"/>
      <c r="W252" s="1665"/>
      <c r="X252" s="1667"/>
      <c r="Y252" s="1700">
        <f>ABS(AF33)</f>
        <v>4656.9075385743563</v>
      </c>
      <c r="Z252" s="1701"/>
      <c r="AA252" s="1701"/>
      <c r="AB252" s="1702"/>
      <c r="AC252" s="1700">
        <f>AF105</f>
        <v>3812.1981539189396</v>
      </c>
      <c r="AD252" s="1701"/>
      <c r="AE252" s="1701"/>
      <c r="AF252" s="1702"/>
      <c r="AG252" s="1700">
        <f>AF178</f>
        <v>351.85887497634479</v>
      </c>
      <c r="AH252" s="1701"/>
      <c r="AI252" s="1701"/>
      <c r="AJ252" s="1702"/>
      <c r="AK252" s="1689" t="s">
        <v>914</v>
      </c>
      <c r="AL252" s="1689"/>
      <c r="AM252" s="1689"/>
      <c r="AN252" s="1689"/>
      <c r="AO252" s="1709" t="s">
        <v>926</v>
      </c>
      <c r="AP252" s="1709"/>
      <c r="AQ252" s="1709"/>
      <c r="AR252" s="1709"/>
      <c r="AS252" s="1689" t="s">
        <v>913</v>
      </c>
      <c r="AT252" s="1689"/>
      <c r="AU252" s="1689"/>
      <c r="AV252" s="1689"/>
      <c r="AW252" s="1689"/>
      <c r="AX252" s="1711"/>
    </row>
    <row r="253" spans="2:50" ht="12" customHeight="1">
      <c r="B253" s="1716"/>
      <c r="C253" s="1686"/>
      <c r="D253" s="1691"/>
      <c r="E253" s="1692"/>
      <c r="F253" s="1691"/>
      <c r="G253" s="1692"/>
      <c r="H253" s="1693"/>
      <c r="I253" s="1694"/>
      <c r="J253" s="1695"/>
      <c r="K253" s="1684"/>
      <c r="L253" s="1686"/>
      <c r="M253" s="1684"/>
      <c r="N253" s="1686"/>
      <c r="O253" s="1684"/>
      <c r="P253" s="1686"/>
      <c r="Q253" s="1691"/>
      <c r="R253" s="1692"/>
      <c r="S253" s="1693"/>
      <c r="T253" s="1694"/>
      <c r="U253" s="1694"/>
      <c r="V253" s="1695"/>
      <c r="W253" s="1693"/>
      <c r="X253" s="1695"/>
      <c r="Y253" s="1703"/>
      <c r="Z253" s="1704"/>
      <c r="AA253" s="1704"/>
      <c r="AB253" s="1705"/>
      <c r="AC253" s="1703"/>
      <c r="AD253" s="1704"/>
      <c r="AE253" s="1704"/>
      <c r="AF253" s="1705"/>
      <c r="AG253" s="1703"/>
      <c r="AH253" s="1704"/>
      <c r="AI253" s="1704"/>
      <c r="AJ253" s="1705"/>
      <c r="AK253" s="1689"/>
      <c r="AL253" s="1689"/>
      <c r="AM253" s="1689"/>
      <c r="AN253" s="1689"/>
      <c r="AO253" s="1709"/>
      <c r="AP253" s="1709"/>
      <c r="AQ253" s="1709"/>
      <c r="AR253" s="1709"/>
      <c r="AS253" s="1689"/>
      <c r="AT253" s="1689"/>
      <c r="AU253" s="1689"/>
      <c r="AV253" s="1689"/>
      <c r="AW253" s="1689"/>
      <c r="AX253" s="1711"/>
    </row>
    <row r="254" spans="2:50" ht="12" customHeight="1">
      <c r="B254" s="1715">
        <f>B35</f>
        <v>16</v>
      </c>
      <c r="C254" s="1697"/>
      <c r="D254" s="1661">
        <f>D35</f>
        <v>1.1000000000000001</v>
      </c>
      <c r="E254" s="1662"/>
      <c r="F254" s="1661">
        <f>G35</f>
        <v>1.2</v>
      </c>
      <c r="G254" s="1662"/>
      <c r="H254" s="1665"/>
      <c r="I254" s="1666"/>
      <c r="J254" s="1667"/>
      <c r="K254" s="1696">
        <f>M35</f>
        <v>1.23</v>
      </c>
      <c r="L254" s="1697"/>
      <c r="M254" s="1696">
        <f>P35</f>
        <v>1.23</v>
      </c>
      <c r="N254" s="1697"/>
      <c r="O254" s="1696"/>
      <c r="P254" s="1697"/>
      <c r="Q254" s="1661"/>
      <c r="R254" s="1662"/>
      <c r="S254" s="1665" t="str">
        <f>Y35</f>
        <v>1.1LR+1.23B</v>
      </c>
      <c r="T254" s="1666"/>
      <c r="U254" s="1666"/>
      <c r="V254" s="1667"/>
      <c r="W254" s="1665"/>
      <c r="X254" s="1667"/>
      <c r="Y254" s="1700">
        <f>ABS(AF35)</f>
        <v>4695.9038784108043</v>
      </c>
      <c r="Z254" s="1701"/>
      <c r="AA254" s="1701"/>
      <c r="AB254" s="1702"/>
      <c r="AC254" s="1700">
        <f>AF107</f>
        <v>4292.70826737073</v>
      </c>
      <c r="AD254" s="1701"/>
      <c r="AE254" s="1701"/>
      <c r="AF254" s="1702"/>
      <c r="AG254" s="1700">
        <f>AF180</f>
        <v>975.57633231868544</v>
      </c>
      <c r="AH254" s="1701"/>
      <c r="AI254" s="1701"/>
      <c r="AJ254" s="1702"/>
      <c r="AK254" s="1689" t="s">
        <v>914</v>
      </c>
      <c r="AL254" s="1689"/>
      <c r="AM254" s="1689"/>
      <c r="AN254" s="1689"/>
      <c r="AO254" s="1689" t="s">
        <v>914</v>
      </c>
      <c r="AP254" s="1689"/>
      <c r="AQ254" s="1689"/>
      <c r="AR254" s="1689"/>
      <c r="AS254" s="1689" t="s">
        <v>915</v>
      </c>
      <c r="AT254" s="1689"/>
      <c r="AU254" s="1689"/>
      <c r="AV254" s="1689"/>
      <c r="AW254" s="1689"/>
      <c r="AX254" s="1711"/>
    </row>
    <row r="255" spans="2:50" ht="12" customHeight="1">
      <c r="B255" s="1716"/>
      <c r="C255" s="1686"/>
      <c r="D255" s="1691"/>
      <c r="E255" s="1692"/>
      <c r="F255" s="1691"/>
      <c r="G255" s="1692"/>
      <c r="H255" s="1693"/>
      <c r="I255" s="1694"/>
      <c r="J255" s="1695"/>
      <c r="K255" s="1684"/>
      <c r="L255" s="1686"/>
      <c r="M255" s="1684"/>
      <c r="N255" s="1686"/>
      <c r="O255" s="1684"/>
      <c r="P255" s="1686"/>
      <c r="Q255" s="1691"/>
      <c r="R255" s="1692"/>
      <c r="S255" s="1693"/>
      <c r="T255" s="1694"/>
      <c r="U255" s="1694"/>
      <c r="V255" s="1695"/>
      <c r="W255" s="1693"/>
      <c r="X255" s="1695"/>
      <c r="Y255" s="1703"/>
      <c r="Z255" s="1704"/>
      <c r="AA255" s="1704"/>
      <c r="AB255" s="1705"/>
      <c r="AC255" s="1703"/>
      <c r="AD255" s="1704"/>
      <c r="AE255" s="1704"/>
      <c r="AF255" s="1705"/>
      <c r="AG255" s="1703"/>
      <c r="AH255" s="1704"/>
      <c r="AI255" s="1704"/>
      <c r="AJ255" s="1705"/>
      <c r="AK255" s="1689"/>
      <c r="AL255" s="1689"/>
      <c r="AM255" s="1689"/>
      <c r="AN255" s="1689"/>
      <c r="AO255" s="1689"/>
      <c r="AP255" s="1689"/>
      <c r="AQ255" s="1689"/>
      <c r="AR255" s="1689"/>
      <c r="AS255" s="1689"/>
      <c r="AT255" s="1689"/>
      <c r="AU255" s="1689"/>
      <c r="AV255" s="1689"/>
      <c r="AW255" s="1689"/>
      <c r="AX255" s="1711"/>
    </row>
    <row r="256" spans="2:50" ht="12" customHeight="1">
      <c r="B256" s="1715">
        <f>B37</f>
        <v>17</v>
      </c>
      <c r="C256" s="1697"/>
      <c r="D256" s="1661">
        <f>D37</f>
        <v>1.1000000000000001</v>
      </c>
      <c r="E256" s="1662"/>
      <c r="F256" s="1661">
        <f>G37</f>
        <v>1.2</v>
      </c>
      <c r="G256" s="1662"/>
      <c r="H256" s="1665"/>
      <c r="I256" s="1666"/>
      <c r="J256" s="1667"/>
      <c r="K256" s="1696">
        <f>M37</f>
        <v>1.23</v>
      </c>
      <c r="L256" s="1697"/>
      <c r="M256" s="1696">
        <f>P37</f>
        <v>1.23</v>
      </c>
      <c r="N256" s="1697"/>
      <c r="O256" s="1696"/>
      <c r="P256" s="1697"/>
      <c r="Q256" s="1661"/>
      <c r="R256" s="1662"/>
      <c r="S256" s="1665" t="str">
        <f>Y37</f>
        <v>1.1LR+1.23B</v>
      </c>
      <c r="T256" s="1666"/>
      <c r="U256" s="1666"/>
      <c r="V256" s="1667"/>
      <c r="W256" s="1665"/>
      <c r="X256" s="1667"/>
      <c r="Y256" s="1700">
        <f>ABS(AF37)</f>
        <v>4738.5401247727877</v>
      </c>
      <c r="Z256" s="1701"/>
      <c r="AA256" s="1701"/>
      <c r="AB256" s="1702"/>
      <c r="AC256" s="1700">
        <f>AF109</f>
        <v>4187.0111141286943</v>
      </c>
      <c r="AD256" s="1701"/>
      <c r="AE256" s="1701"/>
      <c r="AF256" s="1702"/>
      <c r="AG256" s="1700">
        <f>AF182</f>
        <v>781.78775918075758</v>
      </c>
      <c r="AH256" s="1701"/>
      <c r="AI256" s="1701"/>
      <c r="AJ256" s="1702"/>
      <c r="AK256" s="1689" t="s">
        <v>914</v>
      </c>
      <c r="AL256" s="1689"/>
      <c r="AM256" s="1689"/>
      <c r="AN256" s="1689"/>
      <c r="AO256" s="1689" t="s">
        <v>914</v>
      </c>
      <c r="AP256" s="1689"/>
      <c r="AQ256" s="1689"/>
      <c r="AR256" s="1689"/>
      <c r="AS256" s="1689" t="s">
        <v>916</v>
      </c>
      <c r="AT256" s="1689"/>
      <c r="AU256" s="1689"/>
      <c r="AV256" s="1689"/>
      <c r="AW256" s="1689"/>
      <c r="AX256" s="1711"/>
    </row>
    <row r="257" spans="2:98" ht="12" customHeight="1">
      <c r="B257" s="1716"/>
      <c r="C257" s="1686"/>
      <c r="D257" s="1691"/>
      <c r="E257" s="1692"/>
      <c r="F257" s="1691"/>
      <c r="G257" s="1692"/>
      <c r="H257" s="1693"/>
      <c r="I257" s="1694"/>
      <c r="J257" s="1695"/>
      <c r="K257" s="1684"/>
      <c r="L257" s="1686"/>
      <c r="M257" s="1684"/>
      <c r="N257" s="1686"/>
      <c r="O257" s="1684"/>
      <c r="P257" s="1686"/>
      <c r="Q257" s="1691"/>
      <c r="R257" s="1692"/>
      <c r="S257" s="1693"/>
      <c r="T257" s="1694"/>
      <c r="U257" s="1694"/>
      <c r="V257" s="1695"/>
      <c r="W257" s="1693"/>
      <c r="X257" s="1695"/>
      <c r="Y257" s="1703"/>
      <c r="Z257" s="1704"/>
      <c r="AA257" s="1704"/>
      <c r="AB257" s="1705"/>
      <c r="AC257" s="1703"/>
      <c r="AD257" s="1704"/>
      <c r="AE257" s="1704"/>
      <c r="AF257" s="1705"/>
      <c r="AG257" s="1703"/>
      <c r="AH257" s="1704"/>
      <c r="AI257" s="1704"/>
      <c r="AJ257" s="1705"/>
      <c r="AK257" s="1710"/>
      <c r="AL257" s="1710"/>
      <c r="AM257" s="1710"/>
      <c r="AN257" s="1710"/>
      <c r="AO257" s="1710"/>
      <c r="AP257" s="1710"/>
      <c r="AQ257" s="1710"/>
      <c r="AR257" s="1710"/>
      <c r="AS257" s="1710"/>
      <c r="AT257" s="1710"/>
      <c r="AU257" s="1710"/>
      <c r="AV257" s="1710"/>
      <c r="AW257" s="1710"/>
      <c r="AX257" s="1737"/>
    </row>
    <row r="258" spans="2:98" ht="12" customHeight="1">
      <c r="B258" s="1715">
        <f>B39</f>
        <v>18</v>
      </c>
      <c r="C258" s="1697"/>
      <c r="D258" s="1661">
        <f>D39</f>
        <v>1.1000000000000001</v>
      </c>
      <c r="E258" s="1662"/>
      <c r="F258" s="1661">
        <f>G39</f>
        <v>1.2</v>
      </c>
      <c r="G258" s="1662"/>
      <c r="H258" s="1665" t="str">
        <f>J39</f>
        <v>1.0S30</v>
      </c>
      <c r="I258" s="1666"/>
      <c r="J258" s="1667"/>
      <c r="K258" s="1696"/>
      <c r="L258" s="1697"/>
      <c r="M258" s="1696"/>
      <c r="N258" s="1697"/>
      <c r="O258" s="1696"/>
      <c r="P258" s="1697"/>
      <c r="Q258" s="1661"/>
      <c r="R258" s="1662"/>
      <c r="S258" s="1665" t="str">
        <f>Y39</f>
        <v>1.0LR</v>
      </c>
      <c r="T258" s="1666"/>
      <c r="U258" s="1666"/>
      <c r="V258" s="1667"/>
      <c r="W258" s="1665"/>
      <c r="X258" s="1667"/>
      <c r="Y258" s="1700">
        <f>ABS(AF39)</f>
        <v>4781.18325</v>
      </c>
      <c r="Z258" s="1701"/>
      <c r="AA258" s="1701"/>
      <c r="AB258" s="1702"/>
      <c r="AC258" s="1700">
        <f>AF111</f>
        <v>4023.7470000000003</v>
      </c>
      <c r="AD258" s="1701"/>
      <c r="AE258" s="1701"/>
      <c r="AF258" s="1702"/>
      <c r="AG258" s="1700">
        <f>AF184</f>
        <v>483.15750000000003</v>
      </c>
      <c r="AH258" s="1701"/>
      <c r="AI258" s="1701"/>
      <c r="AJ258" s="1702"/>
      <c r="AK258" s="1689" t="s">
        <v>914</v>
      </c>
      <c r="AL258" s="1689"/>
      <c r="AM258" s="1689"/>
      <c r="AN258" s="1689"/>
      <c r="AO258" s="1689" t="s">
        <v>921</v>
      </c>
      <c r="AP258" s="1689"/>
      <c r="AQ258" s="1689"/>
      <c r="AR258" s="1689"/>
      <c r="AS258" s="1689"/>
      <c r="AT258" s="1689"/>
      <c r="AU258" s="1689"/>
      <c r="AV258" s="1689"/>
      <c r="AW258" s="1689"/>
      <c r="AX258" s="1711"/>
    </row>
    <row r="259" spans="2:98" ht="12" customHeight="1">
      <c r="B259" s="1717"/>
      <c r="C259" s="1699"/>
      <c r="D259" s="1663"/>
      <c r="E259" s="1664"/>
      <c r="F259" s="1663"/>
      <c r="G259" s="1664"/>
      <c r="H259" s="1668"/>
      <c r="I259" s="1669"/>
      <c r="J259" s="1670"/>
      <c r="K259" s="1698"/>
      <c r="L259" s="1699"/>
      <c r="M259" s="1698"/>
      <c r="N259" s="1699"/>
      <c r="O259" s="1698"/>
      <c r="P259" s="1699"/>
      <c r="Q259" s="1663"/>
      <c r="R259" s="1664"/>
      <c r="S259" s="1668"/>
      <c r="T259" s="1669"/>
      <c r="U259" s="1669"/>
      <c r="V259" s="1670"/>
      <c r="W259" s="1668"/>
      <c r="X259" s="1670"/>
      <c r="Y259" s="1706"/>
      <c r="Z259" s="1707"/>
      <c r="AA259" s="1707"/>
      <c r="AB259" s="1708"/>
      <c r="AC259" s="1706"/>
      <c r="AD259" s="1707"/>
      <c r="AE259" s="1707"/>
      <c r="AF259" s="1708"/>
      <c r="AG259" s="1706"/>
      <c r="AH259" s="1707"/>
      <c r="AI259" s="1707"/>
      <c r="AJ259" s="1708"/>
      <c r="AK259" s="1712"/>
      <c r="AL259" s="1712"/>
      <c r="AM259" s="1712"/>
      <c r="AN259" s="1712"/>
      <c r="AO259" s="1712"/>
      <c r="AP259" s="1712"/>
      <c r="AQ259" s="1712"/>
      <c r="AR259" s="1712"/>
      <c r="AS259" s="1712"/>
      <c r="AT259" s="1712"/>
      <c r="AU259" s="1712"/>
      <c r="AV259" s="1712"/>
      <c r="AW259" s="1712"/>
      <c r="AX259" s="1713"/>
    </row>
    <row r="262" spans="2:98" ht="16.5" customHeight="1">
      <c r="B262" s="1671" t="s">
        <v>938</v>
      </c>
      <c r="C262" s="1672"/>
      <c r="D262" s="1675" t="s">
        <v>895</v>
      </c>
      <c r="E262" s="1676"/>
      <c r="F262" s="1676"/>
      <c r="G262" s="1676"/>
      <c r="H262" s="1676"/>
      <c r="I262" s="1676"/>
      <c r="J262" s="1676"/>
      <c r="K262" s="1676"/>
      <c r="L262" s="1676"/>
      <c r="M262" s="1676"/>
      <c r="N262" s="1676"/>
      <c r="O262" s="1676"/>
      <c r="P262" s="1676"/>
      <c r="Q262" s="1676"/>
      <c r="R262" s="1676"/>
      <c r="S262" s="1676"/>
      <c r="T262" s="1676"/>
      <c r="U262" s="1676"/>
      <c r="V262" s="1676"/>
      <c r="W262" s="1676"/>
      <c r="X262" s="1677"/>
      <c r="Y262" s="1678" t="s">
        <v>939</v>
      </c>
      <c r="Z262" s="1678"/>
      <c r="AA262" s="1678"/>
      <c r="AB262" s="1678"/>
      <c r="AC262" s="1678"/>
      <c r="AD262" s="1678"/>
      <c r="AE262" s="1678"/>
      <c r="AF262" s="1678"/>
      <c r="AG262" s="1678"/>
      <c r="AH262" s="1678"/>
      <c r="AI262" s="1678"/>
      <c r="AJ262" s="1678"/>
      <c r="AK262" s="1679" t="s">
        <v>897</v>
      </c>
      <c r="AL262" s="1680"/>
      <c r="AM262" s="1680"/>
      <c r="AN262" s="1681"/>
      <c r="AO262" s="1679" t="s">
        <v>898</v>
      </c>
      <c r="AP262" s="1680"/>
      <c r="AQ262" s="1680"/>
      <c r="AR262" s="1681"/>
      <c r="AS262" s="1679" t="s">
        <v>899</v>
      </c>
      <c r="AT262" s="1680"/>
      <c r="AU262" s="1680"/>
      <c r="AV262" s="1680"/>
      <c r="AW262" s="1680"/>
      <c r="AX262" s="1687"/>
      <c r="AY262" s="684"/>
      <c r="CT262" s="684"/>
    </row>
    <row r="263" spans="2:98" ht="16.5" customHeight="1">
      <c r="B263" s="1673"/>
      <c r="C263" s="1674"/>
      <c r="D263" s="1689" t="s">
        <v>901</v>
      </c>
      <c r="E263" s="1689"/>
      <c r="F263" s="1689" t="s">
        <v>902</v>
      </c>
      <c r="G263" s="1689"/>
      <c r="H263" s="1689" t="s">
        <v>903</v>
      </c>
      <c r="I263" s="1689"/>
      <c r="J263" s="1689"/>
      <c r="K263" s="1689" t="s">
        <v>904</v>
      </c>
      <c r="L263" s="1689"/>
      <c r="M263" s="1689" t="s">
        <v>905</v>
      </c>
      <c r="N263" s="1689" t="s">
        <v>905</v>
      </c>
      <c r="O263" s="1689" t="s">
        <v>906</v>
      </c>
      <c r="P263" s="1689"/>
      <c r="Q263" s="1689" t="s">
        <v>907</v>
      </c>
      <c r="R263" s="1689"/>
      <c r="S263" s="1689" t="s">
        <v>940</v>
      </c>
      <c r="T263" s="1689"/>
      <c r="U263" s="1689"/>
      <c r="V263" s="1689"/>
      <c r="W263" s="1689" t="s">
        <v>909</v>
      </c>
      <c r="X263" s="1689"/>
      <c r="Y263" s="1690" t="s">
        <v>941</v>
      </c>
      <c r="Z263" s="1690"/>
      <c r="AA263" s="1690"/>
      <c r="AB263" s="1690"/>
      <c r="AC263" s="1690" t="s">
        <v>936</v>
      </c>
      <c r="AD263" s="1690"/>
      <c r="AE263" s="1690"/>
      <c r="AF263" s="1690"/>
      <c r="AG263" s="1690" t="s">
        <v>942</v>
      </c>
      <c r="AH263" s="1690"/>
      <c r="AI263" s="1690"/>
      <c r="AJ263" s="1690"/>
      <c r="AK263" s="1682"/>
      <c r="AL263" s="1601"/>
      <c r="AM263" s="1601"/>
      <c r="AN263" s="1683"/>
      <c r="AO263" s="1682"/>
      <c r="AP263" s="1601"/>
      <c r="AQ263" s="1601"/>
      <c r="AR263" s="1683"/>
      <c r="AS263" s="1682"/>
      <c r="AT263" s="1601"/>
      <c r="AU263" s="1601"/>
      <c r="AV263" s="1601"/>
      <c r="AW263" s="1601"/>
      <c r="AX263" s="1688"/>
    </row>
    <row r="264" spans="2:98" ht="16.5" customHeight="1">
      <c r="B264" s="1673"/>
      <c r="C264" s="1674"/>
      <c r="D264" s="1689"/>
      <c r="E264" s="1689"/>
      <c r="F264" s="1689"/>
      <c r="G264" s="1689"/>
      <c r="H264" s="1689"/>
      <c r="I264" s="1689"/>
      <c r="J264" s="1689"/>
      <c r="K264" s="1689"/>
      <c r="L264" s="1689"/>
      <c r="M264" s="1689"/>
      <c r="N264" s="1689"/>
      <c r="O264" s="1689"/>
      <c r="P264" s="1689"/>
      <c r="Q264" s="1689"/>
      <c r="R264" s="1689"/>
      <c r="S264" s="1689"/>
      <c r="T264" s="1689"/>
      <c r="U264" s="1689"/>
      <c r="V264" s="1689"/>
      <c r="W264" s="1689"/>
      <c r="X264" s="1689"/>
      <c r="Y264" s="1690"/>
      <c r="Z264" s="1690"/>
      <c r="AA264" s="1690"/>
      <c r="AB264" s="1690"/>
      <c r="AC264" s="1690"/>
      <c r="AD264" s="1690"/>
      <c r="AE264" s="1690"/>
      <c r="AF264" s="1690"/>
      <c r="AG264" s="1690"/>
      <c r="AH264" s="1690"/>
      <c r="AI264" s="1690"/>
      <c r="AJ264" s="1690"/>
      <c r="AK264" s="1682"/>
      <c r="AL264" s="1601"/>
      <c r="AM264" s="1601"/>
      <c r="AN264" s="1683"/>
      <c r="AO264" s="1682"/>
      <c r="AP264" s="1601"/>
      <c r="AQ264" s="1601"/>
      <c r="AR264" s="1683"/>
      <c r="AS264" s="1682"/>
      <c r="AT264" s="1601"/>
      <c r="AU264" s="1601"/>
      <c r="AV264" s="1601"/>
      <c r="AW264" s="1601"/>
      <c r="AX264" s="1688"/>
    </row>
    <row r="265" spans="2:98" ht="16.5" customHeight="1">
      <c r="B265" s="1673"/>
      <c r="C265" s="1674"/>
      <c r="D265" s="1689"/>
      <c r="E265" s="1689"/>
      <c r="F265" s="1689"/>
      <c r="G265" s="1689"/>
      <c r="H265" s="1689"/>
      <c r="I265" s="1689"/>
      <c r="J265" s="1689"/>
      <c r="K265" s="1689"/>
      <c r="L265" s="1689"/>
      <c r="M265" s="1689"/>
      <c r="N265" s="1689"/>
      <c r="O265" s="1689"/>
      <c r="P265" s="1689"/>
      <c r="Q265" s="1689"/>
      <c r="R265" s="1689"/>
      <c r="S265" s="1689"/>
      <c r="T265" s="1689"/>
      <c r="U265" s="1689"/>
      <c r="V265" s="1689"/>
      <c r="W265" s="1689"/>
      <c r="X265" s="1689"/>
      <c r="Y265" s="1690"/>
      <c r="Z265" s="1690"/>
      <c r="AA265" s="1690"/>
      <c r="AB265" s="1690"/>
      <c r="AC265" s="1690"/>
      <c r="AD265" s="1690"/>
      <c r="AE265" s="1690"/>
      <c r="AF265" s="1690"/>
      <c r="AG265" s="1690"/>
      <c r="AH265" s="1690"/>
      <c r="AI265" s="1690"/>
      <c r="AJ265" s="1690"/>
      <c r="AK265" s="1684"/>
      <c r="AL265" s="1685"/>
      <c r="AM265" s="1685"/>
      <c r="AN265" s="1686"/>
      <c r="AO265" s="1684"/>
      <c r="AP265" s="1685"/>
      <c r="AQ265" s="1685"/>
      <c r="AR265" s="1686"/>
      <c r="AS265" s="1682"/>
      <c r="AT265" s="1601"/>
      <c r="AU265" s="1601"/>
      <c r="AV265" s="1601"/>
      <c r="AW265" s="1601"/>
      <c r="AX265" s="1688"/>
      <c r="AY265" s="684"/>
      <c r="CT265" s="684"/>
    </row>
    <row r="266" spans="2:98" ht="12" customHeight="1">
      <c r="B266" s="1715">
        <f>B46</f>
        <v>19</v>
      </c>
      <c r="C266" s="1697"/>
      <c r="D266" s="1661">
        <f>D46</f>
        <v>1</v>
      </c>
      <c r="E266" s="1662"/>
      <c r="F266" s="1661">
        <f>G46</f>
        <v>1</v>
      </c>
      <c r="G266" s="1662"/>
      <c r="H266" s="1665" t="str">
        <f>J46</f>
        <v>1.0S10</v>
      </c>
      <c r="I266" s="1666"/>
      <c r="J266" s="1667"/>
      <c r="K266" s="1696">
        <f>M46</f>
        <v>1.23</v>
      </c>
      <c r="L266" s="1697"/>
      <c r="M266" s="1696">
        <f>P46</f>
        <v>1.23</v>
      </c>
      <c r="N266" s="1697"/>
      <c r="O266" s="1661">
        <f>S46</f>
        <v>1.23</v>
      </c>
      <c r="P266" s="1662"/>
      <c r="Q266" s="1661">
        <f>V46</f>
        <v>1</v>
      </c>
      <c r="R266" s="1662"/>
      <c r="S266" s="1665"/>
      <c r="T266" s="1666"/>
      <c r="U266" s="1666"/>
      <c r="V266" s="1667"/>
      <c r="W266" s="1665"/>
      <c r="X266" s="1667"/>
      <c r="Y266" s="1700">
        <f>ABS(AF46)</f>
        <v>5119.7807085743552</v>
      </c>
      <c r="Z266" s="1701"/>
      <c r="AA266" s="1701"/>
      <c r="AB266" s="1702"/>
      <c r="AC266" s="1700">
        <f>AF118</f>
        <v>4182.2485539189393</v>
      </c>
      <c r="AD266" s="1701"/>
      <c r="AE266" s="1701"/>
      <c r="AF266" s="1702"/>
      <c r="AG266" s="1700">
        <f>AF191</f>
        <v>74.35446997634476</v>
      </c>
      <c r="AH266" s="1701"/>
      <c r="AI266" s="1701"/>
      <c r="AJ266" s="1702"/>
      <c r="AK266" s="1714" t="s">
        <v>928</v>
      </c>
      <c r="AL266" s="1709"/>
      <c r="AM266" s="1709"/>
      <c r="AN266" s="1709"/>
      <c r="AO266" s="1709" t="s">
        <v>912</v>
      </c>
      <c r="AP266" s="1709"/>
      <c r="AQ266" s="1709"/>
      <c r="AR266" s="1709"/>
      <c r="AS266" s="1689" t="s">
        <v>913</v>
      </c>
      <c r="AT266" s="1689"/>
      <c r="AU266" s="1689"/>
      <c r="AV266" s="1689"/>
      <c r="AW266" s="1689"/>
      <c r="AX266" s="1711"/>
    </row>
    <row r="267" spans="2:98" ht="12" customHeight="1">
      <c r="B267" s="1716"/>
      <c r="C267" s="1686"/>
      <c r="D267" s="1691"/>
      <c r="E267" s="1692"/>
      <c r="F267" s="1691"/>
      <c r="G267" s="1692"/>
      <c r="H267" s="1693"/>
      <c r="I267" s="1694"/>
      <c r="J267" s="1695"/>
      <c r="K267" s="1684"/>
      <c r="L267" s="1686"/>
      <c r="M267" s="1684"/>
      <c r="N267" s="1686"/>
      <c r="O267" s="1691"/>
      <c r="P267" s="1692"/>
      <c r="Q267" s="1691"/>
      <c r="R267" s="1692"/>
      <c r="S267" s="1693"/>
      <c r="T267" s="1694"/>
      <c r="U267" s="1694"/>
      <c r="V267" s="1695"/>
      <c r="W267" s="1693"/>
      <c r="X267" s="1695"/>
      <c r="Y267" s="1703"/>
      <c r="Z267" s="1704"/>
      <c r="AA267" s="1704"/>
      <c r="AB267" s="1705"/>
      <c r="AC267" s="1703"/>
      <c r="AD267" s="1704"/>
      <c r="AE267" s="1704"/>
      <c r="AF267" s="1705"/>
      <c r="AG267" s="1703"/>
      <c r="AH267" s="1704"/>
      <c r="AI267" s="1704"/>
      <c r="AJ267" s="1705"/>
      <c r="AK267" s="1709"/>
      <c r="AL267" s="1709"/>
      <c r="AM267" s="1709"/>
      <c r="AN267" s="1709"/>
      <c r="AO267" s="1709"/>
      <c r="AP267" s="1709"/>
      <c r="AQ267" s="1709"/>
      <c r="AR267" s="1709"/>
      <c r="AS267" s="1689"/>
      <c r="AT267" s="1689"/>
      <c r="AU267" s="1689"/>
      <c r="AV267" s="1689"/>
      <c r="AW267" s="1689"/>
      <c r="AX267" s="1711"/>
    </row>
    <row r="268" spans="2:98" ht="12" customHeight="1">
      <c r="B268" s="1715">
        <f t="shared" ref="B268" si="26">B48</f>
        <v>20</v>
      </c>
      <c r="C268" s="1697"/>
      <c r="D268" s="1661">
        <f>D48</f>
        <v>1</v>
      </c>
      <c r="E268" s="1662"/>
      <c r="F268" s="1661">
        <f>G48</f>
        <v>1</v>
      </c>
      <c r="G268" s="1662"/>
      <c r="H268" s="1665" t="str">
        <f>J48</f>
        <v>1.0S10</v>
      </c>
      <c r="I268" s="1666"/>
      <c r="J268" s="1667"/>
      <c r="K268" s="1696">
        <f>M48</f>
        <v>1.23</v>
      </c>
      <c r="L268" s="1697"/>
      <c r="M268" s="1696">
        <f>P48</f>
        <v>1.23</v>
      </c>
      <c r="N268" s="1697"/>
      <c r="O268" s="1661">
        <f>S48</f>
        <v>1.23</v>
      </c>
      <c r="P268" s="1662"/>
      <c r="Q268" s="1661">
        <f>V48</f>
        <v>1</v>
      </c>
      <c r="R268" s="1662"/>
      <c r="S268" s="1665"/>
      <c r="T268" s="1666"/>
      <c r="U268" s="1666"/>
      <c r="V268" s="1667"/>
      <c r="W268" s="1665"/>
      <c r="X268" s="1667"/>
      <c r="Y268" s="1700">
        <f>ABS(AF48)</f>
        <v>5115.4183184108033</v>
      </c>
      <c r="Z268" s="1701"/>
      <c r="AA268" s="1701"/>
      <c r="AB268" s="1702"/>
      <c r="AC268" s="1700">
        <f>AF120</f>
        <v>4673.8532673707296</v>
      </c>
      <c r="AD268" s="1701"/>
      <c r="AE268" s="1701"/>
      <c r="AF268" s="1702"/>
      <c r="AG268" s="1700">
        <f>AF193</f>
        <v>761.37818231868539</v>
      </c>
      <c r="AH268" s="1701"/>
      <c r="AI268" s="1701"/>
      <c r="AJ268" s="1702"/>
      <c r="AK268" s="1689" t="s">
        <v>914</v>
      </c>
      <c r="AL268" s="1689"/>
      <c r="AM268" s="1689"/>
      <c r="AN268" s="1689"/>
      <c r="AO268" s="1689" t="s">
        <v>914</v>
      </c>
      <c r="AP268" s="1689"/>
      <c r="AQ268" s="1689"/>
      <c r="AR268" s="1689"/>
      <c r="AS268" s="1689" t="s">
        <v>915</v>
      </c>
      <c r="AT268" s="1689"/>
      <c r="AU268" s="1689"/>
      <c r="AV268" s="1689"/>
      <c r="AW268" s="1689"/>
      <c r="AX268" s="1711"/>
    </row>
    <row r="269" spans="2:98" ht="12" customHeight="1">
      <c r="B269" s="1716"/>
      <c r="C269" s="1686"/>
      <c r="D269" s="1691"/>
      <c r="E269" s="1692"/>
      <c r="F269" s="1691"/>
      <c r="G269" s="1692"/>
      <c r="H269" s="1693"/>
      <c r="I269" s="1694"/>
      <c r="J269" s="1695"/>
      <c r="K269" s="1684"/>
      <c r="L269" s="1686"/>
      <c r="M269" s="1684"/>
      <c r="N269" s="1686"/>
      <c r="O269" s="1691"/>
      <c r="P269" s="1692"/>
      <c r="Q269" s="1691"/>
      <c r="R269" s="1692"/>
      <c r="S269" s="1693"/>
      <c r="T269" s="1694"/>
      <c r="U269" s="1694"/>
      <c r="V269" s="1695"/>
      <c r="W269" s="1693"/>
      <c r="X269" s="1695"/>
      <c r="Y269" s="1703"/>
      <c r="Z269" s="1704"/>
      <c r="AA269" s="1704"/>
      <c r="AB269" s="1705"/>
      <c r="AC269" s="1703"/>
      <c r="AD269" s="1704"/>
      <c r="AE269" s="1704"/>
      <c r="AF269" s="1705"/>
      <c r="AG269" s="1703"/>
      <c r="AH269" s="1704"/>
      <c r="AI269" s="1704"/>
      <c r="AJ269" s="1705"/>
      <c r="AK269" s="1689"/>
      <c r="AL269" s="1689"/>
      <c r="AM269" s="1689"/>
      <c r="AN269" s="1689"/>
      <c r="AO269" s="1689"/>
      <c r="AP269" s="1689"/>
      <c r="AQ269" s="1689"/>
      <c r="AR269" s="1689"/>
      <c r="AS269" s="1689"/>
      <c r="AT269" s="1689"/>
      <c r="AU269" s="1689"/>
      <c r="AV269" s="1689"/>
      <c r="AW269" s="1689"/>
      <c r="AX269" s="1711"/>
    </row>
    <row r="270" spans="2:98" ht="12" customHeight="1">
      <c r="B270" s="1715">
        <f t="shared" ref="B270" si="27">B50</f>
        <v>21</v>
      </c>
      <c r="C270" s="1697"/>
      <c r="D270" s="1661">
        <f>D50</f>
        <v>1</v>
      </c>
      <c r="E270" s="1662"/>
      <c r="F270" s="1661">
        <f>G50</f>
        <v>1</v>
      </c>
      <c r="G270" s="1662"/>
      <c r="H270" s="1665" t="str">
        <f>J50</f>
        <v>1.0S10</v>
      </c>
      <c r="I270" s="1666"/>
      <c r="J270" s="1667"/>
      <c r="K270" s="1696">
        <f>M50</f>
        <v>1.23</v>
      </c>
      <c r="L270" s="1697"/>
      <c r="M270" s="1696">
        <f>P50</f>
        <v>1.23</v>
      </c>
      <c r="N270" s="1697"/>
      <c r="O270" s="1661">
        <f>S50</f>
        <v>1.23</v>
      </c>
      <c r="P270" s="1662"/>
      <c r="Q270" s="1661">
        <f>V50</f>
        <v>1</v>
      </c>
      <c r="R270" s="1662"/>
      <c r="S270" s="1665"/>
      <c r="T270" s="1666"/>
      <c r="U270" s="1666"/>
      <c r="V270" s="1667"/>
      <c r="W270" s="1665"/>
      <c r="X270" s="1667"/>
      <c r="Y270" s="1700">
        <f>ABS(AF50)</f>
        <v>5189.4725162727873</v>
      </c>
      <c r="Z270" s="1701"/>
      <c r="AA270" s="1701"/>
      <c r="AB270" s="1702"/>
      <c r="AC270" s="1700">
        <f>AF122</f>
        <v>4576.9998141286933</v>
      </c>
      <c r="AD270" s="1701"/>
      <c r="AE270" s="1701"/>
      <c r="AF270" s="1702"/>
      <c r="AG270" s="1700">
        <f>AF195</f>
        <v>545.1461066807575</v>
      </c>
      <c r="AH270" s="1701"/>
      <c r="AI270" s="1701"/>
      <c r="AJ270" s="1702"/>
      <c r="AK270" s="1689" t="s">
        <v>914</v>
      </c>
      <c r="AL270" s="1689"/>
      <c r="AM270" s="1689"/>
      <c r="AN270" s="1689"/>
      <c r="AO270" s="1689" t="s">
        <v>914</v>
      </c>
      <c r="AP270" s="1689"/>
      <c r="AQ270" s="1689"/>
      <c r="AR270" s="1689"/>
      <c r="AS270" s="1689" t="s">
        <v>916</v>
      </c>
      <c r="AT270" s="1689"/>
      <c r="AU270" s="1689"/>
      <c r="AV270" s="1689"/>
      <c r="AW270" s="1689"/>
      <c r="AX270" s="1711"/>
    </row>
    <row r="271" spans="2:98" ht="12" customHeight="1">
      <c r="B271" s="1716"/>
      <c r="C271" s="1686"/>
      <c r="D271" s="1691"/>
      <c r="E271" s="1692"/>
      <c r="F271" s="1691"/>
      <c r="G271" s="1692"/>
      <c r="H271" s="1693"/>
      <c r="I271" s="1694"/>
      <c r="J271" s="1695"/>
      <c r="K271" s="1684"/>
      <c r="L271" s="1686"/>
      <c r="M271" s="1684"/>
      <c r="N271" s="1686"/>
      <c r="O271" s="1691"/>
      <c r="P271" s="1692"/>
      <c r="Q271" s="1691"/>
      <c r="R271" s="1692"/>
      <c r="S271" s="1693"/>
      <c r="T271" s="1694"/>
      <c r="U271" s="1694"/>
      <c r="V271" s="1695"/>
      <c r="W271" s="1693"/>
      <c r="X271" s="1695"/>
      <c r="Y271" s="1703"/>
      <c r="Z271" s="1704"/>
      <c r="AA271" s="1704"/>
      <c r="AB271" s="1705"/>
      <c r="AC271" s="1703"/>
      <c r="AD271" s="1704"/>
      <c r="AE271" s="1704"/>
      <c r="AF271" s="1705"/>
      <c r="AG271" s="1703"/>
      <c r="AH271" s="1704"/>
      <c r="AI271" s="1704"/>
      <c r="AJ271" s="1705"/>
      <c r="AK271" s="1689"/>
      <c r="AL271" s="1689"/>
      <c r="AM271" s="1689"/>
      <c r="AN271" s="1689"/>
      <c r="AO271" s="1689"/>
      <c r="AP271" s="1689"/>
      <c r="AQ271" s="1689"/>
      <c r="AR271" s="1689"/>
      <c r="AS271" s="1689"/>
      <c r="AT271" s="1689"/>
      <c r="AU271" s="1689"/>
      <c r="AV271" s="1689"/>
      <c r="AW271" s="1689"/>
      <c r="AX271" s="1711"/>
    </row>
    <row r="272" spans="2:98" ht="12" customHeight="1">
      <c r="B272" s="1715">
        <f t="shared" ref="B272" si="28">B52</f>
        <v>22</v>
      </c>
      <c r="C272" s="1697"/>
      <c r="D272" s="1661">
        <f>D52</f>
        <v>1</v>
      </c>
      <c r="E272" s="1662"/>
      <c r="F272" s="1661">
        <f>G52</f>
        <v>1</v>
      </c>
      <c r="G272" s="1662"/>
      <c r="H272" s="1665" t="str">
        <f>J52</f>
        <v>1.0S30</v>
      </c>
      <c r="I272" s="1666"/>
      <c r="J272" s="1667"/>
      <c r="K272" s="1661"/>
      <c r="L272" s="1662"/>
      <c r="M272" s="1661"/>
      <c r="N272" s="1662"/>
      <c r="O272" s="1661"/>
      <c r="P272" s="1662"/>
      <c r="Q272" s="1661"/>
      <c r="R272" s="1662"/>
      <c r="S272" s="1665"/>
      <c r="T272" s="1666"/>
      <c r="U272" s="1666"/>
      <c r="V272" s="1667"/>
      <c r="W272" s="1665"/>
      <c r="X272" s="1667"/>
      <c r="Y272" s="1700">
        <f>ABS(AF52)</f>
        <v>4380.2824999999993</v>
      </c>
      <c r="Z272" s="1701"/>
      <c r="AA272" s="1701"/>
      <c r="AB272" s="1702"/>
      <c r="AC272" s="1700">
        <f>AF124</f>
        <v>3684.77</v>
      </c>
      <c r="AD272" s="1701"/>
      <c r="AE272" s="1701"/>
      <c r="AF272" s="1702"/>
      <c r="AG272" s="1700">
        <f>AF197</f>
        <v>201.125</v>
      </c>
      <c r="AH272" s="1701"/>
      <c r="AI272" s="1701"/>
      <c r="AJ272" s="1702"/>
      <c r="AK272" s="1689" t="s">
        <v>914</v>
      </c>
      <c r="AL272" s="1689"/>
      <c r="AM272" s="1689"/>
      <c r="AN272" s="1689"/>
      <c r="AO272" s="1689" t="s">
        <v>921</v>
      </c>
      <c r="AP272" s="1689"/>
      <c r="AQ272" s="1689"/>
      <c r="AR272" s="1689"/>
      <c r="AS272" s="1689"/>
      <c r="AT272" s="1689"/>
      <c r="AU272" s="1689"/>
      <c r="AV272" s="1689"/>
      <c r="AW272" s="1689"/>
      <c r="AX272" s="1711"/>
    </row>
    <row r="273" spans="2:50" ht="12" customHeight="1">
      <c r="B273" s="1716"/>
      <c r="C273" s="1686"/>
      <c r="D273" s="1691"/>
      <c r="E273" s="1692"/>
      <c r="F273" s="1691"/>
      <c r="G273" s="1692"/>
      <c r="H273" s="1693"/>
      <c r="I273" s="1694"/>
      <c r="J273" s="1695"/>
      <c r="K273" s="1691"/>
      <c r="L273" s="1692"/>
      <c r="M273" s="1691"/>
      <c r="N273" s="1692"/>
      <c r="O273" s="1691"/>
      <c r="P273" s="1692"/>
      <c r="Q273" s="1691"/>
      <c r="R273" s="1692"/>
      <c r="S273" s="1693"/>
      <c r="T273" s="1694"/>
      <c r="U273" s="1694"/>
      <c r="V273" s="1695"/>
      <c r="W273" s="1693"/>
      <c r="X273" s="1695"/>
      <c r="Y273" s="1703"/>
      <c r="Z273" s="1704"/>
      <c r="AA273" s="1704"/>
      <c r="AB273" s="1705"/>
      <c r="AC273" s="1703"/>
      <c r="AD273" s="1704"/>
      <c r="AE273" s="1704"/>
      <c r="AF273" s="1705"/>
      <c r="AG273" s="1703"/>
      <c r="AH273" s="1704"/>
      <c r="AI273" s="1704"/>
      <c r="AJ273" s="1705"/>
      <c r="AK273" s="1689"/>
      <c r="AL273" s="1689"/>
      <c r="AM273" s="1689"/>
      <c r="AN273" s="1689"/>
      <c r="AO273" s="1689"/>
      <c r="AP273" s="1689"/>
      <c r="AQ273" s="1689"/>
      <c r="AR273" s="1689"/>
      <c r="AS273" s="1689"/>
      <c r="AT273" s="1689"/>
      <c r="AU273" s="1689"/>
      <c r="AV273" s="1689"/>
      <c r="AW273" s="1689"/>
      <c r="AX273" s="1711"/>
    </row>
    <row r="274" spans="2:50" ht="12" customHeight="1">
      <c r="B274" s="1715">
        <f t="shared" ref="B274" si="29">B54</f>
        <v>23</v>
      </c>
      <c r="C274" s="1697"/>
      <c r="D274" s="1661">
        <f>D54</f>
        <v>1</v>
      </c>
      <c r="E274" s="1662"/>
      <c r="F274" s="1661">
        <f>G54</f>
        <v>1</v>
      </c>
      <c r="G274" s="1662"/>
      <c r="H274" s="1665" t="str">
        <f>J54</f>
        <v>1.0S2</v>
      </c>
      <c r="I274" s="1666"/>
      <c r="J274" s="1667"/>
      <c r="K274" s="1661">
        <f>M54</f>
        <v>1</v>
      </c>
      <c r="L274" s="1662"/>
      <c r="M274" s="1661"/>
      <c r="N274" s="1662"/>
      <c r="O274" s="1661"/>
      <c r="P274" s="1662"/>
      <c r="Q274" s="1661"/>
      <c r="R274" s="1662"/>
      <c r="S274" s="1665"/>
      <c r="T274" s="1666"/>
      <c r="U274" s="1666"/>
      <c r="V274" s="1667"/>
      <c r="W274" s="1665">
        <f>AC54</f>
        <v>1</v>
      </c>
      <c r="X274" s="1667"/>
      <c r="Y274" s="1700">
        <f>ABS(AF54)</f>
        <v>6879.1102499999997</v>
      </c>
      <c r="Z274" s="1701"/>
      <c r="AA274" s="1701"/>
      <c r="AB274" s="1702"/>
      <c r="AC274" s="1700">
        <f>AF126</f>
        <v>5740.98</v>
      </c>
      <c r="AD274" s="1701"/>
      <c r="AE274" s="1701"/>
      <c r="AF274" s="1702"/>
      <c r="AG274" s="1700">
        <f>AF199</f>
        <v>293.40674999999999</v>
      </c>
      <c r="AH274" s="1701"/>
      <c r="AI274" s="1701"/>
      <c r="AJ274" s="1702"/>
      <c r="AK274" s="1714" t="s">
        <v>929</v>
      </c>
      <c r="AL274" s="1709"/>
      <c r="AM274" s="1709"/>
      <c r="AN274" s="1709"/>
      <c r="AO274" s="1689" t="s">
        <v>914</v>
      </c>
      <c r="AP274" s="1689"/>
      <c r="AQ274" s="1689"/>
      <c r="AR274" s="1689"/>
      <c r="AS274" s="1689" t="s">
        <v>930</v>
      </c>
      <c r="AT274" s="1689"/>
      <c r="AU274" s="1689"/>
      <c r="AV274" s="1689"/>
      <c r="AW274" s="1689"/>
      <c r="AX274" s="1711"/>
    </row>
    <row r="275" spans="2:50" ht="12" customHeight="1">
      <c r="B275" s="1716"/>
      <c r="C275" s="1686"/>
      <c r="D275" s="1691"/>
      <c r="E275" s="1692"/>
      <c r="F275" s="1691"/>
      <c r="G275" s="1692"/>
      <c r="H275" s="1693"/>
      <c r="I275" s="1694"/>
      <c r="J275" s="1695"/>
      <c r="K275" s="1691"/>
      <c r="L275" s="1692"/>
      <c r="M275" s="1691"/>
      <c r="N275" s="1692"/>
      <c r="O275" s="1691"/>
      <c r="P275" s="1692"/>
      <c r="Q275" s="1691"/>
      <c r="R275" s="1692"/>
      <c r="S275" s="1693"/>
      <c r="T275" s="1694"/>
      <c r="U275" s="1694"/>
      <c r="V275" s="1695"/>
      <c r="W275" s="1693"/>
      <c r="X275" s="1695"/>
      <c r="Y275" s="1703"/>
      <c r="Z275" s="1704"/>
      <c r="AA275" s="1704"/>
      <c r="AB275" s="1705"/>
      <c r="AC275" s="1703"/>
      <c r="AD275" s="1704"/>
      <c r="AE275" s="1704"/>
      <c r="AF275" s="1705"/>
      <c r="AG275" s="1703"/>
      <c r="AH275" s="1704"/>
      <c r="AI275" s="1704"/>
      <c r="AJ275" s="1705"/>
      <c r="AK275" s="1709"/>
      <c r="AL275" s="1709"/>
      <c r="AM275" s="1709"/>
      <c r="AN275" s="1709"/>
      <c r="AO275" s="1710"/>
      <c r="AP275" s="1710"/>
      <c r="AQ275" s="1710"/>
      <c r="AR275" s="1710"/>
      <c r="AS275" s="1689"/>
      <c r="AT275" s="1689"/>
      <c r="AU275" s="1689"/>
      <c r="AV275" s="1689"/>
      <c r="AW275" s="1689"/>
      <c r="AX275" s="1711"/>
    </row>
    <row r="276" spans="2:50" ht="12" customHeight="1">
      <c r="B276" s="1715">
        <f t="shared" ref="B276" si="30">B56</f>
        <v>24</v>
      </c>
      <c r="C276" s="1697"/>
      <c r="D276" s="1661">
        <f>D56</f>
        <v>1</v>
      </c>
      <c r="E276" s="1662"/>
      <c r="F276" s="1661">
        <f>G56</f>
        <v>1</v>
      </c>
      <c r="G276" s="1662"/>
      <c r="H276" s="1665" t="str">
        <f>J56</f>
        <v>1.0S2</v>
      </c>
      <c r="I276" s="1666"/>
      <c r="J276" s="1667"/>
      <c r="K276" s="1661">
        <f>M56</f>
        <v>1</v>
      </c>
      <c r="L276" s="1662"/>
      <c r="M276" s="1661"/>
      <c r="N276" s="1662"/>
      <c r="O276" s="1661"/>
      <c r="P276" s="1662"/>
      <c r="Q276" s="1661"/>
      <c r="R276" s="1662"/>
      <c r="S276" s="1665"/>
      <c r="T276" s="1666"/>
      <c r="U276" s="1666"/>
      <c r="V276" s="1667"/>
      <c r="W276" s="1665">
        <f>AC56</f>
        <v>1</v>
      </c>
      <c r="X276" s="1667"/>
      <c r="Y276" s="1700">
        <f>ABS(AF56)</f>
        <v>4389.8409000000001</v>
      </c>
      <c r="Z276" s="1701"/>
      <c r="AA276" s="1701"/>
      <c r="AB276" s="1702"/>
      <c r="AC276" s="1700">
        <f>AF128</f>
        <v>3712.61</v>
      </c>
      <c r="AD276" s="1701"/>
      <c r="AE276" s="1701"/>
      <c r="AF276" s="1702"/>
      <c r="AG276" s="1700">
        <f>AF201</f>
        <v>1437.42</v>
      </c>
      <c r="AH276" s="1701"/>
      <c r="AI276" s="1701"/>
      <c r="AJ276" s="1702"/>
      <c r="AK276" s="1709" t="s">
        <v>914</v>
      </c>
      <c r="AL276" s="1709"/>
      <c r="AM276" s="1709"/>
      <c r="AN276" s="1709"/>
      <c r="AO276" s="1689" t="s">
        <v>914</v>
      </c>
      <c r="AP276" s="1689"/>
      <c r="AQ276" s="1689"/>
      <c r="AR276" s="1689"/>
      <c r="AS276" s="1689" t="s">
        <v>931</v>
      </c>
      <c r="AT276" s="1689"/>
      <c r="AU276" s="1689"/>
      <c r="AV276" s="1689"/>
      <c r="AW276" s="1689"/>
      <c r="AX276" s="1711"/>
    </row>
    <row r="277" spans="2:50" ht="12" customHeight="1">
      <c r="B277" s="1716"/>
      <c r="C277" s="1686"/>
      <c r="D277" s="1691"/>
      <c r="E277" s="1692"/>
      <c r="F277" s="1691"/>
      <c r="G277" s="1692"/>
      <c r="H277" s="1693"/>
      <c r="I277" s="1694"/>
      <c r="J277" s="1695"/>
      <c r="K277" s="1691"/>
      <c r="L277" s="1692"/>
      <c r="M277" s="1691"/>
      <c r="N277" s="1692"/>
      <c r="O277" s="1691"/>
      <c r="P277" s="1692"/>
      <c r="Q277" s="1691"/>
      <c r="R277" s="1692"/>
      <c r="S277" s="1693"/>
      <c r="T277" s="1694"/>
      <c r="U277" s="1694"/>
      <c r="V277" s="1695"/>
      <c r="W277" s="1693"/>
      <c r="X277" s="1695"/>
      <c r="Y277" s="1703"/>
      <c r="Z277" s="1704"/>
      <c r="AA277" s="1704"/>
      <c r="AB277" s="1705"/>
      <c r="AC277" s="1703"/>
      <c r="AD277" s="1704"/>
      <c r="AE277" s="1704"/>
      <c r="AF277" s="1705"/>
      <c r="AG277" s="1703"/>
      <c r="AH277" s="1704"/>
      <c r="AI277" s="1704"/>
      <c r="AJ277" s="1705"/>
      <c r="AK277" s="1709"/>
      <c r="AL277" s="1709"/>
      <c r="AM277" s="1709"/>
      <c r="AN277" s="1709"/>
      <c r="AO277" s="1710"/>
      <c r="AP277" s="1710"/>
      <c r="AQ277" s="1710"/>
      <c r="AR277" s="1710"/>
      <c r="AS277" s="1689"/>
      <c r="AT277" s="1689"/>
      <c r="AU277" s="1689"/>
      <c r="AV277" s="1689"/>
      <c r="AW277" s="1689"/>
      <c r="AX277" s="1711"/>
    </row>
    <row r="278" spans="2:50" ht="12" customHeight="1">
      <c r="B278" s="1715">
        <f t="shared" ref="B278" si="31">B58</f>
        <v>25</v>
      </c>
      <c r="C278" s="1697"/>
      <c r="D278" s="1661">
        <f>D58</f>
        <v>1</v>
      </c>
      <c r="E278" s="1662"/>
      <c r="F278" s="1661">
        <f>G58</f>
        <v>1</v>
      </c>
      <c r="G278" s="1662"/>
      <c r="H278" s="1665" t="str">
        <f>J58</f>
        <v>1.0S2</v>
      </c>
      <c r="I278" s="1666"/>
      <c r="J278" s="1667"/>
      <c r="K278" s="1661">
        <f>M58</f>
        <v>1</v>
      </c>
      <c r="L278" s="1662"/>
      <c r="M278" s="1661">
        <f>P58</f>
        <v>1</v>
      </c>
      <c r="N278" s="1662"/>
      <c r="O278" s="1661"/>
      <c r="P278" s="1662"/>
      <c r="Q278" s="1661"/>
      <c r="R278" s="1662"/>
      <c r="S278" s="1665"/>
      <c r="T278" s="1666"/>
      <c r="U278" s="1666"/>
      <c r="V278" s="1667"/>
      <c r="W278" s="1665"/>
      <c r="X278" s="1667"/>
      <c r="Y278" s="1700">
        <f>ABS(AF58)</f>
        <v>4538.391677702728</v>
      </c>
      <c r="Z278" s="1701"/>
      <c r="AA278" s="1701"/>
      <c r="AB278" s="1702"/>
      <c r="AC278" s="1700">
        <f>AF130</f>
        <v>3728.3888243243409</v>
      </c>
      <c r="AD278" s="1701"/>
      <c r="AE278" s="1701"/>
      <c r="AF278" s="1702"/>
      <c r="AG278" s="1700">
        <f>AF203</f>
        <v>86.948882094589237</v>
      </c>
      <c r="AH278" s="1701"/>
      <c r="AI278" s="1701"/>
      <c r="AJ278" s="1702"/>
      <c r="AK278" s="1709" t="s">
        <v>932</v>
      </c>
      <c r="AL278" s="1709"/>
      <c r="AM278" s="1709"/>
      <c r="AN278" s="1709"/>
      <c r="AO278" s="1689" t="s">
        <v>933</v>
      </c>
      <c r="AP278" s="1689"/>
      <c r="AQ278" s="1689"/>
      <c r="AR278" s="1689"/>
      <c r="AS278" s="1689" t="s">
        <v>913</v>
      </c>
      <c r="AT278" s="1689"/>
      <c r="AU278" s="1689"/>
      <c r="AV278" s="1689"/>
      <c r="AW278" s="1689"/>
      <c r="AX278" s="1711"/>
    </row>
    <row r="279" spans="2:50" ht="12" customHeight="1">
      <c r="B279" s="1716"/>
      <c r="C279" s="1686"/>
      <c r="D279" s="1691"/>
      <c r="E279" s="1692"/>
      <c r="F279" s="1691"/>
      <c r="G279" s="1692"/>
      <c r="H279" s="1693"/>
      <c r="I279" s="1694"/>
      <c r="J279" s="1695"/>
      <c r="K279" s="1691"/>
      <c r="L279" s="1692"/>
      <c r="M279" s="1691"/>
      <c r="N279" s="1692"/>
      <c r="O279" s="1691"/>
      <c r="P279" s="1692"/>
      <c r="Q279" s="1691"/>
      <c r="R279" s="1692"/>
      <c r="S279" s="1693"/>
      <c r="T279" s="1694"/>
      <c r="U279" s="1694"/>
      <c r="V279" s="1695"/>
      <c r="W279" s="1693"/>
      <c r="X279" s="1695"/>
      <c r="Y279" s="1703"/>
      <c r="Z279" s="1704"/>
      <c r="AA279" s="1704"/>
      <c r="AB279" s="1705"/>
      <c r="AC279" s="1703"/>
      <c r="AD279" s="1704"/>
      <c r="AE279" s="1704"/>
      <c r="AF279" s="1705"/>
      <c r="AG279" s="1703"/>
      <c r="AH279" s="1704"/>
      <c r="AI279" s="1704"/>
      <c r="AJ279" s="1705"/>
      <c r="AK279" s="1709"/>
      <c r="AL279" s="1709"/>
      <c r="AM279" s="1709"/>
      <c r="AN279" s="1709"/>
      <c r="AO279" s="1710"/>
      <c r="AP279" s="1710"/>
      <c r="AQ279" s="1710"/>
      <c r="AR279" s="1710"/>
      <c r="AS279" s="1689"/>
      <c r="AT279" s="1689"/>
      <c r="AU279" s="1689"/>
      <c r="AV279" s="1689"/>
      <c r="AW279" s="1689"/>
      <c r="AX279" s="1711"/>
    </row>
    <row r="280" spans="2:50" ht="12" customHeight="1">
      <c r="B280" s="1715">
        <f t="shared" ref="B280" si="32">B60</f>
        <v>26</v>
      </c>
      <c r="C280" s="1697"/>
      <c r="D280" s="1661">
        <f>D60</f>
        <v>1</v>
      </c>
      <c r="E280" s="1662"/>
      <c r="F280" s="1661">
        <f>G60</f>
        <v>1</v>
      </c>
      <c r="G280" s="1662"/>
      <c r="H280" s="1665" t="str">
        <f>J60</f>
        <v>1.0S2</v>
      </c>
      <c r="I280" s="1666"/>
      <c r="J280" s="1667"/>
      <c r="K280" s="1661">
        <f>M60</f>
        <v>1</v>
      </c>
      <c r="L280" s="1662"/>
      <c r="M280" s="1661">
        <f>P60</f>
        <v>1</v>
      </c>
      <c r="N280" s="1662"/>
      <c r="O280" s="1661"/>
      <c r="P280" s="1662"/>
      <c r="Q280" s="1661"/>
      <c r="R280" s="1662"/>
      <c r="S280" s="1665"/>
      <c r="T280" s="1666"/>
      <c r="U280" s="1666"/>
      <c r="V280" s="1667"/>
      <c r="W280" s="1665"/>
      <c r="X280" s="1667"/>
      <c r="Y280" s="1700">
        <f>ABS(AF60)</f>
        <v>4570.0960190331743</v>
      </c>
      <c r="Z280" s="1701"/>
      <c r="AA280" s="1701"/>
      <c r="AB280" s="1702"/>
      <c r="AC280" s="1700">
        <f>AF132</f>
        <v>4119.0474531469345</v>
      </c>
      <c r="AD280" s="1701"/>
      <c r="AE280" s="1701"/>
      <c r="AF280" s="1702"/>
      <c r="AG280" s="1700">
        <f>AF205</f>
        <v>594.03624578754909</v>
      </c>
      <c r="AH280" s="1701"/>
      <c r="AI280" s="1701"/>
      <c r="AJ280" s="1702"/>
      <c r="AK280" s="1709" t="s">
        <v>914</v>
      </c>
      <c r="AL280" s="1709"/>
      <c r="AM280" s="1709"/>
      <c r="AN280" s="1709"/>
      <c r="AO280" s="1689" t="s">
        <v>914</v>
      </c>
      <c r="AP280" s="1689"/>
      <c r="AQ280" s="1689"/>
      <c r="AR280" s="1689"/>
      <c r="AS280" s="1689" t="s">
        <v>915</v>
      </c>
      <c r="AT280" s="1689"/>
      <c r="AU280" s="1689"/>
      <c r="AV280" s="1689"/>
      <c r="AW280" s="1689"/>
      <c r="AX280" s="1711"/>
    </row>
    <row r="281" spans="2:50" ht="12" customHeight="1">
      <c r="B281" s="1716"/>
      <c r="C281" s="1686"/>
      <c r="D281" s="1691"/>
      <c r="E281" s="1692"/>
      <c r="F281" s="1691"/>
      <c r="G281" s="1692"/>
      <c r="H281" s="1693"/>
      <c r="I281" s="1694"/>
      <c r="J281" s="1695"/>
      <c r="K281" s="1691"/>
      <c r="L281" s="1692"/>
      <c r="M281" s="1691"/>
      <c r="N281" s="1692"/>
      <c r="O281" s="1691"/>
      <c r="P281" s="1692"/>
      <c r="Q281" s="1691"/>
      <c r="R281" s="1692"/>
      <c r="S281" s="1693"/>
      <c r="T281" s="1694"/>
      <c r="U281" s="1694"/>
      <c r="V281" s="1695"/>
      <c r="W281" s="1693"/>
      <c r="X281" s="1695"/>
      <c r="Y281" s="1703"/>
      <c r="Z281" s="1704"/>
      <c r="AA281" s="1704"/>
      <c r="AB281" s="1705"/>
      <c r="AC281" s="1703"/>
      <c r="AD281" s="1704"/>
      <c r="AE281" s="1704"/>
      <c r="AF281" s="1705"/>
      <c r="AG281" s="1703"/>
      <c r="AH281" s="1704"/>
      <c r="AI281" s="1704"/>
      <c r="AJ281" s="1705"/>
      <c r="AK281" s="1709"/>
      <c r="AL281" s="1709"/>
      <c r="AM281" s="1709"/>
      <c r="AN281" s="1709"/>
      <c r="AO281" s="1710"/>
      <c r="AP281" s="1710"/>
      <c r="AQ281" s="1710"/>
      <c r="AR281" s="1710"/>
      <c r="AS281" s="1689"/>
      <c r="AT281" s="1689"/>
      <c r="AU281" s="1689"/>
      <c r="AV281" s="1689"/>
      <c r="AW281" s="1689"/>
      <c r="AX281" s="1711"/>
    </row>
    <row r="282" spans="2:50" ht="12" customHeight="1">
      <c r="B282" s="1715">
        <f t="shared" ref="B282" si="33">B62</f>
        <v>27</v>
      </c>
      <c r="C282" s="1697"/>
      <c r="D282" s="1661">
        <f>D62</f>
        <v>1</v>
      </c>
      <c r="E282" s="1662"/>
      <c r="F282" s="1661">
        <f>G62</f>
        <v>1</v>
      </c>
      <c r="G282" s="1662"/>
      <c r="H282" s="1665" t="str">
        <f>J62</f>
        <v>1.0S2</v>
      </c>
      <c r="I282" s="1666"/>
      <c r="J282" s="1667"/>
      <c r="K282" s="1661">
        <f>M62</f>
        <v>1</v>
      </c>
      <c r="L282" s="1662"/>
      <c r="M282" s="1661">
        <f>P62</f>
        <v>1</v>
      </c>
      <c r="N282" s="1662"/>
      <c r="O282" s="1661"/>
      <c r="P282" s="1662"/>
      <c r="Q282" s="1661"/>
      <c r="R282" s="1662"/>
      <c r="S282" s="1665"/>
      <c r="T282" s="1666"/>
      <c r="U282" s="1666"/>
      <c r="V282" s="1667"/>
      <c r="W282" s="1665"/>
      <c r="X282" s="1667"/>
      <c r="Y282" s="1700">
        <f>ABS(AF62)</f>
        <v>4604.7596339616157</v>
      </c>
      <c r="Z282" s="1701"/>
      <c r="AA282" s="1701"/>
      <c r="AB282" s="1702"/>
      <c r="AC282" s="1700">
        <f>AF134</f>
        <v>4033.1148082347104</v>
      </c>
      <c r="AD282" s="1701"/>
      <c r="AE282" s="1701"/>
      <c r="AF282" s="1702"/>
      <c r="AG282" s="1700">
        <f>AF207</f>
        <v>436.4845603095589</v>
      </c>
      <c r="AH282" s="1701"/>
      <c r="AI282" s="1701"/>
      <c r="AJ282" s="1702"/>
      <c r="AK282" s="1709" t="s">
        <v>914</v>
      </c>
      <c r="AL282" s="1709"/>
      <c r="AM282" s="1709"/>
      <c r="AN282" s="1709"/>
      <c r="AO282" s="1689" t="s">
        <v>914</v>
      </c>
      <c r="AP282" s="1689"/>
      <c r="AQ282" s="1689"/>
      <c r="AR282" s="1689"/>
      <c r="AS282" s="1689" t="s">
        <v>916</v>
      </c>
      <c r="AT282" s="1689"/>
      <c r="AU282" s="1689"/>
      <c r="AV282" s="1689"/>
      <c r="AW282" s="1689"/>
      <c r="AX282" s="1711"/>
    </row>
    <row r="283" spans="2:50" ht="12" customHeight="1">
      <c r="B283" s="1716"/>
      <c r="C283" s="1686"/>
      <c r="D283" s="1691"/>
      <c r="E283" s="1692"/>
      <c r="F283" s="1691"/>
      <c r="G283" s="1692"/>
      <c r="H283" s="1693"/>
      <c r="I283" s="1694"/>
      <c r="J283" s="1695"/>
      <c r="K283" s="1691"/>
      <c r="L283" s="1692"/>
      <c r="M283" s="1691"/>
      <c r="N283" s="1692"/>
      <c r="O283" s="1691"/>
      <c r="P283" s="1692"/>
      <c r="Q283" s="1691"/>
      <c r="R283" s="1692"/>
      <c r="S283" s="1693"/>
      <c r="T283" s="1694"/>
      <c r="U283" s="1694"/>
      <c r="V283" s="1695"/>
      <c r="W283" s="1693"/>
      <c r="X283" s="1695"/>
      <c r="Y283" s="1703"/>
      <c r="Z283" s="1704"/>
      <c r="AA283" s="1704"/>
      <c r="AB283" s="1705"/>
      <c r="AC283" s="1703"/>
      <c r="AD283" s="1704"/>
      <c r="AE283" s="1704"/>
      <c r="AF283" s="1705"/>
      <c r="AG283" s="1703"/>
      <c r="AH283" s="1704"/>
      <c r="AI283" s="1704"/>
      <c r="AJ283" s="1705"/>
      <c r="AK283" s="1709"/>
      <c r="AL283" s="1709"/>
      <c r="AM283" s="1709"/>
      <c r="AN283" s="1709"/>
      <c r="AO283" s="1710"/>
      <c r="AP283" s="1710"/>
      <c r="AQ283" s="1710"/>
      <c r="AR283" s="1710"/>
      <c r="AS283" s="1689"/>
      <c r="AT283" s="1689"/>
      <c r="AU283" s="1689"/>
      <c r="AV283" s="1689"/>
      <c r="AW283" s="1689"/>
      <c r="AX283" s="1711"/>
    </row>
    <row r="284" spans="2:50" ht="12" customHeight="1">
      <c r="B284" s="1715">
        <f t="shared" ref="B284" si="34">B64</f>
        <v>28</v>
      </c>
      <c r="C284" s="1697"/>
      <c r="D284" s="1661">
        <f>D64</f>
        <v>1</v>
      </c>
      <c r="E284" s="1662"/>
      <c r="F284" s="1661">
        <f>G64</f>
        <v>1</v>
      </c>
      <c r="G284" s="1662"/>
      <c r="H284" s="1665" t="str">
        <f>J64</f>
        <v>1.0S2</v>
      </c>
      <c r="I284" s="1666"/>
      <c r="J284" s="1667"/>
      <c r="K284" s="1661"/>
      <c r="L284" s="1662"/>
      <c r="M284" s="1661"/>
      <c r="N284" s="1662"/>
      <c r="O284" s="1661"/>
      <c r="P284" s="1662"/>
      <c r="Q284" s="1661"/>
      <c r="R284" s="1662"/>
      <c r="S284" s="1665"/>
      <c r="T284" s="1666"/>
      <c r="U284" s="1666"/>
      <c r="V284" s="1667"/>
      <c r="W284" s="1665"/>
      <c r="X284" s="1667"/>
      <c r="Y284" s="1700">
        <f>ABS(AF64)</f>
        <v>4067.7824999999998</v>
      </c>
      <c r="Z284" s="1701"/>
      <c r="AA284" s="1701"/>
      <c r="AB284" s="1702"/>
      <c r="AC284" s="1700">
        <f>AF136</f>
        <v>3424.77</v>
      </c>
      <c r="AD284" s="1701"/>
      <c r="AE284" s="1701"/>
      <c r="AF284" s="1702"/>
      <c r="AG284" s="1700">
        <f>AF209</f>
        <v>185.625</v>
      </c>
      <c r="AH284" s="1701"/>
      <c r="AI284" s="1701"/>
      <c r="AJ284" s="1702"/>
      <c r="AK284" s="1709" t="s">
        <v>914</v>
      </c>
      <c r="AL284" s="1709"/>
      <c r="AM284" s="1709"/>
      <c r="AN284" s="1709"/>
      <c r="AO284" s="1689" t="s">
        <v>914</v>
      </c>
      <c r="AP284" s="1689"/>
      <c r="AQ284" s="1689"/>
      <c r="AR284" s="1689"/>
      <c r="AS284" s="1689" t="s">
        <v>934</v>
      </c>
      <c r="AT284" s="1689"/>
      <c r="AU284" s="1689"/>
      <c r="AV284" s="1689"/>
      <c r="AW284" s="1689"/>
      <c r="AX284" s="1711"/>
    </row>
    <row r="285" spans="2:50" ht="12" customHeight="1">
      <c r="B285" s="1716"/>
      <c r="C285" s="1686"/>
      <c r="D285" s="1691"/>
      <c r="E285" s="1692"/>
      <c r="F285" s="1691"/>
      <c r="G285" s="1692"/>
      <c r="H285" s="1693"/>
      <c r="I285" s="1694"/>
      <c r="J285" s="1695"/>
      <c r="K285" s="1691"/>
      <c r="L285" s="1692"/>
      <c r="M285" s="1691"/>
      <c r="N285" s="1692"/>
      <c r="O285" s="1691"/>
      <c r="P285" s="1692"/>
      <c r="Q285" s="1691"/>
      <c r="R285" s="1692"/>
      <c r="S285" s="1693"/>
      <c r="T285" s="1694"/>
      <c r="U285" s="1694"/>
      <c r="V285" s="1695"/>
      <c r="W285" s="1693"/>
      <c r="X285" s="1695"/>
      <c r="Y285" s="1703"/>
      <c r="Z285" s="1704"/>
      <c r="AA285" s="1704"/>
      <c r="AB285" s="1705"/>
      <c r="AC285" s="1703"/>
      <c r="AD285" s="1704"/>
      <c r="AE285" s="1704"/>
      <c r="AF285" s="1705"/>
      <c r="AG285" s="1703"/>
      <c r="AH285" s="1704"/>
      <c r="AI285" s="1704"/>
      <c r="AJ285" s="1705"/>
      <c r="AK285" s="1709"/>
      <c r="AL285" s="1709"/>
      <c r="AM285" s="1709"/>
      <c r="AN285" s="1709"/>
      <c r="AO285" s="1710"/>
      <c r="AP285" s="1710"/>
      <c r="AQ285" s="1710"/>
      <c r="AR285" s="1710"/>
      <c r="AS285" s="1689"/>
      <c r="AT285" s="1689"/>
      <c r="AU285" s="1689"/>
      <c r="AV285" s="1689"/>
      <c r="AW285" s="1689"/>
      <c r="AX285" s="1711"/>
    </row>
    <row r="286" spans="2:50" ht="12" customHeight="1">
      <c r="B286" s="1715">
        <f t="shared" ref="B286" si="35">B66</f>
        <v>29</v>
      </c>
      <c r="C286" s="1697"/>
      <c r="D286" s="1661"/>
      <c r="E286" s="1662"/>
      <c r="F286" s="1661"/>
      <c r="G286" s="1662"/>
      <c r="H286" s="1665"/>
      <c r="I286" s="1666"/>
      <c r="J286" s="1667"/>
      <c r="K286" s="1661">
        <f>M66</f>
        <v>1</v>
      </c>
      <c r="L286" s="1662"/>
      <c r="M286" s="1661">
        <f>P66</f>
        <v>1</v>
      </c>
      <c r="N286" s="1662"/>
      <c r="O286" s="1661"/>
      <c r="P286" s="1662"/>
      <c r="Q286" s="1661"/>
      <c r="R286" s="1662"/>
      <c r="S286" s="1665"/>
      <c r="T286" s="1666"/>
      <c r="U286" s="1666"/>
      <c r="V286" s="1667"/>
      <c r="W286" s="1665"/>
      <c r="X286" s="1667"/>
      <c r="Y286" s="1700">
        <f>ABS(AF66)</f>
        <v>470.60917770272829</v>
      </c>
      <c r="Z286" s="1701"/>
      <c r="AA286" s="1701"/>
      <c r="AB286" s="1702"/>
      <c r="AC286" s="1700">
        <f>AF138</f>
        <v>303.61882432434084</v>
      </c>
      <c r="AD286" s="1701"/>
      <c r="AE286" s="1701"/>
      <c r="AF286" s="1702"/>
      <c r="AG286" s="1700">
        <f>AF211</f>
        <v>-98.676117905410763</v>
      </c>
      <c r="AH286" s="1701"/>
      <c r="AI286" s="1701"/>
      <c r="AJ286" s="1702"/>
      <c r="AK286" s="1709" t="s">
        <v>935</v>
      </c>
      <c r="AL286" s="1709"/>
      <c r="AM286" s="1709"/>
      <c r="AN286" s="1709"/>
      <c r="AO286" s="1689" t="s">
        <v>914</v>
      </c>
      <c r="AP286" s="1689"/>
      <c r="AQ286" s="1689"/>
      <c r="AR286" s="1689"/>
      <c r="AS286" s="1689" t="s">
        <v>913</v>
      </c>
      <c r="AT286" s="1689"/>
      <c r="AU286" s="1689"/>
      <c r="AV286" s="1689"/>
      <c r="AW286" s="1689"/>
      <c r="AX286" s="1711"/>
    </row>
    <row r="287" spans="2:50" ht="12" customHeight="1">
      <c r="B287" s="1716"/>
      <c r="C287" s="1686"/>
      <c r="D287" s="1691"/>
      <c r="E287" s="1692"/>
      <c r="F287" s="1691"/>
      <c r="G287" s="1692"/>
      <c r="H287" s="1693"/>
      <c r="I287" s="1694"/>
      <c r="J287" s="1695"/>
      <c r="K287" s="1691"/>
      <c r="L287" s="1692"/>
      <c r="M287" s="1691"/>
      <c r="N287" s="1692"/>
      <c r="O287" s="1691"/>
      <c r="P287" s="1692"/>
      <c r="Q287" s="1691"/>
      <c r="R287" s="1692"/>
      <c r="S287" s="1693"/>
      <c r="T287" s="1694"/>
      <c r="U287" s="1694"/>
      <c r="V287" s="1695"/>
      <c r="W287" s="1693"/>
      <c r="X287" s="1695"/>
      <c r="Y287" s="1703"/>
      <c r="Z287" s="1704"/>
      <c r="AA287" s="1704"/>
      <c r="AB287" s="1705"/>
      <c r="AC287" s="1703"/>
      <c r="AD287" s="1704"/>
      <c r="AE287" s="1704"/>
      <c r="AF287" s="1705"/>
      <c r="AG287" s="1703"/>
      <c r="AH287" s="1704"/>
      <c r="AI287" s="1704"/>
      <c r="AJ287" s="1705"/>
      <c r="AK287" s="1709"/>
      <c r="AL287" s="1709"/>
      <c r="AM287" s="1709"/>
      <c r="AN287" s="1709"/>
      <c r="AO287" s="1710"/>
      <c r="AP287" s="1710"/>
      <c r="AQ287" s="1710"/>
      <c r="AR287" s="1710"/>
      <c r="AS287" s="1689"/>
      <c r="AT287" s="1689"/>
      <c r="AU287" s="1689"/>
      <c r="AV287" s="1689"/>
      <c r="AW287" s="1689"/>
      <c r="AX287" s="1711"/>
    </row>
    <row r="288" spans="2:50" ht="12" customHeight="1">
      <c r="B288" s="1715">
        <f t="shared" ref="B288" si="36">B68</f>
        <v>30</v>
      </c>
      <c r="C288" s="1697"/>
      <c r="D288" s="1661"/>
      <c r="E288" s="1662"/>
      <c r="F288" s="1661"/>
      <c r="G288" s="1662"/>
      <c r="H288" s="1665"/>
      <c r="I288" s="1666"/>
      <c r="J288" s="1667"/>
      <c r="K288" s="1661">
        <f>M68</f>
        <v>1</v>
      </c>
      <c r="L288" s="1662"/>
      <c r="M288" s="1661">
        <f>P68</f>
        <v>1</v>
      </c>
      <c r="N288" s="1662"/>
      <c r="O288" s="1661"/>
      <c r="P288" s="1662"/>
      <c r="Q288" s="1661"/>
      <c r="R288" s="1662"/>
      <c r="S288" s="1665"/>
      <c r="T288" s="1666"/>
      <c r="U288" s="1666"/>
      <c r="V288" s="1667"/>
      <c r="W288" s="1665"/>
      <c r="X288" s="1667"/>
      <c r="Y288" s="1700">
        <f>ABS(AF68)</f>
        <v>502.31351903317454</v>
      </c>
      <c r="Z288" s="1701"/>
      <c r="AA288" s="1701"/>
      <c r="AB288" s="1702"/>
      <c r="AC288" s="1700">
        <f>AF140</f>
        <v>694.27745314693448</v>
      </c>
      <c r="AD288" s="1701"/>
      <c r="AE288" s="1701"/>
      <c r="AF288" s="1702"/>
      <c r="AG288" s="1700">
        <f>AF213</f>
        <v>408.41124578754909</v>
      </c>
      <c r="AH288" s="1701"/>
      <c r="AI288" s="1701"/>
      <c r="AJ288" s="1702"/>
      <c r="AK288" s="1709" t="s">
        <v>914</v>
      </c>
      <c r="AL288" s="1709"/>
      <c r="AM288" s="1709"/>
      <c r="AN288" s="1709"/>
      <c r="AO288" s="1689" t="s">
        <v>914</v>
      </c>
      <c r="AP288" s="1689"/>
      <c r="AQ288" s="1689"/>
      <c r="AR288" s="1689"/>
      <c r="AS288" s="1689" t="s">
        <v>915</v>
      </c>
      <c r="AT288" s="1689"/>
      <c r="AU288" s="1689"/>
      <c r="AV288" s="1689"/>
      <c r="AW288" s="1689"/>
      <c r="AX288" s="1711"/>
    </row>
    <row r="289" spans="2:50" ht="12" customHeight="1">
      <c r="B289" s="1716"/>
      <c r="C289" s="1686"/>
      <c r="D289" s="1691"/>
      <c r="E289" s="1692"/>
      <c r="F289" s="1691"/>
      <c r="G289" s="1692"/>
      <c r="H289" s="1693"/>
      <c r="I289" s="1694"/>
      <c r="J289" s="1695"/>
      <c r="K289" s="1691"/>
      <c r="L289" s="1692"/>
      <c r="M289" s="1691"/>
      <c r="N289" s="1692"/>
      <c r="O289" s="1691"/>
      <c r="P289" s="1692"/>
      <c r="Q289" s="1691"/>
      <c r="R289" s="1692"/>
      <c r="S289" s="1693"/>
      <c r="T289" s="1694"/>
      <c r="U289" s="1694"/>
      <c r="V289" s="1695"/>
      <c r="W289" s="1693"/>
      <c r="X289" s="1695"/>
      <c r="Y289" s="1703"/>
      <c r="Z289" s="1704"/>
      <c r="AA289" s="1704"/>
      <c r="AB289" s="1705"/>
      <c r="AC289" s="1703"/>
      <c r="AD289" s="1704"/>
      <c r="AE289" s="1704"/>
      <c r="AF289" s="1705"/>
      <c r="AG289" s="1703"/>
      <c r="AH289" s="1704"/>
      <c r="AI289" s="1704"/>
      <c r="AJ289" s="1705"/>
      <c r="AK289" s="1709"/>
      <c r="AL289" s="1709"/>
      <c r="AM289" s="1709"/>
      <c r="AN289" s="1709"/>
      <c r="AO289" s="1710"/>
      <c r="AP289" s="1710"/>
      <c r="AQ289" s="1710"/>
      <c r="AR289" s="1710"/>
      <c r="AS289" s="1689"/>
      <c r="AT289" s="1689"/>
      <c r="AU289" s="1689"/>
      <c r="AV289" s="1689"/>
      <c r="AW289" s="1689"/>
      <c r="AX289" s="1711"/>
    </row>
    <row r="290" spans="2:50" ht="12" customHeight="1">
      <c r="B290" s="1715">
        <f t="shared" ref="B290" si="37">B70</f>
        <v>31</v>
      </c>
      <c r="C290" s="1697"/>
      <c r="D290" s="1661"/>
      <c r="E290" s="1662"/>
      <c r="F290" s="1661"/>
      <c r="G290" s="1662"/>
      <c r="H290" s="1665"/>
      <c r="I290" s="1666"/>
      <c r="J290" s="1667"/>
      <c r="K290" s="1661">
        <f>M70</f>
        <v>1</v>
      </c>
      <c r="L290" s="1662"/>
      <c r="M290" s="1661">
        <f>P70</f>
        <v>1</v>
      </c>
      <c r="N290" s="1662"/>
      <c r="O290" s="1661"/>
      <c r="P290" s="1662"/>
      <c r="Q290" s="1661"/>
      <c r="R290" s="1662"/>
      <c r="S290" s="1665"/>
      <c r="T290" s="1666"/>
      <c r="U290" s="1666"/>
      <c r="V290" s="1667"/>
      <c r="W290" s="1665"/>
      <c r="X290" s="1667"/>
      <c r="Y290" s="1700">
        <f>ABS(AF70)</f>
        <v>536.97713396161657</v>
      </c>
      <c r="Z290" s="1701"/>
      <c r="AA290" s="1701"/>
      <c r="AB290" s="1702"/>
      <c r="AC290" s="1700">
        <f>AF142</f>
        <v>608.34480823471074</v>
      </c>
      <c r="AD290" s="1701"/>
      <c r="AE290" s="1701"/>
      <c r="AF290" s="1702"/>
      <c r="AG290" s="1700">
        <f>AF215</f>
        <v>250.8595603095589</v>
      </c>
      <c r="AH290" s="1701"/>
      <c r="AI290" s="1701"/>
      <c r="AJ290" s="1702"/>
      <c r="AK290" s="1689" t="s">
        <v>914</v>
      </c>
      <c r="AL290" s="1689"/>
      <c r="AM290" s="1689"/>
      <c r="AN290" s="1689"/>
      <c r="AO290" s="1689" t="s">
        <v>914</v>
      </c>
      <c r="AP290" s="1689"/>
      <c r="AQ290" s="1689"/>
      <c r="AR290" s="1689"/>
      <c r="AS290" s="1689" t="s">
        <v>916</v>
      </c>
      <c r="AT290" s="1689"/>
      <c r="AU290" s="1689"/>
      <c r="AV290" s="1689"/>
      <c r="AW290" s="1689"/>
      <c r="AX290" s="1711"/>
    </row>
    <row r="291" spans="2:50" ht="12" customHeight="1">
      <c r="B291" s="1717"/>
      <c r="C291" s="1699"/>
      <c r="D291" s="1663"/>
      <c r="E291" s="1664"/>
      <c r="F291" s="1663"/>
      <c r="G291" s="1664"/>
      <c r="H291" s="1668"/>
      <c r="I291" s="1669"/>
      <c r="J291" s="1670"/>
      <c r="K291" s="1663"/>
      <c r="L291" s="1664"/>
      <c r="M291" s="1663"/>
      <c r="N291" s="1664"/>
      <c r="O291" s="1663"/>
      <c r="P291" s="1664"/>
      <c r="Q291" s="1663"/>
      <c r="R291" s="1664"/>
      <c r="S291" s="1668"/>
      <c r="T291" s="1669"/>
      <c r="U291" s="1669"/>
      <c r="V291" s="1670"/>
      <c r="W291" s="1668"/>
      <c r="X291" s="1670"/>
      <c r="Y291" s="1706"/>
      <c r="Z291" s="1707"/>
      <c r="AA291" s="1707"/>
      <c r="AB291" s="1708"/>
      <c r="AC291" s="1706"/>
      <c r="AD291" s="1707"/>
      <c r="AE291" s="1707"/>
      <c r="AF291" s="1708"/>
      <c r="AG291" s="1706"/>
      <c r="AH291" s="1707"/>
      <c r="AI291" s="1707"/>
      <c r="AJ291" s="1708"/>
      <c r="AK291" s="1712"/>
      <c r="AL291" s="1712"/>
      <c r="AM291" s="1712"/>
      <c r="AN291" s="1712"/>
      <c r="AO291" s="1712"/>
      <c r="AP291" s="1712"/>
      <c r="AQ291" s="1712"/>
      <c r="AR291" s="1712"/>
      <c r="AS291" s="1712"/>
      <c r="AT291" s="1712"/>
      <c r="AU291" s="1712"/>
      <c r="AV291" s="1712"/>
      <c r="AW291" s="1712"/>
      <c r="AX291" s="1713"/>
    </row>
    <row r="292" spans="2:50" ht="16.5" customHeight="1">
      <c r="B292" s="684"/>
      <c r="C292" s="684"/>
      <c r="D292" s="724"/>
      <c r="E292" s="724"/>
      <c r="F292" s="724"/>
      <c r="G292" s="724"/>
      <c r="H292" s="724"/>
      <c r="I292" s="724"/>
      <c r="J292" s="724"/>
      <c r="K292" s="724"/>
      <c r="L292" s="724"/>
      <c r="M292" s="724"/>
      <c r="N292" s="724"/>
      <c r="O292" s="724"/>
      <c r="P292" s="724"/>
      <c r="Q292" s="724"/>
      <c r="R292" s="724"/>
      <c r="W292" s="724"/>
      <c r="X292" s="724"/>
      <c r="Y292" s="725"/>
      <c r="Z292" s="725"/>
      <c r="AA292" s="725"/>
      <c r="AB292" s="725"/>
      <c r="AC292" s="725"/>
      <c r="AD292" s="725"/>
      <c r="AE292" s="725"/>
      <c r="AF292" s="725"/>
      <c r="AG292" s="725"/>
      <c r="AH292" s="725"/>
      <c r="AI292" s="725"/>
      <c r="AJ292" s="725"/>
      <c r="AK292" s="722"/>
      <c r="AL292" s="722"/>
      <c r="AM292" s="722"/>
      <c r="AN292" s="722"/>
      <c r="AO292" s="722"/>
      <c r="AP292" s="722"/>
      <c r="AQ292" s="722"/>
      <c r="AR292" s="726"/>
      <c r="AS292" s="726"/>
      <c r="AT292" s="726"/>
      <c r="AU292" s="726"/>
      <c r="AV292" s="726"/>
    </row>
    <row r="293" spans="2:50" ht="16.5" customHeight="1"/>
    <row r="294" spans="2:50" ht="16.5" customHeight="1"/>
    <row r="295" spans="2:50" ht="16.5" customHeight="1">
      <c r="E295" s="684"/>
      <c r="F295" s="684"/>
      <c r="G295" s="724"/>
      <c r="H295" s="724"/>
      <c r="I295" s="724"/>
      <c r="J295" s="724"/>
      <c r="K295" s="724"/>
      <c r="L295" s="724"/>
      <c r="M295" s="724"/>
      <c r="N295" s="724"/>
      <c r="O295" s="724"/>
      <c r="P295" s="724"/>
      <c r="Q295" s="724"/>
      <c r="R295" s="724"/>
      <c r="S295" s="724"/>
      <c r="T295" s="724"/>
      <c r="U295" s="724"/>
      <c r="V295" s="724"/>
      <c r="W295" s="724"/>
      <c r="X295" s="724"/>
      <c r="Y295" s="725"/>
      <c r="Z295" s="725"/>
      <c r="AA295" s="725"/>
      <c r="AB295" s="725"/>
      <c r="AC295" s="725"/>
      <c r="AD295" s="725"/>
      <c r="AE295" s="725"/>
      <c r="AF295" s="725"/>
      <c r="AG295" s="725"/>
      <c r="AH295" s="725"/>
      <c r="AI295" s="722"/>
      <c r="AJ295" s="722"/>
      <c r="AK295" s="722"/>
      <c r="AL295" s="722"/>
      <c r="AM295" s="722"/>
      <c r="AN295" s="722"/>
      <c r="AO295" s="722"/>
      <c r="AP295" s="726"/>
      <c r="AQ295" s="726"/>
      <c r="AR295" s="726"/>
      <c r="AS295" s="726"/>
      <c r="AT295" s="726"/>
    </row>
    <row r="296" spans="2:50" ht="16.5" customHeight="1">
      <c r="E296" s="684"/>
      <c r="F296" s="684"/>
      <c r="G296" s="724"/>
      <c r="H296" s="724"/>
      <c r="I296" s="724"/>
      <c r="J296" s="724"/>
      <c r="K296" s="724"/>
      <c r="L296" s="724"/>
      <c r="M296" s="724"/>
      <c r="N296" s="724"/>
      <c r="O296" s="724"/>
      <c r="P296" s="724"/>
      <c r="Q296" s="724"/>
      <c r="R296" s="724"/>
      <c r="S296" s="724"/>
      <c r="T296" s="724"/>
      <c r="U296" s="724"/>
      <c r="V296" s="724"/>
      <c r="W296" s="724"/>
      <c r="X296" s="724"/>
      <c r="Y296" s="725"/>
      <c r="Z296" s="725"/>
      <c r="AA296" s="725"/>
      <c r="AB296" s="725"/>
      <c r="AC296" s="725"/>
      <c r="AD296" s="725"/>
      <c r="AE296" s="725"/>
      <c r="AF296" s="725"/>
      <c r="AG296" s="725"/>
      <c r="AH296" s="725"/>
      <c r="AI296" s="722"/>
      <c r="AJ296" s="722"/>
      <c r="AK296" s="722"/>
      <c r="AL296" s="722"/>
      <c r="AM296" s="722"/>
      <c r="AN296" s="722"/>
      <c r="AO296" s="722"/>
      <c r="AP296" s="726"/>
      <c r="AQ296" s="726"/>
      <c r="AR296" s="726"/>
      <c r="AS296" s="726"/>
      <c r="AT296" s="726"/>
    </row>
    <row r="297" spans="2:50" ht="16.5" customHeight="1">
      <c r="E297" s="684"/>
      <c r="F297" s="684"/>
      <c r="G297" s="724"/>
      <c r="H297" s="724"/>
      <c r="I297" s="724"/>
      <c r="J297" s="724"/>
      <c r="K297" s="724"/>
      <c r="L297" s="724"/>
      <c r="M297" s="724"/>
      <c r="N297" s="724"/>
      <c r="O297" s="724"/>
      <c r="P297" s="724"/>
      <c r="Q297" s="724"/>
      <c r="R297" s="724"/>
      <c r="S297" s="724"/>
      <c r="T297" s="724"/>
      <c r="U297" s="724"/>
      <c r="V297" s="724"/>
      <c r="W297" s="724"/>
      <c r="X297" s="724"/>
      <c r="Y297" s="725"/>
      <c r="Z297" s="725"/>
      <c r="AA297" s="725"/>
      <c r="AB297" s="725"/>
      <c r="AC297" s="725"/>
      <c r="AD297" s="725"/>
      <c r="AE297" s="725"/>
      <c r="AF297" s="725"/>
      <c r="AG297" s="725"/>
      <c r="AH297" s="725"/>
      <c r="AI297" s="722"/>
      <c r="AJ297" s="722"/>
      <c r="AK297" s="722"/>
      <c r="AL297" s="722"/>
      <c r="AM297" s="722"/>
      <c r="AN297" s="722"/>
      <c r="AO297" s="722"/>
      <c r="AP297" s="726"/>
      <c r="AQ297" s="726"/>
      <c r="AR297" s="726"/>
      <c r="AS297" s="726"/>
      <c r="AT297" s="726"/>
    </row>
    <row r="298" spans="2:50" ht="16.5" customHeight="1">
      <c r="E298" s="684"/>
      <c r="F298" s="684"/>
      <c r="G298" s="724"/>
      <c r="H298" s="724"/>
      <c r="I298" s="724"/>
      <c r="J298" s="724"/>
      <c r="K298" s="724"/>
      <c r="L298" s="724"/>
      <c r="M298" s="724"/>
      <c r="N298" s="724"/>
      <c r="O298" s="724"/>
      <c r="P298" s="724"/>
      <c r="Q298" s="724"/>
      <c r="R298" s="724"/>
      <c r="S298" s="724"/>
      <c r="T298" s="724"/>
      <c r="U298" s="724"/>
      <c r="V298" s="724"/>
      <c r="W298" s="724"/>
      <c r="X298" s="724"/>
      <c r="Y298" s="725"/>
      <c r="Z298" s="725"/>
      <c r="AA298" s="725"/>
      <c r="AB298" s="725"/>
      <c r="AC298" s="725"/>
      <c r="AD298" s="725"/>
      <c r="AE298" s="725"/>
      <c r="AF298" s="725"/>
      <c r="AG298" s="725"/>
      <c r="AH298" s="725"/>
      <c r="AI298" s="725"/>
      <c r="AJ298" s="725"/>
      <c r="AK298" s="722"/>
      <c r="AL298" s="722"/>
      <c r="AM298" s="722"/>
      <c r="AN298" s="722"/>
      <c r="AO298" s="722"/>
      <c r="AP298" s="722"/>
      <c r="AQ298" s="722"/>
      <c r="AR298" s="726"/>
      <c r="AS298" s="726"/>
      <c r="AT298" s="726"/>
      <c r="AU298" s="726"/>
      <c r="AV298" s="726"/>
    </row>
    <row r="301" spans="2:50" ht="15" customHeight="1">
      <c r="W301" s="674" t="s">
        <v>943</v>
      </c>
      <c r="Y301" s="674" t="s">
        <v>944</v>
      </c>
      <c r="Z301" s="1598">
        <f>MAX(Y278:AB283)</f>
        <v>4604.7596339616157</v>
      </c>
      <c r="AA301" s="1601"/>
      <c r="AB301" s="1601"/>
      <c r="AC301" s="1601"/>
    </row>
    <row r="302" spans="2:50" ht="15" customHeight="1">
      <c r="Y302" s="674" t="s">
        <v>945</v>
      </c>
      <c r="Z302" s="1598">
        <f>Y284</f>
        <v>4067.7824999999998</v>
      </c>
      <c r="AA302" s="1601"/>
      <c r="AB302" s="1601"/>
      <c r="AC302" s="1601"/>
    </row>
    <row r="304" spans="2:50" ht="15" customHeight="1">
      <c r="W304" s="674" t="s">
        <v>946</v>
      </c>
      <c r="Y304" s="674" t="s">
        <v>944</v>
      </c>
      <c r="Z304" s="1598">
        <f>MAX(Y224:AB259)</f>
        <v>5654.8105223481825</v>
      </c>
      <c r="AA304" s="1601"/>
      <c r="AB304" s="1601"/>
      <c r="AC304" s="1601"/>
    </row>
    <row r="305" spans="23:29" ht="15" customHeight="1">
      <c r="W305" s="674" t="s">
        <v>947</v>
      </c>
      <c r="Y305" s="674" t="s">
        <v>948</v>
      </c>
      <c r="Z305" s="1598">
        <f>MAX(AC224:AF259)</f>
        <v>5096.143561748363</v>
      </c>
      <c r="AA305" s="1601"/>
      <c r="AB305" s="1601"/>
      <c r="AC305" s="1601"/>
    </row>
    <row r="306" spans="23:29" ht="15" customHeight="1">
      <c r="W306" s="674" t="s">
        <v>949</v>
      </c>
      <c r="Y306" s="674" t="s">
        <v>944</v>
      </c>
      <c r="Z306" s="1598">
        <f>MAX(AG224:AJ259)</f>
        <v>1058.2856818131913</v>
      </c>
      <c r="AA306" s="1601"/>
      <c r="AB306" s="1601"/>
      <c r="AC306" s="1601"/>
    </row>
  </sheetData>
  <mergeCells count="2767">
    <mergeCell ref="S3:U4"/>
    <mergeCell ref="V3:X4"/>
    <mergeCell ref="J3:L4"/>
    <mergeCell ref="Y3:AB4"/>
    <mergeCell ref="AC3:AE4"/>
    <mergeCell ref="AX2:AX14"/>
    <mergeCell ref="S5:U5"/>
    <mergeCell ref="V5:X5"/>
    <mergeCell ref="J5:L5"/>
    <mergeCell ref="Y5:AB5"/>
    <mergeCell ref="B2:C4"/>
    <mergeCell ref="AF2:AH4"/>
    <mergeCell ref="AI2:AL4"/>
    <mergeCell ref="AQ2:AV4"/>
    <mergeCell ref="D3:F4"/>
    <mergeCell ref="G3:I4"/>
    <mergeCell ref="M3:O4"/>
    <mergeCell ref="P3:R4"/>
    <mergeCell ref="V6:X6"/>
    <mergeCell ref="J6:L6"/>
    <mergeCell ref="Y6:AB6"/>
    <mergeCell ref="AC6:AE6"/>
    <mergeCell ref="B7:C8"/>
    <mergeCell ref="D7:F7"/>
    <mergeCell ref="G7:I7"/>
    <mergeCell ref="M7:O7"/>
    <mergeCell ref="P7:R7"/>
    <mergeCell ref="AC5:AE5"/>
    <mergeCell ref="AF5:AH6"/>
    <mergeCell ref="AI5:AL6"/>
    <mergeCell ref="AQ5:AV6"/>
    <mergeCell ref="D6:F6"/>
    <mergeCell ref="G6:I6"/>
    <mergeCell ref="M6:O6"/>
    <mergeCell ref="P6:R6"/>
    <mergeCell ref="S6:U6"/>
    <mergeCell ref="B5:C6"/>
    <mergeCell ref="D5:F5"/>
    <mergeCell ref="G5:I5"/>
    <mergeCell ref="M5:O5"/>
    <mergeCell ref="P5:R5"/>
    <mergeCell ref="B9:C10"/>
    <mergeCell ref="D9:F9"/>
    <mergeCell ref="G9:I9"/>
    <mergeCell ref="M9:O9"/>
    <mergeCell ref="P9:R9"/>
    <mergeCell ref="AI7:AL8"/>
    <mergeCell ref="AQ7:AV8"/>
    <mergeCell ref="D8:F8"/>
    <mergeCell ref="G8:I8"/>
    <mergeCell ref="M8:O8"/>
    <mergeCell ref="P8:R8"/>
    <mergeCell ref="S8:U8"/>
    <mergeCell ref="V8:X8"/>
    <mergeCell ref="J8:L8"/>
    <mergeCell ref="S7:U7"/>
    <mergeCell ref="V7:X7"/>
    <mergeCell ref="B11:C12"/>
    <mergeCell ref="D11:F11"/>
    <mergeCell ref="G11:I11"/>
    <mergeCell ref="M11:O11"/>
    <mergeCell ref="P11:R11"/>
    <mergeCell ref="AI13:AL14"/>
    <mergeCell ref="AQ13:AV14"/>
    <mergeCell ref="J7:L7"/>
    <mergeCell ref="Y7:AB7"/>
    <mergeCell ref="AC7:AE7"/>
    <mergeCell ref="AF7:AH8"/>
    <mergeCell ref="Y8:AB8"/>
    <mergeCell ref="AC8:AE8"/>
    <mergeCell ref="AI9:AL10"/>
    <mergeCell ref="AQ9:AV10"/>
    <mergeCell ref="D10:F10"/>
    <mergeCell ref="G10:I10"/>
    <mergeCell ref="M10:O10"/>
    <mergeCell ref="P10:R10"/>
    <mergeCell ref="S10:U10"/>
    <mergeCell ref="V10:X10"/>
    <mergeCell ref="J10:L10"/>
    <mergeCell ref="S9:U9"/>
    <mergeCell ref="V9:X9"/>
    <mergeCell ref="J9:L9"/>
    <mergeCell ref="Y9:AB9"/>
    <mergeCell ref="AC9:AE9"/>
    <mergeCell ref="AF9:AH10"/>
    <mergeCell ref="Y10:AB10"/>
    <mergeCell ref="AC10:AE10"/>
    <mergeCell ref="AI11:AL12"/>
    <mergeCell ref="AQ11:AV12"/>
    <mergeCell ref="D12:F12"/>
    <mergeCell ref="G12:I12"/>
    <mergeCell ref="M12:O12"/>
    <mergeCell ref="P12:R12"/>
    <mergeCell ref="S12:U12"/>
    <mergeCell ref="V12:X12"/>
    <mergeCell ref="J12:L12"/>
    <mergeCell ref="S11:U11"/>
    <mergeCell ref="V11:X11"/>
    <mergeCell ref="J11:L11"/>
    <mergeCell ref="Y11:AB11"/>
    <mergeCell ref="AC11:AE11"/>
    <mergeCell ref="AF11:AH12"/>
    <mergeCell ref="Y12:AB12"/>
    <mergeCell ref="AC12:AE12"/>
    <mergeCell ref="D14:F14"/>
    <mergeCell ref="G14:I14"/>
    <mergeCell ref="M14:O14"/>
    <mergeCell ref="P14:R14"/>
    <mergeCell ref="S14:U14"/>
    <mergeCell ref="V14:X14"/>
    <mergeCell ref="J14:L14"/>
    <mergeCell ref="S13:U13"/>
    <mergeCell ref="V13:X13"/>
    <mergeCell ref="J13:L13"/>
    <mergeCell ref="Y13:AB13"/>
    <mergeCell ref="AC13:AE13"/>
    <mergeCell ref="AF13:AH14"/>
    <mergeCell ref="Y14:AB14"/>
    <mergeCell ref="AC14:AE14"/>
    <mergeCell ref="B21:C22"/>
    <mergeCell ref="D21:F21"/>
    <mergeCell ref="G21:I21"/>
    <mergeCell ref="M21:O21"/>
    <mergeCell ref="P21:R21"/>
    <mergeCell ref="B15:C16"/>
    <mergeCell ref="B13:C14"/>
    <mergeCell ref="D13:F13"/>
    <mergeCell ref="G13:I13"/>
    <mergeCell ref="M13:O13"/>
    <mergeCell ref="P13:R13"/>
    <mergeCell ref="B17:C18"/>
    <mergeCell ref="G18:I18"/>
    <mergeCell ref="J18:L18"/>
    <mergeCell ref="AI15:AL16"/>
    <mergeCell ref="AQ15:AV16"/>
    <mergeCell ref="D16:F16"/>
    <mergeCell ref="G16:I16"/>
    <mergeCell ref="M16:O16"/>
    <mergeCell ref="P16:R16"/>
    <mergeCell ref="S16:U16"/>
    <mergeCell ref="V16:X16"/>
    <mergeCell ref="J16:L16"/>
    <mergeCell ref="S15:U15"/>
    <mergeCell ref="V15:X15"/>
    <mergeCell ref="J15:L15"/>
    <mergeCell ref="Y15:AB15"/>
    <mergeCell ref="AC15:AE15"/>
    <mergeCell ref="AF15:AH16"/>
    <mergeCell ref="Y16:AB16"/>
    <mergeCell ref="AC16:AE16"/>
    <mergeCell ref="D15:F15"/>
    <mergeCell ref="G15:I15"/>
    <mergeCell ref="M15:O15"/>
    <mergeCell ref="P15:R15"/>
    <mergeCell ref="AI17:AL18"/>
    <mergeCell ref="AM17:AP18"/>
    <mergeCell ref="AQ17:AV18"/>
    <mergeCell ref="D18:F18"/>
    <mergeCell ref="B23:C24"/>
    <mergeCell ref="D23:F23"/>
    <mergeCell ref="G23:I23"/>
    <mergeCell ref="M23:O23"/>
    <mergeCell ref="P23:R23"/>
    <mergeCell ref="AI25:AL26"/>
    <mergeCell ref="AQ25:AV26"/>
    <mergeCell ref="AI21:AL22"/>
    <mergeCell ref="AQ21:AV22"/>
    <mergeCell ref="D22:F22"/>
    <mergeCell ref="G22:I22"/>
    <mergeCell ref="M22:O22"/>
    <mergeCell ref="P22:R22"/>
    <mergeCell ref="S22:U22"/>
    <mergeCell ref="V22:X22"/>
    <mergeCell ref="J22:L22"/>
    <mergeCell ref="S21:U21"/>
    <mergeCell ref="V21:X21"/>
    <mergeCell ref="J21:L21"/>
    <mergeCell ref="Y21:AB21"/>
    <mergeCell ref="AC21:AE21"/>
    <mergeCell ref="AF21:AH22"/>
    <mergeCell ref="Y22:AB22"/>
    <mergeCell ref="AC22:AE22"/>
    <mergeCell ref="AI23:AL24"/>
    <mergeCell ref="AQ23:AV24"/>
    <mergeCell ref="D24:F24"/>
    <mergeCell ref="G24:I24"/>
    <mergeCell ref="S24:U24"/>
    <mergeCell ref="V24:X24"/>
    <mergeCell ref="J24:L24"/>
    <mergeCell ref="S23:U23"/>
    <mergeCell ref="V23:X23"/>
    <mergeCell ref="J23:L23"/>
    <mergeCell ref="Y23:AB23"/>
    <mergeCell ref="AC23:AE23"/>
    <mergeCell ref="AF23:AH24"/>
    <mergeCell ref="Y24:AB24"/>
    <mergeCell ref="AC24:AE24"/>
    <mergeCell ref="D26:F26"/>
    <mergeCell ref="G26:I26"/>
    <mergeCell ref="M26:O26"/>
    <mergeCell ref="P26:R26"/>
    <mergeCell ref="S26:U26"/>
    <mergeCell ref="V26:X26"/>
    <mergeCell ref="J26:L26"/>
    <mergeCell ref="S25:U25"/>
    <mergeCell ref="V25:X25"/>
    <mergeCell ref="J25:L25"/>
    <mergeCell ref="Y25:AB25"/>
    <mergeCell ref="AC25:AE25"/>
    <mergeCell ref="AF25:AH26"/>
    <mergeCell ref="Y26:AB26"/>
    <mergeCell ref="AC26:AE26"/>
    <mergeCell ref="M24:O24"/>
    <mergeCell ref="P24:R24"/>
    <mergeCell ref="M29:O29"/>
    <mergeCell ref="P29:R29"/>
    <mergeCell ref="B27:C28"/>
    <mergeCell ref="B25:C26"/>
    <mergeCell ref="D25:F25"/>
    <mergeCell ref="G25:I25"/>
    <mergeCell ref="M25:O25"/>
    <mergeCell ref="P25:R25"/>
    <mergeCell ref="AI27:AL28"/>
    <mergeCell ref="AQ27:AV28"/>
    <mergeCell ref="D28:F28"/>
    <mergeCell ref="G28:I28"/>
    <mergeCell ref="M28:O28"/>
    <mergeCell ref="P28:R28"/>
    <mergeCell ref="S28:U28"/>
    <mergeCell ref="V28:X28"/>
    <mergeCell ref="J28:L28"/>
    <mergeCell ref="S27:U27"/>
    <mergeCell ref="V27:X27"/>
    <mergeCell ref="J27:L27"/>
    <mergeCell ref="Y27:AB27"/>
    <mergeCell ref="AC27:AE27"/>
    <mergeCell ref="AF27:AH28"/>
    <mergeCell ref="Y28:AB28"/>
    <mergeCell ref="AC28:AE28"/>
    <mergeCell ref="D27:F27"/>
    <mergeCell ref="G27:I27"/>
    <mergeCell ref="M27:O27"/>
    <mergeCell ref="P27:R27"/>
    <mergeCell ref="B31:C32"/>
    <mergeCell ref="D31:F31"/>
    <mergeCell ref="G31:I31"/>
    <mergeCell ref="M31:O31"/>
    <mergeCell ref="P31:R31"/>
    <mergeCell ref="AI33:AL34"/>
    <mergeCell ref="AQ33:AV34"/>
    <mergeCell ref="AI29:AL30"/>
    <mergeCell ref="AQ29:AV30"/>
    <mergeCell ref="D30:F30"/>
    <mergeCell ref="G30:I30"/>
    <mergeCell ref="M30:O30"/>
    <mergeCell ref="P30:R30"/>
    <mergeCell ref="S30:U30"/>
    <mergeCell ref="V30:X30"/>
    <mergeCell ref="J30:L30"/>
    <mergeCell ref="S29:U29"/>
    <mergeCell ref="V29:X29"/>
    <mergeCell ref="J29:L29"/>
    <mergeCell ref="Y29:AB29"/>
    <mergeCell ref="AC29:AE29"/>
    <mergeCell ref="AF29:AH30"/>
    <mergeCell ref="Y30:AB30"/>
    <mergeCell ref="AC30:AE30"/>
    <mergeCell ref="AI31:AL32"/>
    <mergeCell ref="AQ31:AV32"/>
    <mergeCell ref="B29:C30"/>
    <mergeCell ref="D29:F29"/>
    <mergeCell ref="G29:I29"/>
    <mergeCell ref="D32:F32"/>
    <mergeCell ref="G32:I32"/>
    <mergeCell ref="M32:O32"/>
    <mergeCell ref="P32:R32"/>
    <mergeCell ref="S32:U32"/>
    <mergeCell ref="V32:X32"/>
    <mergeCell ref="J32:L32"/>
    <mergeCell ref="S31:U31"/>
    <mergeCell ref="V31:X31"/>
    <mergeCell ref="J31:L31"/>
    <mergeCell ref="Y31:AB31"/>
    <mergeCell ref="AC31:AE31"/>
    <mergeCell ref="AF31:AH32"/>
    <mergeCell ref="Y32:AB32"/>
    <mergeCell ref="AC32:AE32"/>
    <mergeCell ref="D34:F34"/>
    <mergeCell ref="G34:I34"/>
    <mergeCell ref="M34:O34"/>
    <mergeCell ref="P34:R34"/>
    <mergeCell ref="S34:U34"/>
    <mergeCell ref="V34:X34"/>
    <mergeCell ref="J34:L34"/>
    <mergeCell ref="S33:U33"/>
    <mergeCell ref="V33:X33"/>
    <mergeCell ref="J33:L33"/>
    <mergeCell ref="Y33:AB33"/>
    <mergeCell ref="AC33:AE33"/>
    <mergeCell ref="AF33:AH34"/>
    <mergeCell ref="Y34:AB34"/>
    <mergeCell ref="AC34:AE34"/>
    <mergeCell ref="B37:C38"/>
    <mergeCell ref="D37:F37"/>
    <mergeCell ref="G37:I37"/>
    <mergeCell ref="M37:O37"/>
    <mergeCell ref="P37:R37"/>
    <mergeCell ref="B35:C36"/>
    <mergeCell ref="B33:C34"/>
    <mergeCell ref="D33:F33"/>
    <mergeCell ref="G33:I33"/>
    <mergeCell ref="M33:O33"/>
    <mergeCell ref="P33:R33"/>
    <mergeCell ref="AI35:AL36"/>
    <mergeCell ref="AQ35:AV36"/>
    <mergeCell ref="D36:F36"/>
    <mergeCell ref="G36:I36"/>
    <mergeCell ref="M36:O36"/>
    <mergeCell ref="P36:R36"/>
    <mergeCell ref="S36:U36"/>
    <mergeCell ref="V36:X36"/>
    <mergeCell ref="J36:L36"/>
    <mergeCell ref="S35:U35"/>
    <mergeCell ref="V35:X35"/>
    <mergeCell ref="J35:L35"/>
    <mergeCell ref="Y35:AB35"/>
    <mergeCell ref="AC35:AE35"/>
    <mergeCell ref="AF35:AH36"/>
    <mergeCell ref="Y36:AB36"/>
    <mergeCell ref="AC36:AE36"/>
    <mergeCell ref="D35:F35"/>
    <mergeCell ref="G35:I35"/>
    <mergeCell ref="M35:O35"/>
    <mergeCell ref="P35:R35"/>
    <mergeCell ref="AI37:AL38"/>
    <mergeCell ref="AQ37:AV38"/>
    <mergeCell ref="D38:F38"/>
    <mergeCell ref="G38:I38"/>
    <mergeCell ref="M38:O38"/>
    <mergeCell ref="P38:R38"/>
    <mergeCell ref="S38:U38"/>
    <mergeCell ref="V38:X38"/>
    <mergeCell ref="J38:L38"/>
    <mergeCell ref="S37:U37"/>
    <mergeCell ref="V37:X37"/>
    <mergeCell ref="J37:L37"/>
    <mergeCell ref="Y37:AB37"/>
    <mergeCell ref="AC37:AE37"/>
    <mergeCell ref="AF37:AH38"/>
    <mergeCell ref="Y38:AB38"/>
    <mergeCell ref="AC38:AE38"/>
    <mergeCell ref="S44:U45"/>
    <mergeCell ref="V44:X45"/>
    <mergeCell ref="J44:L45"/>
    <mergeCell ref="Y44:AB45"/>
    <mergeCell ref="AC44:AE45"/>
    <mergeCell ref="B46:C47"/>
    <mergeCell ref="D46:F46"/>
    <mergeCell ref="G46:I46"/>
    <mergeCell ref="M46:O46"/>
    <mergeCell ref="P46:R46"/>
    <mergeCell ref="B43:C45"/>
    <mergeCell ref="AF43:AH45"/>
    <mergeCell ref="AI43:AL45"/>
    <mergeCell ref="AQ43:AV45"/>
    <mergeCell ref="D44:F45"/>
    <mergeCell ref="G44:I45"/>
    <mergeCell ref="M44:O45"/>
    <mergeCell ref="P44:R45"/>
    <mergeCell ref="J47:L47"/>
    <mergeCell ref="Y47:AB47"/>
    <mergeCell ref="AC47:AE47"/>
    <mergeCell ref="B54:C55"/>
    <mergeCell ref="D54:F54"/>
    <mergeCell ref="G54:I54"/>
    <mergeCell ref="M54:O54"/>
    <mergeCell ref="P54:R54"/>
    <mergeCell ref="S54:U54"/>
    <mergeCell ref="AF46:AH47"/>
    <mergeCell ref="AI46:AL47"/>
    <mergeCell ref="AQ46:AV47"/>
    <mergeCell ref="D47:F47"/>
    <mergeCell ref="G47:I47"/>
    <mergeCell ref="M47:O47"/>
    <mergeCell ref="P47:R47"/>
    <mergeCell ref="S47:U47"/>
    <mergeCell ref="V47:X47"/>
    <mergeCell ref="S46:U46"/>
    <mergeCell ref="V46:X46"/>
    <mergeCell ref="J46:L46"/>
    <mergeCell ref="Y46:AB46"/>
    <mergeCell ref="AC46:AE46"/>
    <mergeCell ref="B48:C49"/>
    <mergeCell ref="D48:F48"/>
    <mergeCell ref="G48:I48"/>
    <mergeCell ref="J48:L48"/>
    <mergeCell ref="M48:O48"/>
    <mergeCell ref="P48:R48"/>
    <mergeCell ref="S48:U48"/>
    <mergeCell ref="D49:F49"/>
    <mergeCell ref="G49:I49"/>
    <mergeCell ref="J49:L49"/>
    <mergeCell ref="M49:O49"/>
    <mergeCell ref="P49:R49"/>
    <mergeCell ref="G56:I56"/>
    <mergeCell ref="M56:O56"/>
    <mergeCell ref="P56:R56"/>
    <mergeCell ref="AQ54:AV55"/>
    <mergeCell ref="D55:F55"/>
    <mergeCell ref="G55:I55"/>
    <mergeCell ref="M55:O55"/>
    <mergeCell ref="P55:R55"/>
    <mergeCell ref="S55:U55"/>
    <mergeCell ref="V55:X55"/>
    <mergeCell ref="J55:L55"/>
    <mergeCell ref="Y55:AB55"/>
    <mergeCell ref="V54:X54"/>
    <mergeCell ref="J54:L54"/>
    <mergeCell ref="Y54:AB54"/>
    <mergeCell ref="AC54:AE54"/>
    <mergeCell ref="AF54:AH55"/>
    <mergeCell ref="AI54:AL55"/>
    <mergeCell ref="AC55:AE55"/>
    <mergeCell ref="AI56:AL57"/>
    <mergeCell ref="AQ56:AV57"/>
    <mergeCell ref="D57:F57"/>
    <mergeCell ref="G57:I57"/>
    <mergeCell ref="M57:O57"/>
    <mergeCell ref="P57:R57"/>
    <mergeCell ref="S57:U57"/>
    <mergeCell ref="V57:X57"/>
    <mergeCell ref="J57:L57"/>
    <mergeCell ref="S56:U56"/>
    <mergeCell ref="V56:X56"/>
    <mergeCell ref="J56:L56"/>
    <mergeCell ref="Y56:AB56"/>
    <mergeCell ref="AC56:AE56"/>
    <mergeCell ref="AF56:AH57"/>
    <mergeCell ref="Y57:AB57"/>
    <mergeCell ref="AC57:AE57"/>
    <mergeCell ref="B64:C65"/>
    <mergeCell ref="D64:F64"/>
    <mergeCell ref="G64:I64"/>
    <mergeCell ref="M64:O64"/>
    <mergeCell ref="P64:R64"/>
    <mergeCell ref="AI58:AL59"/>
    <mergeCell ref="AQ58:AV59"/>
    <mergeCell ref="D59:F59"/>
    <mergeCell ref="G59:I59"/>
    <mergeCell ref="M59:O59"/>
    <mergeCell ref="P59:R59"/>
    <mergeCell ref="S59:U59"/>
    <mergeCell ref="V59:X59"/>
    <mergeCell ref="J59:L59"/>
    <mergeCell ref="S58:U58"/>
    <mergeCell ref="V58:X58"/>
    <mergeCell ref="J58:L58"/>
    <mergeCell ref="Y58:AB58"/>
    <mergeCell ref="AC58:AE58"/>
    <mergeCell ref="AF58:AH59"/>
    <mergeCell ref="Y59:AB59"/>
    <mergeCell ref="B56:C57"/>
    <mergeCell ref="D56:F56"/>
    <mergeCell ref="AC59:AE59"/>
    <mergeCell ref="B58:C59"/>
    <mergeCell ref="D58:F58"/>
    <mergeCell ref="G58:I58"/>
    <mergeCell ref="M58:O58"/>
    <mergeCell ref="P58:R58"/>
    <mergeCell ref="AI64:AL65"/>
    <mergeCell ref="AQ64:AV65"/>
    <mergeCell ref="D65:F65"/>
    <mergeCell ref="G65:I65"/>
    <mergeCell ref="M65:O65"/>
    <mergeCell ref="P65:R65"/>
    <mergeCell ref="S65:U65"/>
    <mergeCell ref="V65:X65"/>
    <mergeCell ref="J65:L65"/>
    <mergeCell ref="S64:U64"/>
    <mergeCell ref="V64:X64"/>
    <mergeCell ref="J64:L64"/>
    <mergeCell ref="Y64:AB64"/>
    <mergeCell ref="AC64:AE64"/>
    <mergeCell ref="AF64:AH65"/>
    <mergeCell ref="Y65:AB65"/>
    <mergeCell ref="AC65:AE65"/>
    <mergeCell ref="P62:R62"/>
    <mergeCell ref="S62:U62"/>
    <mergeCell ref="D63:F63"/>
    <mergeCell ref="G63:I63"/>
    <mergeCell ref="J63:L63"/>
    <mergeCell ref="M63:O63"/>
    <mergeCell ref="P63:R63"/>
    <mergeCell ref="S63:U63"/>
    <mergeCell ref="V63:X63"/>
    <mergeCell ref="Y63:AB63"/>
    <mergeCell ref="AC63:AE63"/>
    <mergeCell ref="B70:C71"/>
    <mergeCell ref="D70:F70"/>
    <mergeCell ref="G70:I70"/>
    <mergeCell ref="M70:O70"/>
    <mergeCell ref="P70:R70"/>
    <mergeCell ref="AI66:AL67"/>
    <mergeCell ref="AQ66:AV67"/>
    <mergeCell ref="D67:F67"/>
    <mergeCell ref="G67:I67"/>
    <mergeCell ref="M67:O67"/>
    <mergeCell ref="P67:R67"/>
    <mergeCell ref="S67:U67"/>
    <mergeCell ref="V67:X67"/>
    <mergeCell ref="J67:L67"/>
    <mergeCell ref="S66:U66"/>
    <mergeCell ref="V66:X66"/>
    <mergeCell ref="J66:L66"/>
    <mergeCell ref="Y66:AB66"/>
    <mergeCell ref="AC66:AE66"/>
    <mergeCell ref="AF66:AH67"/>
    <mergeCell ref="Y67:AB67"/>
    <mergeCell ref="AC67:AE67"/>
    <mergeCell ref="B66:C67"/>
    <mergeCell ref="D66:F66"/>
    <mergeCell ref="G66:I66"/>
    <mergeCell ref="M66:O66"/>
    <mergeCell ref="P66:R66"/>
    <mergeCell ref="AI70:AL71"/>
    <mergeCell ref="AQ70:AV71"/>
    <mergeCell ref="P71:R71"/>
    <mergeCell ref="S71:U71"/>
    <mergeCell ref="V71:X71"/>
    <mergeCell ref="J71:L71"/>
    <mergeCell ref="S70:U70"/>
    <mergeCell ref="V70:X70"/>
    <mergeCell ref="J70:L70"/>
    <mergeCell ref="Y70:AB70"/>
    <mergeCell ref="AC70:AE70"/>
    <mergeCell ref="AF70:AH71"/>
    <mergeCell ref="Y71:AB71"/>
    <mergeCell ref="AC71:AE71"/>
    <mergeCell ref="J78:L78"/>
    <mergeCell ref="M78:O78"/>
    <mergeCell ref="P78:R78"/>
    <mergeCell ref="S78:U78"/>
    <mergeCell ref="V78:X78"/>
    <mergeCell ref="Y78:AB78"/>
    <mergeCell ref="AC78:AE78"/>
    <mergeCell ref="B147:C149"/>
    <mergeCell ref="AF147:AH149"/>
    <mergeCell ref="B79:C80"/>
    <mergeCell ref="D79:F79"/>
    <mergeCell ref="G79:I79"/>
    <mergeCell ref="J79:L79"/>
    <mergeCell ref="M79:O79"/>
    <mergeCell ref="P79:R79"/>
    <mergeCell ref="S79:U79"/>
    <mergeCell ref="V79:X79"/>
    <mergeCell ref="Y79:AB79"/>
    <mergeCell ref="AC79:AE79"/>
    <mergeCell ref="AF79:AH80"/>
    <mergeCell ref="V82:X82"/>
    <mergeCell ref="Y82:AB82"/>
    <mergeCell ref="AC82:AE82"/>
    <mergeCell ref="AI147:AL149"/>
    <mergeCell ref="D148:F149"/>
    <mergeCell ref="G148:I149"/>
    <mergeCell ref="M148:O149"/>
    <mergeCell ref="P148:R149"/>
    <mergeCell ref="V151:X151"/>
    <mergeCell ref="J151:L151"/>
    <mergeCell ref="Y151:AB151"/>
    <mergeCell ref="AC151:AE151"/>
    <mergeCell ref="B152:C153"/>
    <mergeCell ref="D152:F152"/>
    <mergeCell ref="G152:I152"/>
    <mergeCell ref="M152:O152"/>
    <mergeCell ref="P152:R152"/>
    <mergeCell ref="AC150:AE150"/>
    <mergeCell ref="AF150:AH151"/>
    <mergeCell ref="AI150:AL151"/>
    <mergeCell ref="D151:F151"/>
    <mergeCell ref="G151:I151"/>
    <mergeCell ref="M151:O151"/>
    <mergeCell ref="P151:R151"/>
    <mergeCell ref="S151:U151"/>
    <mergeCell ref="B150:C151"/>
    <mergeCell ref="D150:F150"/>
    <mergeCell ref="G150:I150"/>
    <mergeCell ref="M150:O150"/>
    <mergeCell ref="P150:R150"/>
    <mergeCell ref="S150:U150"/>
    <mergeCell ref="V150:X150"/>
    <mergeCell ref="J150:L150"/>
    <mergeCell ref="Y150:AB150"/>
    <mergeCell ref="B154:C155"/>
    <mergeCell ref="D154:F154"/>
    <mergeCell ref="G154:I154"/>
    <mergeCell ref="M154:O154"/>
    <mergeCell ref="P154:R154"/>
    <mergeCell ref="AI152:AL153"/>
    <mergeCell ref="D153:F153"/>
    <mergeCell ref="G153:I153"/>
    <mergeCell ref="M153:O153"/>
    <mergeCell ref="P153:R153"/>
    <mergeCell ref="S153:U153"/>
    <mergeCell ref="V153:X153"/>
    <mergeCell ref="J153:L153"/>
    <mergeCell ref="S152:U152"/>
    <mergeCell ref="V152:X152"/>
    <mergeCell ref="J152:L152"/>
    <mergeCell ref="Y152:AB152"/>
    <mergeCell ref="AC152:AE152"/>
    <mergeCell ref="AF152:AH153"/>
    <mergeCell ref="Y153:AB153"/>
    <mergeCell ref="Y159:AB159"/>
    <mergeCell ref="AC159:AE159"/>
    <mergeCell ref="B156:C157"/>
    <mergeCell ref="D156:F156"/>
    <mergeCell ref="G156:I156"/>
    <mergeCell ref="M156:O156"/>
    <mergeCell ref="P156:R156"/>
    <mergeCell ref="AI158:AL159"/>
    <mergeCell ref="AC153:AE153"/>
    <mergeCell ref="AI154:AL155"/>
    <mergeCell ref="D155:F155"/>
    <mergeCell ref="G155:I155"/>
    <mergeCell ref="M155:O155"/>
    <mergeCell ref="P155:R155"/>
    <mergeCell ref="S155:U155"/>
    <mergeCell ref="V155:X155"/>
    <mergeCell ref="J155:L155"/>
    <mergeCell ref="S154:U154"/>
    <mergeCell ref="V154:X154"/>
    <mergeCell ref="J154:L154"/>
    <mergeCell ref="Y154:AB154"/>
    <mergeCell ref="AC154:AE154"/>
    <mergeCell ref="AF154:AH155"/>
    <mergeCell ref="Y155:AB155"/>
    <mergeCell ref="AC155:AE155"/>
    <mergeCell ref="AI156:AL157"/>
    <mergeCell ref="D157:F157"/>
    <mergeCell ref="G157:I157"/>
    <mergeCell ref="M157:O157"/>
    <mergeCell ref="B158:C159"/>
    <mergeCell ref="D158:F158"/>
    <mergeCell ref="G158:I158"/>
    <mergeCell ref="M158:O158"/>
    <mergeCell ref="P158:R158"/>
    <mergeCell ref="AI160:AL161"/>
    <mergeCell ref="D161:F161"/>
    <mergeCell ref="G161:I161"/>
    <mergeCell ref="M161:O161"/>
    <mergeCell ref="P161:R161"/>
    <mergeCell ref="S161:U161"/>
    <mergeCell ref="V161:X161"/>
    <mergeCell ref="J161:L161"/>
    <mergeCell ref="S160:U160"/>
    <mergeCell ref="V160:X160"/>
    <mergeCell ref="J160:L160"/>
    <mergeCell ref="Y160:AB160"/>
    <mergeCell ref="AC160:AE160"/>
    <mergeCell ref="AF160:AH161"/>
    <mergeCell ref="Y161:AB161"/>
    <mergeCell ref="AC161:AE161"/>
    <mergeCell ref="D160:F160"/>
    <mergeCell ref="D159:F159"/>
    <mergeCell ref="G159:I159"/>
    <mergeCell ref="M159:O159"/>
    <mergeCell ref="P159:R159"/>
    <mergeCell ref="S159:U159"/>
    <mergeCell ref="V159:X159"/>
    <mergeCell ref="J159:L159"/>
    <mergeCell ref="S158:U158"/>
    <mergeCell ref="V158:X158"/>
    <mergeCell ref="J158:L158"/>
    <mergeCell ref="G160:I160"/>
    <mergeCell ref="M160:O160"/>
    <mergeCell ref="P160:R160"/>
    <mergeCell ref="B164:C165"/>
    <mergeCell ref="D164:F164"/>
    <mergeCell ref="G164:I164"/>
    <mergeCell ref="M164:O164"/>
    <mergeCell ref="P164:R164"/>
    <mergeCell ref="AI166:AL167"/>
    <mergeCell ref="AI162:AL163"/>
    <mergeCell ref="D163:F163"/>
    <mergeCell ref="G163:I163"/>
    <mergeCell ref="M163:O163"/>
    <mergeCell ref="P163:R163"/>
    <mergeCell ref="S163:U163"/>
    <mergeCell ref="V163:X163"/>
    <mergeCell ref="J163:L163"/>
    <mergeCell ref="S162:U162"/>
    <mergeCell ref="V162:X162"/>
    <mergeCell ref="J162:L162"/>
    <mergeCell ref="Y162:AB162"/>
    <mergeCell ref="AC162:AE162"/>
    <mergeCell ref="AF162:AH163"/>
    <mergeCell ref="Y163:AB163"/>
    <mergeCell ref="AC163:AE163"/>
    <mergeCell ref="AI164:AL165"/>
    <mergeCell ref="B162:C163"/>
    <mergeCell ref="D162:F162"/>
    <mergeCell ref="G162:I162"/>
    <mergeCell ref="M162:O162"/>
    <mergeCell ref="P162:R162"/>
    <mergeCell ref="D166:F166"/>
    <mergeCell ref="G166:I166"/>
    <mergeCell ref="M166:O166"/>
    <mergeCell ref="P166:R166"/>
    <mergeCell ref="B160:C161"/>
    <mergeCell ref="D165:F165"/>
    <mergeCell ref="G165:I165"/>
    <mergeCell ref="M165:O165"/>
    <mergeCell ref="P165:R165"/>
    <mergeCell ref="S165:U165"/>
    <mergeCell ref="V165:X165"/>
    <mergeCell ref="J165:L165"/>
    <mergeCell ref="S164:U164"/>
    <mergeCell ref="V164:X164"/>
    <mergeCell ref="J164:L164"/>
    <mergeCell ref="Y164:AB164"/>
    <mergeCell ref="AC164:AE164"/>
    <mergeCell ref="AF164:AH165"/>
    <mergeCell ref="Y165:AB165"/>
    <mergeCell ref="AC165:AE165"/>
    <mergeCell ref="D167:F167"/>
    <mergeCell ref="G167:I167"/>
    <mergeCell ref="M167:O167"/>
    <mergeCell ref="P167:R167"/>
    <mergeCell ref="S167:U167"/>
    <mergeCell ref="V167:X167"/>
    <mergeCell ref="J167:L167"/>
    <mergeCell ref="S166:U166"/>
    <mergeCell ref="V166:X166"/>
    <mergeCell ref="J166:L166"/>
    <mergeCell ref="Y166:AB166"/>
    <mergeCell ref="AC166:AE166"/>
    <mergeCell ref="AF166:AH167"/>
    <mergeCell ref="Y167:AB167"/>
    <mergeCell ref="AC167:AE167"/>
    <mergeCell ref="B166:C167"/>
    <mergeCell ref="B170:C171"/>
    <mergeCell ref="D170:F170"/>
    <mergeCell ref="G170:I170"/>
    <mergeCell ref="M170:O170"/>
    <mergeCell ref="P170:R170"/>
    <mergeCell ref="AI168:AL169"/>
    <mergeCell ref="D169:F169"/>
    <mergeCell ref="G169:I169"/>
    <mergeCell ref="M169:O169"/>
    <mergeCell ref="P169:R169"/>
    <mergeCell ref="S169:U169"/>
    <mergeCell ref="V169:X169"/>
    <mergeCell ref="J169:L169"/>
    <mergeCell ref="S168:U168"/>
    <mergeCell ref="V168:X168"/>
    <mergeCell ref="J168:L168"/>
    <mergeCell ref="Y168:AB168"/>
    <mergeCell ref="AC168:AE168"/>
    <mergeCell ref="AF168:AH169"/>
    <mergeCell ref="Y169:AB169"/>
    <mergeCell ref="AC169:AE169"/>
    <mergeCell ref="D168:F168"/>
    <mergeCell ref="G168:I168"/>
    <mergeCell ref="M168:O168"/>
    <mergeCell ref="P168:R168"/>
    <mergeCell ref="B168:C169"/>
    <mergeCell ref="AI174:AL175"/>
    <mergeCell ref="AI170:AL171"/>
    <mergeCell ref="D171:F171"/>
    <mergeCell ref="G171:I171"/>
    <mergeCell ref="M171:O171"/>
    <mergeCell ref="P171:R171"/>
    <mergeCell ref="S171:U171"/>
    <mergeCell ref="V171:X171"/>
    <mergeCell ref="J171:L171"/>
    <mergeCell ref="S170:U170"/>
    <mergeCell ref="V170:X170"/>
    <mergeCell ref="J170:L170"/>
    <mergeCell ref="Y170:AB170"/>
    <mergeCell ref="AC170:AE170"/>
    <mergeCell ref="AF170:AH171"/>
    <mergeCell ref="Y171:AB171"/>
    <mergeCell ref="AC171:AE171"/>
    <mergeCell ref="AI172:AL173"/>
    <mergeCell ref="D173:F173"/>
    <mergeCell ref="G173:I173"/>
    <mergeCell ref="M173:O173"/>
    <mergeCell ref="P173:R173"/>
    <mergeCell ref="S173:U173"/>
    <mergeCell ref="V173:X173"/>
    <mergeCell ref="J173:L173"/>
    <mergeCell ref="S172:U172"/>
    <mergeCell ref="V172:X172"/>
    <mergeCell ref="J172:L172"/>
    <mergeCell ref="D175:F175"/>
    <mergeCell ref="G175:I175"/>
    <mergeCell ref="M175:O175"/>
    <mergeCell ref="P175:R175"/>
    <mergeCell ref="S175:U175"/>
    <mergeCell ref="V175:X175"/>
    <mergeCell ref="J175:L175"/>
    <mergeCell ref="S174:U174"/>
    <mergeCell ref="V174:X174"/>
    <mergeCell ref="J174:L174"/>
    <mergeCell ref="Y174:AB174"/>
    <mergeCell ref="AC174:AE174"/>
    <mergeCell ref="AF174:AH175"/>
    <mergeCell ref="Y175:AB175"/>
    <mergeCell ref="AC175:AE175"/>
    <mergeCell ref="D172:F172"/>
    <mergeCell ref="G172:I172"/>
    <mergeCell ref="M172:O172"/>
    <mergeCell ref="P172:R172"/>
    <mergeCell ref="B172:C173"/>
    <mergeCell ref="B176:C177"/>
    <mergeCell ref="B174:C175"/>
    <mergeCell ref="D174:F174"/>
    <mergeCell ref="G174:I174"/>
    <mergeCell ref="M174:O174"/>
    <mergeCell ref="P174:R174"/>
    <mergeCell ref="AI176:AL177"/>
    <mergeCell ref="D177:F177"/>
    <mergeCell ref="G177:I177"/>
    <mergeCell ref="M177:O177"/>
    <mergeCell ref="P177:R177"/>
    <mergeCell ref="S177:U177"/>
    <mergeCell ref="V177:X177"/>
    <mergeCell ref="J177:L177"/>
    <mergeCell ref="S176:U176"/>
    <mergeCell ref="V176:X176"/>
    <mergeCell ref="J176:L176"/>
    <mergeCell ref="Y176:AB176"/>
    <mergeCell ref="AC176:AE176"/>
    <mergeCell ref="AF176:AH177"/>
    <mergeCell ref="Y177:AB177"/>
    <mergeCell ref="AC177:AE177"/>
    <mergeCell ref="D176:F176"/>
    <mergeCell ref="G176:I176"/>
    <mergeCell ref="M176:O176"/>
    <mergeCell ref="P176:R176"/>
    <mergeCell ref="Y172:AB172"/>
    <mergeCell ref="AC172:AE172"/>
    <mergeCell ref="AF172:AH173"/>
    <mergeCell ref="Y173:AB173"/>
    <mergeCell ref="AC173:AE173"/>
    <mergeCell ref="G180:I180"/>
    <mergeCell ref="J180:L180"/>
    <mergeCell ref="M180:O180"/>
    <mergeCell ref="P180:R180"/>
    <mergeCell ref="S180:U180"/>
    <mergeCell ref="V180:X180"/>
    <mergeCell ref="Y180:AB180"/>
    <mergeCell ref="AC180:AE180"/>
    <mergeCell ref="AF180:AH181"/>
    <mergeCell ref="AM178:AP179"/>
    <mergeCell ref="AQ178:AV179"/>
    <mergeCell ref="B178:C179"/>
    <mergeCell ref="D178:F178"/>
    <mergeCell ref="G178:I178"/>
    <mergeCell ref="M178:O178"/>
    <mergeCell ref="P178:R178"/>
    <mergeCell ref="AI178:AL179"/>
    <mergeCell ref="D179:F179"/>
    <mergeCell ref="G179:I179"/>
    <mergeCell ref="M179:O179"/>
    <mergeCell ref="P179:R179"/>
    <mergeCell ref="S179:U179"/>
    <mergeCell ref="V179:X179"/>
    <mergeCell ref="J179:L179"/>
    <mergeCell ref="S178:U178"/>
    <mergeCell ref="V178:X178"/>
    <mergeCell ref="J178:L178"/>
    <mergeCell ref="Y178:AB178"/>
    <mergeCell ref="AC178:AE178"/>
    <mergeCell ref="AF178:AH179"/>
    <mergeCell ref="Y179:AB179"/>
    <mergeCell ref="AC179:AE179"/>
    <mergeCell ref="B191:C192"/>
    <mergeCell ref="AF191:AH192"/>
    <mergeCell ref="AI191:AL192"/>
    <mergeCell ref="AM191:AP192"/>
    <mergeCell ref="AQ191:AV192"/>
    <mergeCell ref="AF184:AH185"/>
    <mergeCell ref="AI184:AL185"/>
    <mergeCell ref="D185:F185"/>
    <mergeCell ref="G185:I185"/>
    <mergeCell ref="M185:O185"/>
    <mergeCell ref="P185:R185"/>
    <mergeCell ref="S185:U185"/>
    <mergeCell ref="V185:X185"/>
    <mergeCell ref="S184:U184"/>
    <mergeCell ref="V184:X184"/>
    <mergeCell ref="J184:L184"/>
    <mergeCell ref="Y184:AB184"/>
    <mergeCell ref="AC184:AE184"/>
    <mergeCell ref="B184:C185"/>
    <mergeCell ref="D184:F184"/>
    <mergeCell ref="G184:I184"/>
    <mergeCell ref="M184:O184"/>
    <mergeCell ref="AC192:AE192"/>
    <mergeCell ref="AF182:AH183"/>
    <mergeCell ref="AI182:AL183"/>
    <mergeCell ref="AM182:AP183"/>
    <mergeCell ref="AQ182:AV183"/>
    <mergeCell ref="V183:X183"/>
    <mergeCell ref="Y183:AB183"/>
    <mergeCell ref="AC183:AE183"/>
    <mergeCell ref="B180:C181"/>
    <mergeCell ref="Y193:AB193"/>
    <mergeCell ref="AC193:AE193"/>
    <mergeCell ref="D192:F192"/>
    <mergeCell ref="G192:I192"/>
    <mergeCell ref="M192:O192"/>
    <mergeCell ref="V181:X181"/>
    <mergeCell ref="Y181:AB181"/>
    <mergeCell ref="AC181:AE181"/>
    <mergeCell ref="P192:R192"/>
    <mergeCell ref="D191:F191"/>
    <mergeCell ref="G191:I191"/>
    <mergeCell ref="M191:O191"/>
    <mergeCell ref="P191:R191"/>
    <mergeCell ref="S191:U191"/>
    <mergeCell ref="V191:X191"/>
    <mergeCell ref="J191:L191"/>
    <mergeCell ref="Y191:AB191"/>
    <mergeCell ref="AC191:AE191"/>
    <mergeCell ref="M181:O181"/>
    <mergeCell ref="P181:R181"/>
    <mergeCell ref="S181:U181"/>
    <mergeCell ref="P182:R182"/>
    <mergeCell ref="S182:U182"/>
    <mergeCell ref="V182:X182"/>
    <mergeCell ref="Y182:AB182"/>
    <mergeCell ref="AC182:AE182"/>
    <mergeCell ref="D183:F183"/>
    <mergeCell ref="G183:I183"/>
    <mergeCell ref="J183:L183"/>
    <mergeCell ref="M183:O183"/>
    <mergeCell ref="P183:R183"/>
    <mergeCell ref="S183:U183"/>
    <mergeCell ref="AC195:AE195"/>
    <mergeCell ref="Y226:AB227"/>
    <mergeCell ref="AC226:AF227"/>
    <mergeCell ref="D226:E227"/>
    <mergeCell ref="F226:G227"/>
    <mergeCell ref="H226:J227"/>
    <mergeCell ref="K226:L227"/>
    <mergeCell ref="M226:N227"/>
    <mergeCell ref="O226:P227"/>
    <mergeCell ref="Q226:R227"/>
    <mergeCell ref="S226:V227"/>
    <mergeCell ref="W226:X227"/>
    <mergeCell ref="D228:E229"/>
    <mergeCell ref="F228:G229"/>
    <mergeCell ref="H228:J229"/>
    <mergeCell ref="K228:L229"/>
    <mergeCell ref="AI180:AL181"/>
    <mergeCell ref="D194:F194"/>
    <mergeCell ref="G194:I194"/>
    <mergeCell ref="M194:O194"/>
    <mergeCell ref="P194:R194"/>
    <mergeCell ref="D193:F193"/>
    <mergeCell ref="G193:I193"/>
    <mergeCell ref="M193:O193"/>
    <mergeCell ref="P193:R193"/>
    <mergeCell ref="S193:U193"/>
    <mergeCell ref="V193:X193"/>
    <mergeCell ref="J193:L193"/>
    <mergeCell ref="S192:U192"/>
    <mergeCell ref="V192:X192"/>
    <mergeCell ref="J192:L192"/>
    <mergeCell ref="Y192:AB192"/>
    <mergeCell ref="AO256:AR257"/>
    <mergeCell ref="AS256:AX257"/>
    <mergeCell ref="AK258:AN259"/>
    <mergeCell ref="AO258:AR259"/>
    <mergeCell ref="AS258:AX259"/>
    <mergeCell ref="AK266:AN267"/>
    <mergeCell ref="AO266:AR267"/>
    <mergeCell ref="AK254:AN255"/>
    <mergeCell ref="AO254:AR255"/>
    <mergeCell ref="AS254:AX255"/>
    <mergeCell ref="Y254:AB255"/>
    <mergeCell ref="AC254:AF255"/>
    <mergeCell ref="AG254:AJ255"/>
    <mergeCell ref="Y256:AB257"/>
    <mergeCell ref="AC256:AF257"/>
    <mergeCell ref="AG256:AJ257"/>
    <mergeCell ref="AK252:AN253"/>
    <mergeCell ref="AO252:AR253"/>
    <mergeCell ref="AS252:AX253"/>
    <mergeCell ref="Y252:AB253"/>
    <mergeCell ref="AC252:AF253"/>
    <mergeCell ref="AG252:AJ253"/>
    <mergeCell ref="AS266:AX267"/>
    <mergeCell ref="Y266:AB267"/>
    <mergeCell ref="AC266:AF267"/>
    <mergeCell ref="AG266:AJ267"/>
    <mergeCell ref="Z305:AC305"/>
    <mergeCell ref="Z306:AC306"/>
    <mergeCell ref="Z301:AC301"/>
    <mergeCell ref="Z302:AC302"/>
    <mergeCell ref="Z304:AC304"/>
    <mergeCell ref="B284:C285"/>
    <mergeCell ref="B286:C287"/>
    <mergeCell ref="AC221:AF223"/>
    <mergeCell ref="AG221:AJ223"/>
    <mergeCell ref="O221:P223"/>
    <mergeCell ref="Q221:R223"/>
    <mergeCell ref="H221:J223"/>
    <mergeCell ref="S221:V223"/>
    <mergeCell ref="W221:X223"/>
    <mergeCell ref="Y221:AB223"/>
    <mergeCell ref="B220:C223"/>
    <mergeCell ref="D220:X220"/>
    <mergeCell ref="Y220:AJ220"/>
    <mergeCell ref="D221:E223"/>
    <mergeCell ref="F221:G223"/>
    <mergeCell ref="K221:L223"/>
    <mergeCell ref="M221:N223"/>
    <mergeCell ref="B274:C275"/>
    <mergeCell ref="B276:C277"/>
    <mergeCell ref="B278:C279"/>
    <mergeCell ref="B268:C269"/>
    <mergeCell ref="B270:C271"/>
    <mergeCell ref="B266:C267"/>
    <mergeCell ref="Y250:AB251"/>
    <mergeCell ref="AC250:AF251"/>
    <mergeCell ref="AG250:AJ251"/>
    <mergeCell ref="D250:E251"/>
    <mergeCell ref="D2:AE2"/>
    <mergeCell ref="D43:AE43"/>
    <mergeCell ref="D147:AE147"/>
    <mergeCell ref="AM2:AP4"/>
    <mergeCell ref="AM5:AP6"/>
    <mergeCell ref="AM7:AP8"/>
    <mergeCell ref="AM9:AP10"/>
    <mergeCell ref="AM11:AP12"/>
    <mergeCell ref="AM13:AP14"/>
    <mergeCell ref="AM15:AP16"/>
    <mergeCell ref="AM21:AP22"/>
    <mergeCell ref="AM23:AP24"/>
    <mergeCell ref="AM25:AP26"/>
    <mergeCell ref="AM27:AP28"/>
    <mergeCell ref="AM29:AP30"/>
    <mergeCell ref="AM31:AP32"/>
    <mergeCell ref="AM33:AP34"/>
    <mergeCell ref="AM35:AP36"/>
    <mergeCell ref="AM37:AP38"/>
    <mergeCell ref="D17:F17"/>
    <mergeCell ref="G17:I17"/>
    <mergeCell ref="J17:L17"/>
    <mergeCell ref="M17:O17"/>
    <mergeCell ref="P17:R17"/>
    <mergeCell ref="S17:U17"/>
    <mergeCell ref="V17:X17"/>
    <mergeCell ref="Y17:AB17"/>
    <mergeCell ref="AC17:AE17"/>
    <mergeCell ref="AF17:AH18"/>
    <mergeCell ref="D71:F71"/>
    <mergeCell ref="G71:I71"/>
    <mergeCell ref="M71:O71"/>
    <mergeCell ref="M18:O18"/>
    <mergeCell ref="P18:R18"/>
    <mergeCell ref="S18:U18"/>
    <mergeCell ref="V18:X18"/>
    <mergeCell ref="Y18:AB18"/>
    <mergeCell ref="AC18:AE18"/>
    <mergeCell ref="B19:C20"/>
    <mergeCell ref="D19:F19"/>
    <mergeCell ref="G19:I19"/>
    <mergeCell ref="J19:L19"/>
    <mergeCell ref="M19:O19"/>
    <mergeCell ref="P19:R19"/>
    <mergeCell ref="S19:U19"/>
    <mergeCell ref="V19:X19"/>
    <mergeCell ref="Y19:AB19"/>
    <mergeCell ref="AC19:AE19"/>
    <mergeCell ref="AF19:AH20"/>
    <mergeCell ref="AI19:AL20"/>
    <mergeCell ref="AM19:AP20"/>
    <mergeCell ref="AQ19:AV20"/>
    <mergeCell ref="D20:F20"/>
    <mergeCell ref="G20:I20"/>
    <mergeCell ref="J20:L20"/>
    <mergeCell ref="M20:O20"/>
    <mergeCell ref="P20:R20"/>
    <mergeCell ref="S20:U20"/>
    <mergeCell ref="V20:X20"/>
    <mergeCell ref="Y20:AB20"/>
    <mergeCell ref="AC20:AE20"/>
    <mergeCell ref="B39:C40"/>
    <mergeCell ref="D39:F39"/>
    <mergeCell ref="G39:I39"/>
    <mergeCell ref="J39:L39"/>
    <mergeCell ref="M39:O39"/>
    <mergeCell ref="P39:R39"/>
    <mergeCell ref="S39:U39"/>
    <mergeCell ref="V39:X39"/>
    <mergeCell ref="Y39:AB39"/>
    <mergeCell ref="AC39:AE39"/>
    <mergeCell ref="AF39:AH40"/>
    <mergeCell ref="AI39:AL40"/>
    <mergeCell ref="AM39:AP40"/>
    <mergeCell ref="AQ39:AV40"/>
    <mergeCell ref="D40:F40"/>
    <mergeCell ref="G40:I40"/>
    <mergeCell ref="J40:L40"/>
    <mergeCell ref="M40:O40"/>
    <mergeCell ref="P40:R40"/>
    <mergeCell ref="S40:U40"/>
    <mergeCell ref="V40:X40"/>
    <mergeCell ref="Y40:AB40"/>
    <mergeCell ref="AC40:AE40"/>
    <mergeCell ref="AM43:AP45"/>
    <mergeCell ref="AM46:AP47"/>
    <mergeCell ref="AM66:AP67"/>
    <mergeCell ref="AM70:AP71"/>
    <mergeCell ref="AM54:AP55"/>
    <mergeCell ref="AM56:AP57"/>
    <mergeCell ref="AM58:AP59"/>
    <mergeCell ref="AM64:AP65"/>
    <mergeCell ref="AI48:AL49"/>
    <mergeCell ref="AM48:AP49"/>
    <mergeCell ref="AM50:AP51"/>
    <mergeCell ref="AQ48:AV49"/>
    <mergeCell ref="AQ50:AV51"/>
    <mergeCell ref="AI50:AL51"/>
    <mergeCell ref="AI52:AL53"/>
    <mergeCell ref="AM52:AP53"/>
    <mergeCell ref="AQ52:AV53"/>
    <mergeCell ref="V48:X48"/>
    <mergeCell ref="Y48:AB48"/>
    <mergeCell ref="AC48:AE48"/>
    <mergeCell ref="AF48:AH49"/>
    <mergeCell ref="AF50:AH51"/>
    <mergeCell ref="V62:X62"/>
    <mergeCell ref="Y62:AB62"/>
    <mergeCell ref="AC62:AE62"/>
    <mergeCell ref="AF62:AH63"/>
    <mergeCell ref="AF68:AH69"/>
    <mergeCell ref="AI68:AL69"/>
    <mergeCell ref="AM68:AP69"/>
    <mergeCell ref="S49:U49"/>
    <mergeCell ref="V49:X49"/>
    <mergeCell ref="Y49:AB49"/>
    <mergeCell ref="AC49:AE49"/>
    <mergeCell ref="B50:C51"/>
    <mergeCell ref="D50:F50"/>
    <mergeCell ref="G50:I50"/>
    <mergeCell ref="J50:L50"/>
    <mergeCell ref="M50:O50"/>
    <mergeCell ref="P50:R50"/>
    <mergeCell ref="S50:U50"/>
    <mergeCell ref="V50:X50"/>
    <mergeCell ref="Y50:AB50"/>
    <mergeCell ref="AC50:AE50"/>
    <mergeCell ref="D51:F51"/>
    <mergeCell ref="G51:I51"/>
    <mergeCell ref="J51:L51"/>
    <mergeCell ref="M51:O51"/>
    <mergeCell ref="P51:R51"/>
    <mergeCell ref="S51:U51"/>
    <mergeCell ref="V51:X51"/>
    <mergeCell ref="Y51:AB51"/>
    <mergeCell ref="AC51:AE51"/>
    <mergeCell ref="D52:F52"/>
    <mergeCell ref="G52:I52"/>
    <mergeCell ref="J52:L52"/>
    <mergeCell ref="M52:O52"/>
    <mergeCell ref="P52:R52"/>
    <mergeCell ref="S52:U52"/>
    <mergeCell ref="V52:X52"/>
    <mergeCell ref="Y52:AB52"/>
    <mergeCell ref="AC52:AE52"/>
    <mergeCell ref="AF52:AH53"/>
    <mergeCell ref="D53:F53"/>
    <mergeCell ref="G53:I53"/>
    <mergeCell ref="J53:L53"/>
    <mergeCell ref="M53:O53"/>
    <mergeCell ref="P53:R53"/>
    <mergeCell ref="S53:U53"/>
    <mergeCell ref="V53:X53"/>
    <mergeCell ref="Y53:AB53"/>
    <mergeCell ref="AC53:AE53"/>
    <mergeCell ref="B52:C53"/>
    <mergeCell ref="AQ60:AV61"/>
    <mergeCell ref="AQ62:AV63"/>
    <mergeCell ref="AI60:AL61"/>
    <mergeCell ref="AI62:AL63"/>
    <mergeCell ref="AM60:AP61"/>
    <mergeCell ref="AM62:AP63"/>
    <mergeCell ref="B60:C61"/>
    <mergeCell ref="D60:F60"/>
    <mergeCell ref="G60:I60"/>
    <mergeCell ref="J60:L60"/>
    <mergeCell ref="M60:O60"/>
    <mergeCell ref="P60:R60"/>
    <mergeCell ref="S60:U60"/>
    <mergeCell ref="V60:X60"/>
    <mergeCell ref="Y60:AB60"/>
    <mergeCell ref="AC60:AE60"/>
    <mergeCell ref="AF60:AH61"/>
    <mergeCell ref="D61:F61"/>
    <mergeCell ref="G61:I61"/>
    <mergeCell ref="J61:L61"/>
    <mergeCell ref="M61:O61"/>
    <mergeCell ref="P61:R61"/>
    <mergeCell ref="S61:U61"/>
    <mergeCell ref="V61:X61"/>
    <mergeCell ref="Y61:AB61"/>
    <mergeCell ref="AC61:AE61"/>
    <mergeCell ref="B62:C63"/>
    <mergeCell ref="D62:F62"/>
    <mergeCell ref="G62:I62"/>
    <mergeCell ref="J62:L62"/>
    <mergeCell ref="M62:O62"/>
    <mergeCell ref="M68:O68"/>
    <mergeCell ref="P68:R68"/>
    <mergeCell ref="M69:O69"/>
    <mergeCell ref="P69:R69"/>
    <mergeCell ref="B68:C69"/>
    <mergeCell ref="D68:F68"/>
    <mergeCell ref="G68:I68"/>
    <mergeCell ref="J68:L68"/>
    <mergeCell ref="D69:F69"/>
    <mergeCell ref="G69:I69"/>
    <mergeCell ref="J69:L69"/>
    <mergeCell ref="S68:U68"/>
    <mergeCell ref="V68:X68"/>
    <mergeCell ref="Y68:AB68"/>
    <mergeCell ref="AC68:AE68"/>
    <mergeCell ref="S69:U69"/>
    <mergeCell ref="V69:X69"/>
    <mergeCell ref="Y69:AB69"/>
    <mergeCell ref="AC69:AE69"/>
    <mergeCell ref="AQ68:AV69"/>
    <mergeCell ref="B74:C76"/>
    <mergeCell ref="D74:AE74"/>
    <mergeCell ref="AF74:AH76"/>
    <mergeCell ref="AI74:AL76"/>
    <mergeCell ref="AM74:AP76"/>
    <mergeCell ref="AQ74:AV76"/>
    <mergeCell ref="D75:F76"/>
    <mergeCell ref="G75:I76"/>
    <mergeCell ref="J75:L76"/>
    <mergeCell ref="M75:O76"/>
    <mergeCell ref="P75:R76"/>
    <mergeCell ref="S75:U76"/>
    <mergeCell ref="V75:X76"/>
    <mergeCell ref="Y75:AB76"/>
    <mergeCell ref="AC75:AE76"/>
    <mergeCell ref="B77:C78"/>
    <mergeCell ref="D77:F77"/>
    <mergeCell ref="G77:I77"/>
    <mergeCell ref="J77:L77"/>
    <mergeCell ref="M77:O77"/>
    <mergeCell ref="P77:R77"/>
    <mergeCell ref="S77:U77"/>
    <mergeCell ref="V77:X77"/>
    <mergeCell ref="Y77:AB77"/>
    <mergeCell ref="AC77:AE77"/>
    <mergeCell ref="AF77:AH78"/>
    <mergeCell ref="AI77:AL78"/>
    <mergeCell ref="AM77:AP78"/>
    <mergeCell ref="AQ77:AV78"/>
    <mergeCell ref="D78:F78"/>
    <mergeCell ref="G78:I78"/>
    <mergeCell ref="AI79:AL80"/>
    <mergeCell ref="AM79:AP80"/>
    <mergeCell ref="AQ79:AV80"/>
    <mergeCell ref="D80:F80"/>
    <mergeCell ref="G80:I80"/>
    <mergeCell ref="J80:L80"/>
    <mergeCell ref="M80:O80"/>
    <mergeCell ref="P80:R80"/>
    <mergeCell ref="S80:U80"/>
    <mergeCell ref="V80:X80"/>
    <mergeCell ref="Y80:AB80"/>
    <mergeCell ref="AC80:AE80"/>
    <mergeCell ref="B81:C82"/>
    <mergeCell ref="D81:F81"/>
    <mergeCell ref="G81:I81"/>
    <mergeCell ref="J81:L81"/>
    <mergeCell ref="M81:O81"/>
    <mergeCell ref="P81:R81"/>
    <mergeCell ref="S81:U81"/>
    <mergeCell ref="V81:X81"/>
    <mergeCell ref="Y81:AB81"/>
    <mergeCell ref="AC81:AE81"/>
    <mergeCell ref="AF81:AH82"/>
    <mergeCell ref="AI81:AL82"/>
    <mergeCell ref="AM81:AP82"/>
    <mergeCell ref="AQ81:AV82"/>
    <mergeCell ref="D82:F82"/>
    <mergeCell ref="G82:I82"/>
    <mergeCell ref="J82:L82"/>
    <mergeCell ref="M82:O82"/>
    <mergeCell ref="P82:R82"/>
    <mergeCell ref="S82:U82"/>
    <mergeCell ref="B83:C84"/>
    <mergeCell ref="D83:F83"/>
    <mergeCell ref="G83:I83"/>
    <mergeCell ref="J83:L83"/>
    <mergeCell ref="M83:O83"/>
    <mergeCell ref="P83:R83"/>
    <mergeCell ref="S83:U83"/>
    <mergeCell ref="V83:X83"/>
    <mergeCell ref="Y83:AB83"/>
    <mergeCell ref="AC83:AE83"/>
    <mergeCell ref="AF83:AH84"/>
    <mergeCell ref="AI83:AL84"/>
    <mergeCell ref="AM83:AP84"/>
    <mergeCell ref="AQ83:AV84"/>
    <mergeCell ref="D84:F84"/>
    <mergeCell ref="G84:I84"/>
    <mergeCell ref="J84:L84"/>
    <mergeCell ref="M84:O84"/>
    <mergeCell ref="P84:R84"/>
    <mergeCell ref="S84:U84"/>
    <mergeCell ref="V84:X84"/>
    <mergeCell ref="Y84:AB84"/>
    <mergeCell ref="AC84:AE84"/>
    <mergeCell ref="B85:C86"/>
    <mergeCell ref="D85:F85"/>
    <mergeCell ref="G85:I85"/>
    <mergeCell ref="J85:L85"/>
    <mergeCell ref="M85:O85"/>
    <mergeCell ref="P85:R85"/>
    <mergeCell ref="S85:U85"/>
    <mergeCell ref="V85:X85"/>
    <mergeCell ref="Y85:AB85"/>
    <mergeCell ref="AC85:AE85"/>
    <mergeCell ref="AF85:AH86"/>
    <mergeCell ref="AI85:AL86"/>
    <mergeCell ref="AM85:AP86"/>
    <mergeCell ref="AQ85:AV86"/>
    <mergeCell ref="D86:F86"/>
    <mergeCell ref="G86:I86"/>
    <mergeCell ref="J86:L86"/>
    <mergeCell ref="M86:O86"/>
    <mergeCell ref="P86:R86"/>
    <mergeCell ref="S86:U86"/>
    <mergeCell ref="V86:X86"/>
    <mergeCell ref="Y86:AB86"/>
    <mergeCell ref="AC86:AE86"/>
    <mergeCell ref="B87:C88"/>
    <mergeCell ref="D87:F87"/>
    <mergeCell ref="G87:I87"/>
    <mergeCell ref="J87:L87"/>
    <mergeCell ref="M87:O87"/>
    <mergeCell ref="P87:R87"/>
    <mergeCell ref="S87:U87"/>
    <mergeCell ref="V87:X87"/>
    <mergeCell ref="Y87:AB87"/>
    <mergeCell ref="AC87:AE87"/>
    <mergeCell ref="AF87:AH88"/>
    <mergeCell ref="AI87:AL88"/>
    <mergeCell ref="AM87:AP88"/>
    <mergeCell ref="AQ87:AV88"/>
    <mergeCell ref="D88:F88"/>
    <mergeCell ref="G88:I88"/>
    <mergeCell ref="J88:L88"/>
    <mergeCell ref="M88:O88"/>
    <mergeCell ref="P88:R88"/>
    <mergeCell ref="S88:U88"/>
    <mergeCell ref="V88:X88"/>
    <mergeCell ref="Y88:AB88"/>
    <mergeCell ref="AC88:AE88"/>
    <mergeCell ref="B89:C90"/>
    <mergeCell ref="D89:F89"/>
    <mergeCell ref="G89:I89"/>
    <mergeCell ref="J89:L89"/>
    <mergeCell ref="M89:O89"/>
    <mergeCell ref="P89:R89"/>
    <mergeCell ref="S89:U89"/>
    <mergeCell ref="V89:X89"/>
    <mergeCell ref="Y89:AB89"/>
    <mergeCell ref="AC89:AE89"/>
    <mergeCell ref="AF89:AH90"/>
    <mergeCell ref="AI89:AL90"/>
    <mergeCell ref="AM89:AP90"/>
    <mergeCell ref="AQ89:AV90"/>
    <mergeCell ref="D90:F90"/>
    <mergeCell ref="G90:I90"/>
    <mergeCell ref="J90:L90"/>
    <mergeCell ref="M90:O90"/>
    <mergeCell ref="P90:R90"/>
    <mergeCell ref="S90:U90"/>
    <mergeCell ref="V90:X90"/>
    <mergeCell ref="Y90:AB90"/>
    <mergeCell ref="AC90:AE90"/>
    <mergeCell ref="B91:C92"/>
    <mergeCell ref="D91:F91"/>
    <mergeCell ref="G91:I91"/>
    <mergeCell ref="J91:L91"/>
    <mergeCell ref="M91:O91"/>
    <mergeCell ref="P91:R91"/>
    <mergeCell ref="S91:U91"/>
    <mergeCell ref="V91:X91"/>
    <mergeCell ref="Y91:AB91"/>
    <mergeCell ref="AC91:AE91"/>
    <mergeCell ref="AF91:AH92"/>
    <mergeCell ref="AI91:AL92"/>
    <mergeCell ref="AM91:AP92"/>
    <mergeCell ref="AQ91:AV92"/>
    <mergeCell ref="D92:F92"/>
    <mergeCell ref="G92:I92"/>
    <mergeCell ref="J92:L92"/>
    <mergeCell ref="M92:O92"/>
    <mergeCell ref="P92:R92"/>
    <mergeCell ref="S92:U92"/>
    <mergeCell ref="V92:X92"/>
    <mergeCell ref="Y92:AB92"/>
    <mergeCell ref="AC92:AE92"/>
    <mergeCell ref="B93:C94"/>
    <mergeCell ref="D93:F93"/>
    <mergeCell ref="G93:I93"/>
    <mergeCell ref="J93:L93"/>
    <mergeCell ref="M93:O93"/>
    <mergeCell ref="P93:R93"/>
    <mergeCell ref="S93:U93"/>
    <mergeCell ref="V93:X93"/>
    <mergeCell ref="Y93:AB93"/>
    <mergeCell ref="AC93:AE93"/>
    <mergeCell ref="AF93:AH94"/>
    <mergeCell ref="AI93:AL94"/>
    <mergeCell ref="AM93:AP94"/>
    <mergeCell ref="AQ93:AV94"/>
    <mergeCell ref="D94:F94"/>
    <mergeCell ref="G94:I94"/>
    <mergeCell ref="J94:L94"/>
    <mergeCell ref="M94:O94"/>
    <mergeCell ref="P94:R94"/>
    <mergeCell ref="S94:U94"/>
    <mergeCell ref="V94:X94"/>
    <mergeCell ref="Y94:AB94"/>
    <mergeCell ref="AC94:AE94"/>
    <mergeCell ref="B95:C96"/>
    <mergeCell ref="D95:F95"/>
    <mergeCell ref="G95:I95"/>
    <mergeCell ref="J95:L95"/>
    <mergeCell ref="M95:O95"/>
    <mergeCell ref="P95:R95"/>
    <mergeCell ref="S95:U95"/>
    <mergeCell ref="V95:X95"/>
    <mergeCell ref="Y95:AB95"/>
    <mergeCell ref="AC95:AE95"/>
    <mergeCell ref="AF95:AH96"/>
    <mergeCell ref="AI95:AL96"/>
    <mergeCell ref="AM95:AP96"/>
    <mergeCell ref="AQ95:AV96"/>
    <mergeCell ref="D96:F96"/>
    <mergeCell ref="G96:I96"/>
    <mergeCell ref="J96:L96"/>
    <mergeCell ref="M96:O96"/>
    <mergeCell ref="P96:R96"/>
    <mergeCell ref="S96:U96"/>
    <mergeCell ref="V96:X96"/>
    <mergeCell ref="Y96:AB96"/>
    <mergeCell ref="AC96:AE96"/>
    <mergeCell ref="B97:C98"/>
    <mergeCell ref="D97:F97"/>
    <mergeCell ref="G97:I97"/>
    <mergeCell ref="J97:L97"/>
    <mergeCell ref="M97:O97"/>
    <mergeCell ref="P97:R97"/>
    <mergeCell ref="S97:U97"/>
    <mergeCell ref="V97:X97"/>
    <mergeCell ref="Y97:AB97"/>
    <mergeCell ref="AC97:AE97"/>
    <mergeCell ref="AF97:AH98"/>
    <mergeCell ref="AI97:AL98"/>
    <mergeCell ref="AM97:AP98"/>
    <mergeCell ref="AQ97:AV98"/>
    <mergeCell ref="D98:F98"/>
    <mergeCell ref="G98:I98"/>
    <mergeCell ref="J98:L98"/>
    <mergeCell ref="M98:O98"/>
    <mergeCell ref="P98:R98"/>
    <mergeCell ref="S98:U98"/>
    <mergeCell ref="V98:X98"/>
    <mergeCell ref="Y98:AB98"/>
    <mergeCell ref="AC98:AE98"/>
    <mergeCell ref="B99:C100"/>
    <mergeCell ref="D99:F99"/>
    <mergeCell ref="G99:I99"/>
    <mergeCell ref="J99:L99"/>
    <mergeCell ref="M99:O99"/>
    <mergeCell ref="P99:R99"/>
    <mergeCell ref="S99:U99"/>
    <mergeCell ref="V99:X99"/>
    <mergeCell ref="Y99:AB99"/>
    <mergeCell ref="AC99:AE99"/>
    <mergeCell ref="AF99:AH100"/>
    <mergeCell ref="AI99:AL100"/>
    <mergeCell ref="AM99:AP100"/>
    <mergeCell ref="AQ99:AV100"/>
    <mergeCell ref="D100:F100"/>
    <mergeCell ref="G100:I100"/>
    <mergeCell ref="J100:L100"/>
    <mergeCell ref="M100:O100"/>
    <mergeCell ref="P100:R100"/>
    <mergeCell ref="S100:U100"/>
    <mergeCell ref="V100:X100"/>
    <mergeCell ref="Y100:AB100"/>
    <mergeCell ref="AC100:AE100"/>
    <mergeCell ref="B101:C102"/>
    <mergeCell ref="D101:F101"/>
    <mergeCell ref="G101:I101"/>
    <mergeCell ref="J101:L101"/>
    <mergeCell ref="M101:O101"/>
    <mergeCell ref="P101:R101"/>
    <mergeCell ref="S101:U101"/>
    <mergeCell ref="V101:X101"/>
    <mergeCell ref="Y101:AB101"/>
    <mergeCell ref="AC101:AE101"/>
    <mergeCell ref="AF101:AH102"/>
    <mergeCell ref="AI101:AL102"/>
    <mergeCell ref="AM101:AP102"/>
    <mergeCell ref="AQ101:AV102"/>
    <mergeCell ref="D102:F102"/>
    <mergeCell ref="G102:I102"/>
    <mergeCell ref="J102:L102"/>
    <mergeCell ref="M102:O102"/>
    <mergeCell ref="P102:R102"/>
    <mergeCell ref="S102:U102"/>
    <mergeCell ref="V102:X102"/>
    <mergeCell ref="Y102:AB102"/>
    <mergeCell ref="AC102:AE102"/>
    <mergeCell ref="B103:C104"/>
    <mergeCell ref="D103:F103"/>
    <mergeCell ref="G103:I103"/>
    <mergeCell ref="J103:L103"/>
    <mergeCell ref="M103:O103"/>
    <mergeCell ref="P103:R103"/>
    <mergeCell ref="S103:U103"/>
    <mergeCell ref="V103:X103"/>
    <mergeCell ref="Y103:AB103"/>
    <mergeCell ref="AC103:AE103"/>
    <mergeCell ref="AF103:AH104"/>
    <mergeCell ref="AI103:AL104"/>
    <mergeCell ref="AM103:AP104"/>
    <mergeCell ref="AQ103:AV104"/>
    <mergeCell ref="D104:F104"/>
    <mergeCell ref="G104:I104"/>
    <mergeCell ref="J104:L104"/>
    <mergeCell ref="M104:O104"/>
    <mergeCell ref="P104:R104"/>
    <mergeCell ref="S104:U104"/>
    <mergeCell ref="V104:X104"/>
    <mergeCell ref="Y104:AB104"/>
    <mergeCell ref="AC104:AE104"/>
    <mergeCell ref="B105:C106"/>
    <mergeCell ref="D105:F105"/>
    <mergeCell ref="G105:I105"/>
    <mergeCell ref="J105:L105"/>
    <mergeCell ref="M105:O105"/>
    <mergeCell ref="P105:R105"/>
    <mergeCell ref="S105:U105"/>
    <mergeCell ref="V105:X105"/>
    <mergeCell ref="Y105:AB105"/>
    <mergeCell ref="AC105:AE105"/>
    <mergeCell ref="AF105:AH106"/>
    <mergeCell ref="AI105:AL106"/>
    <mergeCell ref="AM105:AP106"/>
    <mergeCell ref="AQ105:AV106"/>
    <mergeCell ref="D106:F106"/>
    <mergeCell ref="G106:I106"/>
    <mergeCell ref="J106:L106"/>
    <mergeCell ref="M106:O106"/>
    <mergeCell ref="P106:R106"/>
    <mergeCell ref="S106:U106"/>
    <mergeCell ref="V106:X106"/>
    <mergeCell ref="Y106:AB106"/>
    <mergeCell ref="AC106:AE106"/>
    <mergeCell ref="B107:C108"/>
    <mergeCell ref="D107:F107"/>
    <mergeCell ref="G107:I107"/>
    <mergeCell ref="J107:L107"/>
    <mergeCell ref="M107:O107"/>
    <mergeCell ref="P107:R107"/>
    <mergeCell ref="S107:U107"/>
    <mergeCell ref="V107:X107"/>
    <mergeCell ref="Y107:AB107"/>
    <mergeCell ref="AC107:AE107"/>
    <mergeCell ref="AF107:AH108"/>
    <mergeCell ref="AI107:AL108"/>
    <mergeCell ref="AM107:AP108"/>
    <mergeCell ref="AQ107:AV108"/>
    <mergeCell ref="D108:F108"/>
    <mergeCell ref="G108:I108"/>
    <mergeCell ref="J108:L108"/>
    <mergeCell ref="M108:O108"/>
    <mergeCell ref="P108:R108"/>
    <mergeCell ref="S108:U108"/>
    <mergeCell ref="V108:X108"/>
    <mergeCell ref="Y108:AB108"/>
    <mergeCell ref="AC108:AE108"/>
    <mergeCell ref="B109:C110"/>
    <mergeCell ref="D109:F109"/>
    <mergeCell ref="G109:I109"/>
    <mergeCell ref="J109:L109"/>
    <mergeCell ref="M109:O109"/>
    <mergeCell ref="P109:R109"/>
    <mergeCell ref="S109:U109"/>
    <mergeCell ref="V109:X109"/>
    <mergeCell ref="Y109:AB109"/>
    <mergeCell ref="AC109:AE109"/>
    <mergeCell ref="AF109:AH110"/>
    <mergeCell ref="AI109:AL110"/>
    <mergeCell ref="AM109:AP110"/>
    <mergeCell ref="AQ109:AV110"/>
    <mergeCell ref="D110:F110"/>
    <mergeCell ref="G110:I110"/>
    <mergeCell ref="J110:L110"/>
    <mergeCell ref="M110:O110"/>
    <mergeCell ref="P110:R110"/>
    <mergeCell ref="S110:U110"/>
    <mergeCell ref="V110:X110"/>
    <mergeCell ref="Y110:AB110"/>
    <mergeCell ref="AC110:AE110"/>
    <mergeCell ref="B111:C112"/>
    <mergeCell ref="D111:F111"/>
    <mergeCell ref="G111:I111"/>
    <mergeCell ref="J111:L111"/>
    <mergeCell ref="M111:O111"/>
    <mergeCell ref="P111:R111"/>
    <mergeCell ref="S111:U111"/>
    <mergeCell ref="V111:X111"/>
    <mergeCell ref="Y111:AB111"/>
    <mergeCell ref="AC111:AE111"/>
    <mergeCell ref="AF111:AH112"/>
    <mergeCell ref="AI111:AL112"/>
    <mergeCell ref="AM111:AP112"/>
    <mergeCell ref="AQ111:AV112"/>
    <mergeCell ref="D112:F112"/>
    <mergeCell ref="G112:I112"/>
    <mergeCell ref="J112:L112"/>
    <mergeCell ref="M112:O112"/>
    <mergeCell ref="P112:R112"/>
    <mergeCell ref="S112:U112"/>
    <mergeCell ref="V112:X112"/>
    <mergeCell ref="Y112:AB112"/>
    <mergeCell ref="AC112:AE112"/>
    <mergeCell ref="B115:C117"/>
    <mergeCell ref="D115:AE115"/>
    <mergeCell ref="AF115:AH117"/>
    <mergeCell ref="AI115:AL117"/>
    <mergeCell ref="AM115:AP117"/>
    <mergeCell ref="AQ115:AV117"/>
    <mergeCell ref="D116:F117"/>
    <mergeCell ref="G116:I117"/>
    <mergeCell ref="J116:L117"/>
    <mergeCell ref="M116:O117"/>
    <mergeCell ref="P116:R117"/>
    <mergeCell ref="S116:U117"/>
    <mergeCell ref="V116:X117"/>
    <mergeCell ref="Y116:AB117"/>
    <mergeCell ref="AC116:AE117"/>
    <mergeCell ref="B118:C119"/>
    <mergeCell ref="D118:F118"/>
    <mergeCell ref="G118:I118"/>
    <mergeCell ref="J118:L118"/>
    <mergeCell ref="M118:O118"/>
    <mergeCell ref="P118:R118"/>
    <mergeCell ref="S118:U118"/>
    <mergeCell ref="V118:X118"/>
    <mergeCell ref="Y118:AB118"/>
    <mergeCell ref="AC118:AE118"/>
    <mergeCell ref="AF118:AH119"/>
    <mergeCell ref="AI118:AL119"/>
    <mergeCell ref="AM118:AP119"/>
    <mergeCell ref="AQ118:AV119"/>
    <mergeCell ref="D119:F119"/>
    <mergeCell ref="G119:I119"/>
    <mergeCell ref="J119:L119"/>
    <mergeCell ref="Y119:AB119"/>
    <mergeCell ref="AC119:AE119"/>
    <mergeCell ref="B120:C121"/>
    <mergeCell ref="D120:F120"/>
    <mergeCell ref="G120:I120"/>
    <mergeCell ref="J120:L120"/>
    <mergeCell ref="M120:O120"/>
    <mergeCell ref="P120:R120"/>
    <mergeCell ref="S120:U120"/>
    <mergeCell ref="V120:X120"/>
    <mergeCell ref="Y120:AB120"/>
    <mergeCell ref="AC120:AE120"/>
    <mergeCell ref="AF120:AH121"/>
    <mergeCell ref="AI120:AL121"/>
    <mergeCell ref="AM120:AP121"/>
    <mergeCell ref="AQ120:AV121"/>
    <mergeCell ref="D121:F121"/>
    <mergeCell ref="G121:I121"/>
    <mergeCell ref="J121:L121"/>
    <mergeCell ref="M121:O121"/>
    <mergeCell ref="P121:R121"/>
    <mergeCell ref="S121:U121"/>
    <mergeCell ref="V121:X121"/>
    <mergeCell ref="Y121:AB121"/>
    <mergeCell ref="AC121:AE121"/>
    <mergeCell ref="M119:O119"/>
    <mergeCell ref="P119:R119"/>
    <mergeCell ref="S119:U119"/>
    <mergeCell ref="V119:X119"/>
    <mergeCell ref="B122:C123"/>
    <mergeCell ref="D122:F122"/>
    <mergeCell ref="G122:I122"/>
    <mergeCell ref="J122:L122"/>
    <mergeCell ref="M122:O122"/>
    <mergeCell ref="P122:R122"/>
    <mergeCell ref="S122:U122"/>
    <mergeCell ref="V122:X122"/>
    <mergeCell ref="Y122:AB122"/>
    <mergeCell ref="AC122:AE122"/>
    <mergeCell ref="AF122:AH123"/>
    <mergeCell ref="AI122:AL123"/>
    <mergeCell ref="AM122:AP123"/>
    <mergeCell ref="AQ122:AV123"/>
    <mergeCell ref="D123:F123"/>
    <mergeCell ref="G123:I123"/>
    <mergeCell ref="J123:L123"/>
    <mergeCell ref="M123:O123"/>
    <mergeCell ref="P123:R123"/>
    <mergeCell ref="S123:U123"/>
    <mergeCell ref="V123:X123"/>
    <mergeCell ref="Y123:AB123"/>
    <mergeCell ref="AC123:AE123"/>
    <mergeCell ref="B124:C125"/>
    <mergeCell ref="D124:F124"/>
    <mergeCell ref="G124:I124"/>
    <mergeCell ref="J124:L124"/>
    <mergeCell ref="M124:O124"/>
    <mergeCell ref="P124:R124"/>
    <mergeCell ref="S124:U124"/>
    <mergeCell ref="V124:X124"/>
    <mergeCell ref="Y124:AB124"/>
    <mergeCell ref="AC124:AE124"/>
    <mergeCell ref="AF124:AH125"/>
    <mergeCell ref="AI124:AL125"/>
    <mergeCell ref="AM124:AP125"/>
    <mergeCell ref="AQ124:AV125"/>
    <mergeCell ref="D125:F125"/>
    <mergeCell ref="G125:I125"/>
    <mergeCell ref="J125:L125"/>
    <mergeCell ref="M125:O125"/>
    <mergeCell ref="P125:R125"/>
    <mergeCell ref="S125:U125"/>
    <mergeCell ref="V125:X125"/>
    <mergeCell ref="Y125:AB125"/>
    <mergeCell ref="AC125:AE125"/>
    <mergeCell ref="B126:C127"/>
    <mergeCell ref="D126:F126"/>
    <mergeCell ref="G126:I126"/>
    <mergeCell ref="J126:L126"/>
    <mergeCell ref="M126:O126"/>
    <mergeCell ref="P126:R126"/>
    <mergeCell ref="S126:U126"/>
    <mergeCell ref="V126:X126"/>
    <mergeCell ref="Y126:AB126"/>
    <mergeCell ref="AC126:AE126"/>
    <mergeCell ref="AF126:AH127"/>
    <mergeCell ref="AI126:AL127"/>
    <mergeCell ref="AM126:AP127"/>
    <mergeCell ref="AQ126:AV127"/>
    <mergeCell ref="D127:F127"/>
    <mergeCell ref="G127:I127"/>
    <mergeCell ref="J127:L127"/>
    <mergeCell ref="M127:O127"/>
    <mergeCell ref="P127:R127"/>
    <mergeCell ref="S127:U127"/>
    <mergeCell ref="V127:X127"/>
    <mergeCell ref="Y127:AB127"/>
    <mergeCell ref="AC127:AE127"/>
    <mergeCell ref="B128:C129"/>
    <mergeCell ref="D128:F128"/>
    <mergeCell ref="G128:I128"/>
    <mergeCell ref="J128:L128"/>
    <mergeCell ref="M128:O128"/>
    <mergeCell ref="P128:R128"/>
    <mergeCell ref="S128:U128"/>
    <mergeCell ref="V128:X128"/>
    <mergeCell ref="Y128:AB128"/>
    <mergeCell ref="AC128:AE128"/>
    <mergeCell ref="AF128:AH129"/>
    <mergeCell ref="AI128:AL129"/>
    <mergeCell ref="AM128:AP129"/>
    <mergeCell ref="AQ128:AV129"/>
    <mergeCell ref="D129:F129"/>
    <mergeCell ref="G129:I129"/>
    <mergeCell ref="J129:L129"/>
    <mergeCell ref="M129:O129"/>
    <mergeCell ref="P129:R129"/>
    <mergeCell ref="S129:U129"/>
    <mergeCell ref="V129:X129"/>
    <mergeCell ref="Y129:AB129"/>
    <mergeCell ref="AC129:AE129"/>
    <mergeCell ref="B130:C131"/>
    <mergeCell ref="D130:F130"/>
    <mergeCell ref="G130:I130"/>
    <mergeCell ref="J130:L130"/>
    <mergeCell ref="M130:O130"/>
    <mergeCell ref="P130:R130"/>
    <mergeCell ref="S130:U130"/>
    <mergeCell ref="V130:X130"/>
    <mergeCell ref="Y130:AB130"/>
    <mergeCell ref="AC130:AE130"/>
    <mergeCell ref="AF130:AH131"/>
    <mergeCell ref="AI130:AL131"/>
    <mergeCell ref="AM130:AP131"/>
    <mergeCell ref="AQ130:AV131"/>
    <mergeCell ref="D131:F131"/>
    <mergeCell ref="G131:I131"/>
    <mergeCell ref="J131:L131"/>
    <mergeCell ref="M131:O131"/>
    <mergeCell ref="P131:R131"/>
    <mergeCell ref="S131:U131"/>
    <mergeCell ref="V131:X131"/>
    <mergeCell ref="Y131:AB131"/>
    <mergeCell ref="AC131:AE131"/>
    <mergeCell ref="B132:C133"/>
    <mergeCell ref="D132:F132"/>
    <mergeCell ref="G132:I132"/>
    <mergeCell ref="J132:L132"/>
    <mergeCell ref="M132:O132"/>
    <mergeCell ref="P132:R132"/>
    <mergeCell ref="S132:U132"/>
    <mergeCell ref="V132:X132"/>
    <mergeCell ref="Y132:AB132"/>
    <mergeCell ref="AC132:AE132"/>
    <mergeCell ref="AF132:AH133"/>
    <mergeCell ref="AI132:AL133"/>
    <mergeCell ref="AM132:AP133"/>
    <mergeCell ref="AQ132:AV133"/>
    <mergeCell ref="D133:F133"/>
    <mergeCell ref="G133:I133"/>
    <mergeCell ref="J133:L133"/>
    <mergeCell ref="M133:O133"/>
    <mergeCell ref="P133:R133"/>
    <mergeCell ref="S133:U133"/>
    <mergeCell ref="V133:X133"/>
    <mergeCell ref="Y133:AB133"/>
    <mergeCell ref="AC133:AE133"/>
    <mergeCell ref="B134:C135"/>
    <mergeCell ref="D134:F134"/>
    <mergeCell ref="G134:I134"/>
    <mergeCell ref="J134:L134"/>
    <mergeCell ref="M134:O134"/>
    <mergeCell ref="P134:R134"/>
    <mergeCell ref="S134:U134"/>
    <mergeCell ref="V134:X134"/>
    <mergeCell ref="Y134:AB134"/>
    <mergeCell ref="AC134:AE134"/>
    <mergeCell ref="AF134:AH135"/>
    <mergeCell ref="AI134:AL135"/>
    <mergeCell ref="AM134:AP135"/>
    <mergeCell ref="AQ134:AV135"/>
    <mergeCell ref="D135:F135"/>
    <mergeCell ref="G135:I135"/>
    <mergeCell ref="J135:L135"/>
    <mergeCell ref="M135:O135"/>
    <mergeCell ref="P135:R135"/>
    <mergeCell ref="S135:U135"/>
    <mergeCell ref="V135:X135"/>
    <mergeCell ref="Y135:AB135"/>
    <mergeCell ref="AC135:AE135"/>
    <mergeCell ref="B136:C137"/>
    <mergeCell ref="D136:F136"/>
    <mergeCell ref="G136:I136"/>
    <mergeCell ref="J136:L136"/>
    <mergeCell ref="M136:O136"/>
    <mergeCell ref="P136:R136"/>
    <mergeCell ref="S136:U136"/>
    <mergeCell ref="V136:X136"/>
    <mergeCell ref="Y136:AB136"/>
    <mergeCell ref="AC136:AE136"/>
    <mergeCell ref="AF136:AH137"/>
    <mergeCell ref="AI136:AL137"/>
    <mergeCell ref="AM136:AP137"/>
    <mergeCell ref="AQ136:AV137"/>
    <mergeCell ref="D137:F137"/>
    <mergeCell ref="G137:I137"/>
    <mergeCell ref="J137:L137"/>
    <mergeCell ref="M137:O137"/>
    <mergeCell ref="P137:R137"/>
    <mergeCell ref="S137:U137"/>
    <mergeCell ref="V137:X137"/>
    <mergeCell ref="Y137:AB137"/>
    <mergeCell ref="AC137:AE137"/>
    <mergeCell ref="B138:C139"/>
    <mergeCell ref="D138:F138"/>
    <mergeCell ref="G138:I138"/>
    <mergeCell ref="J138:L138"/>
    <mergeCell ref="M138:O138"/>
    <mergeCell ref="P138:R138"/>
    <mergeCell ref="S138:U138"/>
    <mergeCell ref="V138:X138"/>
    <mergeCell ref="Y138:AB138"/>
    <mergeCell ref="AC138:AE138"/>
    <mergeCell ref="AF138:AH139"/>
    <mergeCell ref="AI138:AL139"/>
    <mergeCell ref="AM138:AP139"/>
    <mergeCell ref="AQ138:AV139"/>
    <mergeCell ref="D139:F139"/>
    <mergeCell ref="G139:I139"/>
    <mergeCell ref="J139:L139"/>
    <mergeCell ref="M139:O139"/>
    <mergeCell ref="P139:R139"/>
    <mergeCell ref="S139:U139"/>
    <mergeCell ref="V139:X139"/>
    <mergeCell ref="Y139:AB139"/>
    <mergeCell ref="AC139:AE139"/>
    <mergeCell ref="B140:C141"/>
    <mergeCell ref="D140:F140"/>
    <mergeCell ref="G140:I140"/>
    <mergeCell ref="J140:L140"/>
    <mergeCell ref="M140:O140"/>
    <mergeCell ref="P140:R140"/>
    <mergeCell ref="S140:U140"/>
    <mergeCell ref="V140:X140"/>
    <mergeCell ref="Y140:AB140"/>
    <mergeCell ref="AC140:AE140"/>
    <mergeCell ref="AF140:AH141"/>
    <mergeCell ref="AI140:AL141"/>
    <mergeCell ref="AM140:AP141"/>
    <mergeCell ref="AQ140:AV141"/>
    <mergeCell ref="D141:F141"/>
    <mergeCell ref="G141:I141"/>
    <mergeCell ref="J141:L141"/>
    <mergeCell ref="M141:O141"/>
    <mergeCell ref="P141:R141"/>
    <mergeCell ref="S141:U141"/>
    <mergeCell ref="V141:X141"/>
    <mergeCell ref="Y141:AB141"/>
    <mergeCell ref="AC141:AE141"/>
    <mergeCell ref="B142:C143"/>
    <mergeCell ref="D142:F142"/>
    <mergeCell ref="G142:I142"/>
    <mergeCell ref="J142:L142"/>
    <mergeCell ref="M142:O142"/>
    <mergeCell ref="P142:R142"/>
    <mergeCell ref="S142:U142"/>
    <mergeCell ref="V142:X142"/>
    <mergeCell ref="Y142:AB142"/>
    <mergeCell ref="AC142:AE142"/>
    <mergeCell ref="AF142:AH143"/>
    <mergeCell ref="AI142:AL143"/>
    <mergeCell ref="AM142:AP143"/>
    <mergeCell ref="AQ142:AV143"/>
    <mergeCell ref="D143:F143"/>
    <mergeCell ref="G143:I143"/>
    <mergeCell ref="J143:L143"/>
    <mergeCell ref="M143:O143"/>
    <mergeCell ref="P143:R143"/>
    <mergeCell ref="S143:U143"/>
    <mergeCell ref="V143:X143"/>
    <mergeCell ref="Y143:AB143"/>
    <mergeCell ref="AC143:AE143"/>
    <mergeCell ref="AM147:AP149"/>
    <mergeCell ref="AQ147:AV149"/>
    <mergeCell ref="J148:L149"/>
    <mergeCell ref="S148:U149"/>
    <mergeCell ref="V148:X149"/>
    <mergeCell ref="Y148:AB149"/>
    <mergeCell ref="AC148:AE149"/>
    <mergeCell ref="AM150:AP151"/>
    <mergeCell ref="AQ150:AV151"/>
    <mergeCell ref="AM152:AP153"/>
    <mergeCell ref="AQ152:AV153"/>
    <mergeCell ref="AM154:AP155"/>
    <mergeCell ref="AQ154:AV155"/>
    <mergeCell ref="AM156:AP157"/>
    <mergeCell ref="AQ156:AV157"/>
    <mergeCell ref="AM158:AP159"/>
    <mergeCell ref="AQ158:AV159"/>
    <mergeCell ref="P157:R157"/>
    <mergeCell ref="S157:U157"/>
    <mergeCell ref="V157:X157"/>
    <mergeCell ref="J157:L157"/>
    <mergeCell ref="S156:U156"/>
    <mergeCell ref="V156:X156"/>
    <mergeCell ref="J156:L156"/>
    <mergeCell ref="Y156:AB156"/>
    <mergeCell ref="AC156:AE156"/>
    <mergeCell ref="AF156:AH157"/>
    <mergeCell ref="Y157:AB157"/>
    <mergeCell ref="AC157:AE157"/>
    <mergeCell ref="Y158:AB158"/>
    <mergeCell ref="AC158:AE158"/>
    <mergeCell ref="AF158:AH159"/>
    <mergeCell ref="AM160:AP161"/>
    <mergeCell ref="AQ160:AV161"/>
    <mergeCell ref="AM162:AP163"/>
    <mergeCell ref="AQ162:AV163"/>
    <mergeCell ref="AM164:AP165"/>
    <mergeCell ref="AQ164:AV165"/>
    <mergeCell ref="AM166:AP167"/>
    <mergeCell ref="AQ166:AV167"/>
    <mergeCell ref="AM168:AP169"/>
    <mergeCell ref="AQ168:AV169"/>
    <mergeCell ref="AM170:AP171"/>
    <mergeCell ref="AQ170:AV171"/>
    <mergeCell ref="AM172:AP173"/>
    <mergeCell ref="AQ172:AV173"/>
    <mergeCell ref="AM174:AP175"/>
    <mergeCell ref="AQ174:AV175"/>
    <mergeCell ref="AM176:AP177"/>
    <mergeCell ref="AQ176:AV177"/>
    <mergeCell ref="AM180:AP181"/>
    <mergeCell ref="AQ180:AV181"/>
    <mergeCell ref="D181:F181"/>
    <mergeCell ref="G181:I181"/>
    <mergeCell ref="J181:L181"/>
    <mergeCell ref="AM184:AP185"/>
    <mergeCell ref="AQ184:AV185"/>
    <mergeCell ref="B188:C190"/>
    <mergeCell ref="D188:AE188"/>
    <mergeCell ref="AF188:AH190"/>
    <mergeCell ref="AI188:AL190"/>
    <mergeCell ref="AM188:AP190"/>
    <mergeCell ref="AQ188:AV190"/>
    <mergeCell ref="D189:F190"/>
    <mergeCell ref="G189:I190"/>
    <mergeCell ref="J189:L190"/>
    <mergeCell ref="M189:O190"/>
    <mergeCell ref="P189:R190"/>
    <mergeCell ref="S189:U190"/>
    <mergeCell ref="V189:X190"/>
    <mergeCell ref="Y189:AB190"/>
    <mergeCell ref="AC189:AE190"/>
    <mergeCell ref="P184:R184"/>
    <mergeCell ref="J185:L185"/>
    <mergeCell ref="Y185:AB185"/>
    <mergeCell ref="AC185:AE185"/>
    <mergeCell ref="B182:C183"/>
    <mergeCell ref="D182:F182"/>
    <mergeCell ref="G182:I182"/>
    <mergeCell ref="J182:L182"/>
    <mergeCell ref="M182:O182"/>
    <mergeCell ref="D180:F180"/>
    <mergeCell ref="B193:C194"/>
    <mergeCell ref="AF193:AH194"/>
    <mergeCell ref="AI193:AL194"/>
    <mergeCell ref="AM193:AP194"/>
    <mergeCell ref="AQ193:AV194"/>
    <mergeCell ref="B195:C196"/>
    <mergeCell ref="AF195:AH196"/>
    <mergeCell ref="AI195:AL196"/>
    <mergeCell ref="AM195:AP196"/>
    <mergeCell ref="AQ195:AV196"/>
    <mergeCell ref="D196:F196"/>
    <mergeCell ref="G196:I196"/>
    <mergeCell ref="J196:L196"/>
    <mergeCell ref="M196:O196"/>
    <mergeCell ref="P196:R196"/>
    <mergeCell ref="S196:U196"/>
    <mergeCell ref="V196:X196"/>
    <mergeCell ref="Y196:AB196"/>
    <mergeCell ref="AC196:AE196"/>
    <mergeCell ref="D195:F195"/>
    <mergeCell ref="G195:I195"/>
    <mergeCell ref="M195:O195"/>
    <mergeCell ref="P195:R195"/>
    <mergeCell ref="S195:U195"/>
    <mergeCell ref="V195:X195"/>
    <mergeCell ref="J195:L195"/>
    <mergeCell ref="S194:U194"/>
    <mergeCell ref="V194:X194"/>
    <mergeCell ref="J194:L194"/>
    <mergeCell ref="Y194:AB194"/>
    <mergeCell ref="AC194:AE194"/>
    <mergeCell ref="Y195:AB195"/>
    <mergeCell ref="B197:C198"/>
    <mergeCell ref="D197:F197"/>
    <mergeCell ref="G197:I197"/>
    <mergeCell ref="J197:L197"/>
    <mergeCell ref="M197:O197"/>
    <mergeCell ref="P197:R197"/>
    <mergeCell ref="S197:U197"/>
    <mergeCell ref="V197:X197"/>
    <mergeCell ref="Y197:AB197"/>
    <mergeCell ref="AC197:AE197"/>
    <mergeCell ref="AF197:AH198"/>
    <mergeCell ref="AI197:AL198"/>
    <mergeCell ref="AM197:AP198"/>
    <mergeCell ref="AQ197:AV198"/>
    <mergeCell ref="D198:F198"/>
    <mergeCell ref="G198:I198"/>
    <mergeCell ref="J198:L198"/>
    <mergeCell ref="M198:O198"/>
    <mergeCell ref="P198:R198"/>
    <mergeCell ref="S198:U198"/>
    <mergeCell ref="V198:X198"/>
    <mergeCell ref="Y198:AB198"/>
    <mergeCell ref="AC198:AE198"/>
    <mergeCell ref="B199:C200"/>
    <mergeCell ref="D199:F199"/>
    <mergeCell ref="G199:I199"/>
    <mergeCell ref="J199:L199"/>
    <mergeCell ref="M199:O199"/>
    <mergeCell ref="P199:R199"/>
    <mergeCell ref="S199:U199"/>
    <mergeCell ref="V199:X199"/>
    <mergeCell ref="Y199:AB199"/>
    <mergeCell ref="AC199:AE199"/>
    <mergeCell ref="AF199:AH200"/>
    <mergeCell ref="AI199:AL200"/>
    <mergeCell ref="AM199:AP200"/>
    <mergeCell ref="AQ199:AV200"/>
    <mergeCell ref="D200:F200"/>
    <mergeCell ref="G200:I200"/>
    <mergeCell ref="J200:L200"/>
    <mergeCell ref="M200:O200"/>
    <mergeCell ref="P200:R200"/>
    <mergeCell ref="S200:U200"/>
    <mergeCell ref="V200:X200"/>
    <mergeCell ref="Y200:AB200"/>
    <mergeCell ref="AC200:AE200"/>
    <mergeCell ref="B201:C202"/>
    <mergeCell ref="D201:F201"/>
    <mergeCell ref="G201:I201"/>
    <mergeCell ref="J201:L201"/>
    <mergeCell ref="M201:O201"/>
    <mergeCell ref="P201:R201"/>
    <mergeCell ref="S201:U201"/>
    <mergeCell ref="V201:X201"/>
    <mergeCell ref="Y201:AB201"/>
    <mergeCell ref="AC201:AE201"/>
    <mergeCell ref="AF201:AH202"/>
    <mergeCell ref="AI201:AL202"/>
    <mergeCell ref="AM201:AP202"/>
    <mergeCell ref="AQ201:AV202"/>
    <mergeCell ref="D202:F202"/>
    <mergeCell ref="G202:I202"/>
    <mergeCell ref="J202:L202"/>
    <mergeCell ref="M202:O202"/>
    <mergeCell ref="P202:R202"/>
    <mergeCell ref="S202:U202"/>
    <mergeCell ref="V202:X202"/>
    <mergeCell ref="Y202:AB202"/>
    <mergeCell ref="AC202:AE202"/>
    <mergeCell ref="B203:C204"/>
    <mergeCell ref="D203:F203"/>
    <mergeCell ref="G203:I203"/>
    <mergeCell ref="J203:L203"/>
    <mergeCell ref="M203:O203"/>
    <mergeCell ref="P203:R203"/>
    <mergeCell ref="S203:U203"/>
    <mergeCell ref="V203:X203"/>
    <mergeCell ref="Y203:AB203"/>
    <mergeCell ref="AC203:AE203"/>
    <mergeCell ref="AF203:AH204"/>
    <mergeCell ref="AI203:AL204"/>
    <mergeCell ref="AM203:AP204"/>
    <mergeCell ref="AQ203:AV204"/>
    <mergeCell ref="D204:F204"/>
    <mergeCell ref="G204:I204"/>
    <mergeCell ref="J204:L204"/>
    <mergeCell ref="M204:O204"/>
    <mergeCell ref="P204:R204"/>
    <mergeCell ref="S204:U204"/>
    <mergeCell ref="V204:X204"/>
    <mergeCell ref="Y204:AB204"/>
    <mergeCell ref="AC204:AE204"/>
    <mergeCell ref="B205:C206"/>
    <mergeCell ref="D205:F205"/>
    <mergeCell ref="G205:I205"/>
    <mergeCell ref="J205:L205"/>
    <mergeCell ref="M205:O205"/>
    <mergeCell ref="P205:R205"/>
    <mergeCell ref="S205:U205"/>
    <mergeCell ref="V205:X205"/>
    <mergeCell ref="Y205:AB205"/>
    <mergeCell ref="AC205:AE205"/>
    <mergeCell ref="AF205:AH206"/>
    <mergeCell ref="AI205:AL206"/>
    <mergeCell ref="AM205:AP206"/>
    <mergeCell ref="AQ205:AV206"/>
    <mergeCell ref="D206:F206"/>
    <mergeCell ref="G206:I206"/>
    <mergeCell ref="J206:L206"/>
    <mergeCell ref="M206:O206"/>
    <mergeCell ref="P206:R206"/>
    <mergeCell ref="S206:U206"/>
    <mergeCell ref="V206:X206"/>
    <mergeCell ref="Y206:AB206"/>
    <mergeCell ref="AC206:AE206"/>
    <mergeCell ref="B207:C208"/>
    <mergeCell ref="D207:F207"/>
    <mergeCell ref="G207:I207"/>
    <mergeCell ref="J207:L207"/>
    <mergeCell ref="M207:O207"/>
    <mergeCell ref="P207:R207"/>
    <mergeCell ref="S207:U207"/>
    <mergeCell ref="V207:X207"/>
    <mergeCell ref="Y207:AB207"/>
    <mergeCell ref="AC207:AE207"/>
    <mergeCell ref="AF207:AH208"/>
    <mergeCell ref="AI207:AL208"/>
    <mergeCell ref="AM207:AP208"/>
    <mergeCell ref="AQ207:AV208"/>
    <mergeCell ref="D208:F208"/>
    <mergeCell ref="G208:I208"/>
    <mergeCell ref="J208:L208"/>
    <mergeCell ref="M208:O208"/>
    <mergeCell ref="P208:R208"/>
    <mergeCell ref="S208:U208"/>
    <mergeCell ref="V208:X208"/>
    <mergeCell ref="Y208:AB208"/>
    <mergeCell ref="AC208:AE208"/>
    <mergeCell ref="B209:C210"/>
    <mergeCell ref="D209:F209"/>
    <mergeCell ref="G209:I209"/>
    <mergeCell ref="J209:L209"/>
    <mergeCell ref="M209:O209"/>
    <mergeCell ref="P209:R209"/>
    <mergeCell ref="S209:U209"/>
    <mergeCell ref="V209:X209"/>
    <mergeCell ref="Y209:AB209"/>
    <mergeCell ref="AC209:AE209"/>
    <mergeCell ref="AF209:AH210"/>
    <mergeCell ref="AI209:AL210"/>
    <mergeCell ref="AM209:AP210"/>
    <mergeCell ref="AQ209:AV210"/>
    <mergeCell ref="D210:F210"/>
    <mergeCell ref="G210:I210"/>
    <mergeCell ref="J210:L210"/>
    <mergeCell ref="M210:O210"/>
    <mergeCell ref="P210:R210"/>
    <mergeCell ref="S210:U210"/>
    <mergeCell ref="V210:X210"/>
    <mergeCell ref="Y210:AB210"/>
    <mergeCell ref="AC210:AE210"/>
    <mergeCell ref="B211:C212"/>
    <mergeCell ref="D211:F211"/>
    <mergeCell ref="G211:I211"/>
    <mergeCell ref="J211:L211"/>
    <mergeCell ref="M211:O211"/>
    <mergeCell ref="P211:R211"/>
    <mergeCell ref="S211:U211"/>
    <mergeCell ref="V211:X211"/>
    <mergeCell ref="Y211:AB211"/>
    <mergeCell ref="AC211:AE211"/>
    <mergeCell ref="AF211:AH212"/>
    <mergeCell ref="AI211:AL212"/>
    <mergeCell ref="AM211:AP212"/>
    <mergeCell ref="AQ211:AV212"/>
    <mergeCell ref="D212:F212"/>
    <mergeCell ref="G212:I212"/>
    <mergeCell ref="J212:L212"/>
    <mergeCell ref="M212:O212"/>
    <mergeCell ref="P212:R212"/>
    <mergeCell ref="S212:U212"/>
    <mergeCell ref="V212:X212"/>
    <mergeCell ref="Y212:AB212"/>
    <mergeCell ref="AC212:AE212"/>
    <mergeCell ref="B213:C214"/>
    <mergeCell ref="D213:F213"/>
    <mergeCell ref="G213:I213"/>
    <mergeCell ref="J213:L213"/>
    <mergeCell ref="M213:O213"/>
    <mergeCell ref="P213:R213"/>
    <mergeCell ref="S213:U213"/>
    <mergeCell ref="V213:X213"/>
    <mergeCell ref="Y213:AB213"/>
    <mergeCell ref="AC213:AE213"/>
    <mergeCell ref="AF213:AH214"/>
    <mergeCell ref="AI213:AL214"/>
    <mergeCell ref="AM213:AP214"/>
    <mergeCell ref="AQ213:AV214"/>
    <mergeCell ref="D214:F214"/>
    <mergeCell ref="G214:I214"/>
    <mergeCell ref="J214:L214"/>
    <mergeCell ref="M214:O214"/>
    <mergeCell ref="P214:R214"/>
    <mergeCell ref="S214:U214"/>
    <mergeCell ref="V214:X214"/>
    <mergeCell ref="Y214:AB214"/>
    <mergeCell ref="AC214:AE214"/>
    <mergeCell ref="B215:C216"/>
    <mergeCell ref="D215:F215"/>
    <mergeCell ref="G215:I215"/>
    <mergeCell ref="J215:L215"/>
    <mergeCell ref="M215:O215"/>
    <mergeCell ref="P215:R215"/>
    <mergeCell ref="S215:U215"/>
    <mergeCell ref="V215:X215"/>
    <mergeCell ref="Y215:AB215"/>
    <mergeCell ref="AC215:AE215"/>
    <mergeCell ref="AF215:AH216"/>
    <mergeCell ref="AI215:AL216"/>
    <mergeCell ref="AM215:AP216"/>
    <mergeCell ref="AQ215:AV216"/>
    <mergeCell ref="D216:F216"/>
    <mergeCell ref="G216:I216"/>
    <mergeCell ref="J216:L216"/>
    <mergeCell ref="M216:O216"/>
    <mergeCell ref="P216:R216"/>
    <mergeCell ref="S216:U216"/>
    <mergeCell ref="V216:X216"/>
    <mergeCell ref="Y216:AB216"/>
    <mergeCell ref="AC216:AE216"/>
    <mergeCell ref="B282:C283"/>
    <mergeCell ref="B288:C289"/>
    <mergeCell ref="B290:C291"/>
    <mergeCell ref="Y224:AB225"/>
    <mergeCell ref="AC224:AF225"/>
    <mergeCell ref="AG224:AJ225"/>
    <mergeCell ref="D224:E225"/>
    <mergeCell ref="F224:G225"/>
    <mergeCell ref="K224:L225"/>
    <mergeCell ref="M224:N225"/>
    <mergeCell ref="O224:P225"/>
    <mergeCell ref="Q224:R225"/>
    <mergeCell ref="H224:J225"/>
    <mergeCell ref="S224:V225"/>
    <mergeCell ref="W224:X225"/>
    <mergeCell ref="AK232:AN233"/>
    <mergeCell ref="AO232:AR233"/>
    <mergeCell ref="AK234:AN235"/>
    <mergeCell ref="AO234:AR235"/>
    <mergeCell ref="AK236:AN237"/>
    <mergeCell ref="AO236:AR237"/>
    <mergeCell ref="AK238:AN239"/>
    <mergeCell ref="AO238:AR239"/>
    <mergeCell ref="AK240:AN241"/>
    <mergeCell ref="B224:C225"/>
    <mergeCell ref="B226:C227"/>
    <mergeCell ref="B228:C229"/>
    <mergeCell ref="B230:C231"/>
    <mergeCell ref="B232:C233"/>
    <mergeCell ref="B234:C235"/>
    <mergeCell ref="B236:C237"/>
    <mergeCell ref="B238:C239"/>
    <mergeCell ref="AK220:AN223"/>
    <mergeCell ref="AO220:AR223"/>
    <mergeCell ref="AS220:AX223"/>
    <mergeCell ref="AK224:AN225"/>
    <mergeCell ref="AO224:AR225"/>
    <mergeCell ref="AS224:AX225"/>
    <mergeCell ref="AK226:AN227"/>
    <mergeCell ref="AO226:AR227"/>
    <mergeCell ref="AS226:AX227"/>
    <mergeCell ref="AK228:AN229"/>
    <mergeCell ref="AO228:AR229"/>
    <mergeCell ref="AS228:AX229"/>
    <mergeCell ref="AK230:AN231"/>
    <mergeCell ref="AO230:AR231"/>
    <mergeCell ref="AS230:AX231"/>
    <mergeCell ref="B272:C273"/>
    <mergeCell ref="B280:C281"/>
    <mergeCell ref="AS232:AX233"/>
    <mergeCell ref="AS234:AX235"/>
    <mergeCell ref="AS236:AX237"/>
    <mergeCell ref="AS238:AX239"/>
    <mergeCell ref="B240:C241"/>
    <mergeCell ref="B242:C243"/>
    <mergeCell ref="B244:C245"/>
    <mergeCell ref="B246:C247"/>
    <mergeCell ref="B248:C249"/>
    <mergeCell ref="B250:C251"/>
    <mergeCell ref="B252:C253"/>
    <mergeCell ref="B254:C255"/>
    <mergeCell ref="B256:C257"/>
    <mergeCell ref="B258:C259"/>
    <mergeCell ref="AK256:AN257"/>
    <mergeCell ref="AO240:AR241"/>
    <mergeCell ref="AS240:AX241"/>
    <mergeCell ref="AK242:AN243"/>
    <mergeCell ref="AO242:AR243"/>
    <mergeCell ref="AS242:AX243"/>
    <mergeCell ref="AK244:AN245"/>
    <mergeCell ref="AO244:AR245"/>
    <mergeCell ref="AS244:AX245"/>
    <mergeCell ref="AK246:AN247"/>
    <mergeCell ref="AO246:AR247"/>
    <mergeCell ref="AS246:AX247"/>
    <mergeCell ref="AK248:AN249"/>
    <mergeCell ref="AO248:AR249"/>
    <mergeCell ref="AS248:AX249"/>
    <mergeCell ref="AK250:AN251"/>
    <mergeCell ref="AO250:AR251"/>
    <mergeCell ref="AS250:AX251"/>
    <mergeCell ref="AK268:AN269"/>
    <mergeCell ref="AO268:AR269"/>
    <mergeCell ref="AS268:AX269"/>
    <mergeCell ref="AK270:AN271"/>
    <mergeCell ref="AO270:AR271"/>
    <mergeCell ref="AS270:AX271"/>
    <mergeCell ref="AK272:AN273"/>
    <mergeCell ref="AO272:AR273"/>
    <mergeCell ref="AS272:AX273"/>
    <mergeCell ref="AK274:AN275"/>
    <mergeCell ref="AO274:AR275"/>
    <mergeCell ref="AS274:AX275"/>
    <mergeCell ref="AK276:AN277"/>
    <mergeCell ref="AO276:AR277"/>
    <mergeCell ref="AS276:AX277"/>
    <mergeCell ref="AK278:AN279"/>
    <mergeCell ref="AO278:AR279"/>
    <mergeCell ref="AS278:AX279"/>
    <mergeCell ref="AK280:AN281"/>
    <mergeCell ref="AO280:AR281"/>
    <mergeCell ref="AS280:AX281"/>
    <mergeCell ref="AK282:AN283"/>
    <mergeCell ref="AO282:AR283"/>
    <mergeCell ref="AS282:AX283"/>
    <mergeCell ref="AK284:AN285"/>
    <mergeCell ref="AO284:AR285"/>
    <mergeCell ref="AS284:AX285"/>
    <mergeCell ref="AK286:AN287"/>
    <mergeCell ref="AO286:AR287"/>
    <mergeCell ref="AS286:AX287"/>
    <mergeCell ref="AK288:AN289"/>
    <mergeCell ref="AO288:AR289"/>
    <mergeCell ref="AS288:AX289"/>
    <mergeCell ref="AK290:AN291"/>
    <mergeCell ref="AO290:AR291"/>
    <mergeCell ref="AS290:AX291"/>
    <mergeCell ref="AG226:AJ227"/>
    <mergeCell ref="Y228:AB229"/>
    <mergeCell ref="AC228:AF229"/>
    <mergeCell ref="AG228:AJ229"/>
    <mergeCell ref="Y230:AB231"/>
    <mergeCell ref="AC230:AF231"/>
    <mergeCell ref="AG230:AJ231"/>
    <mergeCell ref="Y232:AB233"/>
    <mergeCell ref="AC232:AF233"/>
    <mergeCell ref="AG232:AJ233"/>
    <mergeCell ref="Y234:AB235"/>
    <mergeCell ref="AC234:AF235"/>
    <mergeCell ref="AG234:AJ235"/>
    <mergeCell ref="Y236:AB237"/>
    <mergeCell ref="AC236:AF237"/>
    <mergeCell ref="AG236:AJ237"/>
    <mergeCell ref="Y238:AB239"/>
    <mergeCell ref="AC238:AF239"/>
    <mergeCell ref="AG238:AJ239"/>
    <mergeCell ref="Y240:AB241"/>
    <mergeCell ref="AC240:AF241"/>
    <mergeCell ref="AG240:AJ241"/>
    <mergeCell ref="Y242:AB243"/>
    <mergeCell ref="AC242:AF243"/>
    <mergeCell ref="AG242:AJ243"/>
    <mergeCell ref="Y244:AB245"/>
    <mergeCell ref="AC244:AF245"/>
    <mergeCell ref="AG244:AJ245"/>
    <mergeCell ref="Y246:AB247"/>
    <mergeCell ref="AC246:AF247"/>
    <mergeCell ref="AG246:AJ247"/>
    <mergeCell ref="Y248:AB249"/>
    <mergeCell ref="AC248:AF249"/>
    <mergeCell ref="AG248:AJ249"/>
    <mergeCell ref="Y258:AB259"/>
    <mergeCell ref="AC258:AF259"/>
    <mergeCell ref="AG258:AJ259"/>
    <mergeCell ref="Y268:AB269"/>
    <mergeCell ref="AC268:AF269"/>
    <mergeCell ref="AG268:AJ269"/>
    <mergeCell ref="Y270:AB271"/>
    <mergeCell ref="AC270:AF271"/>
    <mergeCell ref="AG270:AJ271"/>
    <mergeCell ref="Y272:AB273"/>
    <mergeCell ref="AC272:AF273"/>
    <mergeCell ref="AG272:AJ273"/>
    <mergeCell ref="Y274:AB275"/>
    <mergeCell ref="AC274:AF275"/>
    <mergeCell ref="AG274:AJ275"/>
    <mergeCell ref="Y276:AB277"/>
    <mergeCell ref="AC276:AF277"/>
    <mergeCell ref="AG276:AJ277"/>
    <mergeCell ref="Y278:AB279"/>
    <mergeCell ref="AC278:AF279"/>
    <mergeCell ref="AG278:AJ279"/>
    <mergeCell ref="Y280:AB281"/>
    <mergeCell ref="AC280:AF281"/>
    <mergeCell ref="AG280:AJ281"/>
    <mergeCell ref="Y282:AB283"/>
    <mergeCell ref="AC282:AF283"/>
    <mergeCell ref="AG282:AJ283"/>
    <mergeCell ref="Y284:AB285"/>
    <mergeCell ref="AC284:AF285"/>
    <mergeCell ref="AG284:AJ285"/>
    <mergeCell ref="Y286:AB287"/>
    <mergeCell ref="AC286:AF287"/>
    <mergeCell ref="AG286:AJ287"/>
    <mergeCell ref="Y288:AB289"/>
    <mergeCell ref="AC288:AF289"/>
    <mergeCell ref="AG288:AJ289"/>
    <mergeCell ref="Y290:AB291"/>
    <mergeCell ref="AC290:AF291"/>
    <mergeCell ref="AG290:AJ291"/>
    <mergeCell ref="M228:N229"/>
    <mergeCell ref="O228:P229"/>
    <mergeCell ref="Q228:R229"/>
    <mergeCell ref="S228:V229"/>
    <mergeCell ref="W228:X229"/>
    <mergeCell ref="D230:E231"/>
    <mergeCell ref="F230:G231"/>
    <mergeCell ref="H230:J231"/>
    <mergeCell ref="K230:L231"/>
    <mergeCell ref="M230:N231"/>
    <mergeCell ref="O230:P231"/>
    <mergeCell ref="Q230:R231"/>
    <mergeCell ref="S230:V231"/>
    <mergeCell ref="H232:J233"/>
    <mergeCell ref="K232:L233"/>
    <mergeCell ref="M232:N233"/>
    <mergeCell ref="O232:P233"/>
    <mergeCell ref="Q232:R233"/>
    <mergeCell ref="S232:V233"/>
    <mergeCell ref="W232:X233"/>
    <mergeCell ref="W230:X231"/>
    <mergeCell ref="D232:E233"/>
    <mergeCell ref="F232:G233"/>
    <mergeCell ref="D234:E235"/>
    <mergeCell ref="F234:G235"/>
    <mergeCell ref="H234:J235"/>
    <mergeCell ref="K234:L235"/>
    <mergeCell ref="M234:N235"/>
    <mergeCell ref="O234:P235"/>
    <mergeCell ref="Q234:R235"/>
    <mergeCell ref="S234:V235"/>
    <mergeCell ref="W234:X235"/>
    <mergeCell ref="D236:E237"/>
    <mergeCell ref="F236:G237"/>
    <mergeCell ref="H236:J237"/>
    <mergeCell ref="K236:L237"/>
    <mergeCell ref="M236:N237"/>
    <mergeCell ref="O236:P237"/>
    <mergeCell ref="Q236:R237"/>
    <mergeCell ref="S236:V237"/>
    <mergeCell ref="W236:X237"/>
    <mergeCell ref="D238:E239"/>
    <mergeCell ref="F238:G239"/>
    <mergeCell ref="H238:J239"/>
    <mergeCell ref="K238:L239"/>
    <mergeCell ref="M238:N239"/>
    <mergeCell ref="O238:P239"/>
    <mergeCell ref="Q238:R239"/>
    <mergeCell ref="S238:V239"/>
    <mergeCell ref="W238:X239"/>
    <mergeCell ref="D240:E241"/>
    <mergeCell ref="F240:G241"/>
    <mergeCell ref="H240:J241"/>
    <mergeCell ref="K240:L241"/>
    <mergeCell ref="M240:N241"/>
    <mergeCell ref="O240:P241"/>
    <mergeCell ref="Q240:R241"/>
    <mergeCell ref="S240:V241"/>
    <mergeCell ref="W240:X241"/>
    <mergeCell ref="D242:E243"/>
    <mergeCell ref="F242:G243"/>
    <mergeCell ref="H242:J243"/>
    <mergeCell ref="K242:L243"/>
    <mergeCell ref="M242:N243"/>
    <mergeCell ref="O242:P243"/>
    <mergeCell ref="Q242:R243"/>
    <mergeCell ref="S242:V243"/>
    <mergeCell ref="W242:X243"/>
    <mergeCell ref="D244:E245"/>
    <mergeCell ref="F244:G245"/>
    <mergeCell ref="H244:J245"/>
    <mergeCell ref="K244:L245"/>
    <mergeCell ref="M244:N245"/>
    <mergeCell ref="O244:P245"/>
    <mergeCell ref="Q244:R245"/>
    <mergeCell ref="S244:V245"/>
    <mergeCell ref="W244:X245"/>
    <mergeCell ref="D246:E247"/>
    <mergeCell ref="F246:G247"/>
    <mergeCell ref="H246:J247"/>
    <mergeCell ref="K246:L247"/>
    <mergeCell ref="M246:N247"/>
    <mergeCell ref="O246:P247"/>
    <mergeCell ref="Q246:R247"/>
    <mergeCell ref="S246:V247"/>
    <mergeCell ref="W246:X247"/>
    <mergeCell ref="D248:E249"/>
    <mergeCell ref="F248:G249"/>
    <mergeCell ref="H248:J249"/>
    <mergeCell ref="K248:L249"/>
    <mergeCell ref="M248:N249"/>
    <mergeCell ref="O248:P249"/>
    <mergeCell ref="Q248:R249"/>
    <mergeCell ref="S248:V249"/>
    <mergeCell ref="W248:X249"/>
    <mergeCell ref="F250:G251"/>
    <mergeCell ref="H250:J251"/>
    <mergeCell ref="K250:L251"/>
    <mergeCell ref="M250:N251"/>
    <mergeCell ref="O250:P251"/>
    <mergeCell ref="Q250:R251"/>
    <mergeCell ref="S250:V251"/>
    <mergeCell ref="W250:X251"/>
    <mergeCell ref="D252:E253"/>
    <mergeCell ref="F252:G253"/>
    <mergeCell ref="H252:J253"/>
    <mergeCell ref="K252:L253"/>
    <mergeCell ref="M252:N253"/>
    <mergeCell ref="O252:P253"/>
    <mergeCell ref="Q252:R253"/>
    <mergeCell ref="S252:V253"/>
    <mergeCell ref="W252:X253"/>
    <mergeCell ref="D258:E259"/>
    <mergeCell ref="F258:G259"/>
    <mergeCell ref="H258:J259"/>
    <mergeCell ref="K258:L259"/>
    <mergeCell ref="M258:N259"/>
    <mergeCell ref="O258:P259"/>
    <mergeCell ref="Q258:R259"/>
    <mergeCell ref="S258:V259"/>
    <mergeCell ref="W258:X259"/>
    <mergeCell ref="O268:P269"/>
    <mergeCell ref="Q268:R269"/>
    <mergeCell ref="S268:V269"/>
    <mergeCell ref="W268:X269"/>
    <mergeCell ref="D254:E255"/>
    <mergeCell ref="F254:G255"/>
    <mergeCell ref="H254:J255"/>
    <mergeCell ref="K254:L255"/>
    <mergeCell ref="M254:N255"/>
    <mergeCell ref="O254:P255"/>
    <mergeCell ref="Q254:R255"/>
    <mergeCell ref="S254:V255"/>
    <mergeCell ref="W254:X255"/>
    <mergeCell ref="D256:E257"/>
    <mergeCell ref="F256:G257"/>
    <mergeCell ref="H256:J257"/>
    <mergeCell ref="K256:L257"/>
    <mergeCell ref="M256:N257"/>
    <mergeCell ref="O256:P257"/>
    <mergeCell ref="Q256:R257"/>
    <mergeCell ref="S256:V257"/>
    <mergeCell ref="W256:X257"/>
    <mergeCell ref="D266:E267"/>
    <mergeCell ref="F266:G267"/>
    <mergeCell ref="H266:J267"/>
    <mergeCell ref="K266:L267"/>
    <mergeCell ref="M266:N267"/>
    <mergeCell ref="O266:P267"/>
    <mergeCell ref="Q266:R267"/>
    <mergeCell ref="S266:V267"/>
    <mergeCell ref="W266:X267"/>
    <mergeCell ref="D268:E269"/>
    <mergeCell ref="F268:G269"/>
    <mergeCell ref="H268:J269"/>
    <mergeCell ref="K268:L269"/>
    <mergeCell ref="M268:N269"/>
    <mergeCell ref="D270:E271"/>
    <mergeCell ref="F270:G271"/>
    <mergeCell ref="H270:J271"/>
    <mergeCell ref="K270:L271"/>
    <mergeCell ref="M270:N271"/>
    <mergeCell ref="O270:P271"/>
    <mergeCell ref="Q270:R271"/>
    <mergeCell ref="S270:V271"/>
    <mergeCell ref="W270:X271"/>
    <mergeCell ref="D276:E277"/>
    <mergeCell ref="F276:G277"/>
    <mergeCell ref="H276:J277"/>
    <mergeCell ref="K276:L277"/>
    <mergeCell ref="M276:N277"/>
    <mergeCell ref="O276:P277"/>
    <mergeCell ref="Q276:R277"/>
    <mergeCell ref="S276:V277"/>
    <mergeCell ref="W276:X277"/>
    <mergeCell ref="D272:E273"/>
    <mergeCell ref="F272:G273"/>
    <mergeCell ref="H272:J273"/>
    <mergeCell ref="K272:L273"/>
    <mergeCell ref="M272:N273"/>
    <mergeCell ref="O272:P273"/>
    <mergeCell ref="Q272:R273"/>
    <mergeCell ref="S272:V273"/>
    <mergeCell ref="W272:X273"/>
    <mergeCell ref="D274:E275"/>
    <mergeCell ref="F274:G275"/>
    <mergeCell ref="H274:J275"/>
    <mergeCell ref="K274:L275"/>
    <mergeCell ref="M274:N275"/>
    <mergeCell ref="O274:P275"/>
    <mergeCell ref="Q274:R275"/>
    <mergeCell ref="S274:V275"/>
    <mergeCell ref="W274:X275"/>
    <mergeCell ref="D278:E279"/>
    <mergeCell ref="F278:G279"/>
    <mergeCell ref="H278:J279"/>
    <mergeCell ref="K278:L279"/>
    <mergeCell ref="M278:N279"/>
    <mergeCell ref="O278:P279"/>
    <mergeCell ref="Q278:R279"/>
    <mergeCell ref="S278:V279"/>
    <mergeCell ref="W278:X279"/>
    <mergeCell ref="D280:E281"/>
    <mergeCell ref="F280:G281"/>
    <mergeCell ref="H280:J281"/>
    <mergeCell ref="K280:L281"/>
    <mergeCell ref="M280:N281"/>
    <mergeCell ref="O280:P281"/>
    <mergeCell ref="Q280:R281"/>
    <mergeCell ref="S280:V281"/>
    <mergeCell ref="W280:X281"/>
    <mergeCell ref="O286:P287"/>
    <mergeCell ref="Q286:R287"/>
    <mergeCell ref="S286:V287"/>
    <mergeCell ref="W286:X287"/>
    <mergeCell ref="D288:E289"/>
    <mergeCell ref="F288:G289"/>
    <mergeCell ref="H288:J289"/>
    <mergeCell ref="K288:L289"/>
    <mergeCell ref="M288:N289"/>
    <mergeCell ref="O288:P289"/>
    <mergeCell ref="Q288:R289"/>
    <mergeCell ref="S288:V289"/>
    <mergeCell ref="W288:X289"/>
    <mergeCell ref="D282:E283"/>
    <mergeCell ref="F282:G283"/>
    <mergeCell ref="H282:J283"/>
    <mergeCell ref="K282:L283"/>
    <mergeCell ref="M282:N283"/>
    <mergeCell ref="O282:P283"/>
    <mergeCell ref="Q282:R283"/>
    <mergeCell ref="S282:V283"/>
    <mergeCell ref="W282:X283"/>
    <mergeCell ref="D284:E285"/>
    <mergeCell ref="F284:G285"/>
    <mergeCell ref="H284:J285"/>
    <mergeCell ref="K284:L285"/>
    <mergeCell ref="M284:N285"/>
    <mergeCell ref="O284:P285"/>
    <mergeCell ref="Q284:R285"/>
    <mergeCell ref="S284:V285"/>
    <mergeCell ref="W284:X285"/>
    <mergeCell ref="D290:E291"/>
    <mergeCell ref="F290:G291"/>
    <mergeCell ref="H290:J291"/>
    <mergeCell ref="K290:L291"/>
    <mergeCell ref="M290:N291"/>
    <mergeCell ref="O290:P291"/>
    <mergeCell ref="Q290:R291"/>
    <mergeCell ref="S290:V291"/>
    <mergeCell ref="W290:X291"/>
    <mergeCell ref="B262:C265"/>
    <mergeCell ref="D262:X262"/>
    <mergeCell ref="Y262:AJ262"/>
    <mergeCell ref="AK262:AN265"/>
    <mergeCell ref="AO262:AR265"/>
    <mergeCell ref="AS262:AX265"/>
    <mergeCell ref="D263:E265"/>
    <mergeCell ref="F263:G265"/>
    <mergeCell ref="H263:J265"/>
    <mergeCell ref="K263:L265"/>
    <mergeCell ref="M263:N265"/>
    <mergeCell ref="O263:P265"/>
    <mergeCell ref="Q263:R265"/>
    <mergeCell ref="S263:V265"/>
    <mergeCell ref="W263:X265"/>
    <mergeCell ref="Y263:AB265"/>
    <mergeCell ref="AC263:AF265"/>
    <mergeCell ref="AG263:AJ265"/>
    <mergeCell ref="D286:E287"/>
    <mergeCell ref="F286:G287"/>
    <mergeCell ref="H286:J287"/>
    <mergeCell ref="K286:L287"/>
    <mergeCell ref="M286:N287"/>
  </mergeCells>
  <phoneticPr fontId="90"/>
  <pageMargins left="0.70866141732283472" right="0.70866141732283472" top="0.74803149606299213" bottom="0.74803149606299213" header="0.31496062992125984" footer="0.31496062992125984"/>
  <pageSetup paperSize="9" orientation="landscape" blackAndWhite="1" r:id="rId1"/>
  <rowBreaks count="7" manualBreakCount="7">
    <brk id="41" max="49" man="1"/>
    <brk id="72" max="49" man="1"/>
    <brk id="113" max="49" man="1"/>
    <brk id="145" max="49" man="1"/>
    <brk id="186" max="49" man="1"/>
    <brk id="218" max="49" man="1"/>
    <brk id="260" max="49" man="1"/>
  </rowBreak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7"/>
  <dimension ref="A2:AW644"/>
  <sheetViews>
    <sheetView topLeftCell="A531" workbookViewId="0">
      <selection activeCell="H566" sqref="H566"/>
    </sheetView>
  </sheetViews>
  <sheetFormatPr defaultColWidth="9" defaultRowHeight="13.5"/>
  <cols>
    <col min="1" max="2" width="9" style="2"/>
    <col min="3" max="3" width="11.125" style="2" customWidth="1"/>
    <col min="4" max="4" width="12.5" style="2" customWidth="1"/>
    <col min="5" max="7" width="9" style="2"/>
    <col min="8" max="8" width="11.5" style="2" customWidth="1"/>
    <col min="9" max="9" width="11.125" style="2" customWidth="1"/>
    <col min="10" max="10" width="10.625" style="2" customWidth="1"/>
    <col min="11" max="11" width="9" style="2"/>
    <col min="12" max="13" width="14.625" style="2" customWidth="1"/>
    <col min="14" max="14" width="8.375" style="2" customWidth="1"/>
    <col min="15" max="15" width="9" style="2" customWidth="1"/>
    <col min="16" max="16" width="12.375" style="2" customWidth="1"/>
    <col min="17" max="17" width="9.5" style="2" customWidth="1"/>
    <col min="18" max="18" width="19.375" style="2" customWidth="1"/>
    <col min="19" max="19" width="10.625" style="2" customWidth="1"/>
    <col min="20" max="22" width="10.75" style="2" customWidth="1"/>
    <col min="23" max="24" width="9" style="2" customWidth="1"/>
    <col min="25" max="25" width="9" style="2"/>
    <col min="26" max="26" width="9.125" style="2" customWidth="1"/>
    <col min="27" max="27" width="12.625" style="2" customWidth="1"/>
    <col min="28" max="28" width="16.75" style="2" customWidth="1"/>
    <col min="29" max="29" width="23.625" style="2" customWidth="1"/>
    <col min="30" max="30" width="20.125" style="2" customWidth="1"/>
    <col min="31" max="31" width="17.875" style="2" customWidth="1"/>
    <col min="32" max="32" width="10.875" style="2" customWidth="1"/>
    <col min="33" max="33" width="10.125" style="2" customWidth="1"/>
    <col min="34" max="34" width="10.5" style="2" customWidth="1"/>
    <col min="35" max="37" width="9" style="2"/>
    <col min="38" max="38" width="19.75" style="2" customWidth="1"/>
    <col min="39" max="39" width="13" style="2" customWidth="1"/>
    <col min="40" max="16384" width="9" style="2"/>
  </cols>
  <sheetData>
    <row r="2" spans="1:20">
      <c r="B2" s="2" t="s">
        <v>950</v>
      </c>
    </row>
    <row r="3" spans="1:20">
      <c r="B3" s="1799" t="s">
        <v>951</v>
      </c>
      <c r="C3" s="1799"/>
    </row>
    <row r="4" spans="1:20">
      <c r="B4" s="1799" t="s">
        <v>952</v>
      </c>
      <c r="C4" s="1799"/>
    </row>
    <row r="5" spans="1:20">
      <c r="B5" s="1799" t="s">
        <v>953</v>
      </c>
      <c r="C5" s="1799"/>
    </row>
    <row r="6" spans="1:20">
      <c r="B6" s="1799" t="s">
        <v>954</v>
      </c>
      <c r="C6" s="1799"/>
    </row>
    <row r="7" spans="1:20">
      <c r="B7" s="1799" t="s">
        <v>955</v>
      </c>
      <c r="C7" s="1799"/>
    </row>
    <row r="8" spans="1:20">
      <c r="B8" s="1799" t="s">
        <v>956</v>
      </c>
      <c r="C8" s="1799"/>
    </row>
    <row r="9" spans="1:20">
      <c r="T9" s="2" t="s">
        <v>957</v>
      </c>
    </row>
    <row r="10" spans="1:20" ht="19.5">
      <c r="A10" s="1782" t="s">
        <v>958</v>
      </c>
      <c r="B10" s="1782"/>
      <c r="K10" s="1800" t="s">
        <v>959</v>
      </c>
      <c r="L10" s="1782"/>
      <c r="M10" s="3"/>
      <c r="R10" s="38" t="s">
        <v>960</v>
      </c>
    </row>
    <row r="11" spans="1:20">
      <c r="A11" s="4" t="s">
        <v>961</v>
      </c>
      <c r="B11" s="1788" t="s">
        <v>962</v>
      </c>
      <c r="C11" s="1788"/>
      <c r="D11" s="1788"/>
      <c r="E11" s="1788"/>
      <c r="F11" s="1788"/>
      <c r="G11" s="1789" t="s">
        <v>963</v>
      </c>
      <c r="H11" s="1789"/>
      <c r="K11" s="23" t="s">
        <v>961</v>
      </c>
      <c r="L11" s="1796" t="s">
        <v>962</v>
      </c>
      <c r="M11" s="1788"/>
      <c r="N11" s="1788"/>
      <c r="O11" s="1788"/>
      <c r="P11" s="1788"/>
      <c r="Q11" s="1797"/>
      <c r="R11" s="39" t="s">
        <v>963</v>
      </c>
    </row>
    <row r="12" spans="1:20">
      <c r="A12" s="4" t="s">
        <v>964</v>
      </c>
      <c r="B12" s="1788" t="s">
        <v>349</v>
      </c>
      <c r="C12" s="1788"/>
      <c r="D12" s="1788"/>
      <c r="E12" s="1788"/>
      <c r="F12" s="1788"/>
      <c r="G12" s="1789" t="s">
        <v>963</v>
      </c>
      <c r="H12" s="1789"/>
      <c r="K12" s="23" t="s">
        <v>964</v>
      </c>
      <c r="L12" s="1796" t="s">
        <v>349</v>
      </c>
      <c r="M12" s="1788"/>
      <c r="N12" s="1788"/>
      <c r="O12" s="1788"/>
      <c r="P12" s="1788"/>
      <c r="Q12" s="1797"/>
      <c r="R12" s="39" t="s">
        <v>963</v>
      </c>
      <c r="T12" s="2" t="s">
        <v>965</v>
      </c>
    </row>
    <row r="13" spans="1:20">
      <c r="A13" s="4" t="s">
        <v>966</v>
      </c>
      <c r="B13" s="1788" t="s">
        <v>967</v>
      </c>
      <c r="C13" s="1788"/>
      <c r="D13" s="1788"/>
      <c r="E13" s="1788"/>
      <c r="F13" s="1788"/>
      <c r="G13" s="1789" t="s">
        <v>963</v>
      </c>
      <c r="H13" s="1789"/>
      <c r="K13" s="23" t="s">
        <v>966</v>
      </c>
      <c r="L13" s="1798" t="s">
        <v>967</v>
      </c>
      <c r="M13" s="1798"/>
      <c r="N13" s="1798"/>
      <c r="O13" s="1798"/>
      <c r="P13" s="1798"/>
      <c r="Q13" s="1798"/>
      <c r="R13" s="39" t="s">
        <v>963</v>
      </c>
      <c r="T13" s="2" t="s">
        <v>968</v>
      </c>
    </row>
    <row r="14" spans="1:20">
      <c r="A14" s="4" t="s">
        <v>969</v>
      </c>
      <c r="B14" s="1788" t="s">
        <v>970</v>
      </c>
      <c r="C14" s="1788"/>
      <c r="D14" s="1788"/>
      <c r="E14" s="1788"/>
      <c r="F14" s="1788"/>
      <c r="G14" s="1789" t="s">
        <v>971</v>
      </c>
      <c r="H14" s="1789"/>
      <c r="K14" s="23" t="s">
        <v>969</v>
      </c>
      <c r="L14" s="1790" t="s">
        <v>972</v>
      </c>
      <c r="M14" s="1790"/>
      <c r="N14" s="1790"/>
      <c r="O14" s="1790"/>
      <c r="P14" s="1790"/>
      <c r="Q14" s="1790"/>
      <c r="R14" s="39" t="s">
        <v>963</v>
      </c>
    </row>
    <row r="15" spans="1:20" ht="15">
      <c r="A15" s="4" t="s">
        <v>973</v>
      </c>
      <c r="B15" s="4" t="s">
        <v>974</v>
      </c>
      <c r="C15" s="4"/>
      <c r="D15" s="4"/>
      <c r="E15" s="4"/>
      <c r="F15" s="4"/>
      <c r="G15" s="1789" t="s">
        <v>963</v>
      </c>
      <c r="H15" s="1789"/>
      <c r="K15" s="23" t="s">
        <v>973</v>
      </c>
      <c r="L15" s="1790" t="s">
        <v>975</v>
      </c>
      <c r="M15" s="1790"/>
      <c r="N15" s="1790"/>
      <c r="O15" s="1790"/>
      <c r="P15" s="1790"/>
      <c r="Q15" s="1790"/>
      <c r="R15" s="39" t="s">
        <v>971</v>
      </c>
    </row>
    <row r="16" spans="1:20">
      <c r="A16" s="4" t="s">
        <v>976</v>
      </c>
      <c r="B16" s="1788" t="s">
        <v>977</v>
      </c>
      <c r="C16" s="1788"/>
      <c r="D16" s="1788"/>
      <c r="E16" s="1788"/>
      <c r="F16" s="1788"/>
      <c r="G16" s="1789" t="s">
        <v>963</v>
      </c>
      <c r="H16" s="1789"/>
      <c r="K16" s="23" t="s">
        <v>976</v>
      </c>
      <c r="L16" s="1790" t="s">
        <v>978</v>
      </c>
      <c r="M16" s="1790"/>
      <c r="N16" s="1790"/>
      <c r="O16" s="1790"/>
      <c r="P16" s="1790"/>
      <c r="Q16" s="1790"/>
      <c r="R16" s="40" t="str">
        <f>R14</f>
        <v>増分なし</v>
      </c>
    </row>
    <row r="17" spans="1:22">
      <c r="A17" s="4" t="s">
        <v>979</v>
      </c>
      <c r="B17" s="4" t="s">
        <v>980</v>
      </c>
      <c r="C17" s="4"/>
      <c r="D17" s="4"/>
      <c r="E17" s="4"/>
      <c r="F17" s="4"/>
      <c r="G17" s="1789" t="s">
        <v>981</v>
      </c>
      <c r="H17" s="1789"/>
      <c r="K17" s="23" t="s">
        <v>979</v>
      </c>
      <c r="L17" s="1790" t="s">
        <v>982</v>
      </c>
      <c r="M17" s="1790"/>
      <c r="N17" s="1790"/>
      <c r="O17" s="1790"/>
      <c r="P17" s="1790"/>
      <c r="Q17" s="1790"/>
      <c r="R17" s="40" t="str">
        <f>R15</f>
        <v>全ステップ増分</v>
      </c>
    </row>
    <row r="18" spans="1:22" ht="13.5" customHeight="1">
      <c r="A18" s="4" t="s">
        <v>983</v>
      </c>
      <c r="B18" s="1788" t="s">
        <v>984</v>
      </c>
      <c r="C18" s="1788"/>
      <c r="D18" s="1788"/>
      <c r="E18" s="1788"/>
      <c r="F18" s="1788"/>
      <c r="G18" s="1789" t="s">
        <v>981</v>
      </c>
      <c r="H18" s="1789"/>
      <c r="K18" s="23" t="s">
        <v>983</v>
      </c>
      <c r="L18" s="1795" t="s">
        <v>985</v>
      </c>
      <c r="M18" s="1795"/>
      <c r="N18" s="1795"/>
      <c r="O18" s="1795"/>
      <c r="P18" s="1795"/>
      <c r="Q18" s="1795"/>
      <c r="R18" s="40" t="str">
        <f>G18</f>
        <v>載荷ステップ限定増分</v>
      </c>
    </row>
    <row r="19" spans="1:22">
      <c r="A19" s="4" t="s">
        <v>986</v>
      </c>
      <c r="B19" s="1788" t="s">
        <v>987</v>
      </c>
      <c r="C19" s="1788"/>
      <c r="D19" s="1788"/>
      <c r="E19" s="1788"/>
      <c r="F19" s="1788"/>
      <c r="G19" s="1789" t="s">
        <v>963</v>
      </c>
      <c r="H19" s="1789"/>
      <c r="K19" s="23" t="s">
        <v>986</v>
      </c>
      <c r="L19" s="1790" t="s">
        <v>988</v>
      </c>
      <c r="M19" s="1790"/>
      <c r="N19" s="1790"/>
      <c r="O19" s="1790"/>
      <c r="P19" s="1790"/>
      <c r="Q19" s="1790"/>
      <c r="R19" s="40" t="str">
        <f>R14</f>
        <v>増分なし</v>
      </c>
    </row>
    <row r="20" spans="1:22">
      <c r="A20" s="4" t="s">
        <v>989</v>
      </c>
      <c r="B20" s="1788" t="s">
        <v>990</v>
      </c>
      <c r="C20" s="1788"/>
      <c r="D20" s="1788"/>
      <c r="E20" s="1788"/>
      <c r="F20" s="1788"/>
      <c r="G20" s="1789" t="s">
        <v>963</v>
      </c>
      <c r="H20" s="1789"/>
      <c r="K20" s="23" t="s">
        <v>989</v>
      </c>
      <c r="L20" s="1790" t="s">
        <v>991</v>
      </c>
      <c r="M20" s="1790"/>
      <c r="N20" s="1790"/>
      <c r="O20" s="1790"/>
      <c r="P20" s="1790"/>
      <c r="Q20" s="1790"/>
      <c r="R20" s="40" t="str">
        <f>R19</f>
        <v>増分なし</v>
      </c>
    </row>
    <row r="21" spans="1:22">
      <c r="A21" s="4" t="s">
        <v>992</v>
      </c>
      <c r="B21" s="1788" t="s">
        <v>993</v>
      </c>
      <c r="C21" s="1788"/>
      <c r="D21" s="1788"/>
      <c r="E21" s="1788"/>
      <c r="F21" s="1788"/>
      <c r="G21" s="1789" t="s">
        <v>963</v>
      </c>
      <c r="H21" s="1789"/>
      <c r="K21" s="23" t="s">
        <v>992</v>
      </c>
      <c r="L21" s="1790" t="s">
        <v>994</v>
      </c>
      <c r="M21" s="1790"/>
      <c r="N21" s="1790"/>
      <c r="O21" s="1790"/>
      <c r="P21" s="1790"/>
      <c r="Q21" s="1790"/>
      <c r="R21" s="40" t="str">
        <f>G22</f>
        <v>全ステップ増分</v>
      </c>
    </row>
    <row r="22" spans="1:22">
      <c r="A22" s="4" t="s">
        <v>995</v>
      </c>
      <c r="B22" s="1788" t="s">
        <v>996</v>
      </c>
      <c r="C22" s="1788"/>
      <c r="D22" s="1788"/>
      <c r="E22" s="1788"/>
      <c r="F22" s="1788"/>
      <c r="G22" s="1789" t="s">
        <v>971</v>
      </c>
      <c r="H22" s="1789"/>
      <c r="K22" s="23" t="s">
        <v>995</v>
      </c>
      <c r="L22" s="1790"/>
      <c r="M22" s="1790"/>
      <c r="N22" s="1790"/>
      <c r="O22" s="1790"/>
      <c r="P22" s="1790"/>
      <c r="Q22" s="1790"/>
      <c r="R22" s="40"/>
    </row>
    <row r="23" spans="1:22">
      <c r="K23" s="23" t="s">
        <v>997</v>
      </c>
      <c r="L23" s="1790"/>
      <c r="M23" s="1790"/>
      <c r="N23" s="1790"/>
      <c r="O23" s="1790"/>
      <c r="P23" s="1790"/>
      <c r="Q23" s="1790"/>
    </row>
    <row r="24" spans="1:22" ht="14.25">
      <c r="A24" s="1782" t="s">
        <v>952</v>
      </c>
      <c r="B24" s="1782"/>
    </row>
    <row r="25" spans="1:22" ht="27">
      <c r="B25" s="6" t="s">
        <v>998</v>
      </c>
      <c r="C25" s="6" t="s">
        <v>999</v>
      </c>
      <c r="D25" s="5" t="s">
        <v>960</v>
      </c>
      <c r="E25" s="1791" t="s">
        <v>1000</v>
      </c>
      <c r="F25" s="1792"/>
      <c r="G25" s="5" t="s">
        <v>1001</v>
      </c>
      <c r="H25" s="5" t="s">
        <v>1002</v>
      </c>
      <c r="I25" s="5" t="s">
        <v>1003</v>
      </c>
      <c r="J25" s="5" t="s">
        <v>1004</v>
      </c>
      <c r="K25" s="5" t="s">
        <v>1005</v>
      </c>
      <c r="L25" s="5" t="s">
        <v>1006</v>
      </c>
      <c r="M25" s="8"/>
      <c r="N25" s="1793" t="s">
        <v>1007</v>
      </c>
      <c r="O25" s="1793"/>
      <c r="P25" s="24" t="s">
        <v>1008</v>
      </c>
      <c r="S25" s="38" t="s">
        <v>960</v>
      </c>
      <c r="U25" s="1793" t="s">
        <v>1007</v>
      </c>
      <c r="V25" s="1794"/>
    </row>
    <row r="26" spans="1:22" ht="27.95" customHeight="1">
      <c r="A26" s="2">
        <v>1</v>
      </c>
      <c r="B26" s="5"/>
      <c r="C26" s="7">
        <v>5</v>
      </c>
      <c r="D26" s="8" t="s">
        <v>963</v>
      </c>
      <c r="E26" s="9" t="s">
        <v>1009</v>
      </c>
      <c r="F26" s="10"/>
      <c r="G26" s="11">
        <v>0.5</v>
      </c>
      <c r="H26" s="7">
        <v>1</v>
      </c>
      <c r="I26" s="7">
        <v>10.94</v>
      </c>
      <c r="J26" s="7">
        <v>1</v>
      </c>
      <c r="K26" s="12"/>
      <c r="L26" s="12"/>
      <c r="M26" s="25"/>
      <c r="N26" s="1780" t="s">
        <v>1010</v>
      </c>
      <c r="O26" s="1781"/>
      <c r="P26" s="24" t="s">
        <v>1011</v>
      </c>
      <c r="S26" s="41" t="s">
        <v>963</v>
      </c>
      <c r="T26" s="24"/>
      <c r="U26" s="16" t="s">
        <v>1012</v>
      </c>
    </row>
    <row r="27" spans="1:22" ht="27.95" customHeight="1">
      <c r="A27" s="2">
        <v>2</v>
      </c>
      <c r="B27" s="5"/>
      <c r="C27" s="7">
        <v>5</v>
      </c>
      <c r="D27" s="8" t="s">
        <v>963</v>
      </c>
      <c r="E27" s="9" t="s">
        <v>1013</v>
      </c>
      <c r="F27" s="10"/>
      <c r="G27" s="11">
        <v>0.23</v>
      </c>
      <c r="H27" s="12"/>
      <c r="I27" s="7">
        <v>10.94</v>
      </c>
      <c r="J27" s="12"/>
      <c r="K27" s="12"/>
      <c r="L27" s="12"/>
      <c r="M27" s="25"/>
      <c r="N27" s="1780" t="s">
        <v>1014</v>
      </c>
      <c r="O27" s="1781"/>
      <c r="P27" s="24"/>
      <c r="S27" s="42" t="s">
        <v>971</v>
      </c>
      <c r="T27" s="43"/>
      <c r="U27" s="16">
        <v>1</v>
      </c>
    </row>
    <row r="28" spans="1:22" ht="27.95" customHeight="1">
      <c r="A28" s="2">
        <v>3</v>
      </c>
      <c r="B28" s="5"/>
      <c r="C28" s="7">
        <v>5</v>
      </c>
      <c r="D28" s="8" t="s">
        <v>963</v>
      </c>
      <c r="E28" s="9" t="s">
        <v>1015</v>
      </c>
      <c r="F28" s="10"/>
      <c r="G28" s="11">
        <v>0.6</v>
      </c>
      <c r="H28" s="12"/>
      <c r="I28" s="7">
        <v>10.94</v>
      </c>
      <c r="J28" s="12"/>
      <c r="K28" s="12"/>
      <c r="L28" s="12"/>
      <c r="M28" s="25"/>
      <c r="N28" s="1780" t="s">
        <v>1016</v>
      </c>
      <c r="O28" s="1781"/>
      <c r="P28" s="24"/>
      <c r="S28" s="42" t="s">
        <v>981</v>
      </c>
      <c r="T28" s="43"/>
      <c r="U28" s="16">
        <v>0.3</v>
      </c>
    </row>
    <row r="29" spans="1:22" ht="27.95" customHeight="1">
      <c r="A29" s="2">
        <v>4</v>
      </c>
      <c r="B29" s="5"/>
      <c r="C29" s="7">
        <v>5</v>
      </c>
      <c r="D29" s="8" t="s">
        <v>963</v>
      </c>
      <c r="E29" s="9" t="s">
        <v>1017</v>
      </c>
      <c r="F29" s="10"/>
      <c r="G29" s="13"/>
      <c r="H29" s="12"/>
      <c r="I29" s="7">
        <v>27.56</v>
      </c>
      <c r="J29" s="12"/>
      <c r="K29" s="12"/>
      <c r="L29" s="12"/>
      <c r="M29" s="25"/>
      <c r="N29" s="1780" t="s">
        <v>1018</v>
      </c>
      <c r="O29" s="1781"/>
      <c r="P29" s="24"/>
      <c r="S29" s="42" t="s">
        <v>1019</v>
      </c>
      <c r="T29" s="43"/>
      <c r="U29" s="2" t="s">
        <v>1020</v>
      </c>
    </row>
    <row r="30" spans="1:22" ht="27.95" customHeight="1">
      <c r="A30" s="2">
        <v>5</v>
      </c>
      <c r="B30" s="7">
        <v>1</v>
      </c>
      <c r="C30" s="7">
        <v>5</v>
      </c>
      <c r="D30" s="8" t="s">
        <v>963</v>
      </c>
      <c r="E30" s="9" t="s">
        <v>1021</v>
      </c>
      <c r="F30" s="10"/>
      <c r="G30" s="13"/>
      <c r="H30" s="12"/>
      <c r="I30" s="7">
        <v>50</v>
      </c>
      <c r="J30" s="26">
        <v>1.0000000000000001E-5</v>
      </c>
      <c r="K30" s="12"/>
      <c r="L30" s="12"/>
      <c r="M30" s="25"/>
      <c r="N30" s="1780" t="s">
        <v>1022</v>
      </c>
      <c r="O30" s="1781"/>
      <c r="P30" s="24"/>
    </row>
    <row r="31" spans="1:22" ht="27.95" customHeight="1">
      <c r="A31" s="2">
        <v>6</v>
      </c>
      <c r="B31" s="5"/>
      <c r="C31" s="7">
        <v>5</v>
      </c>
      <c r="D31" s="8" t="s">
        <v>963</v>
      </c>
      <c r="E31" s="9" t="s">
        <v>1023</v>
      </c>
      <c r="F31" s="10"/>
      <c r="G31" s="11">
        <v>0.5</v>
      </c>
      <c r="H31" s="12"/>
      <c r="I31" s="7">
        <v>10.94</v>
      </c>
      <c r="J31" s="12"/>
      <c r="K31" s="12"/>
      <c r="L31" s="12"/>
      <c r="M31" s="25"/>
      <c r="N31" s="1780" t="s">
        <v>1024</v>
      </c>
      <c r="O31" s="1781"/>
      <c r="P31" s="24"/>
    </row>
    <row r="32" spans="1:22" ht="27.95" customHeight="1">
      <c r="A32" s="2">
        <v>7</v>
      </c>
      <c r="B32" s="7">
        <v>1</v>
      </c>
      <c r="C32" s="7">
        <v>5</v>
      </c>
      <c r="D32" s="8" t="s">
        <v>963</v>
      </c>
      <c r="E32" s="9" t="s">
        <v>1025</v>
      </c>
      <c r="F32" s="10"/>
      <c r="G32" s="11">
        <v>1.1100000000000001</v>
      </c>
      <c r="H32" s="7">
        <v>1.1100000000000001</v>
      </c>
      <c r="I32" s="7">
        <v>10.94</v>
      </c>
      <c r="J32" s="7">
        <v>10.94</v>
      </c>
      <c r="K32" s="7">
        <v>1.18</v>
      </c>
      <c r="L32" s="7">
        <v>1.18</v>
      </c>
      <c r="M32" s="27"/>
      <c r="N32" s="1780" t="s">
        <v>1026</v>
      </c>
      <c r="O32" s="1781"/>
      <c r="P32" s="24"/>
    </row>
    <row r="33" spans="1:30" ht="27.95" customHeight="1">
      <c r="A33" s="2">
        <v>8</v>
      </c>
      <c r="B33" s="5"/>
      <c r="C33" s="7">
        <v>6</v>
      </c>
      <c r="D33" s="8" t="s">
        <v>963</v>
      </c>
      <c r="E33" s="9" t="s">
        <v>1027</v>
      </c>
      <c r="F33" s="10"/>
      <c r="G33" s="11">
        <v>0.32</v>
      </c>
      <c r="H33" s="7">
        <v>0.1</v>
      </c>
      <c r="I33" s="7">
        <v>20</v>
      </c>
      <c r="J33" s="12"/>
      <c r="K33" s="12"/>
      <c r="L33" s="12"/>
      <c r="M33" s="25"/>
      <c r="N33" s="1780" t="s">
        <v>1028</v>
      </c>
      <c r="O33" s="1781"/>
      <c r="P33" s="24"/>
    </row>
    <row r="34" spans="1:30" ht="27.95" customHeight="1">
      <c r="A34" s="2">
        <v>9</v>
      </c>
      <c r="B34" s="7">
        <v>1</v>
      </c>
      <c r="C34" s="7">
        <v>5</v>
      </c>
      <c r="D34" s="8" t="s">
        <v>963</v>
      </c>
      <c r="E34" s="9" t="s">
        <v>1029</v>
      </c>
      <c r="F34" s="10"/>
      <c r="G34" s="11">
        <v>1.2</v>
      </c>
      <c r="H34" s="12"/>
      <c r="I34" s="7">
        <v>10.94</v>
      </c>
      <c r="J34" s="12"/>
      <c r="K34" s="12"/>
      <c r="L34" s="12"/>
      <c r="M34" s="25"/>
      <c r="N34" s="1780" t="s">
        <v>1030</v>
      </c>
      <c r="O34" s="1781"/>
      <c r="P34" s="28" t="s">
        <v>1031</v>
      </c>
    </row>
    <row r="35" spans="1:30" ht="27.95" customHeight="1">
      <c r="A35" s="2">
        <v>10</v>
      </c>
      <c r="B35" s="7">
        <v>1</v>
      </c>
      <c r="C35" s="7">
        <v>5</v>
      </c>
      <c r="D35" s="8" t="s">
        <v>963</v>
      </c>
      <c r="E35" s="9" t="s">
        <v>1032</v>
      </c>
      <c r="F35" s="10"/>
      <c r="G35" s="11">
        <v>1.2</v>
      </c>
      <c r="H35" s="12"/>
      <c r="I35" s="7"/>
      <c r="J35" s="12"/>
      <c r="K35" s="12"/>
      <c r="L35" s="12"/>
      <c r="M35" s="25"/>
      <c r="N35" s="1780" t="s">
        <v>1033</v>
      </c>
      <c r="O35" s="1781"/>
      <c r="P35" s="28"/>
    </row>
    <row r="36" spans="1:30" ht="27.95" customHeight="1">
      <c r="A36" s="2">
        <v>11</v>
      </c>
      <c r="B36" s="7">
        <v>1</v>
      </c>
      <c r="C36" s="7">
        <v>5</v>
      </c>
      <c r="D36" s="8" t="s">
        <v>963</v>
      </c>
      <c r="E36" s="9" t="s">
        <v>1034</v>
      </c>
      <c r="F36" s="10"/>
      <c r="G36" s="11">
        <v>1.2</v>
      </c>
      <c r="H36" s="12"/>
      <c r="I36" s="7">
        <v>10.94</v>
      </c>
      <c r="J36" s="12"/>
      <c r="K36" s="12"/>
      <c r="L36" s="12"/>
      <c r="M36" s="25"/>
      <c r="N36" s="1780" t="s">
        <v>1035</v>
      </c>
      <c r="O36" s="1781"/>
      <c r="P36" s="28"/>
    </row>
    <row r="37" spans="1:30">
      <c r="P37" s="16"/>
    </row>
    <row r="38" spans="1:30">
      <c r="AD38" s="55"/>
    </row>
    <row r="39" spans="1:30" ht="14.25">
      <c r="A39" s="1782" t="s">
        <v>953</v>
      </c>
      <c r="B39" s="1782"/>
      <c r="AD39" s="55"/>
    </row>
    <row r="40" spans="1:30" ht="36.75" customHeight="1">
      <c r="A40" s="1783" t="s">
        <v>1036</v>
      </c>
      <c r="B40" s="1783"/>
      <c r="C40" s="7">
        <f>ROW(B42)</f>
        <v>42</v>
      </c>
      <c r="D40" s="7">
        <f>ROW(B91)</f>
        <v>91</v>
      </c>
      <c r="AD40" s="55"/>
    </row>
    <row r="41" spans="1:30">
      <c r="A41" s="14"/>
      <c r="B41" s="15" t="s">
        <v>1037</v>
      </c>
      <c r="C41" s="16" t="s">
        <v>1038</v>
      </c>
      <c r="E41" s="15" t="s">
        <v>1039</v>
      </c>
      <c r="F41" s="15" t="s">
        <v>1038</v>
      </c>
      <c r="G41" s="15"/>
      <c r="H41" s="15" t="s">
        <v>1040</v>
      </c>
      <c r="I41" s="15" t="s">
        <v>1038</v>
      </c>
      <c r="J41" s="29"/>
      <c r="K41" s="15" t="s">
        <v>1041</v>
      </c>
      <c r="L41" s="15" t="s">
        <v>1038</v>
      </c>
      <c r="M41" s="16"/>
      <c r="AD41" s="56"/>
    </row>
    <row r="42" spans="1:30" ht="15">
      <c r="A42" s="17">
        <v>1</v>
      </c>
      <c r="B42" s="18" t="s">
        <v>1042</v>
      </c>
      <c r="C42" s="19" t="e">
        <f>'§11.直角(地震)'!#REF!</f>
        <v>#REF!</v>
      </c>
      <c r="D42" s="16">
        <v>51</v>
      </c>
      <c r="E42" s="20" t="s">
        <v>1043</v>
      </c>
      <c r="F42" s="19" t="e">
        <f>'§11.直角(地震)'!#REF!</f>
        <v>#REF!</v>
      </c>
      <c r="G42" s="16">
        <v>101</v>
      </c>
      <c r="H42" s="18" t="s">
        <v>1044</v>
      </c>
      <c r="I42" s="19">
        <f>'§11.直角(地震)'!AC216</f>
        <v>0</v>
      </c>
      <c r="J42" s="16">
        <v>151</v>
      </c>
      <c r="K42" s="18"/>
      <c r="L42" s="19"/>
      <c r="M42" s="30"/>
      <c r="O42" s="1784" t="s">
        <v>1045</v>
      </c>
      <c r="P42" s="1784"/>
      <c r="Q42" s="1784"/>
      <c r="R42" s="1784"/>
      <c r="S42" s="1784"/>
      <c r="T42" s="1784"/>
      <c r="U42" s="1784"/>
      <c r="W42" s="44"/>
      <c r="X42" s="44"/>
      <c r="Y42" s="34" t="s">
        <v>1046</v>
      </c>
      <c r="Z42" s="35">
        <v>-10.82</v>
      </c>
      <c r="AD42" s="55"/>
    </row>
    <row r="43" spans="1:30" ht="27">
      <c r="A43" s="17">
        <v>2</v>
      </c>
      <c r="B43" s="18" t="s">
        <v>1047</v>
      </c>
      <c r="C43" s="19" t="e">
        <f>'§11.直角(地震)'!#REF!</f>
        <v>#REF!</v>
      </c>
      <c r="D43" s="16">
        <v>52</v>
      </c>
      <c r="E43" s="20" t="s">
        <v>1048</v>
      </c>
      <c r="F43" s="19" t="e">
        <f>'§11.直角(地震)'!#REF!</f>
        <v>#REF!</v>
      </c>
      <c r="G43" s="16">
        <v>102</v>
      </c>
      <c r="H43" s="18" t="s">
        <v>1049</v>
      </c>
      <c r="I43" s="19">
        <f>'§11.直角(地震)'!AD217</f>
        <v>0</v>
      </c>
      <c r="J43" s="16">
        <v>152</v>
      </c>
      <c r="K43" s="18"/>
      <c r="L43" s="19"/>
      <c r="M43" s="30"/>
      <c r="O43" s="31" t="s">
        <v>1050</v>
      </c>
      <c r="P43" s="31" t="s">
        <v>1051</v>
      </c>
      <c r="Q43" s="45" t="s">
        <v>1052</v>
      </c>
      <c r="R43" s="46" t="s">
        <v>1053</v>
      </c>
      <c r="S43" s="46" t="s">
        <v>1054</v>
      </c>
      <c r="T43" s="47" t="s">
        <v>1055</v>
      </c>
      <c r="W43" s="34" t="s">
        <v>1056</v>
      </c>
      <c r="X43" s="35">
        <v>63</v>
      </c>
      <c r="Y43" s="34" t="s">
        <v>1057</v>
      </c>
      <c r="Z43" s="35">
        <v>152</v>
      </c>
      <c r="AD43" s="55"/>
    </row>
    <row r="44" spans="1:30">
      <c r="A44" s="17">
        <v>3</v>
      </c>
      <c r="B44" s="18" t="s">
        <v>1058</v>
      </c>
      <c r="C44" s="19" t="e">
        <f>'§11.直角(地震)'!#REF!</f>
        <v>#REF!</v>
      </c>
      <c r="D44" s="16">
        <v>53</v>
      </c>
      <c r="E44" s="20" t="s">
        <v>1059</v>
      </c>
      <c r="F44" s="21" t="e">
        <f>'§11.直角(地震)'!#REF!</f>
        <v>#REF!</v>
      </c>
      <c r="G44" s="16">
        <v>103</v>
      </c>
      <c r="H44" s="18" t="s">
        <v>1060</v>
      </c>
      <c r="I44" s="21" t="e">
        <f>'§11.直角(地震)'!#REF!</f>
        <v>#REF!</v>
      </c>
      <c r="J44" s="16">
        <v>153</v>
      </c>
      <c r="K44" s="18"/>
      <c r="L44" s="19"/>
      <c r="M44" s="30"/>
      <c r="O44" s="32" t="s">
        <v>1061</v>
      </c>
      <c r="P44" s="33">
        <v>0</v>
      </c>
      <c r="Q44" s="48" t="str">
        <f t="shared" ref="Q44:Q91" si="0">TRIM(SUBSTITUTE(TRIM(O44),"=",""))</f>
        <v>W0</v>
      </c>
      <c r="R44" s="49" t="str">
        <f t="shared" ref="R44:R91" si="1">IF(O44="","",$T$44&amp;Q44)</f>
        <v>12W0</v>
      </c>
      <c r="S44" s="49" t="str">
        <f t="shared" ref="S44:S91" si="2">TRIM(SUBSTITUTE(TRIM(P44),"=",""))</f>
        <v>0</v>
      </c>
      <c r="T44" s="50">
        <v>12</v>
      </c>
      <c r="U44" s="16"/>
      <c r="W44" s="34" t="s">
        <v>1057</v>
      </c>
      <c r="X44" s="35">
        <v>63</v>
      </c>
      <c r="Y44" s="34" t="s">
        <v>1062</v>
      </c>
      <c r="Z44" s="35">
        <v>-84</v>
      </c>
      <c r="AD44" s="55"/>
    </row>
    <row r="45" spans="1:30">
      <c r="A45" s="17">
        <v>4</v>
      </c>
      <c r="B45" s="18" t="s">
        <v>1063</v>
      </c>
      <c r="C45" s="19" t="e">
        <f>'§11.直角(地震)'!#REF!</f>
        <v>#REF!</v>
      </c>
      <c r="D45" s="16">
        <v>54</v>
      </c>
      <c r="E45" s="20" t="s">
        <v>1064</v>
      </c>
      <c r="F45" s="21" t="e">
        <f>'§11.直角(地震)'!#REF!</f>
        <v>#REF!</v>
      </c>
      <c r="G45" s="16">
        <v>104</v>
      </c>
      <c r="H45" s="18" t="s">
        <v>1065</v>
      </c>
      <c r="I45" s="21" t="e">
        <f>'§11.直角(地震)'!#REF!</f>
        <v>#REF!</v>
      </c>
      <c r="J45" s="16">
        <v>154</v>
      </c>
      <c r="K45" s="18"/>
      <c r="L45" s="19"/>
      <c r="M45" s="30"/>
      <c r="O45" s="34" t="s">
        <v>1046</v>
      </c>
      <c r="P45" s="35">
        <v>-10.82</v>
      </c>
      <c r="Q45" s="51" t="str">
        <f t="shared" si="0"/>
        <v>H</v>
      </c>
      <c r="R45" s="18" t="str">
        <f t="shared" si="1"/>
        <v>12H</v>
      </c>
      <c r="S45" s="19" t="str">
        <f t="shared" si="2"/>
        <v>-10.82</v>
      </c>
      <c r="T45" s="52">
        <v>1</v>
      </c>
      <c r="U45" s="16"/>
      <c r="W45" s="34" t="s">
        <v>1062</v>
      </c>
      <c r="X45" s="35">
        <v>-26.53</v>
      </c>
      <c r="Y45" s="34" t="s">
        <v>1066</v>
      </c>
      <c r="Z45" s="35">
        <v>2</v>
      </c>
      <c r="AA45" s="35"/>
      <c r="AB45" s="35"/>
      <c r="AD45" s="55"/>
    </row>
    <row r="46" spans="1:30">
      <c r="A46" s="17">
        <v>5</v>
      </c>
      <c r="B46" s="18" t="s">
        <v>1067</v>
      </c>
      <c r="C46" s="21" t="e">
        <f>'§11.直角(地震)'!#REF!</f>
        <v>#REF!</v>
      </c>
      <c r="D46" s="16">
        <v>55</v>
      </c>
      <c r="E46" s="20" t="s">
        <v>1068</v>
      </c>
      <c r="F46" s="21" t="e">
        <f>'§11.直角(地震)'!#REF!</f>
        <v>#REF!</v>
      </c>
      <c r="G46" s="16">
        <v>105</v>
      </c>
      <c r="H46" s="18" t="s">
        <v>1069</v>
      </c>
      <c r="I46" s="21" t="e">
        <f>'§11.直角(地震)'!#REF!</f>
        <v>#REF!</v>
      </c>
      <c r="J46" s="16">
        <v>155</v>
      </c>
      <c r="K46" s="18"/>
      <c r="L46" s="19"/>
      <c r="M46" s="30"/>
      <c r="O46" s="34" t="s">
        <v>1057</v>
      </c>
      <c r="P46" s="35">
        <v>152</v>
      </c>
      <c r="Q46" s="51" t="str">
        <f t="shared" si="0"/>
        <v>N1</v>
      </c>
      <c r="R46" s="18" t="str">
        <f t="shared" si="1"/>
        <v>12N1</v>
      </c>
      <c r="S46" s="19" t="str">
        <f t="shared" si="2"/>
        <v>152</v>
      </c>
      <c r="T46" s="52">
        <f t="shared" ref="T46:T91" si="3">T45+1</f>
        <v>2</v>
      </c>
      <c r="U46" s="16"/>
      <c r="W46" s="34" t="s">
        <v>1066</v>
      </c>
      <c r="X46" s="35">
        <v>26.53</v>
      </c>
      <c r="AA46" s="35"/>
      <c r="AB46" s="35"/>
      <c r="AD46" s="55"/>
    </row>
    <row r="47" spans="1:30">
      <c r="A47" s="17">
        <v>6</v>
      </c>
      <c r="B47" s="18" t="s">
        <v>1070</v>
      </c>
      <c r="C47" s="21" t="e">
        <f>'§11.直角(地震)'!#REF!</f>
        <v>#REF!</v>
      </c>
      <c r="D47" s="16">
        <v>56</v>
      </c>
      <c r="E47" s="20" t="s">
        <v>1071</v>
      </c>
      <c r="F47" s="21" t="e">
        <f>'§11.直角(地震)'!#REF!</f>
        <v>#REF!</v>
      </c>
      <c r="G47" s="16">
        <v>106</v>
      </c>
      <c r="H47" s="18" t="s">
        <v>1072</v>
      </c>
      <c r="I47" s="21" t="e">
        <f>'§11.直角(地震)'!#REF!</f>
        <v>#REF!</v>
      </c>
      <c r="J47" s="16">
        <v>156</v>
      </c>
      <c r="K47" s="18"/>
      <c r="L47" s="19"/>
      <c r="M47" s="30"/>
      <c r="O47" s="34" t="s">
        <v>1062</v>
      </c>
      <c r="P47" s="35">
        <v>-84</v>
      </c>
      <c r="Q47" s="51" t="str">
        <f t="shared" si="0"/>
        <v>N2</v>
      </c>
      <c r="R47" s="18" t="str">
        <f t="shared" si="1"/>
        <v>12N2</v>
      </c>
      <c r="S47" s="19" t="str">
        <f t="shared" si="2"/>
        <v>-84</v>
      </c>
      <c r="T47" s="52">
        <f t="shared" si="3"/>
        <v>3</v>
      </c>
      <c r="U47" s="16"/>
      <c r="W47" s="34" t="s">
        <v>1073</v>
      </c>
      <c r="X47" s="35">
        <v>79.59</v>
      </c>
      <c r="AA47" s="35"/>
      <c r="AB47" s="35"/>
      <c r="AD47" s="55"/>
    </row>
    <row r="48" spans="1:30">
      <c r="A48" s="17">
        <v>7</v>
      </c>
      <c r="B48" s="18" t="s">
        <v>1074</v>
      </c>
      <c r="C48" s="21" t="e">
        <f>'§11.直角(地震)'!#REF!</f>
        <v>#REF!</v>
      </c>
      <c r="D48" s="16">
        <v>57</v>
      </c>
      <c r="E48" s="20" t="s">
        <v>1075</v>
      </c>
      <c r="F48" s="21" t="e">
        <f>'§11.直角(地震)'!#REF!</f>
        <v>#REF!</v>
      </c>
      <c r="G48" s="16">
        <v>107</v>
      </c>
      <c r="H48" s="18" t="s">
        <v>1076</v>
      </c>
      <c r="I48" s="21" t="e">
        <f>'§11.直角(地震)'!#REF!</f>
        <v>#REF!</v>
      </c>
      <c r="J48" s="16">
        <v>157</v>
      </c>
      <c r="K48" s="18"/>
      <c r="L48" s="19"/>
      <c r="M48" s="30"/>
      <c r="O48" s="34" t="s">
        <v>1066</v>
      </c>
      <c r="P48" s="35">
        <v>2</v>
      </c>
      <c r="Q48" s="51" t="str">
        <f t="shared" si="0"/>
        <v>N3</v>
      </c>
      <c r="R48" s="18" t="str">
        <f t="shared" si="1"/>
        <v>12N3</v>
      </c>
      <c r="S48" s="19" t="str">
        <f t="shared" si="2"/>
        <v>2</v>
      </c>
      <c r="T48" s="52">
        <f t="shared" si="3"/>
        <v>4</v>
      </c>
      <c r="U48" s="16"/>
      <c r="W48" s="34" t="s">
        <v>1077</v>
      </c>
      <c r="X48" s="35">
        <v>-83.13</v>
      </c>
      <c r="AA48" s="35"/>
      <c r="AB48" s="35"/>
      <c r="AD48" s="55"/>
    </row>
    <row r="49" spans="1:30">
      <c r="A49" s="17">
        <v>8</v>
      </c>
      <c r="B49" s="18" t="s">
        <v>1078</v>
      </c>
      <c r="C49" s="21" t="e">
        <f>'§11.直角(地震)'!#REF!</f>
        <v>#REF!</v>
      </c>
      <c r="D49" s="16">
        <v>58</v>
      </c>
      <c r="E49" s="20" t="s">
        <v>1079</v>
      </c>
      <c r="F49" s="21" t="e">
        <f>'§11.直角(地震)'!#REF!</f>
        <v>#REF!</v>
      </c>
      <c r="G49" s="16">
        <v>108</v>
      </c>
      <c r="H49" s="18" t="s">
        <v>1080</v>
      </c>
      <c r="I49" s="21" t="e">
        <f>'§11.直角(地震)'!#REF!</f>
        <v>#REF!</v>
      </c>
      <c r="J49" s="16">
        <v>158</v>
      </c>
      <c r="K49" s="18"/>
      <c r="L49" s="19"/>
      <c r="M49" s="30"/>
      <c r="O49" s="35"/>
      <c r="P49" s="35"/>
      <c r="Q49" s="51" t="str">
        <f t="shared" si="0"/>
        <v/>
      </c>
      <c r="R49" s="18" t="str">
        <f t="shared" si="1"/>
        <v/>
      </c>
      <c r="S49" s="19" t="str">
        <f t="shared" si="2"/>
        <v/>
      </c>
      <c r="T49" s="52">
        <f t="shared" si="3"/>
        <v>5</v>
      </c>
      <c r="U49" s="16"/>
      <c r="W49" s="34" t="s">
        <v>1081</v>
      </c>
      <c r="X49" s="35">
        <v>-27.71</v>
      </c>
      <c r="AA49" s="35"/>
      <c r="AB49" s="35"/>
      <c r="AD49" s="55"/>
    </row>
    <row r="50" spans="1:30" ht="16.5">
      <c r="A50" s="17">
        <v>9</v>
      </c>
      <c r="B50" s="18" t="s">
        <v>1082</v>
      </c>
      <c r="C50" s="21" t="e">
        <f>'§11.直角(地震)'!#REF!</f>
        <v>#REF!</v>
      </c>
      <c r="D50" s="16">
        <v>59</v>
      </c>
      <c r="E50" s="22"/>
      <c r="F50" s="19"/>
      <c r="G50" s="16">
        <v>109</v>
      </c>
      <c r="H50" s="18"/>
      <c r="I50" s="19"/>
      <c r="J50" s="16">
        <v>159</v>
      </c>
      <c r="K50" s="18"/>
      <c r="L50" s="19"/>
      <c r="M50" s="30"/>
      <c r="O50" s="35"/>
      <c r="P50" s="35"/>
      <c r="Q50" s="51" t="str">
        <f t="shared" si="0"/>
        <v/>
      </c>
      <c r="R50" s="18" t="str">
        <f t="shared" si="1"/>
        <v/>
      </c>
      <c r="S50" s="19" t="str">
        <f t="shared" si="2"/>
        <v/>
      </c>
      <c r="T50" s="52">
        <f t="shared" si="3"/>
        <v>6</v>
      </c>
      <c r="U50" s="16"/>
      <c r="W50" s="34" t="s">
        <v>1083</v>
      </c>
      <c r="X50" s="35">
        <v>27.71</v>
      </c>
      <c r="AA50" s="35"/>
      <c r="AB50" s="35"/>
      <c r="AD50" s="55"/>
    </row>
    <row r="51" spans="1:30" ht="16.5">
      <c r="A51" s="17">
        <v>10</v>
      </c>
      <c r="B51" s="18" t="s">
        <v>1084</v>
      </c>
      <c r="C51" s="21" t="e">
        <f>'§11.直角(地震)'!#REF!</f>
        <v>#REF!</v>
      </c>
      <c r="D51" s="16">
        <v>60</v>
      </c>
      <c r="E51" s="22" t="s">
        <v>1085</v>
      </c>
      <c r="F51" s="19">
        <f>'§11.直角(地震)'!AD136</f>
        <v>-1701</v>
      </c>
      <c r="G51" s="16">
        <v>110</v>
      </c>
      <c r="H51" s="20"/>
      <c r="I51" s="19"/>
      <c r="J51" s="16">
        <v>160</v>
      </c>
      <c r="K51" s="18"/>
      <c r="L51" s="19"/>
      <c r="M51" s="30"/>
      <c r="O51" s="35"/>
      <c r="P51" s="35"/>
      <c r="Q51" s="51" t="str">
        <f t="shared" si="0"/>
        <v/>
      </c>
      <c r="R51" s="18" t="str">
        <f t="shared" si="1"/>
        <v/>
      </c>
      <c r="S51" s="19" t="str">
        <f t="shared" si="2"/>
        <v/>
      </c>
      <c r="T51" s="52">
        <f t="shared" si="3"/>
        <v>7</v>
      </c>
      <c r="U51" s="16"/>
      <c r="W51" s="34" t="s">
        <v>1086</v>
      </c>
      <c r="X51" s="35">
        <v>83.13</v>
      </c>
      <c r="AA51" s="35"/>
      <c r="AB51" s="35"/>
      <c r="AD51" s="55"/>
    </row>
    <row r="52" spans="1:30" ht="16.5">
      <c r="A52" s="17">
        <v>11</v>
      </c>
      <c r="B52" s="18"/>
      <c r="C52" s="19"/>
      <c r="D52" s="16">
        <v>61</v>
      </c>
      <c r="E52" s="22"/>
      <c r="F52" s="19"/>
      <c r="G52" s="16">
        <v>111</v>
      </c>
      <c r="H52" s="22" t="s">
        <v>1087</v>
      </c>
      <c r="I52" s="19">
        <f>'§11.直角(地震)'!AD233</f>
        <v>0</v>
      </c>
      <c r="J52" s="16">
        <v>161</v>
      </c>
      <c r="K52" s="18"/>
      <c r="L52" s="19"/>
      <c r="M52" s="30"/>
      <c r="O52" s="35"/>
      <c r="P52" s="35"/>
      <c r="Q52" s="51" t="str">
        <f t="shared" si="0"/>
        <v/>
      </c>
      <c r="R52" s="18" t="str">
        <f t="shared" si="1"/>
        <v/>
      </c>
      <c r="S52" s="19" t="str">
        <f t="shared" si="2"/>
        <v/>
      </c>
      <c r="T52" s="52">
        <f t="shared" si="3"/>
        <v>8</v>
      </c>
      <c r="U52" s="16"/>
      <c r="W52" s="35"/>
      <c r="X52" s="35"/>
      <c r="AA52" s="35"/>
      <c r="AB52" s="35"/>
      <c r="AD52" s="55"/>
    </row>
    <row r="53" spans="1:30" ht="16.5">
      <c r="A53" s="17">
        <v>12</v>
      </c>
      <c r="B53" s="18"/>
      <c r="C53" s="19"/>
      <c r="D53" s="16">
        <v>62</v>
      </c>
      <c r="E53" s="22"/>
      <c r="F53" s="19"/>
      <c r="G53" s="16">
        <v>112</v>
      </c>
      <c r="H53" s="22" t="s">
        <v>1088</v>
      </c>
      <c r="I53" s="19">
        <f>'§11.直角(地震)'!AE234</f>
        <v>0</v>
      </c>
      <c r="J53" s="16">
        <v>162</v>
      </c>
      <c r="K53" s="18"/>
      <c r="L53" s="19"/>
      <c r="M53" s="30"/>
      <c r="O53" s="35"/>
      <c r="P53" s="35"/>
      <c r="Q53" s="51" t="str">
        <f t="shared" si="0"/>
        <v/>
      </c>
      <c r="R53" s="18" t="str">
        <f t="shared" si="1"/>
        <v/>
      </c>
      <c r="S53" s="19" t="str">
        <f t="shared" si="2"/>
        <v/>
      </c>
      <c r="T53" s="52">
        <f t="shared" si="3"/>
        <v>9</v>
      </c>
      <c r="U53" s="16"/>
      <c r="W53" s="35" t="s">
        <v>1057</v>
      </c>
      <c r="X53" s="35">
        <v>63</v>
      </c>
      <c r="AA53" s="35"/>
      <c r="AB53" s="35"/>
      <c r="AD53" s="55"/>
    </row>
    <row r="54" spans="1:30" ht="16.5">
      <c r="A54" s="17">
        <v>13</v>
      </c>
      <c r="B54" s="18"/>
      <c r="C54" s="19"/>
      <c r="D54" s="16">
        <v>63</v>
      </c>
      <c r="E54" s="22" t="s">
        <v>1089</v>
      </c>
      <c r="F54" s="21" t="e">
        <f>'§11.直角(地震)'!#REF!</f>
        <v>#REF!</v>
      </c>
      <c r="G54" s="16">
        <v>113</v>
      </c>
      <c r="H54" s="22" t="s">
        <v>1090</v>
      </c>
      <c r="I54" s="21" t="e">
        <f>'§11.直角(地震)'!#REF!</f>
        <v>#REF!</v>
      </c>
      <c r="J54" s="16">
        <v>163</v>
      </c>
      <c r="K54" s="18"/>
      <c r="L54" s="19"/>
      <c r="M54" s="30"/>
      <c r="O54" s="35"/>
      <c r="P54" s="35"/>
      <c r="Q54" s="51" t="str">
        <f t="shared" si="0"/>
        <v/>
      </c>
      <c r="R54" s="18" t="str">
        <f t="shared" si="1"/>
        <v/>
      </c>
      <c r="S54" s="19" t="str">
        <f t="shared" si="2"/>
        <v/>
      </c>
      <c r="T54" s="52">
        <f t="shared" si="3"/>
        <v>10</v>
      </c>
      <c r="U54" s="16"/>
      <c r="W54" s="35" t="s">
        <v>1062</v>
      </c>
      <c r="X54" s="35">
        <v>65</v>
      </c>
      <c r="AA54" s="35"/>
      <c r="AB54" s="35"/>
      <c r="AD54" s="55"/>
    </row>
    <row r="55" spans="1:30" ht="16.5">
      <c r="A55" s="17">
        <v>14</v>
      </c>
      <c r="B55" s="18"/>
      <c r="C55" s="19"/>
      <c r="D55" s="16">
        <v>64</v>
      </c>
      <c r="E55" s="22" t="s">
        <v>1091</v>
      </c>
      <c r="F55" s="21" t="e">
        <f>'§11.直角(地震)'!#REF!</f>
        <v>#REF!</v>
      </c>
      <c r="G55" s="16">
        <v>114</v>
      </c>
      <c r="H55" s="22" t="s">
        <v>1092</v>
      </c>
      <c r="I55" s="21" t="e">
        <f>'§11.直角(地震)'!#REF!</f>
        <v>#REF!</v>
      </c>
      <c r="J55" s="16">
        <v>164</v>
      </c>
      <c r="K55" s="18"/>
      <c r="L55" s="19"/>
      <c r="M55" s="30"/>
      <c r="O55" s="35"/>
      <c r="P55" s="35"/>
      <c r="Q55" s="51" t="str">
        <f t="shared" si="0"/>
        <v/>
      </c>
      <c r="R55" s="18" t="str">
        <f t="shared" si="1"/>
        <v/>
      </c>
      <c r="S55" s="19" t="str">
        <f t="shared" si="2"/>
        <v/>
      </c>
      <c r="T55" s="52">
        <f t="shared" si="3"/>
        <v>11</v>
      </c>
      <c r="U55" s="16"/>
      <c r="W55" s="35" t="s">
        <v>1066</v>
      </c>
      <c r="X55" s="35">
        <v>44</v>
      </c>
      <c r="AA55" s="35"/>
      <c r="AB55" s="35"/>
      <c r="AD55" s="55"/>
    </row>
    <row r="56" spans="1:30" ht="16.5">
      <c r="A56" s="17">
        <v>15</v>
      </c>
      <c r="B56" s="18"/>
      <c r="C56" s="19"/>
      <c r="D56" s="16">
        <v>65</v>
      </c>
      <c r="E56" s="20" t="s">
        <v>1093</v>
      </c>
      <c r="F56" s="21" t="e">
        <f>'§11.直角(地震)'!#REF!</f>
        <v>#REF!</v>
      </c>
      <c r="G56" s="16">
        <v>115</v>
      </c>
      <c r="H56" s="22" t="s">
        <v>1094</v>
      </c>
      <c r="I56" s="21" t="e">
        <f>'§11.直角(地震)'!#REF!</f>
        <v>#REF!</v>
      </c>
      <c r="J56" s="16">
        <v>165</v>
      </c>
      <c r="K56" s="18"/>
      <c r="L56" s="19"/>
      <c r="M56" s="30"/>
      <c r="O56" s="35"/>
      <c r="P56" s="35"/>
      <c r="Q56" s="51" t="str">
        <f t="shared" si="0"/>
        <v/>
      </c>
      <c r="R56" s="18" t="str">
        <f t="shared" si="1"/>
        <v/>
      </c>
      <c r="S56" s="19" t="str">
        <f t="shared" si="2"/>
        <v/>
      </c>
      <c r="T56" s="52">
        <f t="shared" si="3"/>
        <v>12</v>
      </c>
      <c r="U56" s="16"/>
      <c r="W56" s="35" t="s">
        <v>1073</v>
      </c>
      <c r="X56" s="35">
        <v>36</v>
      </c>
      <c r="AA56" s="35"/>
      <c r="AB56" s="35"/>
      <c r="AD56" s="55"/>
    </row>
    <row r="57" spans="1:30" ht="16.5">
      <c r="A57" s="17">
        <v>16</v>
      </c>
      <c r="B57" s="18"/>
      <c r="C57" s="19"/>
      <c r="D57" s="16">
        <v>66</v>
      </c>
      <c r="E57" s="20" t="s">
        <v>1095</v>
      </c>
      <c r="F57" s="21" t="e">
        <f>'§11.直角(地震)'!#REF!</f>
        <v>#REF!</v>
      </c>
      <c r="G57" s="16">
        <v>116</v>
      </c>
      <c r="H57" s="22" t="s">
        <v>1096</v>
      </c>
      <c r="I57" s="21" t="e">
        <f>'§11.直角(地震)'!#REF!</f>
        <v>#REF!</v>
      </c>
      <c r="J57" s="16">
        <v>166</v>
      </c>
      <c r="K57" s="18"/>
      <c r="L57" s="19"/>
      <c r="M57" s="30"/>
      <c r="O57" s="35"/>
      <c r="P57" s="35"/>
      <c r="Q57" s="53" t="str">
        <f t="shared" si="0"/>
        <v/>
      </c>
      <c r="R57" s="18" t="str">
        <f t="shared" si="1"/>
        <v/>
      </c>
      <c r="S57" s="19" t="str">
        <f t="shared" si="2"/>
        <v/>
      </c>
      <c r="T57" s="52">
        <f t="shared" si="3"/>
        <v>13</v>
      </c>
      <c r="U57" s="16"/>
      <c r="W57" s="35" t="s">
        <v>1077</v>
      </c>
      <c r="X57" s="35">
        <v>82</v>
      </c>
      <c r="AA57" s="35"/>
      <c r="AB57" s="35"/>
      <c r="AD57" s="55"/>
    </row>
    <row r="58" spans="1:30" ht="16.5">
      <c r="A58" s="17">
        <v>17</v>
      </c>
      <c r="B58" s="18"/>
      <c r="C58" s="19"/>
      <c r="D58" s="16">
        <v>67</v>
      </c>
      <c r="E58" s="20" t="s">
        <v>1097</v>
      </c>
      <c r="F58" s="21" t="e">
        <f>'§11.直角(地震)'!#REF!</f>
        <v>#REF!</v>
      </c>
      <c r="G58" s="16">
        <v>117</v>
      </c>
      <c r="H58" s="22" t="s">
        <v>1098</v>
      </c>
      <c r="I58" s="21" t="e">
        <f>'§11.直角(地震)'!#REF!</f>
        <v>#REF!</v>
      </c>
      <c r="J58" s="16">
        <v>167</v>
      </c>
      <c r="K58" s="20"/>
      <c r="L58" s="19"/>
      <c r="M58" s="30"/>
      <c r="O58" s="35"/>
      <c r="P58" s="35"/>
      <c r="Q58" s="53" t="str">
        <f t="shared" si="0"/>
        <v/>
      </c>
      <c r="R58" s="18" t="str">
        <f t="shared" si="1"/>
        <v/>
      </c>
      <c r="S58" s="19" t="str">
        <f t="shared" si="2"/>
        <v/>
      </c>
      <c r="T58" s="52">
        <f t="shared" si="3"/>
        <v>14</v>
      </c>
      <c r="U58" s="16"/>
      <c r="W58" s="35" t="s">
        <v>1081</v>
      </c>
      <c r="X58" s="35">
        <v>209</v>
      </c>
      <c r="AA58" s="35"/>
      <c r="AB58" s="35"/>
      <c r="AD58" s="55"/>
    </row>
    <row r="59" spans="1:30" ht="16.5">
      <c r="A59" s="17">
        <v>18</v>
      </c>
      <c r="B59" s="18"/>
      <c r="C59" s="19"/>
      <c r="D59" s="16">
        <v>68</v>
      </c>
      <c r="E59" s="20" t="s">
        <v>1099</v>
      </c>
      <c r="F59" s="21" t="e">
        <f>'§11.直角(地震)'!#REF!</f>
        <v>#REF!</v>
      </c>
      <c r="G59" s="16">
        <v>118</v>
      </c>
      <c r="H59" s="22" t="s">
        <v>1100</v>
      </c>
      <c r="I59" s="21" t="e">
        <f>'§11.直角(地震)'!#REF!</f>
        <v>#REF!</v>
      </c>
      <c r="J59" s="16">
        <v>168</v>
      </c>
      <c r="K59" s="20"/>
      <c r="L59" s="19"/>
      <c r="M59" s="30"/>
      <c r="O59" s="35"/>
      <c r="P59" s="35"/>
      <c r="Q59" s="54" t="str">
        <f t="shared" si="0"/>
        <v/>
      </c>
      <c r="R59" s="18" t="str">
        <f t="shared" si="1"/>
        <v/>
      </c>
      <c r="S59" s="19" t="str">
        <f t="shared" si="2"/>
        <v/>
      </c>
      <c r="T59" s="52">
        <f t="shared" si="3"/>
        <v>15</v>
      </c>
      <c r="U59" s="16"/>
      <c r="W59" s="35" t="s">
        <v>1083</v>
      </c>
      <c r="X59" s="35">
        <v>-70</v>
      </c>
      <c r="AA59" s="35"/>
      <c r="AB59" s="35"/>
      <c r="AD59" s="55"/>
    </row>
    <row r="60" spans="1:30">
      <c r="A60" s="17">
        <v>19</v>
      </c>
      <c r="B60" s="18"/>
      <c r="C60" s="19"/>
      <c r="D60" s="16">
        <v>69</v>
      </c>
      <c r="E60" s="20"/>
      <c r="F60" s="19"/>
      <c r="G60" s="16">
        <v>119</v>
      </c>
      <c r="H60" s="20"/>
      <c r="I60" s="19"/>
      <c r="J60" s="16">
        <v>169</v>
      </c>
      <c r="K60" s="20"/>
      <c r="L60" s="19"/>
      <c r="M60" s="30"/>
      <c r="O60" s="35"/>
      <c r="P60" s="35"/>
      <c r="Q60" s="54" t="str">
        <f t="shared" si="0"/>
        <v/>
      </c>
      <c r="R60" s="18" t="str">
        <f t="shared" si="1"/>
        <v/>
      </c>
      <c r="S60" s="19" t="str">
        <f t="shared" si="2"/>
        <v/>
      </c>
      <c r="T60" s="52">
        <f t="shared" si="3"/>
        <v>16</v>
      </c>
      <c r="U60" s="16"/>
      <c r="W60" s="35" t="s">
        <v>1086</v>
      </c>
      <c r="X60" s="35">
        <v>-70</v>
      </c>
      <c r="AA60" s="57"/>
      <c r="AB60" s="57"/>
      <c r="AD60" s="55"/>
    </row>
    <row r="61" spans="1:30" ht="16.5">
      <c r="A61" s="17">
        <v>20</v>
      </c>
      <c r="B61" s="18"/>
      <c r="C61" s="19"/>
      <c r="D61" s="16">
        <v>70</v>
      </c>
      <c r="E61" s="20"/>
      <c r="F61" s="19"/>
      <c r="G61" s="16">
        <v>120</v>
      </c>
      <c r="H61" s="18"/>
      <c r="I61" s="19"/>
      <c r="J61" s="16">
        <v>170</v>
      </c>
      <c r="K61" s="22"/>
      <c r="L61" s="19"/>
      <c r="M61" s="30"/>
      <c r="O61" s="35"/>
      <c r="P61" s="35"/>
      <c r="Q61" s="54" t="str">
        <f t="shared" si="0"/>
        <v/>
      </c>
      <c r="R61" s="18" t="str">
        <f t="shared" si="1"/>
        <v/>
      </c>
      <c r="S61" s="19" t="str">
        <f t="shared" si="2"/>
        <v/>
      </c>
      <c r="T61" s="52">
        <f t="shared" si="3"/>
        <v>17</v>
      </c>
      <c r="U61" s="16"/>
      <c r="W61" s="35" t="s">
        <v>1101</v>
      </c>
      <c r="X61" s="35">
        <v>191</v>
      </c>
      <c r="AA61" s="35"/>
      <c r="AB61" s="35"/>
      <c r="AD61" s="55"/>
    </row>
    <row r="62" spans="1:30" ht="16.5">
      <c r="A62" s="17">
        <v>21</v>
      </c>
      <c r="B62" s="18"/>
      <c r="C62" s="19"/>
      <c r="D62" s="16">
        <v>71</v>
      </c>
      <c r="E62" s="20" t="s">
        <v>1102</v>
      </c>
      <c r="F62" s="19">
        <v>-150</v>
      </c>
      <c r="G62" s="16">
        <v>121</v>
      </c>
      <c r="H62" s="18" t="s">
        <v>1103</v>
      </c>
      <c r="I62" s="19" t="e">
        <f>'§11.直角(地震)'!#REF!</f>
        <v>#REF!</v>
      </c>
      <c r="J62" s="16">
        <v>171</v>
      </c>
      <c r="K62" s="22"/>
      <c r="L62" s="19"/>
      <c r="M62" s="30"/>
      <c r="O62" s="36"/>
      <c r="P62" s="35"/>
      <c r="Q62" s="54" t="str">
        <f t="shared" si="0"/>
        <v/>
      </c>
      <c r="R62" s="18" t="str">
        <f t="shared" si="1"/>
        <v/>
      </c>
      <c r="S62" s="19" t="str">
        <f t="shared" si="2"/>
        <v/>
      </c>
      <c r="T62" s="52">
        <f t="shared" si="3"/>
        <v>18</v>
      </c>
      <c r="U62" s="16"/>
      <c r="W62" s="35" t="s">
        <v>1104</v>
      </c>
      <c r="X62" s="35">
        <v>135</v>
      </c>
      <c r="AA62" s="35"/>
      <c r="AB62" s="35"/>
      <c r="AD62" s="55"/>
    </row>
    <row r="63" spans="1:30" ht="16.5">
      <c r="A63" s="17">
        <v>22</v>
      </c>
      <c r="B63" s="18"/>
      <c r="C63" s="19"/>
      <c r="D63" s="16">
        <v>72</v>
      </c>
      <c r="E63" s="20"/>
      <c r="F63" s="19"/>
      <c r="G63" s="16">
        <v>122</v>
      </c>
      <c r="H63" s="18" t="s">
        <v>1105</v>
      </c>
      <c r="I63" s="19" t="e">
        <f>'§11.直角(地震)'!#REF!</f>
        <v>#REF!</v>
      </c>
      <c r="J63" s="16">
        <v>172</v>
      </c>
      <c r="K63" s="22"/>
      <c r="L63" s="37"/>
      <c r="M63" s="30"/>
      <c r="O63" s="36"/>
      <c r="P63" s="35"/>
      <c r="Q63" s="54" t="str">
        <f t="shared" si="0"/>
        <v/>
      </c>
      <c r="R63" s="18" t="str">
        <f t="shared" si="1"/>
        <v/>
      </c>
      <c r="S63" s="19" t="str">
        <f t="shared" si="2"/>
        <v/>
      </c>
      <c r="T63" s="52">
        <f t="shared" si="3"/>
        <v>19</v>
      </c>
      <c r="U63" s="16"/>
      <c r="W63" s="35" t="s">
        <v>1106</v>
      </c>
      <c r="X63" s="35">
        <v>88</v>
      </c>
      <c r="AA63" s="35"/>
      <c r="AB63" s="35"/>
      <c r="AD63" s="55"/>
    </row>
    <row r="64" spans="1:30">
      <c r="A64" s="17">
        <v>23</v>
      </c>
      <c r="B64" s="18"/>
      <c r="C64" s="19"/>
      <c r="D64" s="16">
        <v>73</v>
      </c>
      <c r="E64" s="20"/>
      <c r="F64" s="19"/>
      <c r="G64" s="16">
        <v>123</v>
      </c>
      <c r="H64" s="18" t="s">
        <v>1107</v>
      </c>
      <c r="I64" s="19" t="e">
        <f>'§11.直角(地震)'!#REF!</f>
        <v>#REF!</v>
      </c>
      <c r="J64" s="16">
        <v>173</v>
      </c>
      <c r="K64" s="20"/>
      <c r="L64" s="37"/>
      <c r="M64" s="30"/>
      <c r="O64" s="36"/>
      <c r="P64" s="35"/>
      <c r="Q64" s="54" t="str">
        <f t="shared" si="0"/>
        <v/>
      </c>
      <c r="R64" s="18" t="str">
        <f t="shared" si="1"/>
        <v/>
      </c>
      <c r="S64" s="19" t="str">
        <f t="shared" si="2"/>
        <v/>
      </c>
      <c r="T64" s="52">
        <f t="shared" si="3"/>
        <v>20</v>
      </c>
      <c r="U64" s="16"/>
      <c r="W64" s="35" t="s">
        <v>1108</v>
      </c>
      <c r="X64" s="35">
        <v>124</v>
      </c>
      <c r="AA64" s="35"/>
      <c r="AB64" s="35"/>
      <c r="AD64" s="55"/>
    </row>
    <row r="65" spans="1:47">
      <c r="A65" s="17">
        <v>24</v>
      </c>
      <c r="B65" s="18"/>
      <c r="C65" s="19"/>
      <c r="D65" s="16">
        <v>74</v>
      </c>
      <c r="E65" s="20"/>
      <c r="F65" s="19"/>
      <c r="G65" s="16">
        <v>124</v>
      </c>
      <c r="H65" s="18"/>
      <c r="I65" s="19"/>
      <c r="J65" s="16">
        <v>174</v>
      </c>
      <c r="K65" s="20"/>
      <c r="L65" s="37"/>
      <c r="M65" s="30"/>
      <c r="O65" s="36"/>
      <c r="P65" s="35"/>
      <c r="Q65" s="54" t="str">
        <f t="shared" si="0"/>
        <v/>
      </c>
      <c r="R65" s="18" t="str">
        <f t="shared" si="1"/>
        <v/>
      </c>
      <c r="S65" s="19" t="str">
        <f t="shared" si="2"/>
        <v/>
      </c>
      <c r="T65" s="52">
        <f t="shared" si="3"/>
        <v>21</v>
      </c>
      <c r="U65" s="16"/>
      <c r="W65" s="35" t="s">
        <v>1109</v>
      </c>
      <c r="X65" s="35">
        <v>160</v>
      </c>
      <c r="AA65" s="35"/>
      <c r="AB65" s="35"/>
      <c r="AD65" s="55"/>
    </row>
    <row r="66" spans="1:47" ht="16.5">
      <c r="A66" s="17">
        <v>25</v>
      </c>
      <c r="B66" s="18"/>
      <c r="C66" s="19"/>
      <c r="D66" s="16">
        <v>75</v>
      </c>
      <c r="E66" s="20" t="s">
        <v>1110</v>
      </c>
      <c r="F66" s="21" t="e">
        <f>'§11.直角(地震)'!#REF!</f>
        <v>#REF!</v>
      </c>
      <c r="G66" s="16">
        <v>125</v>
      </c>
      <c r="H66" s="18"/>
      <c r="I66" s="19"/>
      <c r="J66" s="16">
        <v>175</v>
      </c>
      <c r="K66" s="22"/>
      <c r="L66" s="37"/>
      <c r="M66" s="30"/>
      <c r="O66" s="36"/>
      <c r="P66" s="35"/>
      <c r="Q66" s="54" t="str">
        <f t="shared" si="0"/>
        <v/>
      </c>
      <c r="R66" s="18" t="str">
        <f t="shared" si="1"/>
        <v/>
      </c>
      <c r="S66" s="19" t="str">
        <f t="shared" si="2"/>
        <v/>
      </c>
      <c r="T66" s="52">
        <f t="shared" si="3"/>
        <v>22</v>
      </c>
      <c r="U66" s="16"/>
      <c r="W66" s="35" t="s">
        <v>1111</v>
      </c>
      <c r="X66" s="35">
        <v>-30</v>
      </c>
      <c r="AA66" s="35"/>
      <c r="AB66" s="35"/>
      <c r="AD66" s="55"/>
    </row>
    <row r="67" spans="1:47" ht="16.5">
      <c r="A67" s="17">
        <v>26</v>
      </c>
      <c r="B67" s="18"/>
      <c r="C67" s="19"/>
      <c r="D67" s="16">
        <v>76</v>
      </c>
      <c r="E67" s="20" t="s">
        <v>1112</v>
      </c>
      <c r="F67" s="21" t="e">
        <f>'§11.直角(地震)'!#REF!</f>
        <v>#REF!</v>
      </c>
      <c r="G67" s="16">
        <v>126</v>
      </c>
      <c r="H67" s="18"/>
      <c r="I67" s="19"/>
      <c r="J67" s="16">
        <v>176</v>
      </c>
      <c r="K67" s="22"/>
      <c r="L67" s="37"/>
      <c r="M67" s="30"/>
      <c r="O67" s="36"/>
      <c r="P67" s="35"/>
      <c r="Q67" s="54" t="str">
        <f t="shared" si="0"/>
        <v/>
      </c>
      <c r="R67" s="18" t="str">
        <f t="shared" si="1"/>
        <v/>
      </c>
      <c r="S67" s="19" t="str">
        <f t="shared" si="2"/>
        <v/>
      </c>
      <c r="T67" s="52">
        <f t="shared" si="3"/>
        <v>23</v>
      </c>
      <c r="U67" s="16"/>
      <c r="W67" s="35" t="s">
        <v>1113</v>
      </c>
      <c r="X67" s="35">
        <v>-31</v>
      </c>
      <c r="AA67" s="35"/>
      <c r="AB67" s="35"/>
      <c r="AD67" s="55"/>
    </row>
    <row r="68" spans="1:47">
      <c r="A68" s="17">
        <v>27</v>
      </c>
      <c r="B68" s="18"/>
      <c r="C68" s="19"/>
      <c r="D68" s="16">
        <v>77</v>
      </c>
      <c r="E68" s="20" t="s">
        <v>1114</v>
      </c>
      <c r="F68" s="21" t="e">
        <f>'§11.直角(地震)'!#REF!</f>
        <v>#REF!</v>
      </c>
      <c r="G68" s="16">
        <v>127</v>
      </c>
      <c r="H68" s="18"/>
      <c r="I68" s="19"/>
      <c r="J68" s="16">
        <v>177</v>
      </c>
      <c r="K68" s="20"/>
      <c r="L68" s="37"/>
      <c r="M68" s="30"/>
      <c r="O68" s="36"/>
      <c r="P68" s="35"/>
      <c r="Q68" s="54" t="str">
        <f t="shared" si="0"/>
        <v/>
      </c>
      <c r="R68" s="18" t="str">
        <f t="shared" si="1"/>
        <v/>
      </c>
      <c r="S68" s="19" t="str">
        <f t="shared" si="2"/>
        <v/>
      </c>
      <c r="T68" s="52">
        <f t="shared" si="3"/>
        <v>24</v>
      </c>
      <c r="U68" s="16"/>
      <c r="W68" s="35" t="s">
        <v>1115</v>
      </c>
      <c r="X68" s="35">
        <v>150</v>
      </c>
      <c r="AA68" s="35"/>
      <c r="AB68" s="35"/>
      <c r="AD68" s="55"/>
    </row>
    <row r="69" spans="1:47">
      <c r="A69" s="17">
        <v>28</v>
      </c>
      <c r="B69" s="18" t="s">
        <v>1116</v>
      </c>
      <c r="C69" s="19" t="s">
        <v>1116</v>
      </c>
      <c r="D69" s="16">
        <v>78</v>
      </c>
      <c r="E69" s="20" t="s">
        <v>1117</v>
      </c>
      <c r="F69" s="21" t="e">
        <f>'§11.直角(地震)'!#REF!</f>
        <v>#REF!</v>
      </c>
      <c r="G69" s="16">
        <v>128</v>
      </c>
      <c r="H69" s="20"/>
      <c r="I69" s="19"/>
      <c r="J69" s="16">
        <v>178</v>
      </c>
      <c r="K69" s="20"/>
      <c r="L69" s="37"/>
      <c r="M69" s="30"/>
      <c r="O69" s="36"/>
      <c r="P69" s="35"/>
      <c r="Q69" s="54" t="str">
        <f t="shared" si="0"/>
        <v/>
      </c>
      <c r="R69" s="18" t="str">
        <f t="shared" si="1"/>
        <v/>
      </c>
      <c r="S69" s="19" t="str">
        <f t="shared" si="2"/>
        <v/>
      </c>
      <c r="T69" s="52">
        <f t="shared" si="3"/>
        <v>25</v>
      </c>
      <c r="W69" s="36"/>
      <c r="X69" s="35"/>
      <c r="AA69" s="35"/>
      <c r="AB69" s="35"/>
      <c r="AD69" s="55"/>
    </row>
    <row r="70" spans="1:47">
      <c r="A70" s="17">
        <v>29</v>
      </c>
      <c r="B70" s="18"/>
      <c r="C70" s="19"/>
      <c r="D70" s="16">
        <v>79</v>
      </c>
      <c r="E70" s="20" t="s">
        <v>1118</v>
      </c>
      <c r="F70" s="21" t="e">
        <f>'§11.直角(地震)'!#REF!</f>
        <v>#REF!</v>
      </c>
      <c r="G70" s="16">
        <v>129</v>
      </c>
      <c r="H70" s="20"/>
      <c r="I70" s="19"/>
      <c r="J70" s="16">
        <v>179</v>
      </c>
      <c r="K70" s="20"/>
      <c r="L70" s="37"/>
      <c r="M70" s="30"/>
      <c r="N70" s="16"/>
      <c r="O70" s="36"/>
      <c r="P70" s="35"/>
      <c r="Q70" s="54" t="str">
        <f t="shared" si="0"/>
        <v/>
      </c>
      <c r="R70" s="18" t="str">
        <f t="shared" si="1"/>
        <v/>
      </c>
      <c r="S70" s="19" t="str">
        <f t="shared" si="2"/>
        <v/>
      </c>
      <c r="T70" s="52">
        <f t="shared" si="3"/>
        <v>26</v>
      </c>
      <c r="W70" s="36"/>
      <c r="X70" s="35"/>
      <c r="AA70" s="35"/>
      <c r="AB70" s="35"/>
      <c r="AC70" s="16"/>
      <c r="AD70" s="16"/>
      <c r="AE70" s="16"/>
      <c r="AF70" s="16"/>
      <c r="AG70" s="16"/>
      <c r="AH70" s="16"/>
      <c r="AI70" s="16"/>
      <c r="AJ70" s="16"/>
      <c r="AK70" s="16"/>
      <c r="AL70" s="16"/>
      <c r="AM70" s="16"/>
      <c r="AN70" s="16"/>
      <c r="AO70" s="16"/>
      <c r="AP70" s="16"/>
      <c r="AQ70" s="16"/>
      <c r="AR70" s="16"/>
      <c r="AS70" s="16"/>
      <c r="AT70" s="16"/>
      <c r="AU70" s="16"/>
    </row>
    <row r="71" spans="1:47">
      <c r="A71" s="17">
        <v>30</v>
      </c>
      <c r="B71" s="18"/>
      <c r="C71" s="19"/>
      <c r="D71" s="16">
        <v>80</v>
      </c>
      <c r="E71" s="20" t="s">
        <v>1119</v>
      </c>
      <c r="F71" s="21" t="e">
        <f>'§11.直角(地震)'!#REF!</f>
        <v>#REF!</v>
      </c>
      <c r="G71" s="16">
        <v>130</v>
      </c>
      <c r="H71" s="20"/>
      <c r="I71" s="19"/>
      <c r="J71" s="16">
        <v>180</v>
      </c>
      <c r="K71" s="20"/>
      <c r="L71" s="37"/>
      <c r="M71" s="30"/>
      <c r="O71" s="36"/>
      <c r="P71" s="35"/>
      <c r="Q71" s="54" t="str">
        <f t="shared" si="0"/>
        <v/>
      </c>
      <c r="R71" s="18" t="str">
        <f t="shared" si="1"/>
        <v/>
      </c>
      <c r="S71" s="19" t="str">
        <f t="shared" si="2"/>
        <v/>
      </c>
      <c r="T71" s="52">
        <f t="shared" si="3"/>
        <v>27</v>
      </c>
      <c r="AA71" s="35"/>
      <c r="AB71" s="35"/>
      <c r="AD71" s="55"/>
    </row>
    <row r="72" spans="1:47">
      <c r="A72" s="17">
        <v>31</v>
      </c>
      <c r="B72" s="18"/>
      <c r="C72" s="19"/>
      <c r="D72" s="16">
        <v>81</v>
      </c>
      <c r="E72" s="20"/>
      <c r="F72" s="19"/>
      <c r="G72" s="16">
        <v>131</v>
      </c>
      <c r="H72" s="20"/>
      <c r="I72" s="19"/>
      <c r="J72" s="16">
        <v>181</v>
      </c>
      <c r="K72" s="20"/>
      <c r="L72" s="37"/>
      <c r="M72" s="30"/>
      <c r="O72" s="36"/>
      <c r="P72" s="35"/>
      <c r="Q72" s="54" t="str">
        <f t="shared" si="0"/>
        <v/>
      </c>
      <c r="R72" s="18" t="str">
        <f t="shared" si="1"/>
        <v/>
      </c>
      <c r="S72" s="19" t="str">
        <f t="shared" si="2"/>
        <v/>
      </c>
      <c r="T72" s="52">
        <f t="shared" si="3"/>
        <v>28</v>
      </c>
      <c r="AA72" s="57"/>
      <c r="AB72" s="57"/>
      <c r="AD72" s="55"/>
    </row>
    <row r="73" spans="1:47">
      <c r="A73" s="17">
        <v>32</v>
      </c>
      <c r="B73" s="18"/>
      <c r="C73" s="19"/>
      <c r="D73" s="16">
        <v>82</v>
      </c>
      <c r="E73" s="20"/>
      <c r="F73" s="19"/>
      <c r="G73" s="16">
        <v>132</v>
      </c>
      <c r="H73" s="20"/>
      <c r="I73" s="19"/>
      <c r="J73" s="16">
        <v>182</v>
      </c>
      <c r="K73" s="20"/>
      <c r="L73" s="37"/>
      <c r="M73" s="30"/>
      <c r="O73" s="36"/>
      <c r="P73" s="35"/>
      <c r="Q73" s="54" t="str">
        <f t="shared" si="0"/>
        <v/>
      </c>
      <c r="R73" s="18" t="str">
        <f t="shared" si="1"/>
        <v/>
      </c>
      <c r="S73" s="19" t="str">
        <f t="shared" si="2"/>
        <v/>
      </c>
      <c r="T73" s="52">
        <f t="shared" si="3"/>
        <v>29</v>
      </c>
      <c r="AA73" s="35"/>
      <c r="AB73" s="35"/>
      <c r="AD73" s="55"/>
    </row>
    <row r="74" spans="1:47">
      <c r="A74" s="17">
        <v>33</v>
      </c>
      <c r="B74" s="18"/>
      <c r="C74" s="19"/>
      <c r="D74" s="16">
        <v>83</v>
      </c>
      <c r="E74" s="20"/>
      <c r="F74" s="19"/>
      <c r="G74" s="16">
        <v>133</v>
      </c>
      <c r="H74" s="20"/>
      <c r="I74" s="19"/>
      <c r="J74" s="16">
        <v>183</v>
      </c>
      <c r="K74" s="20"/>
      <c r="L74" s="37"/>
      <c r="M74" s="30"/>
      <c r="O74" s="35"/>
      <c r="P74" s="35"/>
      <c r="Q74" s="54" t="str">
        <f t="shared" si="0"/>
        <v/>
      </c>
      <c r="R74" s="18" t="str">
        <f t="shared" si="1"/>
        <v/>
      </c>
      <c r="S74" s="19" t="str">
        <f t="shared" si="2"/>
        <v/>
      </c>
      <c r="T74" s="52">
        <f t="shared" si="3"/>
        <v>30</v>
      </c>
      <c r="AA74" s="35"/>
      <c r="AB74" s="35"/>
      <c r="AD74" s="55"/>
    </row>
    <row r="75" spans="1:47">
      <c r="A75" s="17">
        <v>34</v>
      </c>
      <c r="B75" s="18"/>
      <c r="C75" s="19"/>
      <c r="D75" s="16">
        <v>84</v>
      </c>
      <c r="E75" s="20" t="s">
        <v>1120</v>
      </c>
      <c r="F75" s="21" t="e">
        <f>'§11.直角(地震)'!#REF!</f>
        <v>#REF!</v>
      </c>
      <c r="G75" s="16">
        <v>134</v>
      </c>
      <c r="H75" s="20"/>
      <c r="I75" s="19"/>
      <c r="J75" s="16">
        <v>184</v>
      </c>
      <c r="K75" s="20"/>
      <c r="L75" s="37"/>
      <c r="M75" s="30"/>
      <c r="O75" s="35"/>
      <c r="P75" s="35"/>
      <c r="Q75" s="54" t="str">
        <f t="shared" si="0"/>
        <v/>
      </c>
      <c r="R75" s="18" t="str">
        <f t="shared" si="1"/>
        <v/>
      </c>
      <c r="S75" s="19" t="str">
        <f t="shared" si="2"/>
        <v/>
      </c>
      <c r="T75" s="52">
        <f t="shared" si="3"/>
        <v>31</v>
      </c>
      <c r="AA75" s="35"/>
      <c r="AB75" s="35"/>
      <c r="AD75" s="55"/>
    </row>
    <row r="76" spans="1:47">
      <c r="A76" s="17">
        <v>35</v>
      </c>
      <c r="B76" s="18"/>
      <c r="C76" s="19"/>
      <c r="D76" s="16">
        <v>85</v>
      </c>
      <c r="E76" s="20" t="s">
        <v>1121</v>
      </c>
      <c r="F76" s="21" t="e">
        <f>'§11.直角(地震)'!#REF!</f>
        <v>#REF!</v>
      </c>
      <c r="G76" s="16">
        <v>135</v>
      </c>
      <c r="H76" s="20"/>
      <c r="I76" s="19"/>
      <c r="J76" s="16">
        <v>185</v>
      </c>
      <c r="K76" s="20"/>
      <c r="L76" s="37"/>
      <c r="M76" s="30"/>
      <c r="O76" s="35"/>
      <c r="P76" s="35"/>
      <c r="Q76" s="54" t="str">
        <f t="shared" si="0"/>
        <v/>
      </c>
      <c r="R76" s="18" t="str">
        <f t="shared" si="1"/>
        <v/>
      </c>
      <c r="S76" s="19" t="str">
        <f t="shared" si="2"/>
        <v/>
      </c>
      <c r="T76" s="52">
        <f t="shared" si="3"/>
        <v>32</v>
      </c>
      <c r="AA76" s="35"/>
      <c r="AB76" s="35"/>
      <c r="AD76" s="55"/>
    </row>
    <row r="77" spans="1:47">
      <c r="A77" s="17">
        <v>36</v>
      </c>
      <c r="B77" s="18"/>
      <c r="C77" s="19"/>
      <c r="D77" s="16">
        <v>86</v>
      </c>
      <c r="E77" s="20" t="s">
        <v>1122</v>
      </c>
      <c r="F77" s="21" t="e">
        <f>'§11.直角(地震)'!#REF!</f>
        <v>#REF!</v>
      </c>
      <c r="G77" s="16">
        <v>136</v>
      </c>
      <c r="H77" s="20"/>
      <c r="I77" s="19"/>
      <c r="J77" s="16">
        <v>186</v>
      </c>
      <c r="K77" s="20"/>
      <c r="L77" s="37"/>
      <c r="M77" s="30"/>
      <c r="O77" s="35"/>
      <c r="P77" s="35"/>
      <c r="Q77" s="54" t="str">
        <f t="shared" si="0"/>
        <v/>
      </c>
      <c r="R77" s="18" t="str">
        <f t="shared" si="1"/>
        <v/>
      </c>
      <c r="S77" s="19" t="str">
        <f t="shared" si="2"/>
        <v/>
      </c>
      <c r="T77" s="52">
        <f t="shared" si="3"/>
        <v>33</v>
      </c>
      <c r="AA77" s="35"/>
      <c r="AB77" s="35"/>
      <c r="AD77" s="55"/>
    </row>
    <row r="78" spans="1:47">
      <c r="A78" s="17">
        <v>37</v>
      </c>
      <c r="B78" s="18"/>
      <c r="C78" s="19"/>
      <c r="D78" s="16">
        <v>87</v>
      </c>
      <c r="E78" s="20" t="s">
        <v>1123</v>
      </c>
      <c r="F78" s="21" t="e">
        <f>'§11.直角(地震)'!#REF!</f>
        <v>#REF!</v>
      </c>
      <c r="G78" s="16">
        <v>137</v>
      </c>
      <c r="H78" s="20"/>
      <c r="I78" s="19"/>
      <c r="J78" s="16">
        <v>187</v>
      </c>
      <c r="K78" s="20"/>
      <c r="L78" s="37"/>
      <c r="M78" s="30"/>
      <c r="O78" s="35"/>
      <c r="P78" s="35"/>
      <c r="Q78" s="54" t="str">
        <f t="shared" si="0"/>
        <v/>
      </c>
      <c r="R78" s="18" t="str">
        <f t="shared" si="1"/>
        <v/>
      </c>
      <c r="S78" s="19" t="str">
        <f t="shared" si="2"/>
        <v/>
      </c>
      <c r="T78" s="52">
        <f t="shared" si="3"/>
        <v>34</v>
      </c>
      <c r="U78" s="16"/>
      <c r="AA78" s="35"/>
      <c r="AB78" s="35"/>
      <c r="AD78" s="55"/>
    </row>
    <row r="79" spans="1:47">
      <c r="A79" s="17">
        <v>38</v>
      </c>
      <c r="B79" s="18"/>
      <c r="C79" s="19"/>
      <c r="D79" s="16">
        <v>88</v>
      </c>
      <c r="E79" s="20" t="s">
        <v>1124</v>
      </c>
      <c r="F79" s="21" t="e">
        <f>'§11.直角(地震)'!#REF!</f>
        <v>#REF!</v>
      </c>
      <c r="G79" s="16">
        <v>138</v>
      </c>
      <c r="H79" s="20"/>
      <c r="I79" s="19"/>
      <c r="J79" s="16">
        <v>188</v>
      </c>
      <c r="K79" s="20"/>
      <c r="L79" s="37"/>
      <c r="M79" s="30"/>
      <c r="O79" s="35"/>
      <c r="P79" s="35"/>
      <c r="Q79" s="54" t="str">
        <f t="shared" si="0"/>
        <v/>
      </c>
      <c r="R79" s="18" t="str">
        <f t="shared" si="1"/>
        <v/>
      </c>
      <c r="S79" s="19" t="str">
        <f t="shared" si="2"/>
        <v/>
      </c>
      <c r="T79" s="52">
        <f t="shared" si="3"/>
        <v>35</v>
      </c>
      <c r="U79" s="16"/>
      <c r="AA79" s="35"/>
      <c r="AB79" s="35"/>
      <c r="AD79" s="55"/>
    </row>
    <row r="80" spans="1:47">
      <c r="A80" s="17">
        <v>39</v>
      </c>
      <c r="B80" s="18"/>
      <c r="C80" s="19"/>
      <c r="D80" s="16">
        <v>89</v>
      </c>
      <c r="E80" s="20" t="s">
        <v>1125</v>
      </c>
      <c r="F80" s="21" t="e">
        <f>'§11.直角(地震)'!#REF!</f>
        <v>#REF!</v>
      </c>
      <c r="G80" s="16">
        <v>139</v>
      </c>
      <c r="H80" s="20"/>
      <c r="I80" s="19"/>
      <c r="J80" s="16">
        <v>189</v>
      </c>
      <c r="K80" s="20"/>
      <c r="L80" s="37"/>
      <c r="M80" s="30"/>
      <c r="O80" s="35"/>
      <c r="P80" s="35"/>
      <c r="Q80" s="54" t="str">
        <f t="shared" si="0"/>
        <v/>
      </c>
      <c r="R80" s="18" t="str">
        <f t="shared" si="1"/>
        <v/>
      </c>
      <c r="S80" s="19" t="str">
        <f t="shared" si="2"/>
        <v/>
      </c>
      <c r="T80" s="52">
        <f t="shared" si="3"/>
        <v>36</v>
      </c>
      <c r="U80" s="16"/>
      <c r="AA80" s="35"/>
      <c r="AB80" s="35"/>
      <c r="AD80" s="55"/>
    </row>
    <row r="81" spans="1:39">
      <c r="A81" s="17">
        <v>40</v>
      </c>
      <c r="B81" s="18"/>
      <c r="C81" s="19"/>
      <c r="D81" s="16">
        <v>90</v>
      </c>
      <c r="E81" s="20"/>
      <c r="F81" s="19"/>
      <c r="G81" s="16">
        <v>140</v>
      </c>
      <c r="H81" s="20"/>
      <c r="I81" s="19"/>
      <c r="J81" s="16">
        <v>190</v>
      </c>
      <c r="K81" s="20"/>
      <c r="L81" s="19"/>
      <c r="M81" s="30"/>
      <c r="O81" s="35"/>
      <c r="P81" s="35"/>
      <c r="Q81" s="54" t="str">
        <f t="shared" si="0"/>
        <v/>
      </c>
      <c r="R81" s="18" t="str">
        <f t="shared" si="1"/>
        <v/>
      </c>
      <c r="S81" s="19" t="str">
        <f t="shared" si="2"/>
        <v/>
      </c>
      <c r="T81" s="52">
        <f t="shared" si="3"/>
        <v>37</v>
      </c>
      <c r="U81" s="16"/>
      <c r="AA81" s="35"/>
      <c r="AB81" s="35"/>
      <c r="AD81" s="55"/>
    </row>
    <row r="82" spans="1:39">
      <c r="A82" s="17">
        <v>41</v>
      </c>
      <c r="B82" s="18"/>
      <c r="C82" s="19"/>
      <c r="D82" s="16">
        <v>91</v>
      </c>
      <c r="E82" s="20"/>
      <c r="F82" s="19"/>
      <c r="G82" s="16">
        <v>141</v>
      </c>
      <c r="H82" s="20"/>
      <c r="I82" s="19"/>
      <c r="J82" s="16">
        <v>191</v>
      </c>
      <c r="K82" s="20"/>
      <c r="L82" s="19"/>
      <c r="M82" s="30"/>
      <c r="O82" s="35"/>
      <c r="P82" s="35"/>
      <c r="Q82" s="54" t="str">
        <f t="shared" si="0"/>
        <v/>
      </c>
      <c r="R82" s="18" t="str">
        <f t="shared" si="1"/>
        <v/>
      </c>
      <c r="S82" s="19" t="str">
        <f t="shared" si="2"/>
        <v/>
      </c>
      <c r="T82" s="52">
        <f t="shared" si="3"/>
        <v>38</v>
      </c>
      <c r="U82" s="16"/>
      <c r="AA82" s="35"/>
      <c r="AB82" s="35"/>
      <c r="AD82" s="55"/>
    </row>
    <row r="83" spans="1:39">
      <c r="A83" s="17">
        <v>42</v>
      </c>
      <c r="B83" s="18"/>
      <c r="C83" s="19"/>
      <c r="D83" s="16">
        <v>92</v>
      </c>
      <c r="E83" s="20"/>
      <c r="F83" s="19"/>
      <c r="G83" s="16">
        <v>142</v>
      </c>
      <c r="H83" s="20"/>
      <c r="I83" s="19"/>
      <c r="J83" s="16">
        <v>192</v>
      </c>
      <c r="K83" s="20"/>
      <c r="L83" s="19"/>
      <c r="M83" s="30"/>
      <c r="O83" s="35"/>
      <c r="P83" s="35"/>
      <c r="Q83" s="54" t="str">
        <f t="shared" si="0"/>
        <v/>
      </c>
      <c r="R83" s="18" t="str">
        <f t="shared" si="1"/>
        <v/>
      </c>
      <c r="S83" s="19" t="str">
        <f t="shared" si="2"/>
        <v/>
      </c>
      <c r="T83" s="52">
        <f t="shared" si="3"/>
        <v>39</v>
      </c>
      <c r="U83" s="16"/>
      <c r="AA83" s="35"/>
      <c r="AB83" s="35"/>
      <c r="AD83" s="55"/>
    </row>
    <row r="84" spans="1:39">
      <c r="A84" s="17">
        <v>43</v>
      </c>
      <c r="B84" s="18" t="s">
        <v>1126</v>
      </c>
      <c r="C84" s="19">
        <v>0</v>
      </c>
      <c r="D84" s="16">
        <v>93</v>
      </c>
      <c r="E84" s="20"/>
      <c r="F84" s="19"/>
      <c r="G84" s="16">
        <v>143</v>
      </c>
      <c r="H84" s="20"/>
      <c r="I84" s="19"/>
      <c r="J84" s="16">
        <v>193</v>
      </c>
      <c r="K84" s="20"/>
      <c r="L84" s="19"/>
      <c r="M84" s="30"/>
      <c r="O84" s="35"/>
      <c r="P84" s="35"/>
      <c r="Q84" s="54" t="str">
        <f t="shared" si="0"/>
        <v/>
      </c>
      <c r="R84" s="18" t="str">
        <f t="shared" si="1"/>
        <v/>
      </c>
      <c r="S84" s="19" t="str">
        <f t="shared" si="2"/>
        <v/>
      </c>
      <c r="T84" s="52">
        <f t="shared" si="3"/>
        <v>40</v>
      </c>
      <c r="U84" s="16"/>
      <c r="AA84" s="35"/>
      <c r="AB84" s="35"/>
      <c r="AD84" s="55"/>
    </row>
    <row r="85" spans="1:39">
      <c r="A85" s="17">
        <v>44</v>
      </c>
      <c r="B85" s="18" t="s">
        <v>1127</v>
      </c>
      <c r="C85" s="19">
        <v>0</v>
      </c>
      <c r="D85" s="16">
        <v>94</v>
      </c>
      <c r="E85" s="20"/>
      <c r="F85" s="19"/>
      <c r="G85" s="16">
        <v>144</v>
      </c>
      <c r="H85" s="20"/>
      <c r="I85" s="19"/>
      <c r="J85" s="16">
        <v>194</v>
      </c>
      <c r="K85" s="20"/>
      <c r="L85" s="19"/>
      <c r="M85" s="30"/>
      <c r="O85" s="35"/>
      <c r="P85" s="35"/>
      <c r="Q85" s="54" t="str">
        <f t="shared" si="0"/>
        <v/>
      </c>
      <c r="R85" s="18" t="str">
        <f t="shared" si="1"/>
        <v/>
      </c>
      <c r="S85" s="19" t="str">
        <f t="shared" si="2"/>
        <v/>
      </c>
      <c r="T85" s="52">
        <f t="shared" si="3"/>
        <v>41</v>
      </c>
      <c r="U85" s="16"/>
      <c r="AA85" s="35"/>
      <c r="AB85" s="35"/>
      <c r="AD85" s="55"/>
    </row>
    <row r="86" spans="1:39">
      <c r="A86" s="17">
        <v>45</v>
      </c>
      <c r="B86" s="20" t="s">
        <v>1128</v>
      </c>
      <c r="C86" s="19">
        <v>0</v>
      </c>
      <c r="D86" s="16">
        <v>95</v>
      </c>
      <c r="E86" s="20"/>
      <c r="F86" s="19"/>
      <c r="G86" s="16">
        <v>145</v>
      </c>
      <c r="H86" s="20"/>
      <c r="I86" s="19"/>
      <c r="J86" s="16">
        <v>195</v>
      </c>
      <c r="K86" s="20"/>
      <c r="L86" s="19"/>
      <c r="M86" s="30"/>
      <c r="O86" s="35"/>
      <c r="P86" s="35"/>
      <c r="Q86" s="54" t="str">
        <f t="shared" si="0"/>
        <v/>
      </c>
      <c r="R86" s="18" t="str">
        <f t="shared" si="1"/>
        <v/>
      </c>
      <c r="S86" s="19" t="str">
        <f t="shared" si="2"/>
        <v/>
      </c>
      <c r="T86" s="52">
        <f t="shared" si="3"/>
        <v>42</v>
      </c>
      <c r="U86" s="16"/>
      <c r="AA86" s="35"/>
      <c r="AB86" s="35"/>
      <c r="AD86" s="55"/>
    </row>
    <row r="87" spans="1:39">
      <c r="A87" s="17">
        <v>46</v>
      </c>
      <c r="B87" s="20"/>
      <c r="C87" s="19"/>
      <c r="D87" s="16">
        <v>96</v>
      </c>
      <c r="E87" s="20"/>
      <c r="F87" s="19"/>
      <c r="G87" s="16">
        <v>146</v>
      </c>
      <c r="H87" s="20"/>
      <c r="I87" s="19"/>
      <c r="J87" s="16">
        <v>196</v>
      </c>
      <c r="K87" s="20"/>
      <c r="L87" s="19"/>
      <c r="M87" s="30"/>
      <c r="O87" s="35"/>
      <c r="P87" s="35"/>
      <c r="Q87" s="54" t="str">
        <f t="shared" si="0"/>
        <v/>
      </c>
      <c r="R87" s="18" t="str">
        <f t="shared" si="1"/>
        <v/>
      </c>
      <c r="S87" s="19" t="str">
        <f t="shared" si="2"/>
        <v/>
      </c>
      <c r="T87" s="52">
        <f t="shared" si="3"/>
        <v>43</v>
      </c>
      <c r="U87" s="16"/>
      <c r="AA87" s="35"/>
      <c r="AB87" s="35"/>
      <c r="AD87" s="55"/>
    </row>
    <row r="88" spans="1:39">
      <c r="A88" s="17">
        <v>47</v>
      </c>
      <c r="B88" s="20"/>
      <c r="C88" s="19"/>
      <c r="D88" s="16">
        <v>97</v>
      </c>
      <c r="E88" s="20"/>
      <c r="F88" s="19"/>
      <c r="G88" s="16">
        <v>147</v>
      </c>
      <c r="H88" s="20"/>
      <c r="I88" s="19"/>
      <c r="J88" s="16">
        <v>197</v>
      </c>
      <c r="K88" s="20"/>
      <c r="L88" s="19"/>
      <c r="M88" s="30"/>
      <c r="O88" s="35"/>
      <c r="P88" s="35"/>
      <c r="Q88" s="54" t="str">
        <f t="shared" si="0"/>
        <v/>
      </c>
      <c r="R88" s="18" t="str">
        <f t="shared" si="1"/>
        <v/>
      </c>
      <c r="S88" s="19" t="str">
        <f t="shared" si="2"/>
        <v/>
      </c>
      <c r="T88" s="52">
        <f t="shared" si="3"/>
        <v>44</v>
      </c>
      <c r="U88" s="16"/>
      <c r="AA88" s="35"/>
      <c r="AB88" s="35"/>
      <c r="AD88" s="55"/>
    </row>
    <row r="89" spans="1:39">
      <c r="A89" s="17">
        <v>48</v>
      </c>
      <c r="B89" s="20"/>
      <c r="C89" s="19"/>
      <c r="D89" s="16">
        <v>98</v>
      </c>
      <c r="E89" s="20"/>
      <c r="F89" s="19"/>
      <c r="G89" s="16">
        <v>148</v>
      </c>
      <c r="H89" s="20"/>
      <c r="I89" s="19"/>
      <c r="J89" s="16">
        <v>198</v>
      </c>
      <c r="K89" s="20"/>
      <c r="L89" s="19"/>
      <c r="M89" s="30"/>
      <c r="Q89" s="54" t="str">
        <f t="shared" si="0"/>
        <v/>
      </c>
      <c r="R89" s="18" t="str">
        <f t="shared" si="1"/>
        <v/>
      </c>
      <c r="S89" s="19" t="str">
        <f t="shared" si="2"/>
        <v/>
      </c>
      <c r="T89" s="52">
        <f t="shared" si="3"/>
        <v>45</v>
      </c>
      <c r="U89" s="16"/>
      <c r="AD89" s="55"/>
    </row>
    <row r="90" spans="1:39" ht="16.5">
      <c r="A90" s="17">
        <v>49</v>
      </c>
      <c r="B90" s="22"/>
      <c r="C90" s="58"/>
      <c r="D90" s="16">
        <v>99</v>
      </c>
      <c r="E90" s="20"/>
      <c r="F90" s="19"/>
      <c r="G90" s="16">
        <v>149</v>
      </c>
      <c r="H90" s="20"/>
      <c r="I90" s="19"/>
      <c r="J90" s="16">
        <v>199</v>
      </c>
      <c r="K90" s="20"/>
      <c r="L90" s="19"/>
      <c r="M90" s="30"/>
      <c r="Q90" s="54" t="str">
        <f t="shared" si="0"/>
        <v/>
      </c>
      <c r="R90" s="18" t="str">
        <f t="shared" si="1"/>
        <v/>
      </c>
      <c r="S90" s="19" t="str">
        <f t="shared" si="2"/>
        <v/>
      </c>
      <c r="T90" s="52">
        <f t="shared" si="3"/>
        <v>46</v>
      </c>
      <c r="U90" s="16"/>
      <c r="AD90" s="55"/>
    </row>
    <row r="91" spans="1:39" ht="16.5">
      <c r="A91" s="59">
        <v>50</v>
      </c>
      <c r="B91" s="22"/>
      <c r="C91" s="60"/>
      <c r="D91" s="61">
        <v>100</v>
      </c>
      <c r="E91" s="62"/>
      <c r="F91" s="63"/>
      <c r="G91" s="61">
        <v>150</v>
      </c>
      <c r="H91" s="62"/>
      <c r="I91" s="63"/>
      <c r="J91" s="61">
        <v>200</v>
      </c>
      <c r="K91" s="62"/>
      <c r="L91" s="82"/>
      <c r="M91" s="30"/>
      <c r="Q91" s="54" t="str">
        <f t="shared" si="0"/>
        <v/>
      </c>
      <c r="R91" s="18" t="str">
        <f t="shared" si="1"/>
        <v/>
      </c>
      <c r="S91" s="19" t="str">
        <f t="shared" si="2"/>
        <v/>
      </c>
      <c r="T91" s="52">
        <f t="shared" si="3"/>
        <v>47</v>
      </c>
      <c r="U91" s="16"/>
      <c r="AD91" s="55"/>
    </row>
    <row r="92" spans="1:39">
      <c r="I92" s="16"/>
      <c r="J92" s="16"/>
      <c r="Z92" s="104"/>
      <c r="AA92" s="104"/>
      <c r="AD92" s="55"/>
    </row>
    <row r="94" spans="1:39" ht="59.1" customHeight="1">
      <c r="E94" s="16"/>
      <c r="N94" s="1785" t="s">
        <v>1129</v>
      </c>
      <c r="O94" s="1785"/>
      <c r="P94" s="1785"/>
      <c r="Q94" s="1785"/>
      <c r="R94" s="1785"/>
      <c r="S94" s="1785"/>
    </row>
    <row r="95" spans="1:39" s="1" customFormat="1">
      <c r="D95" s="64"/>
      <c r="K95" s="83"/>
      <c r="AM95" s="83"/>
    </row>
    <row r="96" spans="1:39" s="1" customFormat="1">
      <c r="D96" s="64"/>
      <c r="K96" s="83"/>
      <c r="AM96" s="83"/>
    </row>
    <row r="97" spans="1:46" ht="47.1" customHeight="1">
      <c r="A97" s="1749" t="s">
        <v>1130</v>
      </c>
      <c r="B97" s="1749"/>
      <c r="C97" s="1749"/>
      <c r="D97" s="1749"/>
      <c r="E97" s="1749"/>
      <c r="F97" s="1749"/>
      <c r="G97" s="1749"/>
      <c r="H97" s="1749"/>
      <c r="I97" s="1749"/>
      <c r="J97" s="1749"/>
      <c r="K97" s="83"/>
      <c r="N97" s="1750" t="s">
        <v>955</v>
      </c>
      <c r="O97" s="1750"/>
      <c r="AE97" s="1786" t="s">
        <v>1131</v>
      </c>
      <c r="AF97" s="1787"/>
      <c r="AG97" s="1787"/>
      <c r="AH97" s="1787"/>
      <c r="AI97" s="1787"/>
      <c r="AJ97" s="1787"/>
      <c r="AK97" s="1787"/>
      <c r="AM97" s="83"/>
    </row>
    <row r="98" spans="1:46" ht="42.95" customHeight="1">
      <c r="B98" s="1757" t="s">
        <v>1132</v>
      </c>
      <c r="C98" s="1757"/>
      <c r="D98" s="1757"/>
      <c r="E98" s="1757"/>
      <c r="F98" s="1758" t="s">
        <v>1133</v>
      </c>
      <c r="G98" s="1759"/>
      <c r="H98" s="1759"/>
      <c r="I98" s="1759"/>
      <c r="J98" s="1759"/>
      <c r="K98" s="83"/>
      <c r="L98" s="84" t="s">
        <v>1134</v>
      </c>
      <c r="M98" s="84"/>
      <c r="N98" s="85">
        <v>1</v>
      </c>
      <c r="O98" s="1760"/>
      <c r="P98" s="1761"/>
      <c r="Q98" s="1762"/>
      <c r="R98" s="97"/>
      <c r="S98" s="1763" t="s">
        <v>1013</v>
      </c>
      <c r="T98" s="1765"/>
      <c r="U98" s="1763" t="s">
        <v>1015</v>
      </c>
      <c r="V98" s="1765"/>
      <c r="W98" s="1763" t="s">
        <v>1023</v>
      </c>
      <c r="X98" s="1765"/>
      <c r="Y98" s="105"/>
      <c r="Z98" s="97"/>
      <c r="AA98" s="97"/>
      <c r="AB98" s="97"/>
      <c r="AC98" s="97"/>
      <c r="AD98" s="97"/>
      <c r="AE98" s="106" t="s">
        <v>1135</v>
      </c>
      <c r="AM98" s="83"/>
    </row>
    <row r="99" spans="1:46" ht="27">
      <c r="A99" s="65" t="s">
        <v>1136</v>
      </c>
      <c r="B99" s="66" t="s">
        <v>1137</v>
      </c>
      <c r="C99" s="66" t="s">
        <v>1138</v>
      </c>
      <c r="D99" s="66" t="s">
        <v>1139</v>
      </c>
      <c r="E99" s="66" t="s">
        <v>1140</v>
      </c>
      <c r="F99" s="66" t="s">
        <v>1141</v>
      </c>
      <c r="G99" s="67" t="s">
        <v>1142</v>
      </c>
      <c r="H99" s="67" t="s">
        <v>1143</v>
      </c>
      <c r="I99" s="86" t="s">
        <v>1144</v>
      </c>
      <c r="J99" s="86" t="s">
        <v>1145</v>
      </c>
      <c r="K99" s="83"/>
      <c r="L99" s="87" t="s">
        <v>1146</v>
      </c>
      <c r="M99" s="87"/>
      <c r="N99" s="88" t="s">
        <v>1147</v>
      </c>
      <c r="O99" s="89" t="s">
        <v>1148</v>
      </c>
      <c r="P99" s="90" t="s">
        <v>1149</v>
      </c>
      <c r="Q99" s="98" t="s">
        <v>1150</v>
      </c>
      <c r="R99" s="98" t="s">
        <v>960</v>
      </c>
      <c r="S99" s="16"/>
      <c r="T99" s="16"/>
      <c r="U99" s="16"/>
      <c r="V99" s="16"/>
      <c r="W99" s="16"/>
      <c r="X99" s="16"/>
      <c r="Y99" s="16"/>
      <c r="Z99" s="107" t="s">
        <v>1151</v>
      </c>
      <c r="AA99" s="108" t="s">
        <v>998</v>
      </c>
      <c r="AB99" s="108" t="s">
        <v>999</v>
      </c>
      <c r="AC99" s="109" t="s">
        <v>960</v>
      </c>
      <c r="AD99" s="109" t="s">
        <v>1000</v>
      </c>
      <c r="AE99" s="109" t="s">
        <v>1001</v>
      </c>
      <c r="AF99" s="109" t="s">
        <v>1002</v>
      </c>
      <c r="AG99" s="109" t="s">
        <v>1003</v>
      </c>
      <c r="AH99" s="109" t="s">
        <v>1004</v>
      </c>
      <c r="AI99" s="109" t="s">
        <v>1005</v>
      </c>
      <c r="AJ99" s="109" t="s">
        <v>1006</v>
      </c>
      <c r="AK99" s="109" t="s">
        <v>1007</v>
      </c>
      <c r="AM99" s="83"/>
    </row>
    <row r="100" spans="1:46" ht="17.100000000000001" customHeight="1">
      <c r="A100" s="68"/>
      <c r="B100" s="69">
        <v>1</v>
      </c>
      <c r="C100" s="70">
        <v>1</v>
      </c>
      <c r="D100" s="71">
        <v>0.625</v>
      </c>
      <c r="E100" s="72">
        <v>0</v>
      </c>
      <c r="F100" s="73"/>
      <c r="G100" s="74"/>
      <c r="H100" s="75"/>
      <c r="I100" s="72"/>
      <c r="J100" s="72"/>
      <c r="K100" s="83"/>
      <c r="L100" s="91" t="s">
        <v>1140</v>
      </c>
      <c r="M100" s="1743" t="s">
        <v>1037</v>
      </c>
      <c r="N100" s="92">
        <v>1</v>
      </c>
      <c r="O100" s="93" t="s">
        <v>1067</v>
      </c>
      <c r="P100" s="94">
        <f>'§11.直角(地震)'!G91</f>
        <v>0</v>
      </c>
      <c r="Q100" s="99">
        <f>P100</f>
        <v>0</v>
      </c>
      <c r="R100" s="100" t="s">
        <v>963</v>
      </c>
      <c r="S100" s="101"/>
      <c r="T100" s="101"/>
      <c r="U100" s="101"/>
      <c r="V100" s="101"/>
      <c r="W100" s="101"/>
      <c r="X100" s="101"/>
      <c r="Y100" s="110"/>
      <c r="Z100" s="111" t="s">
        <v>1152</v>
      </c>
      <c r="AA100" s="112"/>
      <c r="AB100" s="112">
        <f>IF(O100="","",IF(Q100+0.00001&gt;MAX(A节点位置A),INDEX(A要素号A,MAX(A要素号A)),LOOKUP(Q100,'荷载录入（直角地震）2'!A节点位置A,'荷载录入（直角地震）2'!A要素号A)))</f>
        <v>1</v>
      </c>
      <c r="AC100" s="113" t="str">
        <f t="shared" ref="AC100:AC108" si="4">R100</f>
        <v>増分なし</v>
      </c>
      <c r="AD100" s="112" t="s">
        <v>1013</v>
      </c>
      <c r="AE100" s="114">
        <f>IF(O100="","",Q100-INDEX('荷载录入（直角地震）2'!A节点位置A,MATCH(AB100,'荷载录入（直角地震）2'!A要素号A,0)))</f>
        <v>0</v>
      </c>
      <c r="AF100" s="114"/>
      <c r="AG100" s="112" t="str">
        <f t="shared" ref="AG100:AG108" si="5">IF(O100="","录入参数",IFERROR(IFERROR(IFERROR(IFERROR(INDEX($C$42:$C$91,MATCH(O100,$B$42:$B$91,0)),INDEX($F$42:$F$91,MATCH(O100,$E$42:$E$91,0))),INDEX($I$42:$I$91,MATCH(O100,$H$42:$H$91,0))),INDEX($L$42:$L$91,MATCH(O100,$K$42:$K$91,0))),"无对应参数"))</f>
        <v>无对应参数</v>
      </c>
      <c r="AH100" s="112"/>
      <c r="AI100" s="112"/>
      <c r="AJ100" s="112"/>
      <c r="AK100" s="118"/>
      <c r="AM100" s="83"/>
    </row>
    <row r="101" spans="1:46" ht="15">
      <c r="A101" s="69"/>
      <c r="B101" s="68">
        <v>2</v>
      </c>
      <c r="C101" s="70">
        <v>2</v>
      </c>
      <c r="D101" s="71">
        <v>0.75</v>
      </c>
      <c r="E101" s="72">
        <f t="shared" ref="E101:E137" si="6">D100+E100</f>
        <v>0.625</v>
      </c>
      <c r="F101" s="73"/>
      <c r="G101" s="76"/>
      <c r="H101" s="75"/>
      <c r="I101" s="72"/>
      <c r="J101" s="72"/>
      <c r="K101" s="83"/>
      <c r="L101" s="91" t="s">
        <v>1138</v>
      </c>
      <c r="M101" s="1744"/>
      <c r="N101" s="92">
        <v>2</v>
      </c>
      <c r="O101" s="93" t="s">
        <v>1070</v>
      </c>
      <c r="P101" s="94">
        <f>'§11.直角(地震)'!J91</f>
        <v>0</v>
      </c>
      <c r="Q101" s="102">
        <f>P101+Q100</f>
        <v>0</v>
      </c>
      <c r="R101" s="100" t="s">
        <v>963</v>
      </c>
      <c r="S101" s="103"/>
      <c r="T101" s="103"/>
      <c r="U101" s="103"/>
      <c r="V101" s="103"/>
      <c r="W101" s="103"/>
      <c r="X101" s="103"/>
      <c r="Y101" s="115"/>
      <c r="Z101" s="111">
        <v>2</v>
      </c>
      <c r="AA101" s="112"/>
      <c r="AB101" s="112">
        <f>IF(O101="","",IF(Q101+0.00001&gt;MAX(A节点位置A),INDEX(A要素号A,MAX(A要素号A)),LOOKUP(Q101,'荷载录入（直角地震）2'!A节点位置A,'荷载录入（直角地震）2'!A要素号A)))</f>
        <v>1</v>
      </c>
      <c r="AC101" s="113" t="str">
        <f t="shared" si="4"/>
        <v>増分なし</v>
      </c>
      <c r="AD101" s="112" t="s">
        <v>1013</v>
      </c>
      <c r="AE101" s="114">
        <f>IF(O101="","",Q101-INDEX('荷载录入（直角地震）2'!A节点位置A,MATCH(AB101,'荷载录入（直角地震）2'!A要素号A,0)))</f>
        <v>0</v>
      </c>
      <c r="AF101" s="114"/>
      <c r="AG101" s="112" t="str">
        <f t="shared" si="5"/>
        <v>无对应参数</v>
      </c>
      <c r="AH101" s="118"/>
      <c r="AI101" s="118"/>
      <c r="AJ101" s="118"/>
      <c r="AK101" s="118"/>
      <c r="AM101" s="83"/>
      <c r="AN101" s="2">
        <v>1</v>
      </c>
      <c r="AO101" s="2">
        <v>22</v>
      </c>
      <c r="AP101" s="2" t="s">
        <v>963</v>
      </c>
      <c r="AQ101" s="2" t="s">
        <v>1013</v>
      </c>
      <c r="AR101" s="2">
        <v>0.622</v>
      </c>
      <c r="AT101" s="2">
        <v>884</v>
      </c>
    </row>
    <row r="102" spans="1:46" ht="15">
      <c r="A102" s="77"/>
      <c r="B102" s="68">
        <v>3</v>
      </c>
      <c r="C102" s="70">
        <v>3</v>
      </c>
      <c r="D102" s="71">
        <v>0.75</v>
      </c>
      <c r="E102" s="72">
        <f t="shared" si="6"/>
        <v>1.375</v>
      </c>
      <c r="F102" s="73"/>
      <c r="G102" s="76"/>
      <c r="H102" s="75"/>
      <c r="I102" s="72"/>
      <c r="J102" s="72"/>
      <c r="K102" s="83"/>
      <c r="L102" s="95" t="s">
        <v>1153</v>
      </c>
      <c r="M102" s="1744"/>
      <c r="N102" s="92">
        <v>3</v>
      </c>
      <c r="O102" s="93" t="s">
        <v>1074</v>
      </c>
      <c r="P102" s="94">
        <f>'§11.直角(地震)'!N91</f>
        <v>0</v>
      </c>
      <c r="Q102" s="102">
        <f>P102+Q101</f>
        <v>0</v>
      </c>
      <c r="R102" s="100" t="s">
        <v>963</v>
      </c>
      <c r="S102" s="101"/>
      <c r="T102" s="101"/>
      <c r="U102" s="101"/>
      <c r="V102" s="101"/>
      <c r="W102" s="101"/>
      <c r="X102" s="101"/>
      <c r="Y102" s="110"/>
      <c r="Z102" s="111">
        <v>3</v>
      </c>
      <c r="AA102" s="112"/>
      <c r="AB102" s="112">
        <f>IF(O102="","",IF(Q102+0.00001&gt;MAX(A节点位置A),INDEX(A要素号A,MAX(A要素号A)),LOOKUP(Q102,'荷载录入（直角地震）2'!A节点位置A,'荷载录入（直角地震）2'!A要素号A)))</f>
        <v>1</v>
      </c>
      <c r="AC102" s="113" t="str">
        <f t="shared" si="4"/>
        <v>増分なし</v>
      </c>
      <c r="AD102" s="112" t="s">
        <v>1013</v>
      </c>
      <c r="AE102" s="114">
        <f>IF(O102="","",Q102-INDEX('荷载录入（直角地震）2'!A节点位置A,MATCH(AB102,'荷载录入（直角地震）2'!A要素号A,0)))</f>
        <v>0</v>
      </c>
      <c r="AF102" s="114"/>
      <c r="AG102" s="112" t="str">
        <f t="shared" si="5"/>
        <v>无对应参数</v>
      </c>
      <c r="AH102" s="118"/>
      <c r="AI102" s="118"/>
      <c r="AJ102" s="118"/>
      <c r="AK102" s="118"/>
      <c r="AM102" s="83"/>
      <c r="AN102" s="2">
        <v>2</v>
      </c>
      <c r="AO102" s="2">
        <v>26</v>
      </c>
      <c r="AP102" s="2" t="s">
        <v>963</v>
      </c>
      <c r="AQ102" s="2" t="s">
        <v>1013</v>
      </c>
      <c r="AR102" s="2">
        <v>1.036</v>
      </c>
      <c r="AT102" s="2">
        <v>410</v>
      </c>
    </row>
    <row r="103" spans="1:46" ht="15">
      <c r="A103" s="77"/>
      <c r="B103" s="68">
        <v>4</v>
      </c>
      <c r="C103" s="70">
        <v>4</v>
      </c>
      <c r="D103" s="71">
        <v>2.5</v>
      </c>
      <c r="E103" s="72">
        <f t="shared" si="6"/>
        <v>2.125</v>
      </c>
      <c r="F103" s="73"/>
      <c r="G103" s="76"/>
      <c r="H103" s="75"/>
      <c r="I103" s="72"/>
      <c r="J103" s="72"/>
      <c r="K103" s="83"/>
      <c r="M103" s="1744"/>
      <c r="N103" s="92">
        <v>4</v>
      </c>
      <c r="O103" s="93" t="s">
        <v>1078</v>
      </c>
      <c r="P103" s="94">
        <f>'§11.直角(地震)'!R91</f>
        <v>0</v>
      </c>
      <c r="Q103" s="102">
        <f>P103+Q102</f>
        <v>0</v>
      </c>
      <c r="R103" s="100" t="s">
        <v>963</v>
      </c>
      <c r="S103" s="103"/>
      <c r="T103" s="103"/>
      <c r="U103" s="103"/>
      <c r="V103" s="103"/>
      <c r="W103" s="103"/>
      <c r="X103" s="103"/>
      <c r="Y103" s="115"/>
      <c r="Z103" s="111">
        <v>4</v>
      </c>
      <c r="AA103" s="112"/>
      <c r="AB103" s="112">
        <f>IF(O103="","",IF(Q103+0.00001&gt;MAX(A节点位置A),INDEX(A要素号A,MAX(A要素号A)),LOOKUP(Q103,'荷载录入（直角地震）2'!A节点位置A,'荷载录入（直角地震）2'!A要素号A)))</f>
        <v>1</v>
      </c>
      <c r="AC103" s="113" t="str">
        <f t="shared" si="4"/>
        <v>増分なし</v>
      </c>
      <c r="AD103" s="112" t="s">
        <v>1013</v>
      </c>
      <c r="AE103" s="114">
        <f>IF(O103="","",Q103-INDEX('荷载录入（直角地震）2'!A节点位置A,MATCH(AB103,'荷载录入（直角地震）2'!A要素号A,0)))</f>
        <v>0</v>
      </c>
      <c r="AF103" s="114"/>
      <c r="AG103" s="112" t="str">
        <f t="shared" si="5"/>
        <v>无对应参数</v>
      </c>
      <c r="AH103" s="118"/>
      <c r="AI103" s="118"/>
      <c r="AJ103" s="118"/>
      <c r="AK103" s="118"/>
      <c r="AM103" s="83"/>
      <c r="AN103" s="2">
        <v>3</v>
      </c>
      <c r="AO103" s="2">
        <v>26</v>
      </c>
      <c r="AP103" s="2" t="s">
        <v>963</v>
      </c>
      <c r="AQ103" s="2" t="s">
        <v>1013</v>
      </c>
      <c r="AR103" s="2">
        <v>3.56</v>
      </c>
      <c r="AT103" s="2">
        <v>399</v>
      </c>
    </row>
    <row r="104" spans="1:46" ht="15">
      <c r="A104" s="77"/>
      <c r="B104" s="68">
        <v>5</v>
      </c>
      <c r="C104" s="70">
        <v>5</v>
      </c>
      <c r="D104" s="71">
        <v>1.4750000000000001</v>
      </c>
      <c r="E104" s="72">
        <f t="shared" si="6"/>
        <v>4.625</v>
      </c>
      <c r="F104" s="73"/>
      <c r="G104" s="76"/>
      <c r="H104" s="75"/>
      <c r="I104" s="72"/>
      <c r="J104" s="72"/>
      <c r="K104" s="83"/>
      <c r="M104" s="1744"/>
      <c r="N104" s="92">
        <v>5</v>
      </c>
      <c r="O104" s="93" t="s">
        <v>1082</v>
      </c>
      <c r="P104" s="94">
        <f>'§11.直角(地震)'!G88</f>
        <v>0</v>
      </c>
      <c r="Q104" s="99">
        <f>P104</f>
        <v>0</v>
      </c>
      <c r="R104" s="100" t="s">
        <v>963</v>
      </c>
      <c r="S104" s="101"/>
      <c r="T104" s="101"/>
      <c r="U104" s="101"/>
      <c r="V104" s="101"/>
      <c r="W104" s="101"/>
      <c r="X104" s="101"/>
      <c r="Y104" s="110"/>
      <c r="Z104" s="111">
        <v>5</v>
      </c>
      <c r="AA104" s="112"/>
      <c r="AB104" s="112">
        <f>IF(O104="","",IF(Q104+0.00001&gt;MAX(A节点位置A),INDEX(A要素号A,MAX(A要素号A)),LOOKUP(Q104,'荷载录入（直角地震）2'!A节点位置A,'荷载录入（直角地震）2'!A要素号A)))</f>
        <v>1</v>
      </c>
      <c r="AC104" s="113" t="str">
        <f t="shared" si="4"/>
        <v>増分なし</v>
      </c>
      <c r="AD104" s="112" t="s">
        <v>1013</v>
      </c>
      <c r="AE104" s="114">
        <f>IF(O104="","",Q104-INDEX('荷载录入（直角地震）2'!A节点位置A,MATCH(AB104,'荷载录入（直角地震）2'!A要素号A,0)))</f>
        <v>0</v>
      </c>
      <c r="AF104" s="114"/>
      <c r="AG104" s="112" t="str">
        <f t="shared" si="5"/>
        <v>无对应参数</v>
      </c>
      <c r="AH104" s="118"/>
      <c r="AI104" s="118"/>
      <c r="AJ104" s="118"/>
      <c r="AK104" s="118"/>
      <c r="AM104" s="83"/>
      <c r="AN104" s="2">
        <v>4</v>
      </c>
      <c r="AO104" s="2">
        <v>30</v>
      </c>
      <c r="AP104" s="2" t="s">
        <v>963</v>
      </c>
      <c r="AQ104" s="2" t="s">
        <v>1013</v>
      </c>
      <c r="AR104" s="2">
        <v>0.14399999999999999</v>
      </c>
      <c r="AT104" s="2">
        <v>812</v>
      </c>
    </row>
    <row r="105" spans="1:46" ht="15">
      <c r="B105" s="68">
        <v>6</v>
      </c>
      <c r="C105" s="70">
        <v>6</v>
      </c>
      <c r="D105" s="71">
        <v>1.4750000000000001</v>
      </c>
      <c r="E105" s="72">
        <f t="shared" si="6"/>
        <v>6.1</v>
      </c>
      <c r="F105" s="73"/>
      <c r="G105" s="76"/>
      <c r="H105" s="75"/>
      <c r="I105" s="72"/>
      <c r="J105" s="72"/>
      <c r="K105" s="83"/>
      <c r="M105" s="1744"/>
      <c r="N105" s="92">
        <v>6</v>
      </c>
      <c r="O105" s="93" t="s">
        <v>1084</v>
      </c>
      <c r="P105" s="94">
        <f>'§11.直角(地震)'!N88</f>
        <v>0</v>
      </c>
      <c r="Q105" s="102">
        <f t="shared" ref="Q105:Q108" si="7">P105+Q104</f>
        <v>0</v>
      </c>
      <c r="R105" s="100" t="s">
        <v>963</v>
      </c>
      <c r="S105" s="103"/>
      <c r="T105" s="103"/>
      <c r="U105" s="103"/>
      <c r="V105" s="103"/>
      <c r="W105" s="103"/>
      <c r="X105" s="103"/>
      <c r="Y105" s="115"/>
      <c r="Z105" s="111">
        <v>6</v>
      </c>
      <c r="AA105" s="112"/>
      <c r="AB105" s="112">
        <f>IF(O105="","",IF(Q105+0.00001&gt;MAX(A节点位置A),INDEX(A要素号A,MAX(A要素号A)),LOOKUP(Q105,'荷载录入（直角地震）2'!A节点位置A,'荷载录入（直角地震）2'!A要素号A)))</f>
        <v>1</v>
      </c>
      <c r="AC105" s="113" t="str">
        <f t="shared" si="4"/>
        <v>増分なし</v>
      </c>
      <c r="AD105" s="112" t="s">
        <v>1013</v>
      </c>
      <c r="AE105" s="114">
        <f>IF(O105="","",Q105-INDEX('荷载录入（直角地震）2'!A节点位置A,MATCH(AB105,'荷载录入（直角地震）2'!A要素号A,0)))</f>
        <v>0</v>
      </c>
      <c r="AF105" s="114"/>
      <c r="AG105" s="112" t="str">
        <f t="shared" si="5"/>
        <v>无对应参数</v>
      </c>
      <c r="AH105" s="118"/>
      <c r="AI105" s="118"/>
      <c r="AJ105" s="118"/>
      <c r="AK105" s="118"/>
      <c r="AM105" s="83"/>
      <c r="AN105" s="2">
        <v>5</v>
      </c>
      <c r="AO105" s="119">
        <v>1</v>
      </c>
      <c r="AP105" s="119" t="s">
        <v>963</v>
      </c>
      <c r="AQ105" s="119" t="s">
        <v>1013</v>
      </c>
      <c r="AR105" s="119">
        <v>1.02</v>
      </c>
      <c r="AS105" s="119"/>
      <c r="AT105" s="119">
        <v>290</v>
      </c>
    </row>
    <row r="106" spans="1:46" ht="15">
      <c r="B106" s="68">
        <v>7</v>
      </c>
      <c r="C106" s="70">
        <v>7</v>
      </c>
      <c r="D106" s="71">
        <v>2.5</v>
      </c>
      <c r="E106" s="72">
        <f t="shared" si="6"/>
        <v>7.5749999999999993</v>
      </c>
      <c r="F106" s="73"/>
      <c r="G106" s="76"/>
      <c r="H106" s="75"/>
      <c r="I106" s="72"/>
      <c r="J106" s="72"/>
      <c r="K106" s="83"/>
      <c r="N106" s="92">
        <v>7</v>
      </c>
      <c r="O106" s="93"/>
      <c r="P106" s="94">
        <v>2.524</v>
      </c>
      <c r="Q106" s="102">
        <f t="shared" si="7"/>
        <v>2.524</v>
      </c>
      <c r="R106" s="100" t="s">
        <v>963</v>
      </c>
      <c r="S106" s="101"/>
      <c r="T106" s="101"/>
      <c r="U106" s="101"/>
      <c r="V106" s="101"/>
      <c r="W106" s="101"/>
      <c r="X106" s="101"/>
      <c r="Y106" s="110"/>
      <c r="Z106" s="111">
        <v>7</v>
      </c>
      <c r="AA106" s="112"/>
      <c r="AB106" s="112" t="str">
        <f>IF(O106="","",IF(Q106+0.00001&gt;MAX(A节点位置A),INDEX(A要素号A,MAX(A要素号A)),LOOKUP(Q106,'荷载录入（直角地震）2'!A节点位置A,'荷载录入（直角地震）2'!A要素号A)))</f>
        <v/>
      </c>
      <c r="AC106" s="113" t="str">
        <f t="shared" si="4"/>
        <v>増分なし</v>
      </c>
      <c r="AD106" s="112" t="s">
        <v>1013</v>
      </c>
      <c r="AE106" s="114" t="str">
        <f>IF(O106="","",Q106-INDEX('荷载录入（直角地震）2'!A节点位置A,MATCH(AB106,'荷载录入（直角地震）2'!A要素号A,0)))</f>
        <v/>
      </c>
      <c r="AF106" s="114"/>
      <c r="AG106" s="112" t="str">
        <f t="shared" si="5"/>
        <v>录入参数</v>
      </c>
      <c r="AH106" s="112"/>
      <c r="AI106" s="112"/>
      <c r="AJ106" s="112"/>
      <c r="AK106" s="112"/>
      <c r="AM106" s="83"/>
      <c r="AN106" s="2">
        <v>6</v>
      </c>
      <c r="AO106" s="119">
        <v>5</v>
      </c>
      <c r="AP106" s="119" t="s">
        <v>963</v>
      </c>
      <c r="AQ106" s="119" t="s">
        <v>1013</v>
      </c>
      <c r="AR106" s="119">
        <v>0.22</v>
      </c>
      <c r="AS106" s="119"/>
      <c r="AT106" s="119">
        <v>366</v>
      </c>
    </row>
    <row r="107" spans="1:46" ht="15">
      <c r="B107" s="68">
        <v>8</v>
      </c>
      <c r="C107" s="70">
        <v>8</v>
      </c>
      <c r="D107" s="71">
        <v>0.75</v>
      </c>
      <c r="E107" s="72">
        <f t="shared" si="6"/>
        <v>10.074999999999999</v>
      </c>
      <c r="F107" s="73"/>
      <c r="G107" s="76"/>
      <c r="H107" s="75"/>
      <c r="I107" s="72"/>
      <c r="J107" s="72"/>
      <c r="K107" s="83"/>
      <c r="N107" s="92">
        <v>8</v>
      </c>
      <c r="O107" s="93" t="s">
        <v>1154</v>
      </c>
      <c r="P107" s="94">
        <v>2.524</v>
      </c>
      <c r="Q107" s="102">
        <f t="shared" si="7"/>
        <v>5.048</v>
      </c>
      <c r="R107" s="100" t="s">
        <v>963</v>
      </c>
      <c r="S107" s="103"/>
      <c r="T107" s="103"/>
      <c r="U107" s="103"/>
      <c r="V107" s="103"/>
      <c r="W107" s="103"/>
      <c r="X107" s="103"/>
      <c r="Y107" s="115"/>
      <c r="Z107" s="111">
        <v>8</v>
      </c>
      <c r="AA107" s="112"/>
      <c r="AB107" s="112">
        <f>IF(O107="","",IF(Q107+0.00001&gt;MAX(A节点位置A),INDEX(A要素号A,MAX(A要素号A)),LOOKUP(Q107,'荷载录入（直角地震）2'!A节点位置A,'荷载录入（直角地震）2'!A要素号A)))</f>
        <v>5</v>
      </c>
      <c r="AC107" s="113" t="str">
        <f t="shared" si="4"/>
        <v>増分なし</v>
      </c>
      <c r="AD107" s="112" t="s">
        <v>1013</v>
      </c>
      <c r="AE107" s="114">
        <f>IF(O107="","",Q107-INDEX('荷载录入（直角地震）2'!A节点位置A,MATCH(AB107,'荷载录入（直角地震）2'!A要素号A,0)))</f>
        <v>0.42300000000000004</v>
      </c>
      <c r="AF107" s="114"/>
      <c r="AG107" s="112" t="str">
        <f t="shared" si="5"/>
        <v>无对应参数</v>
      </c>
      <c r="AH107" s="112"/>
      <c r="AI107" s="112"/>
      <c r="AJ107" s="112"/>
      <c r="AK107" s="112"/>
      <c r="AM107" s="83"/>
      <c r="AN107" s="2">
        <v>7</v>
      </c>
      <c r="AO107" s="119">
        <v>8</v>
      </c>
      <c r="AP107" s="119" t="s">
        <v>963</v>
      </c>
      <c r="AQ107" s="119" t="s">
        <v>1013</v>
      </c>
      <c r="AR107" s="119">
        <v>0.92</v>
      </c>
      <c r="AS107" s="119"/>
      <c r="AT107" s="119">
        <v>370</v>
      </c>
    </row>
    <row r="108" spans="1:46" ht="15">
      <c r="B108" s="68">
        <v>9</v>
      </c>
      <c r="C108" s="70">
        <v>9</v>
      </c>
      <c r="D108" s="71">
        <v>0.75</v>
      </c>
      <c r="E108" s="72">
        <f t="shared" si="6"/>
        <v>10.824999999999999</v>
      </c>
      <c r="F108" s="73"/>
      <c r="G108" s="78"/>
      <c r="H108" s="75"/>
      <c r="I108" s="72"/>
      <c r="J108" s="72"/>
      <c r="K108" s="83"/>
      <c r="N108" s="92">
        <v>9</v>
      </c>
      <c r="O108" s="93" t="s">
        <v>1155</v>
      </c>
      <c r="P108" s="94">
        <v>2.524</v>
      </c>
      <c r="Q108" s="102">
        <f t="shared" si="7"/>
        <v>7.5720000000000001</v>
      </c>
      <c r="R108" s="100" t="s">
        <v>963</v>
      </c>
      <c r="S108" s="101"/>
      <c r="T108" s="101"/>
      <c r="U108" s="101"/>
      <c r="V108" s="101"/>
      <c r="W108" s="101"/>
      <c r="X108" s="101"/>
      <c r="Y108" s="110"/>
      <c r="Z108" s="111">
        <v>9</v>
      </c>
      <c r="AA108" s="112"/>
      <c r="AB108" s="112">
        <f>IF(O108="","",IF(Q108+0.00001&gt;MAX(A节点位置A),INDEX(A要素号A,MAX(A要素号A)),LOOKUP(Q108,'荷载录入（直角地震）2'!A节点位置A,'荷载录入（直角地震）2'!A要素号A)))</f>
        <v>6</v>
      </c>
      <c r="AC108" s="113" t="str">
        <f t="shared" si="4"/>
        <v>増分なし</v>
      </c>
      <c r="AD108" s="112" t="s">
        <v>1013</v>
      </c>
      <c r="AE108" s="114">
        <f>IF(O108="","",Q108-INDEX('荷载录入（直角地震）2'!A节点位置A,MATCH(AB108,'荷载录入（直角地震）2'!A要素号A,0)))</f>
        <v>1.4720000000000004</v>
      </c>
      <c r="AF108" s="114"/>
      <c r="AG108" s="112" t="str">
        <f t="shared" si="5"/>
        <v>无对应参数</v>
      </c>
      <c r="AH108" s="112"/>
      <c r="AI108" s="112"/>
      <c r="AJ108" s="112"/>
      <c r="AK108" s="112"/>
      <c r="AM108" s="83"/>
      <c r="AN108" s="2">
        <v>8</v>
      </c>
      <c r="AO108" s="119">
        <v>13</v>
      </c>
      <c r="AP108" s="119" t="s">
        <v>963</v>
      </c>
      <c r="AQ108" s="119" t="s">
        <v>1013</v>
      </c>
      <c r="AR108" s="119">
        <v>0.14499999999999999</v>
      </c>
      <c r="AS108" s="119"/>
      <c r="AT108" s="119">
        <v>419</v>
      </c>
    </row>
    <row r="109" spans="1:46" ht="15">
      <c r="B109" s="68">
        <v>10</v>
      </c>
      <c r="C109" s="70">
        <v>10</v>
      </c>
      <c r="D109" s="71">
        <v>0.625</v>
      </c>
      <c r="E109" s="72">
        <f t="shared" si="6"/>
        <v>11.574999999999999</v>
      </c>
      <c r="F109" s="66"/>
      <c r="G109" s="72"/>
      <c r="H109" s="72"/>
      <c r="I109" s="72"/>
      <c r="J109" s="72"/>
      <c r="K109" s="83"/>
      <c r="N109" s="92">
        <v>10</v>
      </c>
      <c r="O109" s="93"/>
      <c r="P109" s="94">
        <v>0.48</v>
      </c>
      <c r="Q109" s="102">
        <f t="shared" ref="Q109" si="8">P109+Q108</f>
        <v>8.0519999999999996</v>
      </c>
      <c r="R109" s="100" t="s">
        <v>963</v>
      </c>
      <c r="S109" s="103"/>
      <c r="T109" s="103"/>
      <c r="U109" s="103"/>
      <c r="V109" s="103"/>
      <c r="W109" s="103"/>
      <c r="X109" s="103"/>
      <c r="Y109" s="115"/>
      <c r="Z109" s="116"/>
      <c r="AA109" s="112"/>
      <c r="AB109" s="112" t="str">
        <f>IF(O109="","",IF(Q109+0.00001&gt;MAX(A节点位置A),INDEX(A要素号A,MAX(A要素号A)),LOOKUP(Q109,'荷载录入（直角地震）2'!A节点位置A,'荷载录入（直角地震）2'!A要素号A)))</f>
        <v/>
      </c>
      <c r="AC109" s="113" t="str">
        <f t="shared" ref="AC109:AC164" si="9">R109</f>
        <v>増分なし</v>
      </c>
      <c r="AD109" s="112" t="s">
        <v>1013</v>
      </c>
      <c r="AE109" s="114" t="str">
        <f>IF(O109="","",Q109-INDEX('荷载录入（直角地震）2'!A节点位置A,MATCH(AB109,'荷载录入（直角地震）2'!A要素号A,0)))</f>
        <v/>
      </c>
      <c r="AF109" s="114"/>
      <c r="AG109" s="112" t="str">
        <f t="shared" ref="AG109:AG178" si="10">IF(O109="","录入参数",IFERROR(IFERROR(IFERROR(IFERROR(INDEX($C$42:$C$91,MATCH(O109,$B$42:$B$91,0)),INDEX($F$42:$F$91,MATCH(O109,$E$42:$E$91,0))),INDEX($I$42:$I$91,MATCH(O109,$H$42:$H$91,0))),INDEX($L$42:$L$91,MATCH(O109,$K$42:$K$91,0))),"无对应参数"))</f>
        <v>录入参数</v>
      </c>
      <c r="AH109" s="112"/>
      <c r="AI109" s="112"/>
      <c r="AJ109" s="112"/>
      <c r="AK109" s="112"/>
      <c r="AM109" s="83"/>
      <c r="AN109" s="2">
        <v>9</v>
      </c>
      <c r="AO109" s="119">
        <v>17</v>
      </c>
      <c r="AP109" s="119" t="s">
        <v>963</v>
      </c>
      <c r="AQ109" s="119" t="s">
        <v>1013</v>
      </c>
      <c r="AR109" s="119">
        <v>0.41</v>
      </c>
      <c r="AS109" s="119"/>
      <c r="AT109" s="119">
        <v>258</v>
      </c>
    </row>
    <row r="110" spans="1:46" ht="15">
      <c r="B110" s="68">
        <v>11</v>
      </c>
      <c r="C110" s="70"/>
      <c r="D110" s="79"/>
      <c r="E110" s="72">
        <f t="shared" si="6"/>
        <v>12.2</v>
      </c>
      <c r="F110" s="80"/>
      <c r="G110" s="72"/>
      <c r="H110" s="72"/>
      <c r="I110" s="72"/>
      <c r="J110" s="80"/>
      <c r="K110" s="83"/>
      <c r="N110" s="92">
        <v>11</v>
      </c>
      <c r="O110" s="93" t="s">
        <v>1156</v>
      </c>
      <c r="P110" s="94">
        <f>2.2+6+6</f>
        <v>14.2</v>
      </c>
      <c r="Q110" s="99">
        <f>P110</f>
        <v>14.2</v>
      </c>
      <c r="R110" s="100" t="s">
        <v>963</v>
      </c>
      <c r="S110" s="101"/>
      <c r="T110" s="101"/>
      <c r="U110" s="101"/>
      <c r="V110" s="101"/>
      <c r="W110" s="101"/>
      <c r="X110" s="101"/>
      <c r="Y110" s="110"/>
      <c r="Z110" s="111">
        <v>10</v>
      </c>
      <c r="AA110" s="112"/>
      <c r="AB110" s="112">
        <f>IF(O110="","",IF(Q110+0.00001&gt;MAX(A节点位置A),INDEX(A要素号A,MAX(A要素号A)),LOOKUP(Q110,'荷载录入（直角地震）2'!A节点位置A,'荷载录入（直角地震）2'!A要素号A)))</f>
        <v>10</v>
      </c>
      <c r="AC110" s="113" t="str">
        <f t="shared" si="9"/>
        <v>増分なし</v>
      </c>
      <c r="AD110" s="112" t="s">
        <v>1013</v>
      </c>
      <c r="AE110" s="114">
        <f>IF(O110="","",Q110-INDEX('荷载录入（直角地震）2'!A节点位置A,MATCH(AB110,'荷载录入（直角地震）2'!A要素号A,0)))</f>
        <v>2.625</v>
      </c>
      <c r="AF110" s="114"/>
      <c r="AG110" s="112" t="str">
        <f t="shared" si="10"/>
        <v>无对应参数</v>
      </c>
      <c r="AH110" s="112"/>
      <c r="AI110" s="112"/>
      <c r="AJ110" s="112"/>
      <c r="AK110" s="112"/>
      <c r="AM110" s="83"/>
      <c r="AN110" s="2">
        <v>10</v>
      </c>
      <c r="AO110" s="119">
        <v>22</v>
      </c>
      <c r="AP110" s="119" t="s">
        <v>963</v>
      </c>
      <c r="AQ110" s="119" t="s">
        <v>1013</v>
      </c>
      <c r="AR110" s="119">
        <v>0.748</v>
      </c>
      <c r="AS110" s="119"/>
      <c r="AT110" s="119">
        <v>984</v>
      </c>
    </row>
    <row r="111" spans="1:46" ht="15">
      <c r="B111" s="68">
        <v>12</v>
      </c>
      <c r="C111" s="70"/>
      <c r="D111" s="79"/>
      <c r="E111" s="72">
        <f t="shared" si="6"/>
        <v>12.2</v>
      </c>
      <c r="F111" s="80"/>
      <c r="G111" s="72"/>
      <c r="H111" s="72"/>
      <c r="I111" s="72"/>
      <c r="J111" s="80"/>
      <c r="K111" s="83"/>
      <c r="N111" s="92">
        <v>12</v>
      </c>
      <c r="O111" s="93" t="s">
        <v>1157</v>
      </c>
      <c r="P111" s="94">
        <v>3.5219999999999998</v>
      </c>
      <c r="Q111" s="102">
        <f t="shared" ref="Q111:Q116" si="11">P111+Q110</f>
        <v>17.721999999999998</v>
      </c>
      <c r="R111" s="100" t="s">
        <v>963</v>
      </c>
      <c r="S111" s="103"/>
      <c r="T111" s="103"/>
      <c r="U111" s="103"/>
      <c r="V111" s="103"/>
      <c r="W111" s="103"/>
      <c r="X111" s="103"/>
      <c r="Y111" s="115"/>
      <c r="Z111" s="111">
        <v>10</v>
      </c>
      <c r="AA111" s="112"/>
      <c r="AB111" s="112">
        <f>IF(O111="","",IF(Q111+0.00001&gt;MAX(A节点位置A),INDEX(A要素号A,MAX(A要素号A)),LOOKUP(Q111,'荷载录入（直角地震）2'!A节点位置A,'荷载录入（直角地震）2'!A要素号A)))</f>
        <v>10</v>
      </c>
      <c r="AC111" s="113" t="str">
        <f t="shared" si="9"/>
        <v>増分なし</v>
      </c>
      <c r="AD111" s="112" t="s">
        <v>1013</v>
      </c>
      <c r="AE111" s="114">
        <f>IF(O111="","",Q111-INDEX('荷载录入（直角地震）2'!A节点位置A,MATCH(AB111,'荷载录入（直角地震）2'!A要素号A,0)))</f>
        <v>6.1469999999999985</v>
      </c>
      <c r="AF111" s="114"/>
      <c r="AG111" s="112" t="str">
        <f t="shared" si="10"/>
        <v>无对应参数</v>
      </c>
      <c r="AH111" s="112"/>
      <c r="AI111" s="112"/>
      <c r="AJ111" s="112"/>
      <c r="AK111" s="112"/>
      <c r="AM111" s="83"/>
      <c r="AN111" s="2">
        <v>11</v>
      </c>
      <c r="AO111" s="119">
        <v>26</v>
      </c>
      <c r="AP111" s="119" t="s">
        <v>963</v>
      </c>
      <c r="AQ111" s="119" t="s">
        <v>1013</v>
      </c>
      <c r="AR111" s="119">
        <v>1.1619999999999999</v>
      </c>
      <c r="AS111" s="119"/>
      <c r="AT111" s="119">
        <v>336</v>
      </c>
    </row>
    <row r="112" spans="1:46" ht="15">
      <c r="B112" s="68"/>
      <c r="C112" s="70"/>
      <c r="D112" s="79"/>
      <c r="E112" s="72">
        <f t="shared" si="6"/>
        <v>12.2</v>
      </c>
      <c r="F112" s="80"/>
      <c r="G112" s="72"/>
      <c r="H112" s="72"/>
      <c r="I112" s="72"/>
      <c r="J112" s="80"/>
      <c r="K112" s="83"/>
      <c r="N112" s="92">
        <v>13</v>
      </c>
      <c r="O112" s="93" t="s">
        <v>1158</v>
      </c>
      <c r="P112" s="94">
        <v>2.524</v>
      </c>
      <c r="Q112" s="102">
        <f t="shared" si="11"/>
        <v>20.245999999999999</v>
      </c>
      <c r="R112" s="100" t="s">
        <v>963</v>
      </c>
      <c r="S112" s="103"/>
      <c r="T112" s="103"/>
      <c r="U112" s="103"/>
      <c r="V112" s="103"/>
      <c r="W112" s="103"/>
      <c r="X112" s="103"/>
      <c r="Y112" s="115"/>
      <c r="Z112" s="111">
        <v>11</v>
      </c>
      <c r="AA112" s="112"/>
      <c r="AB112" s="112">
        <f>IF(O112="","",IF(Q112+0.00001&gt;MAX(A节点位置A),INDEX(A要素号A,MAX(A要素号A)),LOOKUP(Q112,'荷载录入（直角地震）2'!A节点位置A,'荷载录入（直角地震）2'!A要素号A)))</f>
        <v>10</v>
      </c>
      <c r="AC112" s="113" t="str">
        <f t="shared" si="9"/>
        <v>増分なし</v>
      </c>
      <c r="AD112" s="112" t="s">
        <v>1013</v>
      </c>
      <c r="AE112" s="114">
        <f>IF(O112="","",Q112-INDEX('荷载录入（直角地震）2'!A节点位置A,MATCH(AB112,'荷载录入（直角地震）2'!A要素号A,0)))</f>
        <v>8.6709999999999994</v>
      </c>
      <c r="AF112" s="114"/>
      <c r="AG112" s="112" t="str">
        <f t="shared" si="10"/>
        <v>无对应参数</v>
      </c>
      <c r="AH112" s="112"/>
      <c r="AI112" s="112"/>
      <c r="AJ112" s="112"/>
      <c r="AK112" s="112"/>
      <c r="AM112" s="83"/>
      <c r="AN112" s="2">
        <v>12</v>
      </c>
      <c r="AO112" s="119">
        <v>26</v>
      </c>
      <c r="AP112" s="119" t="s">
        <v>963</v>
      </c>
      <c r="AQ112" s="119" t="s">
        <v>1013</v>
      </c>
      <c r="AR112" s="119">
        <v>3.6859999999999999</v>
      </c>
      <c r="AS112" s="119"/>
      <c r="AT112" s="119">
        <v>342</v>
      </c>
    </row>
    <row r="113" spans="2:46" ht="15">
      <c r="B113" s="68"/>
      <c r="C113" s="70"/>
      <c r="D113" s="79"/>
      <c r="E113" s="72">
        <f t="shared" si="6"/>
        <v>12.2</v>
      </c>
      <c r="F113" s="80"/>
      <c r="G113" s="72"/>
      <c r="H113" s="72"/>
      <c r="I113" s="72"/>
      <c r="J113" s="80"/>
      <c r="K113" s="96"/>
      <c r="N113" s="92">
        <v>14</v>
      </c>
      <c r="O113" s="93" t="s">
        <v>1159</v>
      </c>
      <c r="P113" s="94">
        <v>2.524</v>
      </c>
      <c r="Q113" s="102">
        <f t="shared" si="11"/>
        <v>22.77</v>
      </c>
      <c r="R113" s="100" t="s">
        <v>963</v>
      </c>
      <c r="S113" s="101"/>
      <c r="T113" s="101"/>
      <c r="U113" s="101"/>
      <c r="V113" s="101"/>
      <c r="W113" s="101"/>
      <c r="X113" s="101"/>
      <c r="Y113" s="110"/>
      <c r="Z113" s="111">
        <v>12</v>
      </c>
      <c r="AA113" s="112"/>
      <c r="AB113" s="112">
        <f>IF(O113="","",IF(Q113+0.00001&gt;MAX(A节点位置A),INDEX(A要素号A,MAX(A要素号A)),LOOKUP(Q113,'荷载录入（直角地震）2'!A节点位置A,'荷载录入（直角地震）2'!A要素号A)))</f>
        <v>10</v>
      </c>
      <c r="AC113" s="113" t="str">
        <f t="shared" si="9"/>
        <v>増分なし</v>
      </c>
      <c r="AD113" s="112" t="s">
        <v>1013</v>
      </c>
      <c r="AE113" s="114">
        <f>IF(O113="","",Q113-INDEX('荷载录入（直角地震）2'!A节点位置A,MATCH(AB113,'荷载录入（直角地震）2'!A要素号A,0)))</f>
        <v>11.195</v>
      </c>
      <c r="AF113" s="114"/>
      <c r="AG113" s="112" t="str">
        <f t="shared" si="10"/>
        <v>无对应参数</v>
      </c>
      <c r="AH113" s="112"/>
      <c r="AI113" s="112"/>
      <c r="AJ113" s="112"/>
      <c r="AK113" s="112"/>
      <c r="AM113" s="96"/>
      <c r="AN113" s="2">
        <v>13</v>
      </c>
      <c r="AO113" s="119">
        <v>30</v>
      </c>
      <c r="AP113" s="119" t="s">
        <v>963</v>
      </c>
      <c r="AQ113" s="119" t="s">
        <v>1013</v>
      </c>
      <c r="AR113" s="119">
        <v>0.27</v>
      </c>
      <c r="AS113" s="119"/>
      <c r="AT113" s="119">
        <v>955</v>
      </c>
    </row>
    <row r="114" spans="2:46" ht="15">
      <c r="B114" s="68"/>
      <c r="C114" s="70"/>
      <c r="D114" s="79"/>
      <c r="E114" s="72">
        <f t="shared" si="6"/>
        <v>12.2</v>
      </c>
      <c r="F114" s="80"/>
      <c r="G114" s="72"/>
      <c r="H114" s="80"/>
      <c r="I114" s="80"/>
      <c r="J114" s="80"/>
      <c r="K114" s="96"/>
      <c r="N114" s="92">
        <v>15</v>
      </c>
      <c r="O114" s="93" t="s">
        <v>1160</v>
      </c>
      <c r="P114" s="94">
        <v>2.524</v>
      </c>
      <c r="Q114" s="102">
        <f t="shared" si="11"/>
        <v>25.294</v>
      </c>
      <c r="R114" s="100" t="s">
        <v>963</v>
      </c>
      <c r="S114" s="101"/>
      <c r="T114" s="101"/>
      <c r="U114" s="101"/>
      <c r="V114" s="101"/>
      <c r="W114" s="101"/>
      <c r="X114" s="101"/>
      <c r="Y114" s="110"/>
      <c r="Z114" s="111">
        <v>13</v>
      </c>
      <c r="AA114" s="112"/>
      <c r="AB114" s="112">
        <f>IF(O114="","",IF(Q114+0.00001&gt;MAX(A节点位置A),INDEX(A要素号A,MAX(A要素号A)),LOOKUP(Q114,'荷载录入（直角地震）2'!A节点位置A,'荷载录入（直角地震）2'!A要素号A)))</f>
        <v>10</v>
      </c>
      <c r="AC114" s="113" t="str">
        <f t="shared" si="9"/>
        <v>増分なし</v>
      </c>
      <c r="AD114" s="112" t="s">
        <v>1013</v>
      </c>
      <c r="AE114" s="114">
        <f>IF(O114="","",Q114-INDEX('荷载录入（直角地震）2'!A节点位置A,MATCH(AB114,'荷载录入（直角地震）2'!A要素号A,0)))</f>
        <v>13.719000000000001</v>
      </c>
      <c r="AF114" s="114"/>
      <c r="AG114" s="112" t="str">
        <f t="shared" si="10"/>
        <v>无对应参数</v>
      </c>
      <c r="AH114" s="112"/>
      <c r="AI114" s="112"/>
      <c r="AJ114" s="112"/>
      <c r="AK114" s="112"/>
      <c r="AM114" s="96"/>
    </row>
    <row r="115" spans="2:46" ht="15">
      <c r="B115" s="68"/>
      <c r="C115" s="70"/>
      <c r="D115" s="81"/>
      <c r="E115" s="72">
        <f t="shared" si="6"/>
        <v>12.2</v>
      </c>
      <c r="F115" s="80"/>
      <c r="G115" s="72"/>
      <c r="H115" s="80"/>
      <c r="I115" s="80"/>
      <c r="J115" s="80"/>
      <c r="K115" s="96"/>
      <c r="N115" s="92">
        <v>16</v>
      </c>
      <c r="O115" s="93"/>
      <c r="P115" s="94">
        <v>0.60599999999999998</v>
      </c>
      <c r="Q115" s="102">
        <f t="shared" si="11"/>
        <v>25.900000000000002</v>
      </c>
      <c r="R115" s="100" t="s">
        <v>963</v>
      </c>
      <c r="S115" s="101"/>
      <c r="T115" s="101"/>
      <c r="U115" s="101"/>
      <c r="V115" s="101"/>
      <c r="W115" s="101"/>
      <c r="X115" s="101"/>
      <c r="Y115" s="110"/>
      <c r="Z115" s="111"/>
      <c r="AA115" s="112"/>
      <c r="AB115" s="112" t="str">
        <f>IF(O115="","",IF(Q115+0.00001&gt;MAX(A节点位置A),INDEX(A要素号A,MAX(A要素号A)),LOOKUP(Q115,'荷载录入（直角地震）2'!A节点位置A,'荷载录入（直角地震）2'!A要素号A)))</f>
        <v/>
      </c>
      <c r="AC115" s="113" t="str">
        <f t="shared" si="9"/>
        <v>増分なし</v>
      </c>
      <c r="AD115" s="112" t="s">
        <v>1013</v>
      </c>
      <c r="AE115" s="114" t="str">
        <f>IF(O115="","",Q115-INDEX('荷载录入（直角地震）2'!A节点位置A,MATCH(AB115,'荷载录入（直角地震）2'!A要素号A,0)))</f>
        <v/>
      </c>
      <c r="AF115" s="114"/>
      <c r="AG115" s="112" t="str">
        <f t="shared" si="10"/>
        <v>录入参数</v>
      </c>
      <c r="AH115" s="112"/>
      <c r="AI115" s="112"/>
      <c r="AJ115" s="112"/>
      <c r="AK115" s="112"/>
      <c r="AM115" s="96"/>
    </row>
    <row r="116" spans="2:46" ht="15">
      <c r="B116" s="68"/>
      <c r="C116" s="70"/>
      <c r="D116" s="81"/>
      <c r="E116" s="72">
        <f t="shared" si="6"/>
        <v>12.2</v>
      </c>
      <c r="F116" s="80"/>
      <c r="G116" s="72"/>
      <c r="H116" s="80"/>
      <c r="I116" s="80"/>
      <c r="J116" s="80"/>
      <c r="K116" s="96"/>
      <c r="N116" s="92">
        <v>17</v>
      </c>
      <c r="O116" s="93"/>
      <c r="P116" s="94"/>
      <c r="Q116" s="102">
        <f t="shared" si="11"/>
        <v>25.900000000000002</v>
      </c>
      <c r="R116" s="100" t="s">
        <v>963</v>
      </c>
      <c r="S116" s="101"/>
      <c r="T116" s="101"/>
      <c r="U116" s="101"/>
      <c r="V116" s="101"/>
      <c r="W116" s="101"/>
      <c r="X116" s="101"/>
      <c r="Y116" s="110"/>
      <c r="Z116" s="111"/>
      <c r="AA116" s="112"/>
      <c r="AB116" s="112" t="str">
        <f>IF(O116="","",IF(Q116+0.00001&gt;MAX(A节点位置A),INDEX(A要素号A,MAX(A要素号A)),LOOKUP(Q116,'荷载录入（直角地震）2'!A节点位置A,'荷载录入（直角地震）2'!A要素号A)))</f>
        <v/>
      </c>
      <c r="AC116" s="113" t="str">
        <f t="shared" si="9"/>
        <v>増分なし</v>
      </c>
      <c r="AD116" s="112" t="s">
        <v>1013</v>
      </c>
      <c r="AE116" s="114" t="str">
        <f>IF(O116="","",Q116-INDEX('荷载录入（直角地震）2'!A节点位置A,MATCH(AB116,'荷载录入（直角地震）2'!A要素号A,0)))</f>
        <v/>
      </c>
      <c r="AF116" s="114"/>
      <c r="AG116" s="112" t="str">
        <f t="shared" si="10"/>
        <v>录入参数</v>
      </c>
      <c r="AH116" s="112"/>
      <c r="AI116" s="112"/>
      <c r="AJ116" s="112"/>
      <c r="AK116" s="112"/>
      <c r="AM116" s="96"/>
    </row>
    <row r="117" spans="2:46" ht="15">
      <c r="B117" s="68"/>
      <c r="C117" s="70"/>
      <c r="D117" s="81"/>
      <c r="E117" s="72">
        <f t="shared" si="6"/>
        <v>12.2</v>
      </c>
      <c r="F117" s="80"/>
      <c r="G117" s="72"/>
      <c r="H117" s="80"/>
      <c r="I117" s="80"/>
      <c r="J117" s="80"/>
      <c r="K117" s="96"/>
      <c r="N117" s="92">
        <v>18</v>
      </c>
      <c r="O117" s="93" t="s">
        <v>1161</v>
      </c>
      <c r="P117" s="94">
        <v>1.02</v>
      </c>
      <c r="Q117" s="99">
        <f>P117</f>
        <v>1.02</v>
      </c>
      <c r="R117" s="100" t="s">
        <v>963</v>
      </c>
      <c r="S117" s="101"/>
      <c r="T117" s="101"/>
      <c r="U117" s="101"/>
      <c r="V117" s="101"/>
      <c r="W117" s="101"/>
      <c r="X117" s="101"/>
      <c r="Y117" s="110"/>
      <c r="Z117" s="117">
        <v>1</v>
      </c>
      <c r="AA117" s="112"/>
      <c r="AB117" s="112">
        <f>IF(O117="","",IF(Q117+0.00001&gt;MAX(A节点位置A),INDEX(A要素号A,MAX(A要素号A)),LOOKUP(Q117,'荷载录入（直角地震）2'!A节点位置A,'荷载录入（直角地震）2'!A要素号A)))</f>
        <v>2</v>
      </c>
      <c r="AC117" s="113" t="str">
        <f t="shared" si="9"/>
        <v>増分なし</v>
      </c>
      <c r="AD117" s="112" t="s">
        <v>1013</v>
      </c>
      <c r="AE117" s="114">
        <f>IF(O117="","",Q117-INDEX('荷载录入（直角地震）2'!A节点位置A,MATCH(AB117,'荷载录入（直角地震）2'!A要素号A,0)))</f>
        <v>0.39500000000000002</v>
      </c>
      <c r="AF117" s="114"/>
      <c r="AG117" s="112" t="str">
        <f t="shared" si="10"/>
        <v>无对应参数</v>
      </c>
      <c r="AH117" s="112"/>
      <c r="AI117" s="112"/>
      <c r="AJ117" s="112"/>
      <c r="AK117" s="112"/>
      <c r="AM117" s="96"/>
    </row>
    <row r="118" spans="2:46" ht="15">
      <c r="B118" s="68"/>
      <c r="C118" s="70"/>
      <c r="D118" s="81"/>
      <c r="E118" s="72">
        <f t="shared" si="6"/>
        <v>12.2</v>
      </c>
      <c r="F118" s="80"/>
      <c r="G118" s="72"/>
      <c r="H118" s="80"/>
      <c r="I118" s="80"/>
      <c r="J118" s="80"/>
      <c r="K118" s="96"/>
      <c r="N118" s="92">
        <v>19</v>
      </c>
      <c r="O118" s="93" t="s">
        <v>1162</v>
      </c>
      <c r="P118" s="94">
        <v>3</v>
      </c>
      <c r="Q118" s="102">
        <f t="shared" ref="Q118:Q126" si="12">P118+Q117</f>
        <v>4.0199999999999996</v>
      </c>
      <c r="R118" s="100" t="s">
        <v>963</v>
      </c>
      <c r="S118" s="101"/>
      <c r="T118" s="101"/>
      <c r="U118" s="101"/>
      <c r="V118" s="101"/>
      <c r="W118" s="101"/>
      <c r="X118" s="101"/>
      <c r="Y118" s="110"/>
      <c r="Z118" s="117">
        <v>2</v>
      </c>
      <c r="AA118" s="112"/>
      <c r="AB118" s="112">
        <f>IF(O118="","",IF(Q118+0.00001&gt;MAX(A节点位置A),INDEX(A要素号A,MAX(A要素号A)),LOOKUP(Q118,'荷载录入（直角地震）2'!A节点位置A,'荷载录入（直角地震）2'!A要素号A)))</f>
        <v>4</v>
      </c>
      <c r="AC118" s="113" t="str">
        <f t="shared" si="9"/>
        <v>増分なし</v>
      </c>
      <c r="AD118" s="112" t="s">
        <v>1013</v>
      </c>
      <c r="AE118" s="114">
        <f>IF(O118="","",Q118-INDEX('荷载录入（直角地震）2'!A节点位置A,MATCH(AB118,'荷载录入（直角地震）2'!A要素号A,0)))</f>
        <v>1.8949999999999996</v>
      </c>
      <c r="AF118" s="114"/>
      <c r="AG118" s="112" t="str">
        <f t="shared" si="10"/>
        <v>无对应参数</v>
      </c>
      <c r="AH118" s="112"/>
      <c r="AI118" s="112"/>
      <c r="AJ118" s="112"/>
      <c r="AK118" s="112"/>
      <c r="AM118" s="96"/>
    </row>
    <row r="119" spans="2:46" ht="15">
      <c r="B119" s="68"/>
      <c r="C119" s="70"/>
      <c r="D119" s="81"/>
      <c r="E119" s="72">
        <f t="shared" si="6"/>
        <v>12.2</v>
      </c>
      <c r="F119" s="80"/>
      <c r="G119" s="72"/>
      <c r="H119" s="80"/>
      <c r="I119" s="80"/>
      <c r="J119" s="80"/>
      <c r="K119" s="96"/>
      <c r="N119" s="92">
        <v>20</v>
      </c>
      <c r="O119" s="93" t="s">
        <v>1163</v>
      </c>
      <c r="P119" s="94">
        <v>3.5</v>
      </c>
      <c r="Q119" s="102">
        <f t="shared" si="12"/>
        <v>7.52</v>
      </c>
      <c r="R119" s="100" t="s">
        <v>963</v>
      </c>
      <c r="S119" s="101"/>
      <c r="T119" s="101"/>
      <c r="U119" s="101"/>
      <c r="V119" s="101"/>
      <c r="W119" s="101"/>
      <c r="X119" s="101"/>
      <c r="Y119" s="110"/>
      <c r="Z119" s="117">
        <v>3</v>
      </c>
      <c r="AA119" s="112"/>
      <c r="AB119" s="112">
        <f>IF(O119="","",IF(Q119+0.00001&gt;MAX(A节点位置A),INDEX(A要素号A,MAX(A要素号A)),LOOKUP(Q119,'荷载录入（直角地震）2'!A节点位置A,'荷载录入（直角地震）2'!A要素号A)))</f>
        <v>6</v>
      </c>
      <c r="AC119" s="113" t="str">
        <f t="shared" si="9"/>
        <v>増分なし</v>
      </c>
      <c r="AD119" s="112" t="s">
        <v>1013</v>
      </c>
      <c r="AE119" s="114">
        <f>IF(O119="","",Q119-INDEX('荷载录入（直角地震）2'!A节点位置A,MATCH(AB119,'荷载录入（直角地震）2'!A要素号A,0)))</f>
        <v>1.42</v>
      </c>
      <c r="AF119" s="114"/>
      <c r="AG119" s="112" t="str">
        <f t="shared" si="10"/>
        <v>无对应参数</v>
      </c>
      <c r="AH119" s="112"/>
      <c r="AI119" s="112"/>
      <c r="AJ119" s="112"/>
      <c r="AK119" s="112"/>
      <c r="AM119" s="96"/>
    </row>
    <row r="120" spans="2:46" ht="15">
      <c r="B120" s="68"/>
      <c r="C120" s="70"/>
      <c r="D120" s="71"/>
      <c r="E120" s="72">
        <f t="shared" si="6"/>
        <v>12.2</v>
      </c>
      <c r="F120" s="80"/>
      <c r="G120" s="72"/>
      <c r="H120" s="80"/>
      <c r="I120" s="80"/>
      <c r="J120" s="80"/>
      <c r="K120" s="96"/>
      <c r="N120" s="92">
        <v>21</v>
      </c>
      <c r="O120" s="93" t="s">
        <v>1164</v>
      </c>
      <c r="P120" s="94">
        <v>3</v>
      </c>
      <c r="Q120" s="102">
        <f t="shared" si="12"/>
        <v>10.52</v>
      </c>
      <c r="R120" s="100" t="s">
        <v>963</v>
      </c>
      <c r="S120" s="101"/>
      <c r="T120" s="101"/>
      <c r="U120" s="101"/>
      <c r="V120" s="101"/>
      <c r="W120" s="101"/>
      <c r="X120" s="101"/>
      <c r="Y120" s="110"/>
      <c r="Z120" s="117">
        <v>4</v>
      </c>
      <c r="AA120" s="112"/>
      <c r="AB120" s="112">
        <f>IF(O120="","",IF(Q120+0.00001&gt;MAX(A节点位置A),INDEX(A要素号A,MAX(A要素号A)),LOOKUP(Q120,'荷载录入（直角地震）2'!A节点位置A,'荷载录入（直角地震）2'!A要素号A)))</f>
        <v>8</v>
      </c>
      <c r="AC120" s="113" t="str">
        <f t="shared" si="9"/>
        <v>増分なし</v>
      </c>
      <c r="AD120" s="112" t="s">
        <v>1013</v>
      </c>
      <c r="AE120" s="114">
        <f>IF(O120="","",Q120-INDEX('荷载录入（直角地震）2'!A节点位置A,MATCH(AB120,'荷载录入（直角地震）2'!A要素号A,0)))</f>
        <v>0.44500000000000028</v>
      </c>
      <c r="AF120" s="114"/>
      <c r="AG120" s="112" t="str">
        <f t="shared" si="10"/>
        <v>无对应参数</v>
      </c>
      <c r="AH120" s="112"/>
      <c r="AI120" s="112"/>
      <c r="AJ120" s="112"/>
      <c r="AK120" s="112"/>
      <c r="AM120" s="96"/>
    </row>
    <row r="121" spans="2:46" ht="15">
      <c r="B121" s="68"/>
      <c r="C121" s="70"/>
      <c r="D121" s="71"/>
      <c r="E121" s="72">
        <f t="shared" si="6"/>
        <v>12.2</v>
      </c>
      <c r="F121" s="80"/>
      <c r="G121" s="72"/>
      <c r="H121" s="80"/>
      <c r="I121" s="80"/>
      <c r="J121" s="80"/>
      <c r="K121" s="96"/>
      <c r="N121" s="92">
        <v>22</v>
      </c>
      <c r="O121" s="93" t="s">
        <v>1165</v>
      </c>
      <c r="P121" s="94">
        <v>3.09</v>
      </c>
      <c r="Q121" s="102">
        <f t="shared" si="12"/>
        <v>13.61</v>
      </c>
      <c r="R121" s="100" t="s">
        <v>963</v>
      </c>
      <c r="S121" s="101"/>
      <c r="T121" s="101"/>
      <c r="U121" s="101"/>
      <c r="V121" s="101"/>
      <c r="W121" s="101"/>
      <c r="X121" s="101"/>
      <c r="Y121" s="110"/>
      <c r="Z121" s="117">
        <v>5</v>
      </c>
      <c r="AA121" s="112"/>
      <c r="AB121" s="112">
        <f>IF(O121="","",IF(Q121+0.00001&gt;MAX(A节点位置A),INDEX(A要素号A,MAX(A要素号A)),LOOKUP(Q121,'荷载录入（直角地震）2'!A节点位置A,'荷载录入（直角地震）2'!A要素号A)))</f>
        <v>10</v>
      </c>
      <c r="AC121" s="113" t="str">
        <f t="shared" si="9"/>
        <v>増分なし</v>
      </c>
      <c r="AD121" s="112" t="s">
        <v>1013</v>
      </c>
      <c r="AE121" s="114">
        <f>IF(O121="","",Q121-INDEX('荷载录入（直角地震）2'!A节点位置A,MATCH(AB121,'荷载录入（直角地震）2'!A要素号A,0)))</f>
        <v>2.0350000000000001</v>
      </c>
      <c r="AF121" s="114"/>
      <c r="AG121" s="112" t="str">
        <f t="shared" si="10"/>
        <v>无对应参数</v>
      </c>
      <c r="AH121" s="112"/>
      <c r="AI121" s="112"/>
      <c r="AJ121" s="112"/>
      <c r="AK121" s="112"/>
      <c r="AM121" s="96"/>
    </row>
    <row r="122" spans="2:46" ht="15">
      <c r="B122" s="68"/>
      <c r="C122" s="70"/>
      <c r="D122" s="71"/>
      <c r="E122" s="72">
        <f t="shared" si="6"/>
        <v>12.2</v>
      </c>
      <c r="F122" s="80"/>
      <c r="G122" s="72"/>
      <c r="H122" s="80"/>
      <c r="I122" s="80"/>
      <c r="J122" s="80"/>
      <c r="K122" s="96"/>
      <c r="N122" s="92">
        <v>23</v>
      </c>
      <c r="O122" s="93" t="s">
        <v>1166</v>
      </c>
      <c r="P122" s="94">
        <v>4.2380000000000004</v>
      </c>
      <c r="Q122" s="102">
        <f t="shared" si="12"/>
        <v>17.847999999999999</v>
      </c>
      <c r="R122" s="100" t="s">
        <v>963</v>
      </c>
      <c r="S122" s="101"/>
      <c r="T122" s="101"/>
      <c r="U122" s="101"/>
      <c r="V122" s="101"/>
      <c r="W122" s="101"/>
      <c r="X122" s="101"/>
      <c r="Y122" s="110"/>
      <c r="Z122" s="117">
        <v>6</v>
      </c>
      <c r="AA122" s="112"/>
      <c r="AB122" s="112">
        <f>IF(O122="","",IF(Q122+0.00001&gt;MAX(A节点位置A),INDEX(A要素号A,MAX(A要素号A)),LOOKUP(Q122,'荷载录入（直角地震）2'!A节点位置A,'荷载录入（直角地震）2'!A要素号A)))</f>
        <v>10</v>
      </c>
      <c r="AC122" s="113" t="str">
        <f t="shared" si="9"/>
        <v>増分なし</v>
      </c>
      <c r="AD122" s="112" t="s">
        <v>1013</v>
      </c>
      <c r="AE122" s="114">
        <f>IF(O122="","",Q122-INDEX('荷载录入（直角地震）2'!A节点位置A,MATCH(AB122,'荷载录入（直角地震）2'!A要素号A,0)))</f>
        <v>6.2729999999999997</v>
      </c>
      <c r="AF122" s="114"/>
      <c r="AG122" s="112" t="str">
        <f t="shared" si="10"/>
        <v>无对应参数</v>
      </c>
      <c r="AH122" s="112"/>
      <c r="AI122" s="112"/>
      <c r="AJ122" s="112"/>
      <c r="AK122" s="112"/>
      <c r="AM122" s="96"/>
    </row>
    <row r="123" spans="2:46" ht="14.25" customHeight="1">
      <c r="B123" s="68"/>
      <c r="C123" s="70"/>
      <c r="D123" s="71"/>
      <c r="E123" s="72">
        <f t="shared" si="6"/>
        <v>12.2</v>
      </c>
      <c r="F123" s="80"/>
      <c r="G123" s="72"/>
      <c r="H123" s="80"/>
      <c r="I123" s="80"/>
      <c r="J123" s="80"/>
      <c r="K123" s="96"/>
      <c r="N123" s="92">
        <v>24</v>
      </c>
      <c r="O123" s="93" t="s">
        <v>1167</v>
      </c>
      <c r="P123" s="94">
        <v>2.524</v>
      </c>
      <c r="Q123" s="102">
        <f t="shared" si="12"/>
        <v>20.372</v>
      </c>
      <c r="R123" s="100" t="s">
        <v>963</v>
      </c>
      <c r="S123" s="101"/>
      <c r="T123" s="101"/>
      <c r="U123" s="101"/>
      <c r="V123" s="101"/>
      <c r="W123" s="101"/>
      <c r="X123" s="101"/>
      <c r="Y123" s="110"/>
      <c r="Z123" s="117">
        <v>7</v>
      </c>
      <c r="AA123" s="112"/>
      <c r="AB123" s="112">
        <f>IF(O123="","",IF(Q123+0.00001&gt;MAX(A节点位置A),INDEX(A要素号A,MAX(A要素号A)),LOOKUP(Q123,'荷载录入（直角地震）2'!A节点位置A,'荷载录入（直角地震）2'!A要素号A)))</f>
        <v>10</v>
      </c>
      <c r="AC123" s="113" t="str">
        <f t="shared" si="9"/>
        <v>増分なし</v>
      </c>
      <c r="AD123" s="112" t="s">
        <v>1013</v>
      </c>
      <c r="AE123" s="114">
        <f>IF(O123="","",Q123-INDEX('荷载录入（直角地震）2'!A节点位置A,MATCH(AB123,'荷载录入（直角地震）2'!A要素号A,0)))</f>
        <v>8.7970000000000006</v>
      </c>
      <c r="AF123" s="114"/>
      <c r="AG123" s="112" t="str">
        <f t="shared" si="10"/>
        <v>无对应参数</v>
      </c>
      <c r="AH123" s="112"/>
      <c r="AI123" s="112"/>
      <c r="AJ123" s="112"/>
      <c r="AK123" s="112"/>
      <c r="AM123" s="96"/>
    </row>
    <row r="124" spans="2:46" ht="15">
      <c r="B124" s="69"/>
      <c r="C124" s="70"/>
      <c r="D124" s="71"/>
      <c r="E124" s="72">
        <f t="shared" si="6"/>
        <v>12.2</v>
      </c>
      <c r="F124" s="80"/>
      <c r="G124" s="72"/>
      <c r="H124" s="80"/>
      <c r="I124" s="80"/>
      <c r="J124" s="80"/>
      <c r="K124" s="96"/>
      <c r="N124" s="92">
        <v>25</v>
      </c>
      <c r="O124" s="93" t="s">
        <v>1168</v>
      </c>
      <c r="P124" s="94">
        <v>2.524</v>
      </c>
      <c r="Q124" s="102">
        <f t="shared" si="12"/>
        <v>22.896000000000001</v>
      </c>
      <c r="R124" s="100" t="s">
        <v>963</v>
      </c>
      <c r="S124" s="101"/>
      <c r="T124" s="101"/>
      <c r="U124" s="101"/>
      <c r="V124" s="101"/>
      <c r="W124" s="101"/>
      <c r="X124" s="101"/>
      <c r="Y124" s="110"/>
      <c r="Z124" s="117">
        <v>8</v>
      </c>
      <c r="AA124" s="112"/>
      <c r="AB124" s="112">
        <f>IF(O124="","",IF(Q124+0.00001&gt;MAX(A节点位置A),INDEX(A要素号A,MAX(A要素号A)),LOOKUP(Q124,'荷载录入（直角地震）2'!A节点位置A,'荷载录入（直角地震）2'!A要素号A)))</f>
        <v>10</v>
      </c>
      <c r="AC124" s="113" t="str">
        <f t="shared" si="9"/>
        <v>増分なし</v>
      </c>
      <c r="AD124" s="112" t="s">
        <v>1013</v>
      </c>
      <c r="AE124" s="114">
        <f>IF(O124="","",Q124-INDEX('荷载录入（直角地震）2'!A节点位置A,MATCH(AB124,'荷载录入（直角地震）2'!A要素号A,0)))</f>
        <v>11.321000000000002</v>
      </c>
      <c r="AF124" s="114"/>
      <c r="AG124" s="112" t="str">
        <f t="shared" si="10"/>
        <v>无对应参数</v>
      </c>
      <c r="AH124" s="112"/>
      <c r="AI124" s="112"/>
      <c r="AJ124" s="112"/>
      <c r="AK124" s="112"/>
      <c r="AM124" s="96"/>
    </row>
    <row r="125" spans="2:46" ht="15">
      <c r="B125" s="68"/>
      <c r="C125" s="70"/>
      <c r="D125" s="71"/>
      <c r="E125" s="72">
        <f t="shared" si="6"/>
        <v>12.2</v>
      </c>
      <c r="F125" s="80"/>
      <c r="G125" s="72"/>
      <c r="H125" s="80"/>
      <c r="I125" s="80"/>
      <c r="J125" s="80"/>
      <c r="K125" s="96"/>
      <c r="N125" s="92">
        <v>26</v>
      </c>
      <c r="O125" s="93" t="s">
        <v>1169</v>
      </c>
      <c r="P125" s="94">
        <v>2.524</v>
      </c>
      <c r="Q125" s="102">
        <f t="shared" si="12"/>
        <v>25.42</v>
      </c>
      <c r="R125" s="100" t="s">
        <v>963</v>
      </c>
      <c r="S125" s="101"/>
      <c r="T125" s="101"/>
      <c r="U125" s="101"/>
      <c r="V125" s="101"/>
      <c r="W125" s="101"/>
      <c r="X125" s="101"/>
      <c r="Y125" s="110"/>
      <c r="Z125" s="117">
        <v>9</v>
      </c>
      <c r="AA125" s="112"/>
      <c r="AB125" s="112">
        <f>IF(O125="","",IF(Q125+0.00001&gt;MAX(A节点位置A),INDEX(A要素号A,MAX(A要素号A)),LOOKUP(Q125,'荷载录入（直角地震）2'!A节点位置A,'荷载录入（直角地震）2'!A要素号A)))</f>
        <v>10</v>
      </c>
      <c r="AC125" s="113" t="str">
        <f t="shared" si="9"/>
        <v>増分なし</v>
      </c>
      <c r="AD125" s="112" t="s">
        <v>1013</v>
      </c>
      <c r="AE125" s="114">
        <f>IF(O125="","",Q125-INDEX('荷载录入（直角地震）2'!A节点位置A,MATCH(AB125,'荷载录入（直角地震）2'!A要素号A,0)))</f>
        <v>13.845000000000002</v>
      </c>
      <c r="AF125" s="114"/>
      <c r="AG125" s="112" t="str">
        <f t="shared" si="10"/>
        <v>无对应参数</v>
      </c>
      <c r="AH125" s="112"/>
      <c r="AI125" s="112"/>
      <c r="AJ125" s="112"/>
      <c r="AK125" s="112"/>
      <c r="AM125" s="96"/>
    </row>
    <row r="126" spans="2:46" ht="15">
      <c r="B126" s="68"/>
      <c r="C126" s="70"/>
      <c r="D126" s="71"/>
      <c r="E126" s="72">
        <f t="shared" si="6"/>
        <v>12.2</v>
      </c>
      <c r="F126" s="80"/>
      <c r="G126" s="72"/>
      <c r="H126" s="80"/>
      <c r="I126" s="80"/>
      <c r="J126" s="80"/>
      <c r="K126" s="96"/>
      <c r="N126" s="92">
        <v>27</v>
      </c>
      <c r="O126" s="93"/>
      <c r="P126" s="94">
        <v>0.48</v>
      </c>
      <c r="Q126" s="102">
        <f t="shared" si="12"/>
        <v>25.900000000000002</v>
      </c>
      <c r="R126" s="100" t="s">
        <v>963</v>
      </c>
      <c r="S126" s="101"/>
      <c r="T126" s="101"/>
      <c r="U126" s="101"/>
      <c r="V126" s="101"/>
      <c r="W126" s="101"/>
      <c r="X126" s="101"/>
      <c r="Y126" s="110"/>
      <c r="Z126" s="111"/>
      <c r="AA126" s="112"/>
      <c r="AB126" s="112" t="str">
        <f>IF(O126="","",IF(Q126+0.00001&gt;MAX(A节点位置A),INDEX(A要素号A,MAX(A要素号A)),LOOKUP(Q126,'荷载录入（直角地震）2'!A节点位置A,'荷载录入（直角地震）2'!A要素号A)))</f>
        <v/>
      </c>
      <c r="AC126" s="113" t="str">
        <f t="shared" si="9"/>
        <v>増分なし</v>
      </c>
      <c r="AD126" s="112" t="s">
        <v>1013</v>
      </c>
      <c r="AE126" s="114" t="str">
        <f>IF(O126="","",Q126-INDEX('荷载录入（直角地震）2'!A节点位置A,MATCH(AB126,'荷载录入（直角地震）2'!A要素号A,0)))</f>
        <v/>
      </c>
      <c r="AF126" s="114"/>
      <c r="AG126" s="112" t="str">
        <f t="shared" si="10"/>
        <v>录入参数</v>
      </c>
      <c r="AH126" s="112"/>
      <c r="AI126" s="112"/>
      <c r="AJ126" s="112"/>
      <c r="AK126" s="112"/>
      <c r="AM126" s="96"/>
    </row>
    <row r="127" spans="2:46" ht="15">
      <c r="B127" s="68"/>
      <c r="C127" s="70"/>
      <c r="D127" s="71"/>
      <c r="E127" s="72">
        <f t="shared" si="6"/>
        <v>12.2</v>
      </c>
      <c r="F127" s="80"/>
      <c r="G127" s="72"/>
      <c r="H127" s="80"/>
      <c r="I127" s="80"/>
      <c r="J127" s="80"/>
      <c r="K127" s="96"/>
      <c r="N127" s="92">
        <v>28</v>
      </c>
      <c r="O127" s="93" t="s">
        <v>1170</v>
      </c>
      <c r="P127" s="94">
        <f>14.2+3.522</f>
        <v>17.721999999999998</v>
      </c>
      <c r="Q127" s="99">
        <f>P127</f>
        <v>17.721999999999998</v>
      </c>
      <c r="R127" s="100" t="s">
        <v>963</v>
      </c>
      <c r="S127" s="101"/>
      <c r="T127" s="101"/>
      <c r="U127" s="101"/>
      <c r="V127" s="101"/>
      <c r="W127" s="101"/>
      <c r="X127" s="101"/>
      <c r="Y127" s="110"/>
      <c r="Z127" s="117">
        <v>10</v>
      </c>
      <c r="AA127" s="112"/>
      <c r="AB127" s="112">
        <f>IF(O127="","",IF(Q127+0.00001&gt;MAX(A节点位置A),INDEX(A要素号A,MAX(A要素号A)),LOOKUP(Q127,'荷载录入（直角地震）2'!A节点位置A,'荷载录入（直角地震）2'!A要素号A)))</f>
        <v>10</v>
      </c>
      <c r="AC127" s="113" t="str">
        <f t="shared" si="9"/>
        <v>増分なし</v>
      </c>
      <c r="AD127" s="112" t="s">
        <v>1013</v>
      </c>
      <c r="AE127" s="114">
        <f>IF(O127="","",Q127-INDEX('荷载录入（直角地震）2'!A节点位置A,MATCH(AB127,'荷载录入（直角地震）2'!A要素号A,0)))</f>
        <v>6.1469999999999985</v>
      </c>
      <c r="AF127" s="114"/>
      <c r="AG127" s="112" t="str">
        <f t="shared" si="10"/>
        <v>无对应参数</v>
      </c>
      <c r="AH127" s="112"/>
      <c r="AI127" s="112"/>
      <c r="AJ127" s="112"/>
      <c r="AK127" s="112"/>
      <c r="AM127" s="96"/>
    </row>
    <row r="128" spans="2:46" ht="15">
      <c r="B128" s="68"/>
      <c r="C128" s="70"/>
      <c r="D128" s="71"/>
      <c r="E128" s="72">
        <f t="shared" si="6"/>
        <v>12.2</v>
      </c>
      <c r="F128" s="80"/>
      <c r="G128" s="72"/>
      <c r="H128" s="80"/>
      <c r="I128" s="80"/>
      <c r="J128" s="80"/>
      <c r="K128" s="96"/>
      <c r="N128" s="92">
        <v>29</v>
      </c>
      <c r="O128" s="93" t="s">
        <v>1171</v>
      </c>
      <c r="P128" s="94">
        <v>2.524</v>
      </c>
      <c r="Q128" s="102">
        <f t="shared" ref="Q128:Q131" si="13">P128+Q127</f>
        <v>20.245999999999999</v>
      </c>
      <c r="R128" s="100" t="s">
        <v>963</v>
      </c>
      <c r="S128" s="101"/>
      <c r="T128" s="101"/>
      <c r="U128" s="101"/>
      <c r="V128" s="101"/>
      <c r="W128" s="101"/>
      <c r="X128" s="101"/>
      <c r="Y128" s="110"/>
      <c r="Z128" s="117">
        <v>11</v>
      </c>
      <c r="AA128" s="112"/>
      <c r="AB128" s="112">
        <f>IF(O128="","",IF(Q128+0.00001&gt;MAX(A节点位置A),INDEX(A要素号A,MAX(A要素号A)),LOOKUP(Q128,'荷载录入（直角地震）2'!A节点位置A,'荷载录入（直角地震）2'!A要素号A)))</f>
        <v>10</v>
      </c>
      <c r="AC128" s="113" t="str">
        <f t="shared" si="9"/>
        <v>増分なし</v>
      </c>
      <c r="AD128" s="112" t="s">
        <v>1013</v>
      </c>
      <c r="AE128" s="114">
        <f>IF(O128="","",Q128-INDEX('荷载录入（直角地震）2'!A节点位置A,MATCH(AB128,'荷载录入（直角地震）2'!A要素号A,0)))</f>
        <v>8.6709999999999994</v>
      </c>
      <c r="AF128" s="114"/>
      <c r="AG128" s="112" t="str">
        <f t="shared" si="10"/>
        <v>无对应参数</v>
      </c>
      <c r="AH128" s="112"/>
      <c r="AI128" s="112"/>
      <c r="AJ128" s="112"/>
      <c r="AK128" s="112"/>
      <c r="AM128" s="96"/>
    </row>
    <row r="129" spans="2:39" ht="15">
      <c r="B129" s="68"/>
      <c r="C129" s="70"/>
      <c r="D129" s="120"/>
      <c r="E129" s="72">
        <f t="shared" si="6"/>
        <v>12.2</v>
      </c>
      <c r="F129" s="80"/>
      <c r="G129" s="72"/>
      <c r="H129" s="80"/>
      <c r="I129" s="80"/>
      <c r="J129" s="80"/>
      <c r="K129" s="96"/>
      <c r="N129" s="92">
        <v>30</v>
      </c>
      <c r="O129" s="93" t="s">
        <v>1172</v>
      </c>
      <c r="P129" s="94">
        <v>2.524</v>
      </c>
      <c r="Q129" s="102">
        <f t="shared" si="13"/>
        <v>22.77</v>
      </c>
      <c r="R129" s="100" t="s">
        <v>963</v>
      </c>
      <c r="S129" s="101"/>
      <c r="T129" s="101"/>
      <c r="U129" s="101"/>
      <c r="V129" s="101"/>
      <c r="W129" s="101"/>
      <c r="X129" s="101"/>
      <c r="Y129" s="110"/>
      <c r="Z129" s="117">
        <v>12</v>
      </c>
      <c r="AA129" s="112"/>
      <c r="AB129" s="112">
        <f>IF(O129="","",IF(Q129+0.00001&gt;MAX(A节点位置A),INDEX(A要素号A,MAX(A要素号A)),LOOKUP(Q129,'荷载录入（直角地震）2'!A节点位置A,'荷载录入（直角地震）2'!A要素号A)))</f>
        <v>10</v>
      </c>
      <c r="AC129" s="113" t="str">
        <f t="shared" si="9"/>
        <v>増分なし</v>
      </c>
      <c r="AD129" s="112" t="s">
        <v>1013</v>
      </c>
      <c r="AE129" s="114">
        <f>IF(O129="","",Q129-INDEX('荷载录入（直角地震）2'!A节点位置A,MATCH(AB129,'荷载录入（直角地震）2'!A要素号A,0)))</f>
        <v>11.195</v>
      </c>
      <c r="AF129" s="114"/>
      <c r="AG129" s="112" t="str">
        <f t="shared" si="10"/>
        <v>无对应参数</v>
      </c>
      <c r="AH129" s="112"/>
      <c r="AI129" s="112"/>
      <c r="AJ129" s="112"/>
      <c r="AK129" s="112"/>
      <c r="AM129" s="96"/>
    </row>
    <row r="130" spans="2:39" ht="15">
      <c r="B130" s="68"/>
      <c r="C130" s="70"/>
      <c r="D130" s="120"/>
      <c r="E130" s="72">
        <f t="shared" si="6"/>
        <v>12.2</v>
      </c>
      <c r="F130" s="80"/>
      <c r="G130" s="72"/>
      <c r="H130" s="80"/>
      <c r="I130" s="80"/>
      <c r="J130" s="80"/>
      <c r="K130" s="96"/>
      <c r="N130" s="92">
        <v>31</v>
      </c>
      <c r="O130" s="93" t="s">
        <v>1173</v>
      </c>
      <c r="P130" s="94">
        <v>2.524</v>
      </c>
      <c r="Q130" s="102">
        <f t="shared" si="13"/>
        <v>25.294</v>
      </c>
      <c r="R130" s="100" t="s">
        <v>963</v>
      </c>
      <c r="S130" s="101"/>
      <c r="T130" s="101"/>
      <c r="U130" s="101"/>
      <c r="V130" s="101"/>
      <c r="W130" s="101"/>
      <c r="X130" s="101"/>
      <c r="Y130" s="110"/>
      <c r="Z130" s="117">
        <v>13</v>
      </c>
      <c r="AA130" s="112"/>
      <c r="AB130" s="112">
        <f>IF(O130="","",IF(Q130+0.00001&gt;MAX(A节点位置A),INDEX(A要素号A,MAX(A要素号A)),LOOKUP(Q130,'荷载录入（直角地震）2'!A节点位置A,'荷载录入（直角地震）2'!A要素号A)))</f>
        <v>10</v>
      </c>
      <c r="AC130" s="113" t="str">
        <f t="shared" si="9"/>
        <v>増分なし</v>
      </c>
      <c r="AD130" s="112" t="s">
        <v>1013</v>
      </c>
      <c r="AE130" s="114">
        <f>IF(O130="","",Q130-INDEX('荷载录入（直角地震）2'!A节点位置A,MATCH(AB130,'荷载录入（直角地震）2'!A要素号A,0)))</f>
        <v>13.719000000000001</v>
      </c>
      <c r="AF130" s="114"/>
      <c r="AG130" s="112" t="str">
        <f t="shared" si="10"/>
        <v>无对应参数</v>
      </c>
      <c r="AH130" s="112"/>
      <c r="AI130" s="112"/>
      <c r="AJ130" s="112"/>
      <c r="AK130" s="112"/>
      <c r="AM130" s="96"/>
    </row>
    <row r="131" spans="2:39" ht="15">
      <c r="B131" s="68"/>
      <c r="C131" s="70"/>
      <c r="D131" s="120"/>
      <c r="E131" s="72">
        <f t="shared" si="6"/>
        <v>12.2</v>
      </c>
      <c r="F131" s="80"/>
      <c r="G131" s="72"/>
      <c r="H131" s="80"/>
      <c r="I131" s="80"/>
      <c r="J131" s="80"/>
      <c r="K131" s="96"/>
      <c r="N131" s="92">
        <v>32</v>
      </c>
      <c r="O131" s="93"/>
      <c r="P131" s="94">
        <v>0.60599999999999998</v>
      </c>
      <c r="Q131" s="102">
        <f t="shared" si="13"/>
        <v>25.900000000000002</v>
      </c>
      <c r="R131" s="100" t="s">
        <v>963</v>
      </c>
      <c r="S131" s="101"/>
      <c r="T131" s="101"/>
      <c r="U131" s="101"/>
      <c r="V131" s="101"/>
      <c r="W131" s="101"/>
      <c r="X131" s="101"/>
      <c r="Y131" s="110"/>
      <c r="Z131" s="111"/>
      <c r="AA131" s="112"/>
      <c r="AB131" s="112" t="str">
        <f>IF(O131="","",IF(Q131+0.00001&gt;MAX(A节点位置A),INDEX(A要素号A,MAX(A要素号A)),LOOKUP(Q131,'荷载录入（直角地震）2'!A节点位置A,'荷载录入（直角地震）2'!A要素号A)))</f>
        <v/>
      </c>
      <c r="AC131" s="113" t="str">
        <f t="shared" si="9"/>
        <v>増分なし</v>
      </c>
      <c r="AD131" s="112" t="s">
        <v>1013</v>
      </c>
      <c r="AE131" s="114" t="str">
        <f>IF(O131="","",Q131-INDEX('荷载录入（直角地震）2'!A节点位置A,MATCH(AB131,'荷载录入（直角地震）2'!A要素号A,0)))</f>
        <v/>
      </c>
      <c r="AF131" s="114"/>
      <c r="AG131" s="112" t="str">
        <f t="shared" si="10"/>
        <v>录入参数</v>
      </c>
      <c r="AH131" s="112"/>
      <c r="AI131" s="112"/>
      <c r="AJ131" s="112"/>
      <c r="AK131" s="112"/>
      <c r="AM131" s="96"/>
    </row>
    <row r="132" spans="2:39" ht="15">
      <c r="B132" s="69"/>
      <c r="C132" s="70"/>
      <c r="D132" s="120"/>
      <c r="E132" s="72">
        <f t="shared" si="6"/>
        <v>12.2</v>
      </c>
      <c r="F132" s="80"/>
      <c r="G132" s="72"/>
      <c r="H132" s="80"/>
      <c r="I132" s="80"/>
      <c r="J132" s="80"/>
      <c r="K132" s="96"/>
      <c r="N132" s="92">
        <v>33</v>
      </c>
      <c r="O132" s="93" t="s">
        <v>1174</v>
      </c>
      <c r="P132" s="94">
        <v>1.02</v>
      </c>
      <c r="Q132" s="99">
        <f>P132</f>
        <v>1.02</v>
      </c>
      <c r="R132" s="100" t="s">
        <v>963</v>
      </c>
      <c r="S132" s="101"/>
      <c r="T132" s="101"/>
      <c r="U132" s="101"/>
      <c r="V132" s="101"/>
      <c r="W132" s="101"/>
      <c r="X132" s="101"/>
      <c r="Y132" s="110"/>
      <c r="Z132" s="111"/>
      <c r="AA132" s="112"/>
      <c r="AB132" s="112">
        <f>IF(O132="","",IF(Q132+0.00001&gt;MAX(A节点位置A),INDEX(A要素号A,MAX(A要素号A)),LOOKUP(Q132,'荷载录入（直角地震）2'!A节点位置A,'荷载录入（直角地震）2'!A要素号A)))</f>
        <v>2</v>
      </c>
      <c r="AC132" s="113" t="str">
        <f t="shared" si="9"/>
        <v>増分なし</v>
      </c>
      <c r="AD132" s="112" t="s">
        <v>1013</v>
      </c>
      <c r="AE132" s="114">
        <f>IF(O132="","",Q132-INDEX('荷载录入（直角地震）2'!A节点位置A,MATCH(AB132,'荷载录入（直角地震）2'!A要素号A,0)))</f>
        <v>0.39500000000000002</v>
      </c>
      <c r="AF132" s="114"/>
      <c r="AG132" s="112" t="str">
        <f t="shared" si="10"/>
        <v>无对应参数</v>
      </c>
      <c r="AH132" s="112"/>
      <c r="AI132" s="112"/>
      <c r="AJ132" s="112"/>
      <c r="AK132" s="112"/>
      <c r="AM132" s="96"/>
    </row>
    <row r="133" spans="2:39" ht="15">
      <c r="B133" s="68"/>
      <c r="C133" s="70"/>
      <c r="D133" s="120"/>
      <c r="E133" s="72">
        <f t="shared" si="6"/>
        <v>12.2</v>
      </c>
      <c r="F133" s="80"/>
      <c r="G133" s="72"/>
      <c r="H133" s="80"/>
      <c r="I133" s="80"/>
      <c r="J133" s="80"/>
      <c r="K133" s="96"/>
      <c r="N133" s="92">
        <v>34</v>
      </c>
      <c r="O133" s="93" t="s">
        <v>1175</v>
      </c>
      <c r="P133" s="94">
        <v>3</v>
      </c>
      <c r="Q133" s="102">
        <f t="shared" ref="Q133:Q179" si="14">P133+Q132</f>
        <v>4.0199999999999996</v>
      </c>
      <c r="R133" s="100" t="s">
        <v>963</v>
      </c>
      <c r="S133" s="101"/>
      <c r="T133" s="101"/>
      <c r="U133" s="101"/>
      <c r="V133" s="101"/>
      <c r="W133" s="101"/>
      <c r="X133" s="101"/>
      <c r="Y133" s="110"/>
      <c r="Z133" s="111"/>
      <c r="AA133" s="112"/>
      <c r="AB133" s="112">
        <f>IF(O133="","",IF(Q133+0.00001&gt;MAX(A节点位置A),INDEX(A要素号A,MAX(A要素号A)),LOOKUP(Q133,'荷载录入（直角地震）2'!A节点位置A,'荷载录入（直角地震）2'!A要素号A)))</f>
        <v>4</v>
      </c>
      <c r="AC133" s="113" t="str">
        <f t="shared" si="9"/>
        <v>増分なし</v>
      </c>
      <c r="AD133" s="112" t="s">
        <v>1013</v>
      </c>
      <c r="AE133" s="114">
        <f>IF(O133="","",Q133-INDEX('荷载录入（直角地震）2'!A节点位置A,MATCH(AB133,'荷载录入（直角地震）2'!A要素号A,0)))</f>
        <v>1.8949999999999996</v>
      </c>
      <c r="AF133" s="114"/>
      <c r="AG133" s="112" t="str">
        <f t="shared" si="10"/>
        <v>无对应参数</v>
      </c>
      <c r="AH133" s="112"/>
      <c r="AI133" s="112"/>
      <c r="AJ133" s="112"/>
      <c r="AK133" s="112"/>
      <c r="AM133" s="96"/>
    </row>
    <row r="134" spans="2:39" ht="15">
      <c r="B134" s="68"/>
      <c r="C134" s="70"/>
      <c r="D134" s="120"/>
      <c r="E134" s="72">
        <f t="shared" si="6"/>
        <v>12.2</v>
      </c>
      <c r="F134" s="80"/>
      <c r="G134" s="72"/>
      <c r="H134" s="80"/>
      <c r="I134" s="80"/>
      <c r="J134" s="80"/>
      <c r="K134" s="96"/>
      <c r="N134" s="92">
        <v>35</v>
      </c>
      <c r="O134" s="93" t="s">
        <v>1176</v>
      </c>
      <c r="P134" s="94">
        <v>3.5</v>
      </c>
      <c r="Q134" s="102">
        <f t="shared" si="14"/>
        <v>7.52</v>
      </c>
      <c r="R134" s="100" t="s">
        <v>963</v>
      </c>
      <c r="S134" s="101"/>
      <c r="T134" s="101"/>
      <c r="U134" s="101"/>
      <c r="V134" s="101"/>
      <c r="W134" s="101"/>
      <c r="X134" s="101"/>
      <c r="Y134" s="110"/>
      <c r="Z134" s="111"/>
      <c r="AA134" s="112"/>
      <c r="AB134" s="112">
        <f>IF(O134="","",IF(Q134+0.00001&gt;MAX(A节点位置A),INDEX(A要素号A,MAX(A要素号A)),LOOKUP(Q134,'荷载录入（直角地震）2'!A节点位置A,'荷载录入（直角地震）2'!A要素号A)))</f>
        <v>6</v>
      </c>
      <c r="AC134" s="113" t="str">
        <f t="shared" si="9"/>
        <v>増分なし</v>
      </c>
      <c r="AD134" s="112" t="s">
        <v>1013</v>
      </c>
      <c r="AE134" s="114">
        <f>IF(O134="","",Q134-INDEX('荷载录入（直角地震）2'!A节点位置A,MATCH(AB134,'荷载录入（直角地震）2'!A要素号A,0)))</f>
        <v>1.42</v>
      </c>
      <c r="AF134" s="114"/>
      <c r="AG134" s="112" t="str">
        <f t="shared" si="10"/>
        <v>无对应参数</v>
      </c>
      <c r="AH134" s="112"/>
      <c r="AI134" s="112"/>
      <c r="AJ134" s="112"/>
      <c r="AK134" s="112"/>
      <c r="AM134" s="96"/>
    </row>
    <row r="135" spans="2:39" ht="15">
      <c r="B135" s="68"/>
      <c r="C135" s="70"/>
      <c r="D135" s="120"/>
      <c r="E135" s="72">
        <f t="shared" si="6"/>
        <v>12.2</v>
      </c>
      <c r="F135" s="80"/>
      <c r="G135" s="72"/>
      <c r="H135" s="80"/>
      <c r="I135" s="80"/>
      <c r="J135" s="80"/>
      <c r="K135" s="96"/>
      <c r="N135" s="92">
        <v>36</v>
      </c>
      <c r="O135" s="93" t="s">
        <v>1177</v>
      </c>
      <c r="P135" s="94">
        <v>3</v>
      </c>
      <c r="Q135" s="102">
        <f t="shared" si="14"/>
        <v>10.52</v>
      </c>
      <c r="R135" s="100" t="s">
        <v>963</v>
      </c>
      <c r="S135" s="101"/>
      <c r="T135" s="101"/>
      <c r="U135" s="101"/>
      <c r="V135" s="101"/>
      <c r="W135" s="101"/>
      <c r="X135" s="101"/>
      <c r="Y135" s="110"/>
      <c r="Z135" s="111"/>
      <c r="AA135" s="112"/>
      <c r="AB135" s="112">
        <f>IF(O135="","",IF(Q135+0.00001&gt;MAX(A节点位置A),INDEX(A要素号A,MAX(A要素号A)),LOOKUP(Q135,'荷载录入（直角地震）2'!A节点位置A,'荷载录入（直角地震）2'!A要素号A)))</f>
        <v>8</v>
      </c>
      <c r="AC135" s="113" t="str">
        <f t="shared" si="9"/>
        <v>増分なし</v>
      </c>
      <c r="AD135" s="112" t="s">
        <v>1013</v>
      </c>
      <c r="AE135" s="114">
        <f>IF(O135="","",Q135-INDEX('荷载录入（直角地震）2'!A节点位置A,MATCH(AB135,'荷载录入（直角地震）2'!A要素号A,0)))</f>
        <v>0.44500000000000028</v>
      </c>
      <c r="AF135" s="114"/>
      <c r="AG135" s="112" t="str">
        <f t="shared" si="10"/>
        <v>无对应参数</v>
      </c>
      <c r="AH135" s="112"/>
      <c r="AI135" s="112"/>
      <c r="AJ135" s="112"/>
      <c r="AK135" s="112"/>
      <c r="AM135" s="96"/>
    </row>
    <row r="136" spans="2:39" ht="15">
      <c r="B136" s="68"/>
      <c r="C136" s="70"/>
      <c r="D136" s="120"/>
      <c r="E136" s="72">
        <f t="shared" si="6"/>
        <v>12.2</v>
      </c>
      <c r="F136" s="80"/>
      <c r="G136" s="72"/>
      <c r="H136" s="80"/>
      <c r="I136" s="80"/>
      <c r="J136" s="80"/>
      <c r="K136" s="96"/>
      <c r="N136" s="92">
        <v>37</v>
      </c>
      <c r="O136" s="93" t="s">
        <v>1178</v>
      </c>
      <c r="P136" s="94">
        <v>3.09</v>
      </c>
      <c r="Q136" s="102">
        <f t="shared" si="14"/>
        <v>13.61</v>
      </c>
      <c r="R136" s="100" t="s">
        <v>963</v>
      </c>
      <c r="S136" s="101"/>
      <c r="T136" s="101"/>
      <c r="U136" s="101"/>
      <c r="V136" s="101"/>
      <c r="W136" s="101"/>
      <c r="X136" s="101"/>
      <c r="Y136" s="110"/>
      <c r="Z136" s="111"/>
      <c r="AA136" s="112"/>
      <c r="AB136" s="112">
        <f>IF(O136="","",IF(Q136+0.00001&gt;MAX(A节点位置A),INDEX(A要素号A,MAX(A要素号A)),LOOKUP(Q136,'荷载录入（直角地震）2'!A节点位置A,'荷载录入（直角地震）2'!A要素号A)))</f>
        <v>10</v>
      </c>
      <c r="AC136" s="113" t="str">
        <f t="shared" si="9"/>
        <v>増分なし</v>
      </c>
      <c r="AD136" s="112" t="s">
        <v>1013</v>
      </c>
      <c r="AE136" s="114">
        <f>IF(O136="","",Q136-INDEX('荷载录入（直角地震）2'!A节点位置A,MATCH(AB136,'荷载录入（直角地震）2'!A要素号A,0)))</f>
        <v>2.0350000000000001</v>
      </c>
      <c r="AF136" s="114"/>
      <c r="AG136" s="112" t="str">
        <f t="shared" si="10"/>
        <v>无对应参数</v>
      </c>
      <c r="AH136" s="112"/>
      <c r="AI136" s="112"/>
      <c r="AJ136" s="112"/>
      <c r="AK136" s="112"/>
      <c r="AM136" s="96"/>
    </row>
    <row r="137" spans="2:39" ht="15">
      <c r="B137" s="68"/>
      <c r="C137" s="70"/>
      <c r="D137" s="120"/>
      <c r="E137" s="72">
        <f t="shared" si="6"/>
        <v>12.2</v>
      </c>
      <c r="F137" s="80"/>
      <c r="G137" s="72"/>
      <c r="H137" s="80"/>
      <c r="I137" s="80"/>
      <c r="J137" s="80"/>
      <c r="K137" s="96"/>
      <c r="N137" s="92">
        <v>38</v>
      </c>
      <c r="O137" s="93"/>
      <c r="P137" s="94"/>
      <c r="Q137" s="102">
        <f t="shared" si="14"/>
        <v>13.61</v>
      </c>
      <c r="R137" s="100" t="s">
        <v>963</v>
      </c>
      <c r="S137" s="101"/>
      <c r="T137" s="101"/>
      <c r="U137" s="101"/>
      <c r="V137" s="101"/>
      <c r="W137" s="101"/>
      <c r="X137" s="101"/>
      <c r="Y137" s="110"/>
      <c r="Z137" s="111"/>
      <c r="AA137" s="112"/>
      <c r="AB137" s="112" t="str">
        <f>IF(O137="","",IF(Q137+0.00001&gt;MAX(A节点位置A),INDEX(A要素号A,MAX(A要素号A)),LOOKUP(Q137,'荷载录入（直角地震）2'!A节点位置A,'荷载录入（直角地震）2'!A要素号A)))</f>
        <v/>
      </c>
      <c r="AC137" s="113" t="str">
        <f t="shared" si="9"/>
        <v>増分なし</v>
      </c>
      <c r="AD137" s="112" t="s">
        <v>1013</v>
      </c>
      <c r="AE137" s="114" t="str">
        <f>IF(O137="","",Q137-INDEX('荷载录入（直角地震）2'!A节点位置A,MATCH(AB137,'荷载录入（直角地震）2'!A要素号A,0)))</f>
        <v/>
      </c>
      <c r="AF137" s="114"/>
      <c r="AG137" s="112" t="str">
        <f t="shared" si="10"/>
        <v>录入参数</v>
      </c>
      <c r="AH137" s="112"/>
      <c r="AI137" s="112"/>
      <c r="AJ137" s="112"/>
      <c r="AK137" s="112"/>
      <c r="AM137" s="96"/>
    </row>
    <row r="138" spans="2:39" ht="15">
      <c r="B138" s="68"/>
      <c r="C138" s="70"/>
      <c r="D138" s="120"/>
      <c r="E138" s="72"/>
      <c r="F138" s="80"/>
      <c r="G138" s="72"/>
      <c r="H138" s="80"/>
      <c r="I138" s="80"/>
      <c r="J138" s="80"/>
      <c r="K138" s="96"/>
      <c r="N138" s="92">
        <v>39</v>
      </c>
      <c r="O138" s="93" t="s">
        <v>1179</v>
      </c>
      <c r="P138" s="94">
        <f>12+2.2+3.522</f>
        <v>17.721999999999998</v>
      </c>
      <c r="Q138" s="99">
        <f>P138</f>
        <v>17.721999999999998</v>
      </c>
      <c r="R138" s="100" t="s">
        <v>963</v>
      </c>
      <c r="S138" s="101"/>
      <c r="T138" s="101"/>
      <c r="U138" s="101"/>
      <c r="V138" s="101"/>
      <c r="W138" s="101"/>
      <c r="X138" s="101"/>
      <c r="Y138" s="110"/>
      <c r="Z138" s="111"/>
      <c r="AA138" s="112"/>
      <c r="AB138" s="112">
        <f>IF(O138="","",IF(Q138+0.00001&gt;MAX(A节点位置A),INDEX(A要素号A,MAX(A要素号A)),LOOKUP(Q138,'荷载录入（直角地震）2'!A节点位置A,'荷载录入（直角地震）2'!A要素号A)))</f>
        <v>10</v>
      </c>
      <c r="AC138" s="113" t="str">
        <f t="shared" si="9"/>
        <v>増分なし</v>
      </c>
      <c r="AD138" s="112" t="s">
        <v>1013</v>
      </c>
      <c r="AE138" s="114">
        <f>IF(O138="","",Q138-INDEX('荷载录入（直角地震）2'!A节点位置A,MATCH(AB138,'荷载录入（直角地震）2'!A要素号A,0)))</f>
        <v>6.1469999999999985</v>
      </c>
      <c r="AF138" s="114"/>
      <c r="AG138" s="112" t="str">
        <f t="shared" si="10"/>
        <v>无对应参数</v>
      </c>
      <c r="AH138" s="112"/>
      <c r="AI138" s="112"/>
      <c r="AJ138" s="112"/>
      <c r="AK138" s="112"/>
      <c r="AM138" s="96"/>
    </row>
    <row r="139" spans="2:39" ht="15">
      <c r="B139" s="68"/>
      <c r="C139" s="70"/>
      <c r="D139" s="120"/>
      <c r="E139" s="72"/>
      <c r="F139" s="80"/>
      <c r="G139" s="72"/>
      <c r="H139" s="80"/>
      <c r="I139" s="80"/>
      <c r="J139" s="80"/>
      <c r="K139" s="96"/>
      <c r="N139" s="92">
        <v>40</v>
      </c>
      <c r="O139" s="93" t="s">
        <v>1180</v>
      </c>
      <c r="P139" s="94">
        <v>2.524</v>
      </c>
      <c r="Q139" s="102">
        <f t="shared" ref="Q139:Q142" si="15">P139+Q138</f>
        <v>20.245999999999999</v>
      </c>
      <c r="R139" s="100" t="s">
        <v>963</v>
      </c>
      <c r="S139" s="101"/>
      <c r="T139" s="101"/>
      <c r="U139" s="101"/>
      <c r="V139" s="101"/>
      <c r="W139" s="101"/>
      <c r="X139" s="101"/>
      <c r="Y139" s="110"/>
      <c r="Z139" s="111"/>
      <c r="AA139" s="112"/>
      <c r="AB139" s="112">
        <f>IF(O139="","",IF(Q139+0.00001&gt;MAX(A节点位置A),INDEX(A要素号A,MAX(A要素号A)),LOOKUP(Q139,'荷载录入（直角地震）2'!A节点位置A,'荷载录入（直角地震）2'!A要素号A)))</f>
        <v>10</v>
      </c>
      <c r="AC139" s="113" t="str">
        <f t="shared" si="9"/>
        <v>増分なし</v>
      </c>
      <c r="AD139" s="112" t="s">
        <v>1013</v>
      </c>
      <c r="AE139" s="114">
        <f>IF(O139="","",Q139-INDEX('荷载录入（直角地震）2'!A节点位置A,MATCH(AB139,'荷载录入（直角地震）2'!A要素号A,0)))</f>
        <v>8.6709999999999994</v>
      </c>
      <c r="AF139" s="114"/>
      <c r="AG139" s="112" t="str">
        <f t="shared" si="10"/>
        <v>无对应参数</v>
      </c>
      <c r="AH139" s="112"/>
      <c r="AI139" s="112"/>
      <c r="AJ139" s="112"/>
      <c r="AK139" s="112"/>
      <c r="AM139" s="96"/>
    </row>
    <row r="140" spans="2:39" ht="15">
      <c r="B140" s="68"/>
      <c r="C140" s="70"/>
      <c r="D140" s="120"/>
      <c r="E140" s="72"/>
      <c r="F140" s="80"/>
      <c r="G140" s="72"/>
      <c r="H140" s="80"/>
      <c r="I140" s="80"/>
      <c r="J140" s="80"/>
      <c r="K140" s="96"/>
      <c r="N140" s="92">
        <v>41</v>
      </c>
      <c r="O140" s="93" t="s">
        <v>1181</v>
      </c>
      <c r="P140" s="94">
        <v>2.524</v>
      </c>
      <c r="Q140" s="102">
        <f t="shared" si="15"/>
        <v>22.77</v>
      </c>
      <c r="R140" s="100" t="s">
        <v>963</v>
      </c>
      <c r="S140" s="101"/>
      <c r="T140" s="101"/>
      <c r="U140" s="101"/>
      <c r="V140" s="101"/>
      <c r="W140" s="101"/>
      <c r="X140" s="101"/>
      <c r="Y140" s="110"/>
      <c r="Z140" s="111"/>
      <c r="AA140" s="112"/>
      <c r="AB140" s="112">
        <f>IF(O140="","",IF(Q140+0.00001&gt;MAX(A节点位置A),INDEX(A要素号A,MAX(A要素号A)),LOOKUP(Q140,'荷载录入（直角地震）2'!A节点位置A,'荷载录入（直角地震）2'!A要素号A)))</f>
        <v>10</v>
      </c>
      <c r="AC140" s="113" t="str">
        <f t="shared" si="9"/>
        <v>増分なし</v>
      </c>
      <c r="AD140" s="112" t="s">
        <v>1013</v>
      </c>
      <c r="AE140" s="114">
        <f>IF(O140="","",Q140-INDEX('荷载录入（直角地震）2'!A节点位置A,MATCH(AB140,'荷载录入（直角地震）2'!A要素号A,0)))</f>
        <v>11.195</v>
      </c>
      <c r="AF140" s="114"/>
      <c r="AG140" s="112" t="str">
        <f t="shared" si="10"/>
        <v>无对应参数</v>
      </c>
      <c r="AH140" s="112"/>
      <c r="AI140" s="112"/>
      <c r="AJ140" s="112"/>
      <c r="AK140" s="112"/>
      <c r="AM140" s="96"/>
    </row>
    <row r="141" spans="2:39" ht="15">
      <c r="B141" s="68"/>
      <c r="C141" s="70"/>
      <c r="D141" s="120"/>
      <c r="E141" s="72"/>
      <c r="F141" s="80"/>
      <c r="G141" s="72"/>
      <c r="H141" s="80"/>
      <c r="I141" s="80"/>
      <c r="J141" s="80"/>
      <c r="K141" s="96"/>
      <c r="N141" s="92">
        <v>42</v>
      </c>
      <c r="O141" s="93" t="s">
        <v>1182</v>
      </c>
      <c r="P141" s="94">
        <v>2.524</v>
      </c>
      <c r="Q141" s="102">
        <f t="shared" si="15"/>
        <v>25.294</v>
      </c>
      <c r="R141" s="100" t="s">
        <v>963</v>
      </c>
      <c r="S141" s="101"/>
      <c r="T141" s="101"/>
      <c r="U141" s="101"/>
      <c r="V141" s="101"/>
      <c r="W141" s="101"/>
      <c r="X141" s="101"/>
      <c r="Y141" s="110"/>
      <c r="Z141" s="111"/>
      <c r="AA141" s="112"/>
      <c r="AB141" s="112">
        <f>IF(O141="","",IF(Q141+0.00001&gt;MAX(A节点位置A),INDEX(A要素号A,MAX(A要素号A)),LOOKUP(Q141,'荷载录入（直角地震）2'!A节点位置A,'荷载录入（直角地震）2'!A要素号A)))</f>
        <v>10</v>
      </c>
      <c r="AC141" s="113" t="str">
        <f t="shared" si="9"/>
        <v>増分なし</v>
      </c>
      <c r="AD141" s="112" t="s">
        <v>1013</v>
      </c>
      <c r="AE141" s="114">
        <f>IF(O141="","",Q141-INDEX('荷载录入（直角地震）2'!A节点位置A,MATCH(AB141,'荷载录入（直角地震）2'!A要素号A,0)))</f>
        <v>13.719000000000001</v>
      </c>
      <c r="AF141" s="114"/>
      <c r="AG141" s="112" t="str">
        <f t="shared" si="10"/>
        <v>无对应参数</v>
      </c>
      <c r="AH141" s="112"/>
      <c r="AI141" s="112"/>
      <c r="AJ141" s="112"/>
      <c r="AK141" s="112"/>
      <c r="AM141" s="96"/>
    </row>
    <row r="142" spans="2:39" ht="15">
      <c r="B142" s="68"/>
      <c r="C142" s="70"/>
      <c r="D142" s="120"/>
      <c r="E142" s="72"/>
      <c r="F142" s="80"/>
      <c r="G142" s="72"/>
      <c r="H142" s="80"/>
      <c r="I142" s="80"/>
      <c r="J142" s="80"/>
      <c r="K142" s="96"/>
      <c r="N142" s="92">
        <v>43</v>
      </c>
      <c r="O142" s="93"/>
      <c r="P142" s="94">
        <v>0.60599999999999998</v>
      </c>
      <c r="Q142" s="102">
        <f t="shared" si="15"/>
        <v>25.900000000000002</v>
      </c>
      <c r="R142" s="100" t="s">
        <v>963</v>
      </c>
      <c r="S142" s="101"/>
      <c r="T142" s="101"/>
      <c r="U142" s="101"/>
      <c r="V142" s="101"/>
      <c r="W142" s="101"/>
      <c r="X142" s="101"/>
      <c r="Y142" s="110"/>
      <c r="Z142" s="111"/>
      <c r="AA142" s="112"/>
      <c r="AB142" s="112" t="str">
        <f>IF(O142="","",IF(Q142+0.00001&gt;MAX(A节点位置A),INDEX(A要素号A,MAX(A要素号A)),LOOKUP(Q142,'荷载录入（直角地震）2'!A节点位置A,'荷载录入（直角地震）2'!A要素号A)))</f>
        <v/>
      </c>
      <c r="AC142" s="113" t="str">
        <f t="shared" si="9"/>
        <v>増分なし</v>
      </c>
      <c r="AD142" s="112" t="s">
        <v>1013</v>
      </c>
      <c r="AE142" s="114" t="str">
        <f>IF(O142="","",Q142-INDEX('荷载录入（直角地震）2'!A节点位置A,MATCH(AB142,'荷载录入（直角地震）2'!A要素号A,0)))</f>
        <v/>
      </c>
      <c r="AF142" s="114"/>
      <c r="AG142" s="112" t="str">
        <f t="shared" si="10"/>
        <v>录入参数</v>
      </c>
      <c r="AH142" s="112"/>
      <c r="AI142" s="112"/>
      <c r="AJ142" s="112"/>
      <c r="AK142" s="112"/>
      <c r="AM142" s="96"/>
    </row>
    <row r="143" spans="2:39" ht="15">
      <c r="B143" s="68"/>
      <c r="C143" s="70"/>
      <c r="D143" s="120"/>
      <c r="E143" s="72"/>
      <c r="F143" s="80"/>
      <c r="G143" s="72"/>
      <c r="H143" s="80"/>
      <c r="I143" s="80"/>
      <c r="J143" s="80"/>
      <c r="K143" s="96"/>
      <c r="N143" s="92">
        <v>44</v>
      </c>
      <c r="O143" s="93" t="s">
        <v>1183</v>
      </c>
      <c r="P143" s="94">
        <v>1.02</v>
      </c>
      <c r="Q143" s="99">
        <f>P143</f>
        <v>1.02</v>
      </c>
      <c r="R143" s="100" t="s">
        <v>963</v>
      </c>
      <c r="S143" s="101"/>
      <c r="T143" s="101"/>
      <c r="U143" s="101"/>
      <c r="V143" s="101"/>
      <c r="W143" s="101"/>
      <c r="X143" s="101"/>
      <c r="Y143" s="110"/>
      <c r="Z143" s="111"/>
      <c r="AA143" s="112"/>
      <c r="AB143" s="112">
        <f>IF(O143="","",IF(Q143+0.00001&gt;MAX(A节点位置A),INDEX(A要素号A,MAX(A要素号A)),LOOKUP(Q143,'荷载录入（直角地震）2'!A节点位置A,'荷载录入（直角地震）2'!A要素号A)))</f>
        <v>2</v>
      </c>
      <c r="AC143" s="113" t="str">
        <f t="shared" si="9"/>
        <v>増分なし</v>
      </c>
      <c r="AD143" s="112" t="s">
        <v>1013</v>
      </c>
      <c r="AE143" s="114">
        <f>IF(O143="","",Q143-INDEX('荷载录入（直角地震）2'!A节点位置A,MATCH(AB143,'荷载录入（直角地震）2'!A要素号A,0)))</f>
        <v>0.39500000000000002</v>
      </c>
      <c r="AF143" s="114"/>
      <c r="AG143" s="112" t="str">
        <f t="shared" si="10"/>
        <v>无对应参数</v>
      </c>
      <c r="AH143" s="112"/>
      <c r="AI143" s="112"/>
      <c r="AJ143" s="112"/>
      <c r="AK143" s="112"/>
      <c r="AM143" s="96"/>
    </row>
    <row r="144" spans="2:39" ht="15">
      <c r="B144" s="68"/>
      <c r="C144" s="70"/>
      <c r="D144" s="120"/>
      <c r="E144" s="72"/>
      <c r="F144" s="80"/>
      <c r="G144" s="72"/>
      <c r="H144" s="80"/>
      <c r="I144" s="80"/>
      <c r="J144" s="80"/>
      <c r="K144" s="96"/>
      <c r="N144" s="92">
        <v>45</v>
      </c>
      <c r="O144" s="93" t="s">
        <v>1184</v>
      </c>
      <c r="P144" s="94">
        <v>3</v>
      </c>
      <c r="Q144" s="102">
        <f t="shared" ref="Q144:Q174" si="16">P144+Q143</f>
        <v>4.0199999999999996</v>
      </c>
      <c r="R144" s="100" t="s">
        <v>963</v>
      </c>
      <c r="S144" s="101"/>
      <c r="T144" s="101"/>
      <c r="U144" s="101"/>
      <c r="V144" s="101"/>
      <c r="W144" s="101"/>
      <c r="X144" s="101"/>
      <c r="Y144" s="110"/>
      <c r="Z144" s="111"/>
      <c r="AA144" s="112"/>
      <c r="AB144" s="112">
        <f>IF(O144="","",IF(Q144+0.00001&gt;MAX(A节点位置A),INDEX(A要素号A,MAX(A要素号A)),LOOKUP(Q144,'荷载录入（直角地震）2'!A节点位置A,'荷载录入（直角地震）2'!A要素号A)))</f>
        <v>4</v>
      </c>
      <c r="AC144" s="113" t="str">
        <f t="shared" si="9"/>
        <v>増分なし</v>
      </c>
      <c r="AD144" s="112" t="s">
        <v>1013</v>
      </c>
      <c r="AE144" s="114">
        <f>IF(O144="","",Q144-INDEX('荷载录入（直角地震）2'!A节点位置A,MATCH(AB144,'荷载录入（直角地震）2'!A要素号A,0)))</f>
        <v>1.8949999999999996</v>
      </c>
      <c r="AF144" s="114"/>
      <c r="AG144" s="112" t="str">
        <f t="shared" si="10"/>
        <v>无对应参数</v>
      </c>
      <c r="AH144" s="112"/>
      <c r="AI144" s="112"/>
      <c r="AJ144" s="112"/>
      <c r="AK144" s="112"/>
      <c r="AM144" s="96"/>
    </row>
    <row r="145" spans="2:39" ht="15">
      <c r="B145" s="68"/>
      <c r="C145" s="70"/>
      <c r="D145" s="120"/>
      <c r="E145" s="72"/>
      <c r="F145" s="80"/>
      <c r="G145" s="72"/>
      <c r="H145" s="80"/>
      <c r="I145" s="80"/>
      <c r="J145" s="80"/>
      <c r="K145" s="96"/>
      <c r="N145" s="92">
        <v>46</v>
      </c>
      <c r="O145" s="93" t="s">
        <v>1185</v>
      </c>
      <c r="P145" s="94">
        <v>3.5</v>
      </c>
      <c r="Q145" s="102">
        <f t="shared" si="16"/>
        <v>7.52</v>
      </c>
      <c r="R145" s="100" t="s">
        <v>963</v>
      </c>
      <c r="S145" s="101"/>
      <c r="T145" s="101"/>
      <c r="U145" s="101"/>
      <c r="V145" s="101"/>
      <c r="W145" s="101"/>
      <c r="X145" s="101"/>
      <c r="Y145" s="110"/>
      <c r="Z145" s="111"/>
      <c r="AA145" s="112"/>
      <c r="AB145" s="112">
        <f>IF(O145="","",IF(Q145+0.00001&gt;MAX(A节点位置A),INDEX(A要素号A,MAX(A要素号A)),LOOKUP(Q145,'荷载录入（直角地震）2'!A节点位置A,'荷载录入（直角地震）2'!A要素号A)))</f>
        <v>6</v>
      </c>
      <c r="AC145" s="113" t="str">
        <f t="shared" si="9"/>
        <v>増分なし</v>
      </c>
      <c r="AD145" s="112" t="s">
        <v>1013</v>
      </c>
      <c r="AE145" s="114">
        <f>IF(O145="","",Q145-INDEX('荷载录入（直角地震）2'!A节点位置A,MATCH(AB145,'荷载录入（直角地震）2'!A要素号A,0)))</f>
        <v>1.42</v>
      </c>
      <c r="AF145" s="114"/>
      <c r="AG145" s="112" t="str">
        <f t="shared" si="10"/>
        <v>无对应参数</v>
      </c>
      <c r="AH145" s="112"/>
      <c r="AI145" s="112"/>
      <c r="AJ145" s="112"/>
      <c r="AK145" s="112"/>
      <c r="AM145" s="96"/>
    </row>
    <row r="146" spans="2:39" ht="15">
      <c r="B146" s="68"/>
      <c r="C146" s="70"/>
      <c r="D146" s="120"/>
      <c r="E146" s="72"/>
      <c r="F146" s="80"/>
      <c r="G146" s="72"/>
      <c r="H146" s="80"/>
      <c r="I146" s="80"/>
      <c r="J146" s="80"/>
      <c r="K146" s="96"/>
      <c r="N146" s="92">
        <v>47</v>
      </c>
      <c r="O146" s="93" t="s">
        <v>1186</v>
      </c>
      <c r="P146" s="94">
        <v>3</v>
      </c>
      <c r="Q146" s="102">
        <f t="shared" si="16"/>
        <v>10.52</v>
      </c>
      <c r="R146" s="100" t="s">
        <v>963</v>
      </c>
      <c r="S146" s="101"/>
      <c r="T146" s="101"/>
      <c r="U146" s="101"/>
      <c r="V146" s="101"/>
      <c r="W146" s="101"/>
      <c r="X146" s="101"/>
      <c r="Y146" s="110"/>
      <c r="Z146" s="111"/>
      <c r="AA146" s="112"/>
      <c r="AB146" s="112">
        <f>IF(O146="","",IF(Q146+0.00001&gt;MAX(A节点位置A),INDEX(A要素号A,MAX(A要素号A)),LOOKUP(Q146,'荷载录入（直角地震）2'!A节点位置A,'荷载录入（直角地震）2'!A要素号A)))</f>
        <v>8</v>
      </c>
      <c r="AC146" s="113" t="str">
        <f t="shared" si="9"/>
        <v>増分なし</v>
      </c>
      <c r="AD146" s="112" t="s">
        <v>1013</v>
      </c>
      <c r="AE146" s="114">
        <f>IF(O146="","",Q146-INDEX('荷载录入（直角地震）2'!A节点位置A,MATCH(AB146,'荷载录入（直角地震）2'!A要素号A,0)))</f>
        <v>0.44500000000000028</v>
      </c>
      <c r="AF146" s="114"/>
      <c r="AG146" s="112" t="str">
        <f t="shared" si="10"/>
        <v>无对应参数</v>
      </c>
      <c r="AH146" s="112"/>
      <c r="AI146" s="112"/>
      <c r="AJ146" s="112"/>
      <c r="AK146" s="112"/>
      <c r="AM146" s="96"/>
    </row>
    <row r="147" spans="2:39" ht="15">
      <c r="B147" s="68"/>
      <c r="C147" s="70"/>
      <c r="D147" s="120"/>
      <c r="E147" s="72"/>
      <c r="F147" s="80"/>
      <c r="G147" s="72"/>
      <c r="H147" s="80"/>
      <c r="I147" s="80"/>
      <c r="J147" s="80"/>
      <c r="K147" s="96"/>
      <c r="N147" s="92">
        <v>48</v>
      </c>
      <c r="O147" s="93" t="s">
        <v>1187</v>
      </c>
      <c r="P147" s="94">
        <v>3.09</v>
      </c>
      <c r="Q147" s="102">
        <f t="shared" si="16"/>
        <v>13.61</v>
      </c>
      <c r="R147" s="100" t="s">
        <v>963</v>
      </c>
      <c r="S147" s="101"/>
      <c r="T147" s="101"/>
      <c r="U147" s="101"/>
      <c r="V147" s="101"/>
      <c r="W147" s="101"/>
      <c r="X147" s="101"/>
      <c r="Y147" s="110"/>
      <c r="Z147" s="111"/>
      <c r="AA147" s="112"/>
      <c r="AB147" s="112">
        <f>IF(O147="","",IF(Q147+0.00001&gt;MAX(A节点位置A),INDEX(A要素号A,MAX(A要素号A)),LOOKUP(Q147,'荷载录入（直角地震）2'!A节点位置A,'荷载录入（直角地震）2'!A要素号A)))</f>
        <v>10</v>
      </c>
      <c r="AC147" s="113" t="str">
        <f t="shared" si="9"/>
        <v>増分なし</v>
      </c>
      <c r="AD147" s="112" t="s">
        <v>1013</v>
      </c>
      <c r="AE147" s="114">
        <f>IF(O147="","",Q147-INDEX('荷载录入（直角地震）2'!A节点位置A,MATCH(AB147,'荷载录入（直角地震）2'!A要素号A,0)))</f>
        <v>2.0350000000000001</v>
      </c>
      <c r="AF147" s="114"/>
      <c r="AG147" s="112" t="str">
        <f t="shared" si="10"/>
        <v>无对应参数</v>
      </c>
      <c r="AH147" s="112"/>
      <c r="AI147" s="112"/>
      <c r="AJ147" s="112"/>
      <c r="AK147" s="112"/>
      <c r="AM147" s="96"/>
    </row>
    <row r="148" spans="2:39" ht="15">
      <c r="B148" s="68"/>
      <c r="C148" s="70"/>
      <c r="D148" s="120"/>
      <c r="E148" s="72"/>
      <c r="F148" s="80"/>
      <c r="G148" s="72"/>
      <c r="H148" s="80"/>
      <c r="I148" s="80"/>
      <c r="J148" s="80"/>
      <c r="K148" s="96"/>
      <c r="N148" s="92">
        <v>49</v>
      </c>
      <c r="O148" s="93" t="s">
        <v>1188</v>
      </c>
      <c r="P148" s="94">
        <v>4.2380000000000004</v>
      </c>
      <c r="Q148" s="102">
        <f t="shared" si="16"/>
        <v>17.847999999999999</v>
      </c>
      <c r="R148" s="100" t="s">
        <v>963</v>
      </c>
      <c r="S148" s="101"/>
      <c r="T148" s="101"/>
      <c r="U148" s="101"/>
      <c r="V148" s="101"/>
      <c r="W148" s="101"/>
      <c r="X148" s="101"/>
      <c r="Y148" s="110"/>
      <c r="Z148" s="111"/>
      <c r="AA148" s="112"/>
      <c r="AB148" s="112">
        <f>IF(O148="","",IF(Q148+0.00001&gt;MAX(A节点位置A),INDEX(A要素号A,MAX(A要素号A)),LOOKUP(Q148,'荷载录入（直角地震）2'!A节点位置A,'荷载录入（直角地震）2'!A要素号A)))</f>
        <v>10</v>
      </c>
      <c r="AC148" s="113" t="str">
        <f t="shared" si="9"/>
        <v>増分なし</v>
      </c>
      <c r="AD148" s="112" t="s">
        <v>1013</v>
      </c>
      <c r="AE148" s="114">
        <f>IF(O148="","",Q148-INDEX('荷载录入（直角地震）2'!A节点位置A,MATCH(AB148,'荷载录入（直角地震）2'!A要素号A,0)))</f>
        <v>6.2729999999999997</v>
      </c>
      <c r="AF148" s="114"/>
      <c r="AG148" s="112" t="str">
        <f t="shared" si="10"/>
        <v>无对应参数</v>
      </c>
      <c r="AH148" s="112"/>
      <c r="AI148" s="112"/>
      <c r="AJ148" s="112"/>
      <c r="AK148" s="112"/>
      <c r="AM148" s="96"/>
    </row>
    <row r="149" spans="2:39" ht="15">
      <c r="B149" s="68"/>
      <c r="C149" s="70"/>
      <c r="D149" s="120"/>
      <c r="E149" s="72"/>
      <c r="F149" s="80"/>
      <c r="G149" s="72"/>
      <c r="H149" s="80"/>
      <c r="I149" s="80"/>
      <c r="J149" s="80"/>
      <c r="K149" s="96"/>
      <c r="N149" s="92">
        <v>50</v>
      </c>
      <c r="O149" s="93" t="s">
        <v>1189</v>
      </c>
      <c r="P149" s="94">
        <v>2.524</v>
      </c>
      <c r="Q149" s="102">
        <f t="shared" si="16"/>
        <v>20.372</v>
      </c>
      <c r="R149" s="100" t="s">
        <v>963</v>
      </c>
      <c r="S149" s="101"/>
      <c r="T149" s="101"/>
      <c r="U149" s="101"/>
      <c r="V149" s="101"/>
      <c r="W149" s="101"/>
      <c r="X149" s="101"/>
      <c r="Y149" s="110"/>
      <c r="Z149" s="111"/>
      <c r="AA149" s="112"/>
      <c r="AB149" s="112">
        <f>IF(O149="","",IF(Q149+0.00001&gt;MAX(A节点位置A),INDEX(A要素号A,MAX(A要素号A)),LOOKUP(Q149,'荷载录入（直角地震）2'!A节点位置A,'荷载录入（直角地震）2'!A要素号A)))</f>
        <v>10</v>
      </c>
      <c r="AC149" s="113" t="str">
        <f t="shared" si="9"/>
        <v>増分なし</v>
      </c>
      <c r="AD149" s="112" t="s">
        <v>1013</v>
      </c>
      <c r="AE149" s="114">
        <f>IF(O149="","",Q149-INDEX('荷载录入（直角地震）2'!A节点位置A,MATCH(AB149,'荷载录入（直角地震）2'!A要素号A,0)))</f>
        <v>8.7970000000000006</v>
      </c>
      <c r="AF149" s="114"/>
      <c r="AG149" s="112" t="str">
        <f t="shared" si="10"/>
        <v>无对应参数</v>
      </c>
      <c r="AH149" s="112"/>
      <c r="AI149" s="112"/>
      <c r="AJ149" s="112"/>
      <c r="AK149" s="112"/>
      <c r="AM149" s="96"/>
    </row>
    <row r="150" spans="2:39" ht="15">
      <c r="B150" s="68"/>
      <c r="C150" s="70"/>
      <c r="D150" s="120"/>
      <c r="E150" s="72"/>
      <c r="F150" s="80"/>
      <c r="G150" s="72"/>
      <c r="H150" s="80"/>
      <c r="I150" s="80"/>
      <c r="J150" s="80"/>
      <c r="K150" s="96"/>
      <c r="N150" s="92">
        <v>51</v>
      </c>
      <c r="O150" s="93" t="s">
        <v>1190</v>
      </c>
      <c r="P150" s="94">
        <v>2.524</v>
      </c>
      <c r="Q150" s="102">
        <f t="shared" si="16"/>
        <v>22.896000000000001</v>
      </c>
      <c r="R150" s="100" t="s">
        <v>963</v>
      </c>
      <c r="S150" s="101"/>
      <c r="T150" s="101"/>
      <c r="U150" s="101"/>
      <c r="V150" s="101"/>
      <c r="W150" s="101"/>
      <c r="X150" s="101"/>
      <c r="Y150" s="110"/>
      <c r="Z150" s="111"/>
      <c r="AA150" s="112"/>
      <c r="AB150" s="112">
        <f>IF(O150="","",IF(Q150+0.00001&gt;MAX(A节点位置A),INDEX(A要素号A,MAX(A要素号A)),LOOKUP(Q150,'荷载录入（直角地震）2'!A节点位置A,'荷载录入（直角地震）2'!A要素号A)))</f>
        <v>10</v>
      </c>
      <c r="AC150" s="113" t="str">
        <f t="shared" si="9"/>
        <v>増分なし</v>
      </c>
      <c r="AD150" s="112" t="s">
        <v>1013</v>
      </c>
      <c r="AE150" s="114">
        <f>IF(O150="","",Q150-INDEX('荷载录入（直角地震）2'!A节点位置A,MATCH(AB150,'荷载录入（直角地震）2'!A要素号A,0)))</f>
        <v>11.321000000000002</v>
      </c>
      <c r="AF150" s="114"/>
      <c r="AG150" s="112" t="str">
        <f t="shared" si="10"/>
        <v>无对应参数</v>
      </c>
      <c r="AH150" s="112"/>
      <c r="AI150" s="112"/>
      <c r="AJ150" s="112"/>
      <c r="AK150" s="112"/>
      <c r="AM150" s="96"/>
    </row>
    <row r="151" spans="2:39" ht="15">
      <c r="B151" s="68"/>
      <c r="C151" s="70"/>
      <c r="D151" s="120"/>
      <c r="E151" s="72"/>
      <c r="F151" s="80"/>
      <c r="G151" s="72"/>
      <c r="H151" s="80"/>
      <c r="I151" s="80"/>
      <c r="J151" s="80"/>
      <c r="K151" s="96"/>
      <c r="N151" s="92">
        <v>52</v>
      </c>
      <c r="O151" s="93" t="s">
        <v>1191</v>
      </c>
      <c r="P151" s="94">
        <v>2.524</v>
      </c>
      <c r="Q151" s="102">
        <f t="shared" si="16"/>
        <v>25.42</v>
      </c>
      <c r="R151" s="100" t="s">
        <v>963</v>
      </c>
      <c r="S151" s="101"/>
      <c r="T151" s="101"/>
      <c r="U151" s="101"/>
      <c r="V151" s="101"/>
      <c r="W151" s="101"/>
      <c r="X151" s="101"/>
      <c r="Y151" s="110"/>
      <c r="Z151" s="111"/>
      <c r="AA151" s="112"/>
      <c r="AB151" s="112">
        <f>IF(O151="","",IF(Q151+0.00001&gt;MAX(A节点位置A),INDEX(A要素号A,MAX(A要素号A)),LOOKUP(Q151,'荷载录入（直角地震）2'!A节点位置A,'荷载录入（直角地震）2'!A要素号A)))</f>
        <v>10</v>
      </c>
      <c r="AC151" s="113" t="str">
        <f t="shared" si="9"/>
        <v>増分なし</v>
      </c>
      <c r="AD151" s="112" t="s">
        <v>1013</v>
      </c>
      <c r="AE151" s="114">
        <f>IF(O151="","",Q151-INDEX('荷载录入（直角地震）2'!A节点位置A,MATCH(AB151,'荷载录入（直角地震）2'!A要素号A,0)))</f>
        <v>13.845000000000002</v>
      </c>
      <c r="AF151" s="114"/>
      <c r="AG151" s="112" t="str">
        <f t="shared" si="10"/>
        <v>无对应参数</v>
      </c>
      <c r="AH151" s="112"/>
      <c r="AI151" s="112"/>
      <c r="AJ151" s="112"/>
      <c r="AK151" s="112"/>
      <c r="AM151" s="96"/>
    </row>
    <row r="152" spans="2:39" ht="15">
      <c r="B152" s="68"/>
      <c r="C152" s="70"/>
      <c r="D152" s="120"/>
      <c r="E152" s="72"/>
      <c r="F152" s="80"/>
      <c r="G152" s="72"/>
      <c r="H152" s="80"/>
      <c r="I152" s="80"/>
      <c r="J152" s="80"/>
      <c r="K152" s="96"/>
      <c r="N152" s="92">
        <v>53</v>
      </c>
      <c r="O152" s="93"/>
      <c r="P152" s="94">
        <v>0.48</v>
      </c>
      <c r="Q152" s="102">
        <f t="shared" si="16"/>
        <v>25.900000000000002</v>
      </c>
      <c r="R152" s="100" t="s">
        <v>963</v>
      </c>
      <c r="S152" s="101"/>
      <c r="T152" s="101"/>
      <c r="U152" s="101"/>
      <c r="V152" s="101"/>
      <c r="W152" s="101"/>
      <c r="X152" s="101"/>
      <c r="Y152" s="110"/>
      <c r="Z152" s="111"/>
      <c r="AA152" s="112"/>
      <c r="AB152" s="112" t="str">
        <f>IF(O152="","",IF(Q152+0.00001&gt;MAX(A节点位置A),INDEX(A要素号A,MAX(A要素号A)),LOOKUP(Q152,'荷载录入（直角地震）2'!A节点位置A,'荷载录入（直角地震）2'!A要素号A)))</f>
        <v/>
      </c>
      <c r="AC152" s="113" t="str">
        <f t="shared" si="9"/>
        <v>増分なし</v>
      </c>
      <c r="AD152" s="112" t="s">
        <v>1013</v>
      </c>
      <c r="AE152" s="114" t="str">
        <f>IF(O152="","",Q152-INDEX('荷载录入（直角地震）2'!A节点位置A,MATCH(AB152,'荷载录入（直角地震）2'!A要素号A,0)))</f>
        <v/>
      </c>
      <c r="AF152" s="114"/>
      <c r="AG152" s="112" t="str">
        <f t="shared" si="10"/>
        <v>录入参数</v>
      </c>
      <c r="AH152" s="112"/>
      <c r="AI152" s="112"/>
      <c r="AJ152" s="112"/>
      <c r="AK152" s="112"/>
      <c r="AM152" s="96"/>
    </row>
    <row r="153" spans="2:39" ht="15">
      <c r="B153" s="68"/>
      <c r="C153" s="70"/>
      <c r="D153" s="120"/>
      <c r="E153" s="72"/>
      <c r="F153" s="80"/>
      <c r="G153" s="72"/>
      <c r="H153" s="80"/>
      <c r="I153" s="80"/>
      <c r="J153" s="80"/>
      <c r="K153" s="96"/>
      <c r="N153" s="92">
        <v>54</v>
      </c>
      <c r="O153" s="93"/>
      <c r="P153" s="94"/>
      <c r="Q153" s="102">
        <f t="shared" si="16"/>
        <v>25.900000000000002</v>
      </c>
      <c r="R153" s="100" t="s">
        <v>963</v>
      </c>
      <c r="S153" s="101"/>
      <c r="T153" s="101"/>
      <c r="U153" s="101"/>
      <c r="V153" s="101"/>
      <c r="W153" s="101"/>
      <c r="X153" s="101"/>
      <c r="Y153" s="110"/>
      <c r="Z153" s="111"/>
      <c r="AA153" s="112"/>
      <c r="AB153" s="112" t="str">
        <f>IF(O153="","",IF(Q153+0.00001&gt;MAX(A节点位置A),INDEX(A要素号A,MAX(A要素号A)),LOOKUP(Q153,'荷载录入（直角地震）2'!A节点位置A,'荷载录入（直角地震）2'!A要素号A)))</f>
        <v/>
      </c>
      <c r="AC153" s="113" t="str">
        <f t="shared" si="9"/>
        <v>増分なし</v>
      </c>
      <c r="AD153" s="112" t="s">
        <v>1013</v>
      </c>
      <c r="AE153" s="114" t="str">
        <f>IF(O153="","",Q153-INDEX('荷载录入（直角地震）2'!A节点位置A,MATCH(AB153,'荷载录入（直角地震）2'!A要素号A,0)))</f>
        <v/>
      </c>
      <c r="AF153" s="114"/>
      <c r="AG153" s="112" t="str">
        <f t="shared" si="10"/>
        <v>录入参数</v>
      </c>
      <c r="AH153" s="112"/>
      <c r="AI153" s="112"/>
      <c r="AJ153" s="112"/>
      <c r="AK153" s="112"/>
      <c r="AM153" s="96"/>
    </row>
    <row r="154" spans="2:39" ht="15">
      <c r="B154" s="68"/>
      <c r="C154" s="70"/>
      <c r="D154" s="120"/>
      <c r="E154" s="72"/>
      <c r="F154" s="80"/>
      <c r="G154" s="72"/>
      <c r="H154" s="80"/>
      <c r="I154" s="80"/>
      <c r="J154" s="80"/>
      <c r="K154" s="96"/>
      <c r="N154" s="92">
        <v>55</v>
      </c>
      <c r="O154" s="93"/>
      <c r="P154" s="94"/>
      <c r="Q154" s="102">
        <f t="shared" si="16"/>
        <v>25.900000000000002</v>
      </c>
      <c r="R154" s="100" t="s">
        <v>963</v>
      </c>
      <c r="S154" s="101"/>
      <c r="T154" s="101"/>
      <c r="U154" s="101"/>
      <c r="V154" s="101"/>
      <c r="W154" s="101"/>
      <c r="X154" s="101"/>
      <c r="Y154" s="110"/>
      <c r="Z154" s="111"/>
      <c r="AA154" s="112"/>
      <c r="AB154" s="112" t="str">
        <f>IF(O154="","",IF(Q154+0.00001&gt;MAX(A节点位置A),INDEX(A要素号A,MAX(A要素号A)),LOOKUP(Q154,'荷载录入（直角地震）2'!A节点位置A,'荷载录入（直角地震）2'!A要素号A)))</f>
        <v/>
      </c>
      <c r="AC154" s="113" t="str">
        <f t="shared" si="9"/>
        <v>増分なし</v>
      </c>
      <c r="AD154" s="112" t="s">
        <v>1013</v>
      </c>
      <c r="AE154" s="114" t="str">
        <f>IF(O154="","",Q154-INDEX('荷载录入（直角地震）2'!A节点位置A,MATCH(AB154,'荷载录入（直角地震）2'!A要素号A,0)))</f>
        <v/>
      </c>
      <c r="AF154" s="114"/>
      <c r="AG154" s="112" t="str">
        <f t="shared" si="10"/>
        <v>录入参数</v>
      </c>
      <c r="AH154" s="112"/>
      <c r="AI154" s="112"/>
      <c r="AJ154" s="112"/>
      <c r="AK154" s="112"/>
      <c r="AM154" s="96"/>
    </row>
    <row r="155" spans="2:39" ht="15">
      <c r="B155" s="68"/>
      <c r="C155" s="70"/>
      <c r="D155" s="120"/>
      <c r="E155" s="72"/>
      <c r="F155" s="80"/>
      <c r="G155" s="72"/>
      <c r="H155" s="80"/>
      <c r="I155" s="80"/>
      <c r="J155" s="80"/>
      <c r="K155" s="96"/>
      <c r="N155" s="92">
        <v>56</v>
      </c>
      <c r="O155" s="93"/>
      <c r="P155" s="94"/>
      <c r="Q155" s="102">
        <f t="shared" si="16"/>
        <v>25.900000000000002</v>
      </c>
      <c r="R155" s="100" t="s">
        <v>963</v>
      </c>
      <c r="S155" s="101"/>
      <c r="T155" s="101"/>
      <c r="U155" s="101"/>
      <c r="V155" s="101"/>
      <c r="W155" s="101"/>
      <c r="X155" s="101"/>
      <c r="Y155" s="110"/>
      <c r="Z155" s="111"/>
      <c r="AA155" s="112"/>
      <c r="AB155" s="112" t="str">
        <f>IF(O155="","",IF(Q155+0.00001&gt;MAX(A节点位置A),INDEX(A要素号A,MAX(A要素号A)),LOOKUP(Q155,'荷载录入（直角地震）2'!A节点位置A,'荷载录入（直角地震）2'!A要素号A)))</f>
        <v/>
      </c>
      <c r="AC155" s="113" t="str">
        <f t="shared" si="9"/>
        <v>増分なし</v>
      </c>
      <c r="AD155" s="112" t="s">
        <v>1013</v>
      </c>
      <c r="AE155" s="114" t="str">
        <f>IF(O155="","",Q155-INDEX('荷载录入（直角地震）2'!A节点位置A,MATCH(AB155,'荷载录入（直角地震）2'!A要素号A,0)))</f>
        <v/>
      </c>
      <c r="AF155" s="114"/>
      <c r="AG155" s="112" t="str">
        <f t="shared" si="10"/>
        <v>录入参数</v>
      </c>
      <c r="AH155" s="112"/>
      <c r="AI155" s="112"/>
      <c r="AJ155" s="112"/>
      <c r="AK155" s="112"/>
      <c r="AM155" s="96"/>
    </row>
    <row r="156" spans="2:39" ht="15">
      <c r="B156" s="68"/>
      <c r="C156" s="70"/>
      <c r="D156" s="120"/>
      <c r="E156" s="72"/>
      <c r="F156" s="80"/>
      <c r="G156" s="72"/>
      <c r="H156" s="80"/>
      <c r="I156" s="80"/>
      <c r="J156" s="80"/>
      <c r="K156" s="96"/>
      <c r="N156" s="92">
        <v>57</v>
      </c>
      <c r="O156" s="93"/>
      <c r="P156" s="94"/>
      <c r="Q156" s="102">
        <f t="shared" si="16"/>
        <v>25.900000000000002</v>
      </c>
      <c r="R156" s="100" t="s">
        <v>963</v>
      </c>
      <c r="S156" s="101"/>
      <c r="T156" s="101"/>
      <c r="U156" s="101"/>
      <c r="V156" s="101"/>
      <c r="W156" s="101"/>
      <c r="X156" s="101"/>
      <c r="Y156" s="110"/>
      <c r="Z156" s="111"/>
      <c r="AA156" s="112"/>
      <c r="AB156" s="112" t="str">
        <f>IF(O156="","",IF(Q156+0.00001&gt;MAX(A节点位置A),INDEX(A要素号A,MAX(A要素号A)),LOOKUP(Q156,'荷载录入（直角地震）2'!A节点位置A,'荷载录入（直角地震）2'!A要素号A)))</f>
        <v/>
      </c>
      <c r="AC156" s="113" t="str">
        <f t="shared" si="9"/>
        <v>増分なし</v>
      </c>
      <c r="AD156" s="112" t="s">
        <v>1013</v>
      </c>
      <c r="AE156" s="114" t="str">
        <f>IF(O156="","",Q156-INDEX('荷载录入（直角地震）2'!A节点位置A,MATCH(AB156,'荷载录入（直角地震）2'!A要素号A,0)))</f>
        <v/>
      </c>
      <c r="AF156" s="114"/>
      <c r="AG156" s="112" t="str">
        <f t="shared" si="10"/>
        <v>录入参数</v>
      </c>
      <c r="AH156" s="112"/>
      <c r="AI156" s="112"/>
      <c r="AJ156" s="112"/>
      <c r="AK156" s="112"/>
      <c r="AM156" s="96"/>
    </row>
    <row r="157" spans="2:39" ht="15">
      <c r="B157" s="68"/>
      <c r="C157" s="70"/>
      <c r="D157" s="120"/>
      <c r="E157" s="72"/>
      <c r="F157" s="80"/>
      <c r="G157" s="72"/>
      <c r="H157" s="80"/>
      <c r="I157" s="80"/>
      <c r="J157" s="80"/>
      <c r="K157" s="96"/>
      <c r="N157" s="92">
        <v>58</v>
      </c>
      <c r="O157" s="93"/>
      <c r="P157" s="94"/>
      <c r="Q157" s="102">
        <f t="shared" si="16"/>
        <v>25.900000000000002</v>
      </c>
      <c r="R157" s="100" t="s">
        <v>963</v>
      </c>
      <c r="S157" s="101"/>
      <c r="T157" s="101"/>
      <c r="U157" s="101"/>
      <c r="V157" s="101"/>
      <c r="W157" s="101"/>
      <c r="X157" s="101"/>
      <c r="Y157" s="110"/>
      <c r="Z157" s="111"/>
      <c r="AA157" s="112"/>
      <c r="AB157" s="112" t="str">
        <f>IF(O157="","",IF(Q157+0.00001&gt;MAX(A节点位置A),INDEX(A要素号A,MAX(A要素号A)),LOOKUP(Q157,'荷载录入（直角地震）2'!A节点位置A,'荷载录入（直角地震）2'!A要素号A)))</f>
        <v/>
      </c>
      <c r="AC157" s="113" t="str">
        <f t="shared" si="9"/>
        <v>増分なし</v>
      </c>
      <c r="AD157" s="112" t="s">
        <v>1013</v>
      </c>
      <c r="AE157" s="114" t="str">
        <f>IF(O157="","",Q157-INDEX('荷载录入（直角地震）2'!A节点位置A,MATCH(AB157,'荷载录入（直角地震）2'!A要素号A,0)))</f>
        <v/>
      </c>
      <c r="AF157" s="114"/>
      <c r="AG157" s="112" t="str">
        <f t="shared" si="10"/>
        <v>录入参数</v>
      </c>
      <c r="AH157" s="112"/>
      <c r="AI157" s="112"/>
      <c r="AJ157" s="112"/>
      <c r="AK157" s="112"/>
      <c r="AM157" s="96"/>
    </row>
    <row r="158" spans="2:39" ht="15">
      <c r="B158" s="68"/>
      <c r="C158" s="70"/>
      <c r="D158" s="120"/>
      <c r="E158" s="72"/>
      <c r="F158" s="80"/>
      <c r="G158" s="72"/>
      <c r="H158" s="80"/>
      <c r="I158" s="80"/>
      <c r="J158" s="80"/>
      <c r="K158" s="96"/>
      <c r="N158" s="92">
        <v>59</v>
      </c>
      <c r="O158" s="93"/>
      <c r="P158" s="94"/>
      <c r="Q158" s="102">
        <f t="shared" si="16"/>
        <v>25.900000000000002</v>
      </c>
      <c r="R158" s="100" t="s">
        <v>963</v>
      </c>
      <c r="S158" s="101"/>
      <c r="T158" s="101"/>
      <c r="U158" s="101"/>
      <c r="V158" s="101"/>
      <c r="W158" s="101"/>
      <c r="X158" s="101"/>
      <c r="Y158" s="110"/>
      <c r="Z158" s="111"/>
      <c r="AA158" s="112"/>
      <c r="AB158" s="112" t="str">
        <f>IF(O158="","",IF(Q158+0.00001&gt;MAX(A节点位置A),INDEX(A要素号A,MAX(A要素号A)),LOOKUP(Q158,'荷载录入（直角地震）2'!A节点位置A,'荷载录入（直角地震）2'!A要素号A)))</f>
        <v/>
      </c>
      <c r="AC158" s="113" t="str">
        <f t="shared" si="9"/>
        <v>増分なし</v>
      </c>
      <c r="AD158" s="112" t="s">
        <v>1013</v>
      </c>
      <c r="AE158" s="114" t="str">
        <f>IF(O158="","",Q158-INDEX('荷载录入（直角地震）2'!A节点位置A,MATCH(AB158,'荷载录入（直角地震）2'!A要素号A,0)))</f>
        <v/>
      </c>
      <c r="AF158" s="114"/>
      <c r="AG158" s="112" t="str">
        <f t="shared" si="10"/>
        <v>录入参数</v>
      </c>
      <c r="AH158" s="112"/>
      <c r="AI158" s="112"/>
      <c r="AJ158" s="112"/>
      <c r="AK158" s="112"/>
      <c r="AM158" s="96"/>
    </row>
    <row r="159" spans="2:39" ht="15">
      <c r="B159" s="68"/>
      <c r="C159" s="70"/>
      <c r="D159" s="120"/>
      <c r="E159" s="72"/>
      <c r="F159" s="80"/>
      <c r="G159" s="72"/>
      <c r="H159" s="80"/>
      <c r="I159" s="80"/>
      <c r="J159" s="80"/>
      <c r="K159" s="96"/>
      <c r="N159" s="92">
        <v>60</v>
      </c>
      <c r="O159" s="93"/>
      <c r="P159" s="94"/>
      <c r="Q159" s="102">
        <f t="shared" si="16"/>
        <v>25.900000000000002</v>
      </c>
      <c r="R159" s="100" t="s">
        <v>963</v>
      </c>
      <c r="S159" s="101"/>
      <c r="T159" s="101"/>
      <c r="U159" s="101"/>
      <c r="V159" s="101"/>
      <c r="W159" s="101"/>
      <c r="X159" s="101"/>
      <c r="Y159" s="110"/>
      <c r="Z159" s="111"/>
      <c r="AA159" s="112"/>
      <c r="AB159" s="112" t="str">
        <f>IF(O159="","",IF(Q159+0.00001&gt;MAX(A节点位置A),INDEX(A要素号A,MAX(A要素号A)),LOOKUP(Q159,'荷载录入（直角地震）2'!A节点位置A,'荷载录入（直角地震）2'!A要素号A)))</f>
        <v/>
      </c>
      <c r="AC159" s="113" t="str">
        <f t="shared" si="9"/>
        <v>増分なし</v>
      </c>
      <c r="AD159" s="112" t="s">
        <v>1013</v>
      </c>
      <c r="AE159" s="114" t="str">
        <f>IF(O159="","",Q159-INDEX('荷载录入（直角地震）2'!A节点位置A,MATCH(AB159,'荷载录入（直角地震）2'!A要素号A,0)))</f>
        <v/>
      </c>
      <c r="AF159" s="114"/>
      <c r="AG159" s="112" t="str">
        <f t="shared" si="10"/>
        <v>录入参数</v>
      </c>
      <c r="AH159" s="112"/>
      <c r="AI159" s="112"/>
      <c r="AJ159" s="112"/>
      <c r="AK159" s="112"/>
      <c r="AM159" s="96"/>
    </row>
    <row r="160" spans="2:39" ht="15">
      <c r="B160" s="68"/>
      <c r="C160" s="70"/>
      <c r="D160" s="120"/>
      <c r="E160" s="72"/>
      <c r="F160" s="80"/>
      <c r="G160" s="72"/>
      <c r="H160" s="80"/>
      <c r="I160" s="80"/>
      <c r="J160" s="80"/>
      <c r="K160" s="96"/>
      <c r="N160" s="92">
        <v>61</v>
      </c>
      <c r="O160" s="93"/>
      <c r="P160" s="94"/>
      <c r="Q160" s="102">
        <f t="shared" si="16"/>
        <v>25.900000000000002</v>
      </c>
      <c r="R160" s="100" t="s">
        <v>963</v>
      </c>
      <c r="S160" s="101"/>
      <c r="T160" s="101"/>
      <c r="U160" s="101"/>
      <c r="V160" s="101"/>
      <c r="W160" s="101"/>
      <c r="X160" s="101"/>
      <c r="Y160" s="110"/>
      <c r="Z160" s="111"/>
      <c r="AA160" s="112"/>
      <c r="AB160" s="112" t="str">
        <f>IF(O160="","",IF(Q160+0.00001&gt;MAX(A节点位置A),INDEX(A要素号A,MAX(A要素号A)),LOOKUP(Q160,'荷载录入（直角地震）2'!A节点位置A,'荷载录入（直角地震）2'!A要素号A)))</f>
        <v/>
      </c>
      <c r="AC160" s="113" t="str">
        <f t="shared" si="9"/>
        <v>増分なし</v>
      </c>
      <c r="AD160" s="112" t="s">
        <v>1013</v>
      </c>
      <c r="AE160" s="114" t="str">
        <f>IF(O160="","",Q160-INDEX('荷载录入（直角地震）2'!A节点位置A,MATCH(AB160,'荷载录入（直角地震）2'!A要素号A,0)))</f>
        <v/>
      </c>
      <c r="AF160" s="114"/>
      <c r="AG160" s="112" t="str">
        <f t="shared" si="10"/>
        <v>录入参数</v>
      </c>
      <c r="AH160" s="112"/>
      <c r="AI160" s="112"/>
      <c r="AJ160" s="112"/>
      <c r="AK160" s="112"/>
      <c r="AM160" s="96"/>
    </row>
    <row r="161" spans="2:39" ht="15">
      <c r="B161" s="68"/>
      <c r="C161" s="70"/>
      <c r="D161" s="120"/>
      <c r="E161" s="72"/>
      <c r="F161" s="80"/>
      <c r="G161" s="72"/>
      <c r="H161" s="80"/>
      <c r="I161" s="80"/>
      <c r="J161" s="80"/>
      <c r="K161" s="96"/>
      <c r="N161" s="92">
        <v>62</v>
      </c>
      <c r="O161" s="93"/>
      <c r="P161" s="94"/>
      <c r="Q161" s="102">
        <f t="shared" si="16"/>
        <v>25.900000000000002</v>
      </c>
      <c r="R161" s="100" t="s">
        <v>963</v>
      </c>
      <c r="S161" s="101"/>
      <c r="T161" s="101"/>
      <c r="U161" s="101"/>
      <c r="V161" s="101"/>
      <c r="W161" s="101"/>
      <c r="X161" s="101"/>
      <c r="Y161" s="110"/>
      <c r="Z161" s="111"/>
      <c r="AA161" s="112"/>
      <c r="AB161" s="112" t="str">
        <f>IF(O161="","",IF(Q161+0.00001&gt;MAX(A节点位置A),INDEX(A要素号A,MAX(A要素号A)),LOOKUP(Q161,'荷载录入（直角地震）2'!A节点位置A,'荷载录入（直角地震）2'!A要素号A)))</f>
        <v/>
      </c>
      <c r="AC161" s="113" t="str">
        <f t="shared" si="9"/>
        <v>増分なし</v>
      </c>
      <c r="AD161" s="112" t="s">
        <v>1013</v>
      </c>
      <c r="AE161" s="114" t="str">
        <f>IF(O161="","",Q161-INDEX('荷载录入（直角地震）2'!A节点位置A,MATCH(AB161,'荷载录入（直角地震）2'!A要素号A,0)))</f>
        <v/>
      </c>
      <c r="AF161" s="114"/>
      <c r="AG161" s="112" t="str">
        <f t="shared" si="10"/>
        <v>录入参数</v>
      </c>
      <c r="AH161" s="112"/>
      <c r="AI161" s="112"/>
      <c r="AJ161" s="112"/>
      <c r="AK161" s="112"/>
      <c r="AM161" s="96"/>
    </row>
    <row r="162" spans="2:39" ht="15">
      <c r="B162" s="68"/>
      <c r="C162" s="70"/>
      <c r="D162" s="120"/>
      <c r="E162" s="72"/>
      <c r="F162" s="80"/>
      <c r="G162" s="72"/>
      <c r="H162" s="80"/>
      <c r="I162" s="80"/>
      <c r="J162" s="80"/>
      <c r="K162" s="96"/>
      <c r="N162" s="92">
        <v>63</v>
      </c>
      <c r="O162" s="93"/>
      <c r="P162" s="94"/>
      <c r="Q162" s="102">
        <f t="shared" si="16"/>
        <v>25.900000000000002</v>
      </c>
      <c r="R162" s="100" t="s">
        <v>963</v>
      </c>
      <c r="S162" s="101"/>
      <c r="T162" s="101"/>
      <c r="U162" s="101"/>
      <c r="V162" s="101"/>
      <c r="W162" s="101"/>
      <c r="X162" s="101"/>
      <c r="Y162" s="110"/>
      <c r="Z162" s="111"/>
      <c r="AA162" s="112"/>
      <c r="AB162" s="112" t="str">
        <f>IF(O162="","",IF(Q162+0.00001&gt;MAX(A节点位置A),INDEX(A要素号A,MAX(A要素号A)),LOOKUP(Q162,'荷载录入（直角地震）2'!A节点位置A,'荷载录入（直角地震）2'!A要素号A)))</f>
        <v/>
      </c>
      <c r="AC162" s="113" t="str">
        <f t="shared" si="9"/>
        <v>増分なし</v>
      </c>
      <c r="AD162" s="112" t="s">
        <v>1013</v>
      </c>
      <c r="AE162" s="114" t="str">
        <f>IF(O162="","",Q162-INDEX('荷载录入（直角地震）2'!A节点位置A,MATCH(AB162,'荷载录入（直角地震）2'!A要素号A,0)))</f>
        <v/>
      </c>
      <c r="AF162" s="114"/>
      <c r="AG162" s="112" t="str">
        <f t="shared" si="10"/>
        <v>录入参数</v>
      </c>
      <c r="AH162" s="112"/>
      <c r="AI162" s="112"/>
      <c r="AJ162" s="112"/>
      <c r="AK162" s="112"/>
      <c r="AM162" s="96"/>
    </row>
    <row r="163" spans="2:39" ht="15">
      <c r="B163" s="68"/>
      <c r="C163" s="70"/>
      <c r="D163" s="120"/>
      <c r="E163" s="72"/>
      <c r="F163" s="80"/>
      <c r="G163" s="72"/>
      <c r="H163" s="80"/>
      <c r="I163" s="80"/>
      <c r="J163" s="80"/>
      <c r="K163" s="96"/>
      <c r="N163" s="92">
        <v>64</v>
      </c>
      <c r="O163" s="93"/>
      <c r="P163" s="94"/>
      <c r="Q163" s="102">
        <f t="shared" si="16"/>
        <v>25.900000000000002</v>
      </c>
      <c r="R163" s="100" t="s">
        <v>963</v>
      </c>
      <c r="S163" s="101"/>
      <c r="T163" s="101"/>
      <c r="U163" s="101"/>
      <c r="V163" s="101"/>
      <c r="W163" s="101"/>
      <c r="X163" s="101"/>
      <c r="Y163" s="110"/>
      <c r="Z163" s="111"/>
      <c r="AA163" s="112"/>
      <c r="AB163" s="112" t="str">
        <f>IF(O163="","",IF(Q163+0.00001&gt;MAX(A节点位置A),INDEX(A要素号A,MAX(A要素号A)),LOOKUP(Q163,'荷载录入（直角地震）2'!A节点位置A,'荷载录入（直角地震）2'!A要素号A)))</f>
        <v/>
      </c>
      <c r="AC163" s="113" t="str">
        <f t="shared" si="9"/>
        <v>増分なし</v>
      </c>
      <c r="AD163" s="112" t="s">
        <v>1013</v>
      </c>
      <c r="AE163" s="114" t="str">
        <f>IF(O163="","",Q163-INDEX('荷载录入（直角地震）2'!A节点位置A,MATCH(AB163,'荷载录入（直角地震）2'!A要素号A,0)))</f>
        <v/>
      </c>
      <c r="AF163" s="114"/>
      <c r="AG163" s="112" t="str">
        <f t="shared" si="10"/>
        <v>录入参数</v>
      </c>
      <c r="AH163" s="112"/>
      <c r="AI163" s="112"/>
      <c r="AJ163" s="112"/>
      <c r="AK163" s="112"/>
      <c r="AM163" s="96"/>
    </row>
    <row r="164" spans="2:39" ht="15">
      <c r="B164" s="68"/>
      <c r="C164" s="70"/>
      <c r="D164" s="120"/>
      <c r="E164" s="72"/>
      <c r="F164" s="80"/>
      <c r="G164" s="72"/>
      <c r="H164" s="80"/>
      <c r="I164" s="80"/>
      <c r="J164" s="80"/>
      <c r="K164" s="96"/>
      <c r="N164" s="92">
        <v>65</v>
      </c>
      <c r="O164" s="93"/>
      <c r="P164" s="94"/>
      <c r="Q164" s="102">
        <f t="shared" si="16"/>
        <v>25.900000000000002</v>
      </c>
      <c r="R164" s="100" t="s">
        <v>963</v>
      </c>
      <c r="S164" s="101"/>
      <c r="T164" s="101"/>
      <c r="U164" s="101"/>
      <c r="V164" s="101"/>
      <c r="W164" s="101"/>
      <c r="X164" s="101"/>
      <c r="Y164" s="110"/>
      <c r="Z164" s="111"/>
      <c r="AA164" s="112"/>
      <c r="AB164" s="112" t="str">
        <f>IF(O164="","",IF(Q164+0.00001&gt;MAX(A节点位置A),INDEX(A要素号A,MAX(A要素号A)),LOOKUP(Q164,'荷载录入（直角地震）2'!A节点位置A,'荷载录入（直角地震）2'!A要素号A)))</f>
        <v/>
      </c>
      <c r="AC164" s="113" t="str">
        <f t="shared" si="9"/>
        <v>増分なし</v>
      </c>
      <c r="AD164" s="112" t="s">
        <v>1013</v>
      </c>
      <c r="AE164" s="114" t="str">
        <f>IF(O164="","",Q164-INDEX('荷载录入（直角地震）2'!A节点位置A,MATCH(AB164,'荷载录入（直角地震）2'!A要素号A,0)))</f>
        <v/>
      </c>
      <c r="AF164" s="114"/>
      <c r="AG164" s="112" t="str">
        <f t="shared" si="10"/>
        <v>录入参数</v>
      </c>
      <c r="AH164" s="112"/>
      <c r="AI164" s="112"/>
      <c r="AJ164" s="112"/>
      <c r="AK164" s="112"/>
      <c r="AM164" s="96"/>
    </row>
    <row r="165" spans="2:39" ht="15">
      <c r="B165" s="68"/>
      <c r="C165" s="70"/>
      <c r="D165" s="120"/>
      <c r="E165" s="72"/>
      <c r="F165" s="80"/>
      <c r="G165" s="72"/>
      <c r="H165" s="80"/>
      <c r="I165" s="80"/>
      <c r="J165" s="80"/>
      <c r="K165" s="96"/>
      <c r="N165" s="92">
        <v>66</v>
      </c>
      <c r="O165" s="93"/>
      <c r="P165" s="94"/>
      <c r="Q165" s="102">
        <f t="shared" si="16"/>
        <v>25.900000000000002</v>
      </c>
      <c r="R165" s="100" t="s">
        <v>963</v>
      </c>
      <c r="S165" s="101"/>
      <c r="T165" s="101"/>
      <c r="U165" s="101"/>
      <c r="V165" s="101"/>
      <c r="W165" s="101"/>
      <c r="X165" s="101"/>
      <c r="Y165" s="110"/>
      <c r="Z165" s="111"/>
      <c r="AA165" s="112"/>
      <c r="AB165" s="112" t="str">
        <f>IF(O165="","",IF(Q165+0.00001&gt;MAX(A节点位置A),INDEX(A要素号A,MAX(A要素号A)),LOOKUP(Q165,'荷载录入（直角地震）2'!A节点位置A,'荷载录入（直角地震）2'!A要素号A)))</f>
        <v/>
      </c>
      <c r="AC165" s="113" t="str">
        <f t="shared" ref="AC165:AC177" si="17">R165</f>
        <v>増分なし</v>
      </c>
      <c r="AD165" s="112" t="s">
        <v>1013</v>
      </c>
      <c r="AE165" s="114" t="str">
        <f>IF(O165="","",Q165-INDEX('荷载录入（直角地震）2'!A节点位置A,MATCH(AB165,'荷载录入（直角地震）2'!A要素号A,0)))</f>
        <v/>
      </c>
      <c r="AF165" s="114"/>
      <c r="AG165" s="112" t="str">
        <f t="shared" si="10"/>
        <v>录入参数</v>
      </c>
      <c r="AH165" s="112"/>
      <c r="AI165" s="112"/>
      <c r="AJ165" s="112"/>
      <c r="AK165" s="112"/>
      <c r="AM165" s="96"/>
    </row>
    <row r="166" spans="2:39" ht="15">
      <c r="B166" s="68"/>
      <c r="C166" s="70"/>
      <c r="D166" s="120"/>
      <c r="E166" s="72"/>
      <c r="F166" s="80"/>
      <c r="G166" s="72"/>
      <c r="H166" s="80"/>
      <c r="I166" s="80"/>
      <c r="J166" s="80"/>
      <c r="K166" s="96"/>
      <c r="N166" s="92">
        <v>67</v>
      </c>
      <c r="O166" s="93"/>
      <c r="P166" s="94"/>
      <c r="Q166" s="102">
        <f t="shared" si="16"/>
        <v>25.900000000000002</v>
      </c>
      <c r="R166" s="100" t="s">
        <v>963</v>
      </c>
      <c r="S166" s="101"/>
      <c r="T166" s="101"/>
      <c r="U166" s="101"/>
      <c r="V166" s="101"/>
      <c r="W166" s="101"/>
      <c r="X166" s="101"/>
      <c r="Y166" s="110"/>
      <c r="Z166" s="111"/>
      <c r="AA166" s="112"/>
      <c r="AB166" s="112" t="str">
        <f>IF(O166="","",IF(Q166+0.00001&gt;MAX(A节点位置A),INDEX(A要素号A,MAX(A要素号A)),LOOKUP(Q166,'荷载录入（直角地震）2'!A节点位置A,'荷载录入（直角地震）2'!A要素号A)))</f>
        <v/>
      </c>
      <c r="AC166" s="113" t="str">
        <f t="shared" si="17"/>
        <v>増分なし</v>
      </c>
      <c r="AD166" s="112" t="s">
        <v>1013</v>
      </c>
      <c r="AE166" s="114" t="str">
        <f>IF(O166="","",Q166-INDEX('荷载录入（直角地震）2'!A节点位置A,MATCH(AB166,'荷载录入（直角地震）2'!A要素号A,0)))</f>
        <v/>
      </c>
      <c r="AF166" s="114"/>
      <c r="AG166" s="112" t="str">
        <f t="shared" si="10"/>
        <v>录入参数</v>
      </c>
      <c r="AH166" s="112"/>
      <c r="AI166" s="112"/>
      <c r="AJ166" s="112"/>
      <c r="AK166" s="112"/>
      <c r="AM166" s="96"/>
    </row>
    <row r="167" spans="2:39" ht="15">
      <c r="B167" s="68"/>
      <c r="C167" s="70"/>
      <c r="D167" s="120"/>
      <c r="E167" s="72"/>
      <c r="F167" s="80"/>
      <c r="G167" s="72"/>
      <c r="H167" s="80"/>
      <c r="I167" s="80"/>
      <c r="J167" s="80"/>
      <c r="K167" s="96"/>
      <c r="N167" s="92">
        <v>68</v>
      </c>
      <c r="O167" s="93"/>
      <c r="P167" s="94"/>
      <c r="Q167" s="102">
        <f t="shared" si="16"/>
        <v>25.900000000000002</v>
      </c>
      <c r="R167" s="100" t="s">
        <v>963</v>
      </c>
      <c r="S167" s="101"/>
      <c r="T167" s="101"/>
      <c r="U167" s="101"/>
      <c r="V167" s="101"/>
      <c r="W167" s="101"/>
      <c r="X167" s="101"/>
      <c r="Y167" s="110"/>
      <c r="Z167" s="111"/>
      <c r="AA167" s="112"/>
      <c r="AB167" s="112" t="str">
        <f>IF(O167="","",IF(Q167+0.00001&gt;MAX(A节点位置A),INDEX(A要素号A,MAX(A要素号A)),LOOKUP(Q167,'荷载录入（直角地震）2'!A节点位置A,'荷载录入（直角地震）2'!A要素号A)))</f>
        <v/>
      </c>
      <c r="AC167" s="113" t="str">
        <f t="shared" si="17"/>
        <v>増分なし</v>
      </c>
      <c r="AD167" s="112" t="s">
        <v>1013</v>
      </c>
      <c r="AE167" s="114" t="str">
        <f>IF(O167="","",Q167-INDEX('荷载录入（直角地震）2'!A节点位置A,MATCH(AB167,'荷载录入（直角地震）2'!A要素号A,0)))</f>
        <v/>
      </c>
      <c r="AF167" s="114"/>
      <c r="AG167" s="112" t="str">
        <f t="shared" si="10"/>
        <v>录入参数</v>
      </c>
      <c r="AH167" s="112"/>
      <c r="AI167" s="112"/>
      <c r="AJ167" s="112"/>
      <c r="AK167" s="112"/>
      <c r="AM167" s="96"/>
    </row>
    <row r="168" spans="2:39" ht="15">
      <c r="B168" s="68"/>
      <c r="C168" s="70"/>
      <c r="D168" s="120"/>
      <c r="E168" s="72"/>
      <c r="F168" s="80"/>
      <c r="G168" s="72"/>
      <c r="H168" s="80"/>
      <c r="I168" s="80"/>
      <c r="J168" s="80"/>
      <c r="K168" s="96"/>
      <c r="N168" s="92">
        <v>69</v>
      </c>
      <c r="O168" s="93"/>
      <c r="P168" s="94"/>
      <c r="Q168" s="102">
        <f t="shared" si="16"/>
        <v>25.900000000000002</v>
      </c>
      <c r="R168" s="100" t="s">
        <v>963</v>
      </c>
      <c r="S168" s="101"/>
      <c r="T168" s="101"/>
      <c r="U168" s="101"/>
      <c r="V168" s="101"/>
      <c r="W168" s="101"/>
      <c r="X168" s="101"/>
      <c r="Y168" s="110"/>
      <c r="Z168" s="111"/>
      <c r="AA168" s="112"/>
      <c r="AB168" s="112" t="str">
        <f>IF(O168="","",IF(Q168+0.00001&gt;MAX(A节点位置A),INDEX(A要素号A,MAX(A要素号A)),LOOKUP(Q168,'荷载录入（直角地震）2'!A节点位置A,'荷载录入（直角地震）2'!A要素号A)))</f>
        <v/>
      </c>
      <c r="AC168" s="113" t="str">
        <f t="shared" si="17"/>
        <v>増分なし</v>
      </c>
      <c r="AD168" s="112" t="s">
        <v>1013</v>
      </c>
      <c r="AE168" s="114" t="str">
        <f>IF(O168="","",Q168-INDEX('荷载录入（直角地震）2'!A节点位置A,MATCH(AB168,'荷载录入（直角地震）2'!A要素号A,0)))</f>
        <v/>
      </c>
      <c r="AF168" s="114"/>
      <c r="AG168" s="112" t="str">
        <f t="shared" si="10"/>
        <v>录入参数</v>
      </c>
      <c r="AH168" s="112"/>
      <c r="AI168" s="112"/>
      <c r="AJ168" s="112"/>
      <c r="AK168" s="112"/>
      <c r="AM168" s="96"/>
    </row>
    <row r="169" spans="2:39" ht="15">
      <c r="B169" s="68"/>
      <c r="C169" s="70"/>
      <c r="D169" s="120"/>
      <c r="E169" s="72"/>
      <c r="F169" s="80"/>
      <c r="G169" s="72"/>
      <c r="H169" s="80"/>
      <c r="I169" s="80"/>
      <c r="J169" s="80"/>
      <c r="K169" s="96"/>
      <c r="N169" s="92">
        <v>70</v>
      </c>
      <c r="O169" s="93"/>
      <c r="P169" s="94"/>
      <c r="Q169" s="102">
        <f t="shared" si="16"/>
        <v>25.900000000000002</v>
      </c>
      <c r="R169" s="100" t="s">
        <v>963</v>
      </c>
      <c r="S169" s="101"/>
      <c r="T169" s="101"/>
      <c r="U169" s="101"/>
      <c r="V169" s="101"/>
      <c r="W169" s="101"/>
      <c r="X169" s="101"/>
      <c r="Y169" s="110"/>
      <c r="Z169" s="111"/>
      <c r="AA169" s="112"/>
      <c r="AB169" s="112" t="str">
        <f>IF(O169="","",IF(Q169+0.00001&gt;MAX(A节点位置A),INDEX(A要素号A,MAX(A要素号A)),LOOKUP(Q169,'荷载录入（直角地震）2'!A节点位置A,'荷载录入（直角地震）2'!A要素号A)))</f>
        <v/>
      </c>
      <c r="AC169" s="113" t="str">
        <f t="shared" si="17"/>
        <v>増分なし</v>
      </c>
      <c r="AD169" s="112" t="s">
        <v>1013</v>
      </c>
      <c r="AE169" s="114" t="str">
        <f>IF(O169="","",Q169-INDEX('荷载录入（直角地震）2'!A节点位置A,MATCH(AB169,'荷载录入（直角地震）2'!A要素号A,0)))</f>
        <v/>
      </c>
      <c r="AF169" s="114"/>
      <c r="AG169" s="112" t="str">
        <f t="shared" si="10"/>
        <v>录入参数</v>
      </c>
      <c r="AH169" s="112"/>
      <c r="AI169" s="112"/>
      <c r="AJ169" s="112"/>
      <c r="AK169" s="112"/>
      <c r="AM169" s="96"/>
    </row>
    <row r="170" spans="2:39" ht="15">
      <c r="B170" s="68"/>
      <c r="C170" s="70"/>
      <c r="D170" s="120"/>
      <c r="E170" s="72"/>
      <c r="F170" s="80"/>
      <c r="G170" s="72"/>
      <c r="H170" s="80"/>
      <c r="I170" s="80"/>
      <c r="J170" s="80"/>
      <c r="K170" s="96"/>
      <c r="N170" s="92">
        <v>71</v>
      </c>
      <c r="O170" s="93"/>
      <c r="P170" s="94"/>
      <c r="Q170" s="102">
        <f t="shared" si="16"/>
        <v>25.900000000000002</v>
      </c>
      <c r="R170" s="100" t="s">
        <v>963</v>
      </c>
      <c r="S170" s="101"/>
      <c r="T170" s="101"/>
      <c r="U170" s="101"/>
      <c r="V170" s="101"/>
      <c r="W170" s="101"/>
      <c r="X170" s="101"/>
      <c r="Y170" s="110"/>
      <c r="Z170" s="111"/>
      <c r="AA170" s="112"/>
      <c r="AB170" s="112" t="str">
        <f>IF(O170="","",IF(Q170+0.00001&gt;MAX(A节点位置A),INDEX(A要素号A,MAX(A要素号A)),LOOKUP(Q170,'荷载录入（直角地震）2'!A节点位置A,'荷载录入（直角地震）2'!A要素号A)))</f>
        <v/>
      </c>
      <c r="AC170" s="113" t="str">
        <f t="shared" si="17"/>
        <v>増分なし</v>
      </c>
      <c r="AD170" s="112" t="s">
        <v>1013</v>
      </c>
      <c r="AE170" s="114" t="str">
        <f>IF(O170="","",Q170-INDEX('荷载录入（直角地震）2'!A节点位置A,MATCH(AB170,'荷载录入（直角地震）2'!A要素号A,0)))</f>
        <v/>
      </c>
      <c r="AF170" s="114"/>
      <c r="AG170" s="112" t="str">
        <f t="shared" si="10"/>
        <v>录入参数</v>
      </c>
      <c r="AH170" s="112"/>
      <c r="AI170" s="112"/>
      <c r="AJ170" s="112"/>
      <c r="AK170" s="112"/>
      <c r="AM170" s="96"/>
    </row>
    <row r="171" spans="2:39" ht="15">
      <c r="B171" s="68"/>
      <c r="C171" s="70"/>
      <c r="D171" s="120"/>
      <c r="E171" s="72"/>
      <c r="F171" s="80"/>
      <c r="G171" s="72"/>
      <c r="H171" s="80"/>
      <c r="I171" s="80"/>
      <c r="J171" s="80"/>
      <c r="K171" s="96"/>
      <c r="N171" s="92">
        <v>72</v>
      </c>
      <c r="O171" s="93"/>
      <c r="P171" s="94"/>
      <c r="Q171" s="102">
        <f t="shared" si="16"/>
        <v>25.900000000000002</v>
      </c>
      <c r="R171" s="100" t="s">
        <v>963</v>
      </c>
      <c r="S171" s="101"/>
      <c r="T171" s="101"/>
      <c r="U171" s="101"/>
      <c r="V171" s="101"/>
      <c r="W171" s="101"/>
      <c r="X171" s="101"/>
      <c r="Y171" s="110"/>
      <c r="Z171" s="111"/>
      <c r="AA171" s="112"/>
      <c r="AB171" s="112" t="str">
        <f>IF(O171="","",IF(Q171+0.00001&gt;MAX(A节点位置A),INDEX(A要素号A,MAX(A要素号A)),LOOKUP(Q171,'荷载录入（直角地震）2'!A节点位置A,'荷载录入（直角地震）2'!A要素号A)))</f>
        <v/>
      </c>
      <c r="AC171" s="113" t="str">
        <f t="shared" si="17"/>
        <v>増分なし</v>
      </c>
      <c r="AD171" s="112" t="s">
        <v>1013</v>
      </c>
      <c r="AE171" s="114" t="str">
        <f>IF(O171="","",Q171-INDEX('荷载录入（直角地震）2'!A节点位置A,MATCH(AB171,'荷载录入（直角地震）2'!A要素号A,0)))</f>
        <v/>
      </c>
      <c r="AF171" s="114"/>
      <c r="AG171" s="112" t="str">
        <f t="shared" si="10"/>
        <v>录入参数</v>
      </c>
      <c r="AH171" s="112"/>
      <c r="AI171" s="112"/>
      <c r="AJ171" s="112"/>
      <c r="AK171" s="112"/>
      <c r="AM171" s="96"/>
    </row>
    <row r="172" spans="2:39" ht="15">
      <c r="B172" s="68"/>
      <c r="C172" s="70"/>
      <c r="D172" s="120"/>
      <c r="E172" s="72"/>
      <c r="F172" s="80"/>
      <c r="G172" s="72"/>
      <c r="H172" s="80"/>
      <c r="I172" s="80"/>
      <c r="J172" s="80"/>
      <c r="K172" s="96"/>
      <c r="N172" s="92">
        <v>73</v>
      </c>
      <c r="O172" s="93"/>
      <c r="P172" s="94"/>
      <c r="Q172" s="102">
        <f t="shared" si="16"/>
        <v>25.900000000000002</v>
      </c>
      <c r="R172" s="100" t="s">
        <v>963</v>
      </c>
      <c r="S172" s="101"/>
      <c r="T172" s="101"/>
      <c r="U172" s="101"/>
      <c r="V172" s="101"/>
      <c r="W172" s="101"/>
      <c r="X172" s="101"/>
      <c r="Y172" s="110"/>
      <c r="Z172" s="111"/>
      <c r="AA172" s="112"/>
      <c r="AB172" s="112" t="str">
        <f>IF(O172="","",IF(Q172+0.00001&gt;MAX(A节点位置A),INDEX(A要素号A,MAX(A要素号A)),LOOKUP(Q172,'荷载录入（直角地震）2'!A节点位置A,'荷载录入（直角地震）2'!A要素号A)))</f>
        <v/>
      </c>
      <c r="AC172" s="113" t="str">
        <f t="shared" si="17"/>
        <v>増分なし</v>
      </c>
      <c r="AD172" s="112" t="s">
        <v>1013</v>
      </c>
      <c r="AE172" s="114" t="str">
        <f>IF(O172="","",Q172-INDEX('荷载录入（直角地震）2'!A节点位置A,MATCH(AB172,'荷载录入（直角地震）2'!A要素号A,0)))</f>
        <v/>
      </c>
      <c r="AF172" s="114"/>
      <c r="AG172" s="112" t="str">
        <f t="shared" si="10"/>
        <v>录入参数</v>
      </c>
      <c r="AH172" s="112"/>
      <c r="AI172" s="112"/>
      <c r="AJ172" s="112"/>
      <c r="AK172" s="112"/>
      <c r="AM172" s="96"/>
    </row>
    <row r="173" spans="2:39" ht="15">
      <c r="B173" s="68"/>
      <c r="C173" s="70"/>
      <c r="D173" s="120"/>
      <c r="E173" s="72"/>
      <c r="F173" s="80"/>
      <c r="G173" s="72"/>
      <c r="H173" s="80"/>
      <c r="I173" s="80"/>
      <c r="J173" s="80"/>
      <c r="K173" s="96"/>
      <c r="N173" s="92">
        <v>74</v>
      </c>
      <c r="O173" s="93"/>
      <c r="P173" s="94"/>
      <c r="Q173" s="102">
        <f t="shared" si="16"/>
        <v>25.900000000000002</v>
      </c>
      <c r="R173" s="100" t="s">
        <v>963</v>
      </c>
      <c r="S173" s="101"/>
      <c r="T173" s="101"/>
      <c r="U173" s="101"/>
      <c r="V173" s="101"/>
      <c r="W173" s="101"/>
      <c r="X173" s="101"/>
      <c r="Y173" s="110"/>
      <c r="Z173" s="111"/>
      <c r="AA173" s="112"/>
      <c r="AB173" s="112" t="str">
        <f>IF(O173="","",IF(Q173+0.00001&gt;MAX(A节点位置A),INDEX(A要素号A,MAX(A要素号A)),LOOKUP(Q173,'荷载录入（直角地震）2'!A节点位置A,'荷载录入（直角地震）2'!A要素号A)))</f>
        <v/>
      </c>
      <c r="AC173" s="113" t="str">
        <f t="shared" si="17"/>
        <v>増分なし</v>
      </c>
      <c r="AD173" s="112" t="s">
        <v>1013</v>
      </c>
      <c r="AE173" s="114" t="str">
        <f>IF(O173="","",Q173-INDEX('荷载录入（直角地震）2'!A节点位置A,MATCH(AB173,'荷载录入（直角地震）2'!A要素号A,0)))</f>
        <v/>
      </c>
      <c r="AF173" s="114"/>
      <c r="AG173" s="112" t="str">
        <f t="shared" si="10"/>
        <v>录入参数</v>
      </c>
      <c r="AH173" s="112"/>
      <c r="AI173" s="112"/>
      <c r="AJ173" s="112"/>
      <c r="AK173" s="112"/>
      <c r="AM173" s="96"/>
    </row>
    <row r="174" spans="2:39" ht="15">
      <c r="B174" s="68"/>
      <c r="C174" s="70"/>
      <c r="D174" s="120"/>
      <c r="E174" s="72">
        <f>D137+E137</f>
        <v>12.2</v>
      </c>
      <c r="F174" s="80"/>
      <c r="G174" s="72"/>
      <c r="H174" s="80"/>
      <c r="I174" s="80"/>
      <c r="J174" s="80"/>
      <c r="K174" s="96"/>
      <c r="N174" s="92">
        <v>75</v>
      </c>
      <c r="O174" s="93"/>
      <c r="P174" s="94"/>
      <c r="Q174" s="102">
        <f t="shared" si="16"/>
        <v>25.900000000000002</v>
      </c>
      <c r="R174" s="100" t="s">
        <v>963</v>
      </c>
      <c r="S174" s="101"/>
      <c r="T174" s="101"/>
      <c r="U174" s="101"/>
      <c r="V174" s="101"/>
      <c r="W174" s="101"/>
      <c r="X174" s="101"/>
      <c r="Y174" s="110"/>
      <c r="Z174" s="111"/>
      <c r="AA174" s="112"/>
      <c r="AB174" s="112" t="str">
        <f>IF(O174="","",IF(Q174+0.00001&gt;MAX(A节点位置A),INDEX(A要素号A,MAX(A要素号A)),LOOKUP(Q174,'荷载录入（直角地震）2'!A节点位置A,'荷载录入（直角地震）2'!A要素号A)))</f>
        <v/>
      </c>
      <c r="AC174" s="113" t="str">
        <f t="shared" si="17"/>
        <v>増分なし</v>
      </c>
      <c r="AD174" s="112" t="s">
        <v>1013</v>
      </c>
      <c r="AE174" s="114" t="str">
        <f>IF(O174="","",Q174-INDEX('荷载录入（直角地震）2'!A节点位置A,MATCH(AB174,'荷载录入（直角地震）2'!A要素号A,0)))</f>
        <v/>
      </c>
      <c r="AF174" s="114"/>
      <c r="AG174" s="112" t="str">
        <f t="shared" si="10"/>
        <v>录入参数</v>
      </c>
      <c r="AH174" s="112"/>
      <c r="AI174" s="112"/>
      <c r="AJ174" s="112"/>
      <c r="AK174" s="112"/>
      <c r="AM174" s="96"/>
    </row>
    <row r="175" spans="2:39" ht="15">
      <c r="B175" s="68"/>
      <c r="C175" s="70"/>
      <c r="D175" s="120"/>
      <c r="E175" s="72">
        <f t="shared" ref="E175:E184" si="18">D174+E174</f>
        <v>12.2</v>
      </c>
      <c r="F175" s="80"/>
      <c r="G175" s="72"/>
      <c r="H175" s="80"/>
      <c r="I175" s="80"/>
      <c r="J175" s="80"/>
      <c r="K175" s="96"/>
      <c r="N175" s="92">
        <v>40</v>
      </c>
      <c r="O175" s="93"/>
      <c r="P175" s="94"/>
      <c r="Q175" s="102">
        <f t="shared" si="14"/>
        <v>25.900000000000002</v>
      </c>
      <c r="R175" s="100" t="s">
        <v>963</v>
      </c>
      <c r="S175" s="101"/>
      <c r="T175" s="101"/>
      <c r="U175" s="101"/>
      <c r="V175" s="101"/>
      <c r="W175" s="101"/>
      <c r="X175" s="101"/>
      <c r="Y175" s="110"/>
      <c r="Z175" s="111"/>
      <c r="AA175" s="112"/>
      <c r="AB175" s="112" t="str">
        <f>IF(O175="","",IF(Q175+0.00001&gt;MAX(A节点位置A),INDEX(A要素号A,MAX(A要素号A)),LOOKUP(Q175,'荷载录入（直角地震）2'!A节点位置A,'荷载录入（直角地震）2'!A要素号A)))</f>
        <v/>
      </c>
      <c r="AC175" s="113" t="str">
        <f t="shared" si="17"/>
        <v>増分なし</v>
      </c>
      <c r="AD175" s="112" t="s">
        <v>1013</v>
      </c>
      <c r="AE175" s="114" t="str">
        <f>IF(O175="","",Q175-INDEX('荷载录入（直角地震）2'!A节点位置A,MATCH(AB175,'荷载录入（直角地震）2'!A要素号A,0)))</f>
        <v/>
      </c>
      <c r="AF175" s="114"/>
      <c r="AG175" s="112" t="str">
        <f t="shared" si="10"/>
        <v>录入参数</v>
      </c>
      <c r="AH175" s="112"/>
      <c r="AI175" s="112"/>
      <c r="AJ175" s="112"/>
      <c r="AK175" s="112"/>
      <c r="AM175" s="96"/>
    </row>
    <row r="176" spans="2:39" ht="15">
      <c r="B176" s="69"/>
      <c r="C176" s="70"/>
      <c r="D176" s="120"/>
      <c r="E176" s="72">
        <f t="shared" si="18"/>
        <v>12.2</v>
      </c>
      <c r="F176" s="80"/>
      <c r="G176" s="72"/>
      <c r="H176" s="80"/>
      <c r="I176" s="80"/>
      <c r="J176" s="80"/>
      <c r="K176" s="96"/>
      <c r="N176" s="92">
        <v>41</v>
      </c>
      <c r="O176" s="93"/>
      <c r="P176" s="94"/>
      <c r="Q176" s="102">
        <f t="shared" si="14"/>
        <v>25.900000000000002</v>
      </c>
      <c r="R176" s="100" t="s">
        <v>963</v>
      </c>
      <c r="S176" s="101"/>
      <c r="T176" s="101"/>
      <c r="U176" s="101"/>
      <c r="V176" s="101"/>
      <c r="W176" s="101"/>
      <c r="X176" s="101"/>
      <c r="Y176" s="110"/>
      <c r="Z176" s="111"/>
      <c r="AA176" s="112"/>
      <c r="AB176" s="112" t="str">
        <f>IF(O176="","",IF(Q176+0.00001&gt;MAX(A节点位置A),INDEX(A要素号A,MAX(A要素号A)),LOOKUP(Q176,'荷载录入（直角地震）2'!A节点位置A,'荷载录入（直角地震）2'!A要素号A)))</f>
        <v/>
      </c>
      <c r="AC176" s="113" t="str">
        <f t="shared" si="17"/>
        <v>増分なし</v>
      </c>
      <c r="AD176" s="112" t="s">
        <v>1013</v>
      </c>
      <c r="AE176" s="114" t="str">
        <f>IF(O176="","",Q176-INDEX('荷载录入（直角地震）2'!A节点位置A,MATCH(AB176,'荷载录入（直角地震）2'!A要素号A,0)))</f>
        <v/>
      </c>
      <c r="AF176" s="114"/>
      <c r="AG176" s="112" t="str">
        <f t="shared" si="10"/>
        <v>录入参数</v>
      </c>
      <c r="AH176" s="112"/>
      <c r="AI176" s="112"/>
      <c r="AJ176" s="112"/>
      <c r="AK176" s="112"/>
      <c r="AM176" s="96"/>
    </row>
    <row r="177" spans="2:39" ht="15">
      <c r="B177" s="68"/>
      <c r="C177" s="70"/>
      <c r="D177" s="120"/>
      <c r="E177" s="72">
        <f t="shared" si="18"/>
        <v>12.2</v>
      </c>
      <c r="F177" s="80"/>
      <c r="G177" s="80"/>
      <c r="H177" s="72"/>
      <c r="I177" s="72"/>
      <c r="J177" s="80"/>
      <c r="K177" s="83"/>
      <c r="N177" s="92">
        <v>42</v>
      </c>
      <c r="O177" s="93"/>
      <c r="P177" s="94"/>
      <c r="Q177" s="102">
        <f t="shared" si="14"/>
        <v>25.900000000000002</v>
      </c>
      <c r="R177" s="100" t="s">
        <v>963</v>
      </c>
      <c r="S177" s="101"/>
      <c r="T177" s="101"/>
      <c r="U177" s="101"/>
      <c r="V177" s="101"/>
      <c r="W177" s="101"/>
      <c r="X177" s="101"/>
      <c r="Y177" s="110"/>
      <c r="Z177" s="111"/>
      <c r="AA177" s="112"/>
      <c r="AB177" s="112" t="str">
        <f>IF(O177="","",IF(Q177+0.00001&gt;MAX(A节点位置A),INDEX(A要素号A,MAX(A要素号A)),LOOKUP(Q177,'荷载录入（直角地震）2'!A节点位置A,'荷载录入（直角地震）2'!A要素号A)))</f>
        <v/>
      </c>
      <c r="AC177" s="113" t="str">
        <f t="shared" si="17"/>
        <v>増分なし</v>
      </c>
      <c r="AD177" s="112" t="s">
        <v>1013</v>
      </c>
      <c r="AE177" s="114" t="str">
        <f>IF(O177="","",Q177-INDEX('荷载录入（直角地震）2'!A节点位置A,MATCH(AB177,'荷载录入（直角地震）2'!A要素号A,0)))</f>
        <v/>
      </c>
      <c r="AF177" s="114"/>
      <c r="AG177" s="112" t="str">
        <f t="shared" si="10"/>
        <v>录入参数</v>
      </c>
      <c r="AH177" s="112"/>
      <c r="AI177" s="112"/>
      <c r="AJ177" s="112"/>
      <c r="AK177" s="112"/>
      <c r="AM177" s="83"/>
    </row>
    <row r="178" spans="2:39">
      <c r="B178" s="68"/>
      <c r="C178" s="70"/>
      <c r="D178" s="120"/>
      <c r="E178" s="72">
        <f t="shared" si="18"/>
        <v>12.2</v>
      </c>
      <c r="F178" s="80"/>
      <c r="G178" s="80"/>
      <c r="H178" s="72"/>
      <c r="I178" s="72"/>
      <c r="J178" s="80"/>
      <c r="K178" s="83"/>
      <c r="N178" s="92">
        <v>43</v>
      </c>
      <c r="O178" s="121"/>
      <c r="P178" s="94"/>
      <c r="Q178" s="102">
        <f t="shared" si="14"/>
        <v>25.900000000000002</v>
      </c>
      <c r="R178" s="100" t="s">
        <v>963</v>
      </c>
      <c r="S178" s="101"/>
      <c r="T178" s="101"/>
      <c r="U178" s="101"/>
      <c r="V178" s="101"/>
      <c r="W178" s="101"/>
      <c r="X178" s="101"/>
      <c r="Y178" s="110"/>
      <c r="Z178" s="135"/>
      <c r="AA178" s="112"/>
      <c r="AB178" s="112" t="str">
        <f>IF(O178="","",IF(Q178+0.00001&gt;MAX(A节点位置A),INDEX(A要素号A,MAX(A要素号A)),LOOKUP(Q178,'荷载录入（直角地震）2'!A节点位置A,'荷载录入（直角地震）2'!A要素号A)))</f>
        <v/>
      </c>
      <c r="AC178" s="118"/>
      <c r="AD178" s="112"/>
      <c r="AE178" s="114" t="str">
        <f>IF(O178="","",Q178-INDEX('荷载录入（直角地震）2'!A节点位置A,MATCH(AB178,'荷载录入（直角地震）2'!A要素号A,0)))</f>
        <v/>
      </c>
      <c r="AF178" s="114"/>
      <c r="AG178" s="112" t="str">
        <f t="shared" si="10"/>
        <v>录入参数</v>
      </c>
      <c r="AH178" s="118"/>
      <c r="AI178" s="118"/>
      <c r="AJ178" s="118"/>
      <c r="AK178" s="118"/>
      <c r="AM178" s="83"/>
    </row>
    <row r="179" spans="2:39">
      <c r="B179" s="68"/>
      <c r="C179" s="70"/>
      <c r="D179" s="120"/>
      <c r="E179" s="72">
        <f t="shared" si="18"/>
        <v>12.2</v>
      </c>
      <c r="F179" s="80"/>
      <c r="G179" s="80"/>
      <c r="H179" s="72"/>
      <c r="I179" s="72"/>
      <c r="J179" s="80"/>
      <c r="K179" s="83"/>
      <c r="N179" s="122"/>
      <c r="O179" s="123"/>
      <c r="P179" s="124"/>
      <c r="Q179" s="131">
        <f t="shared" si="14"/>
        <v>25.900000000000002</v>
      </c>
      <c r="R179" s="131"/>
      <c r="S179" s="129"/>
      <c r="T179" s="129"/>
      <c r="U179" s="129"/>
      <c r="V179" s="129"/>
      <c r="W179" s="129"/>
      <c r="X179" s="129"/>
      <c r="Y179" s="129"/>
      <c r="Z179" s="129"/>
      <c r="AA179" s="129"/>
      <c r="AB179" s="129"/>
      <c r="AC179" s="129"/>
      <c r="AD179" s="129"/>
      <c r="AE179" s="129"/>
      <c r="AF179" s="129"/>
      <c r="AG179" s="129"/>
      <c r="AH179" s="129"/>
      <c r="AI179" s="129"/>
      <c r="AJ179" s="129"/>
      <c r="AK179" s="129"/>
      <c r="AM179" s="83"/>
    </row>
    <row r="180" spans="2:39">
      <c r="B180" s="68"/>
      <c r="C180" s="70"/>
      <c r="D180" s="120"/>
      <c r="E180" s="72">
        <f t="shared" si="18"/>
        <v>12.2</v>
      </c>
      <c r="F180" s="80"/>
      <c r="G180" s="80"/>
      <c r="H180" s="72"/>
      <c r="I180" s="72"/>
      <c r="J180" s="80"/>
      <c r="K180" s="83"/>
      <c r="AM180" s="83"/>
    </row>
    <row r="181" spans="2:39" ht="32.1" customHeight="1">
      <c r="B181" s="68"/>
      <c r="C181" s="70"/>
      <c r="D181" s="120"/>
      <c r="E181" s="72">
        <f t="shared" si="18"/>
        <v>12.2</v>
      </c>
      <c r="F181" s="80"/>
      <c r="G181" s="80"/>
      <c r="H181" s="72"/>
      <c r="I181" s="72"/>
      <c r="J181" s="80"/>
      <c r="K181" s="83"/>
      <c r="N181" s="85"/>
      <c r="O181" s="1760"/>
      <c r="P181" s="1761"/>
      <c r="Q181" s="1762"/>
      <c r="R181" s="132"/>
      <c r="S181" s="1763" t="s">
        <v>1013</v>
      </c>
      <c r="T181" s="1765"/>
      <c r="U181" s="1763" t="s">
        <v>1015</v>
      </c>
      <c r="V181" s="1765"/>
      <c r="W181" s="1763" t="s">
        <v>1023</v>
      </c>
      <c r="X181" s="1765"/>
      <c r="Y181" s="97"/>
      <c r="Z181" s="97"/>
      <c r="AA181" s="97"/>
      <c r="AB181" s="97"/>
      <c r="AC181" s="97"/>
      <c r="AD181" s="97"/>
      <c r="AE181" s="97"/>
      <c r="AF181" s="97"/>
      <c r="AG181" s="97"/>
      <c r="AH181" s="97"/>
      <c r="AI181" s="97"/>
      <c r="AJ181" s="97"/>
      <c r="AK181" s="97"/>
      <c r="AM181" s="83"/>
    </row>
    <row r="182" spans="2:39" ht="30.75" customHeight="1">
      <c r="B182" s="68"/>
      <c r="C182" s="70"/>
      <c r="D182" s="120"/>
      <c r="E182" s="72">
        <f t="shared" si="18"/>
        <v>12.2</v>
      </c>
      <c r="F182" s="80"/>
      <c r="G182" s="80"/>
      <c r="H182" s="72"/>
      <c r="I182" s="72"/>
      <c r="J182" s="72"/>
      <c r="K182" s="83"/>
      <c r="L182" s="87" t="s">
        <v>1146</v>
      </c>
      <c r="M182" s="87"/>
      <c r="N182" s="88" t="s">
        <v>1147</v>
      </c>
      <c r="O182" s="88" t="s">
        <v>1148</v>
      </c>
      <c r="P182" s="98" t="s">
        <v>1149</v>
      </c>
      <c r="Q182" s="90" t="s">
        <v>1150</v>
      </c>
      <c r="R182" s="98" t="s">
        <v>960</v>
      </c>
      <c r="V182" s="16"/>
      <c r="W182" s="16"/>
      <c r="X182" s="16"/>
      <c r="Y182" s="16"/>
      <c r="Z182" s="136" t="s">
        <v>1151</v>
      </c>
      <c r="AA182" s="108" t="s">
        <v>998</v>
      </c>
      <c r="AB182" s="108" t="s">
        <v>999</v>
      </c>
      <c r="AC182" s="109" t="s">
        <v>960</v>
      </c>
      <c r="AD182" s="109" t="s">
        <v>1000</v>
      </c>
      <c r="AE182" s="109" t="s">
        <v>1001</v>
      </c>
      <c r="AF182" s="109" t="s">
        <v>1002</v>
      </c>
      <c r="AG182" s="109" t="s">
        <v>1003</v>
      </c>
      <c r="AH182" s="109" t="s">
        <v>1004</v>
      </c>
      <c r="AI182" s="109" t="s">
        <v>1005</v>
      </c>
      <c r="AJ182" s="109" t="s">
        <v>1006</v>
      </c>
      <c r="AK182" s="109" t="s">
        <v>1007</v>
      </c>
      <c r="AM182" s="83"/>
    </row>
    <row r="183" spans="2:39">
      <c r="B183" s="68"/>
      <c r="C183" s="70"/>
      <c r="D183" s="120"/>
      <c r="E183" s="72">
        <f t="shared" si="18"/>
        <v>12.2</v>
      </c>
      <c r="F183" s="80"/>
      <c r="G183" s="80"/>
      <c r="H183" s="72"/>
      <c r="I183" s="72"/>
      <c r="J183" s="72"/>
      <c r="K183" s="83"/>
      <c r="L183" s="91" t="s">
        <v>1140</v>
      </c>
      <c r="M183" s="125"/>
      <c r="N183" s="92">
        <v>1</v>
      </c>
      <c r="O183" s="126"/>
      <c r="P183" s="101"/>
      <c r="Q183" s="94"/>
      <c r="R183" s="100" t="s">
        <v>963</v>
      </c>
      <c r="S183" s="101"/>
      <c r="T183" s="101"/>
      <c r="U183" s="101"/>
      <c r="V183" s="101"/>
      <c r="W183" s="101"/>
      <c r="X183" s="101"/>
      <c r="Y183" s="101"/>
      <c r="Z183" s="137"/>
      <c r="AA183" s="112"/>
      <c r="AB183" s="112" t="str">
        <f>IF(O183="","",IF(Q183+0.00001&gt;MAX(A节点位置A),INDEX(A要素号A,MAX(A要素号A)),LOOKUP(Q183,'荷载录入（直角地震）2'!A节点位置A,'荷载录入（直角地震）2'!A要素号A)))</f>
        <v/>
      </c>
      <c r="AC183" s="113" t="str">
        <f>R183</f>
        <v>増分なし</v>
      </c>
      <c r="AD183" s="112" t="s">
        <v>1015</v>
      </c>
      <c r="AE183" s="114" t="str">
        <f>IF(O183="","",Q183-INDEX('荷载录入（直角地震）2'!A节点位置A,MATCH(AB183,'荷载录入（直角地震）2'!A要素号A,0)))</f>
        <v/>
      </c>
      <c r="AF183" s="114"/>
      <c r="AG183" s="112" t="str">
        <f t="shared" ref="AG183:AG188" si="19">IF(O183="","录入参数",IFERROR(IFERROR(IFERROR(IFERROR(INDEX($C$42:$C$91,MATCH(O183,$B$42:$B$91,0)),INDEX($F$42:$F$91,MATCH(O183,$E$42:$E$91,0))),INDEX($I$42:$I$91,MATCH(O183,$H$42:$H$91,0))),INDEX($L$42:$L$91,MATCH(O183,$K$42:$K$91,0))),"无对应参数"))</f>
        <v>录入参数</v>
      </c>
      <c r="AH183" s="112"/>
      <c r="AI183" s="112"/>
      <c r="AJ183" s="112"/>
      <c r="AK183" s="112"/>
      <c r="AM183" s="83"/>
    </row>
    <row r="184" spans="2:39">
      <c r="B184" s="69"/>
      <c r="C184" s="70"/>
      <c r="D184" s="120"/>
      <c r="E184" s="72">
        <f t="shared" si="18"/>
        <v>12.2</v>
      </c>
      <c r="F184" s="80"/>
      <c r="G184" s="80"/>
      <c r="H184" s="72"/>
      <c r="I184" s="72"/>
      <c r="J184" s="72"/>
      <c r="K184" s="83"/>
      <c r="L184" s="91" t="s">
        <v>1138</v>
      </c>
      <c r="M184" s="125"/>
      <c r="N184" s="92">
        <v>2</v>
      </c>
      <c r="O184" s="121"/>
      <c r="P184" s="103"/>
      <c r="Q184" s="133"/>
      <c r="R184" s="100" t="s">
        <v>963</v>
      </c>
      <c r="S184" s="103"/>
      <c r="T184" s="103"/>
      <c r="U184" s="103"/>
      <c r="V184" s="103"/>
      <c r="W184" s="103"/>
      <c r="X184" s="103"/>
      <c r="Y184" s="103"/>
      <c r="Z184" s="137"/>
      <c r="AA184" s="112"/>
      <c r="AB184" s="112" t="str">
        <f>IF(O184="","",IF(Q184+0.00001&gt;MAX(A节点位置A),INDEX(A要素号A,MAX(A要素号A)),LOOKUP(Q184,'荷载录入（直角地震）2'!A节点位置A,'荷载录入（直角地震）2'!A要素号A)))</f>
        <v/>
      </c>
      <c r="AC184" s="113" t="str">
        <f t="shared" ref="AC184:AC188" si="20">R184</f>
        <v>増分なし</v>
      </c>
      <c r="AD184" s="112" t="s">
        <v>1013</v>
      </c>
      <c r="AE184" s="114" t="str">
        <f>IF(O184="","",Q184-INDEX('荷载录入（直角地震）2'!A节点位置A,MATCH(AB184,'荷载录入（直角地震）2'!A要素号A,0)))</f>
        <v/>
      </c>
      <c r="AF184" s="114"/>
      <c r="AG184" s="112" t="str">
        <f t="shared" si="19"/>
        <v>录入参数</v>
      </c>
      <c r="AH184" s="112"/>
      <c r="AI184" s="112"/>
      <c r="AJ184" s="112"/>
      <c r="AK184" s="112"/>
      <c r="AM184" s="83"/>
    </row>
    <row r="185" spans="2:39">
      <c r="C185" s="70"/>
      <c r="D185" s="120"/>
      <c r="F185" s="80"/>
      <c r="G185" s="80"/>
      <c r="H185" s="72"/>
      <c r="I185" s="72"/>
      <c r="J185" s="72"/>
      <c r="K185" s="83"/>
      <c r="L185" s="95" t="s">
        <v>1192</v>
      </c>
      <c r="M185" s="127"/>
      <c r="N185" s="92"/>
      <c r="O185" s="121"/>
      <c r="P185" s="101"/>
      <c r="Q185" s="133"/>
      <c r="R185" s="100" t="s">
        <v>963</v>
      </c>
      <c r="S185" s="101"/>
      <c r="T185" s="101"/>
      <c r="U185" s="101"/>
      <c r="V185" s="101"/>
      <c r="W185" s="101"/>
      <c r="X185" s="101"/>
      <c r="Y185" s="101"/>
      <c r="Z185" s="137"/>
      <c r="AA185" s="112"/>
      <c r="AB185" s="112" t="str">
        <f>IF(O185="","",IF(Q185+0.00001&gt;MAX(A节点位置A),INDEX(A要素号A,MAX(A要素号A)),LOOKUP(Q185,'荷载录入（直角地震）2'!A节点位置A,'荷载录入（直角地震）2'!A要素号A)))</f>
        <v/>
      </c>
      <c r="AC185" s="113" t="str">
        <f t="shared" si="20"/>
        <v>増分なし</v>
      </c>
      <c r="AD185" s="112" t="s">
        <v>1023</v>
      </c>
      <c r="AE185" s="114" t="str">
        <f>IF(O185="","",Q185-INDEX('荷载录入（直角地震）2'!A节点位置A,MATCH(AB185,'荷载录入（直角地震）2'!A要素号A,0)))</f>
        <v/>
      </c>
      <c r="AF185" s="114"/>
      <c r="AG185" s="112" t="str">
        <f t="shared" si="19"/>
        <v>录入参数</v>
      </c>
      <c r="AH185" s="112"/>
      <c r="AI185" s="112"/>
      <c r="AJ185" s="112"/>
      <c r="AK185" s="112"/>
      <c r="AM185" s="83"/>
    </row>
    <row r="186" spans="2:39">
      <c r="C186" s="70"/>
      <c r="D186" s="120"/>
      <c r="F186" s="80"/>
      <c r="G186" s="80"/>
      <c r="H186" s="72"/>
      <c r="I186" s="72"/>
      <c r="J186" s="72"/>
      <c r="K186" s="83"/>
      <c r="N186" s="92"/>
      <c r="O186" s="121"/>
      <c r="P186" s="103"/>
      <c r="Q186" s="133"/>
      <c r="R186" s="100" t="s">
        <v>963</v>
      </c>
      <c r="S186" s="103"/>
      <c r="T186" s="103"/>
      <c r="U186" s="103"/>
      <c r="V186" s="103"/>
      <c r="W186" s="103"/>
      <c r="X186" s="103"/>
      <c r="Y186" s="103"/>
      <c r="Z186" s="137"/>
      <c r="AA186" s="112"/>
      <c r="AB186" s="112" t="str">
        <f>IF(O186="","",IF(Q186+0.00001&gt;MAX(A节点位置A),INDEX(A要素号A,MAX(A要素号A)),LOOKUP(Q186,'荷载录入（直角地震）2'!A节点位置A,'荷载录入（直角地震）2'!A要素号A)))</f>
        <v/>
      </c>
      <c r="AC186" s="113" t="str">
        <f t="shared" si="20"/>
        <v>増分なし</v>
      </c>
      <c r="AD186" s="112" t="s">
        <v>1015</v>
      </c>
      <c r="AE186" s="114" t="str">
        <f>IF(O186="","",Q186-INDEX('荷载录入（直角地震）2'!A节点位置A,MATCH(AB186,'荷载录入（直角地震）2'!A要素号A,0)))</f>
        <v/>
      </c>
      <c r="AF186" s="114"/>
      <c r="AG186" s="112" t="str">
        <f t="shared" si="19"/>
        <v>录入参数</v>
      </c>
      <c r="AH186" s="112"/>
      <c r="AI186" s="112"/>
      <c r="AJ186" s="112"/>
      <c r="AK186" s="112"/>
      <c r="AM186" s="83"/>
    </row>
    <row r="187" spans="2:39">
      <c r="F187" s="80"/>
      <c r="G187" s="80"/>
      <c r="H187" s="72"/>
      <c r="I187" s="72"/>
      <c r="J187" s="80"/>
      <c r="K187" s="83"/>
      <c r="N187" s="92"/>
      <c r="O187" s="121"/>
      <c r="P187" s="101"/>
      <c r="Q187" s="133"/>
      <c r="R187" s="100" t="s">
        <v>963</v>
      </c>
      <c r="S187" s="101"/>
      <c r="T187" s="101"/>
      <c r="U187" s="101"/>
      <c r="V187" s="101"/>
      <c r="W187" s="101"/>
      <c r="X187" s="101"/>
      <c r="Y187" s="101"/>
      <c r="Z187" s="137"/>
      <c r="AA187" s="112"/>
      <c r="AB187" s="112" t="str">
        <f>IF(O187="","",IF(Q187+0.00001&gt;MAX(A节点位置A),INDEX(A要素号A,MAX(A要素号A)),LOOKUP(Q187,'荷载录入（直角地震）2'!A节点位置A,'荷载录入（直角地震）2'!A要素号A)))</f>
        <v/>
      </c>
      <c r="AC187" s="113" t="str">
        <f t="shared" si="20"/>
        <v>増分なし</v>
      </c>
      <c r="AD187" s="112" t="s">
        <v>1013</v>
      </c>
      <c r="AE187" s="114" t="str">
        <f>IF(O187="","",Q187-INDEX('荷载录入（直角地震）2'!A节点位置A,MATCH(AB187,'荷载录入（直角地震）2'!A要素号A,0)))</f>
        <v/>
      </c>
      <c r="AF187" s="114"/>
      <c r="AG187" s="112" t="str">
        <f t="shared" si="19"/>
        <v>录入参数</v>
      </c>
      <c r="AH187" s="112"/>
      <c r="AI187" s="112"/>
      <c r="AJ187" s="112"/>
      <c r="AK187" s="112"/>
      <c r="AM187" s="83"/>
    </row>
    <row r="188" spans="2:39">
      <c r="F188" s="80"/>
      <c r="G188" s="80"/>
      <c r="H188" s="72"/>
      <c r="I188" s="72"/>
      <c r="J188" s="80"/>
      <c r="K188" s="83"/>
      <c r="N188" s="92"/>
      <c r="O188" s="121"/>
      <c r="P188" s="103"/>
      <c r="Q188" s="133"/>
      <c r="R188" s="100" t="s">
        <v>963</v>
      </c>
      <c r="S188" s="103"/>
      <c r="T188" s="103"/>
      <c r="U188" s="103"/>
      <c r="V188" s="103"/>
      <c r="W188" s="103"/>
      <c r="X188" s="103"/>
      <c r="Y188" s="103"/>
      <c r="Z188" s="137"/>
      <c r="AA188" s="112"/>
      <c r="AB188" s="112" t="str">
        <f>IF(O188="","",IF(Q188+0.00001&gt;MAX(A节点位置A),INDEX(A要素号A,MAX(A要素号A)),LOOKUP(Q188,'荷载录入（直角地震）2'!A节点位置A,'荷载录入（直角地震）2'!A要素号A)))</f>
        <v/>
      </c>
      <c r="AC188" s="113" t="str">
        <f t="shared" si="20"/>
        <v>増分なし</v>
      </c>
      <c r="AD188" s="112" t="s">
        <v>1023</v>
      </c>
      <c r="AE188" s="114" t="str">
        <f>IF(O188="","",Q188-INDEX('荷载录入（直角地震）2'!A节点位置A,MATCH(AB188,'荷载录入（直角地震）2'!A要素号A,0)))</f>
        <v/>
      </c>
      <c r="AF188" s="114"/>
      <c r="AG188" s="112" t="str">
        <f t="shared" si="19"/>
        <v>录入参数</v>
      </c>
      <c r="AH188" s="112"/>
      <c r="AI188" s="112"/>
      <c r="AJ188" s="112"/>
      <c r="AK188" s="112"/>
      <c r="AM188" s="83"/>
    </row>
    <row r="189" spans="2:39">
      <c r="F189" s="80"/>
      <c r="G189" s="80"/>
      <c r="H189" s="72"/>
      <c r="I189" s="72"/>
      <c r="J189" s="80"/>
      <c r="K189" s="83"/>
      <c r="AM189" s="83"/>
    </row>
    <row r="190" spans="2:39">
      <c r="F190" s="80"/>
      <c r="G190" s="80"/>
      <c r="H190" s="72"/>
      <c r="I190" s="72"/>
      <c r="J190" s="80"/>
      <c r="K190" s="83"/>
      <c r="L190" s="128"/>
      <c r="M190" s="128"/>
      <c r="N190" s="129"/>
      <c r="O190" s="129"/>
      <c r="P190" s="129"/>
      <c r="Q190" s="129"/>
      <c r="R190" s="129"/>
      <c r="S190" s="129"/>
      <c r="T190" s="129"/>
      <c r="U190" s="129"/>
      <c r="V190" s="129"/>
      <c r="W190" s="129"/>
      <c r="X190" s="129"/>
      <c r="Y190" s="129"/>
      <c r="Z190" s="129"/>
      <c r="AA190" s="129"/>
      <c r="AB190" s="129"/>
      <c r="AC190" s="129"/>
      <c r="AD190" s="129"/>
      <c r="AE190" s="129"/>
      <c r="AF190" s="129"/>
      <c r="AG190" s="129"/>
      <c r="AH190" s="129"/>
      <c r="AI190" s="129"/>
      <c r="AJ190" s="129"/>
      <c r="AK190" s="129"/>
      <c r="AM190" s="83"/>
    </row>
    <row r="191" spans="2:39">
      <c r="F191" s="80"/>
      <c r="G191" s="80"/>
      <c r="H191" s="72"/>
      <c r="I191" s="72"/>
      <c r="J191" s="80"/>
      <c r="K191" s="83"/>
      <c r="AM191" s="83"/>
    </row>
    <row r="192" spans="2:39" ht="42" customHeight="1">
      <c r="F192" s="80"/>
      <c r="G192" s="80"/>
      <c r="H192" s="72"/>
      <c r="I192" s="72"/>
      <c r="J192" s="80"/>
      <c r="K192" s="83"/>
      <c r="L192" s="1777" t="str">
        <f>L98</f>
        <v>A上層梁</v>
      </c>
      <c r="M192" s="130"/>
      <c r="N192" s="85">
        <v>2</v>
      </c>
      <c r="O192" s="1760"/>
      <c r="P192" s="1761"/>
      <c r="Q192" s="1762"/>
      <c r="R192" s="97"/>
      <c r="S192" s="134"/>
      <c r="T192" s="1763" t="s">
        <v>1025</v>
      </c>
      <c r="U192" s="1764"/>
      <c r="V192" s="1764"/>
      <c r="W192" s="1764"/>
      <c r="X192" s="1765"/>
      <c r="Y192" s="97"/>
      <c r="Z192" s="97"/>
      <c r="AA192" s="97"/>
      <c r="AB192" s="97"/>
      <c r="AC192" s="97"/>
      <c r="AD192" s="97"/>
      <c r="AE192" s="97"/>
      <c r="AF192" s="97"/>
      <c r="AG192" s="97"/>
      <c r="AH192" s="97"/>
      <c r="AI192" s="97"/>
      <c r="AJ192" s="97"/>
      <c r="AK192" s="97"/>
      <c r="AL192" s="97"/>
      <c r="AM192" s="83"/>
    </row>
    <row r="193" spans="6:49" ht="31.5" customHeight="1">
      <c r="F193" s="80"/>
      <c r="G193" s="80"/>
      <c r="H193" s="72"/>
      <c r="I193" s="72"/>
      <c r="J193" s="80"/>
      <c r="K193" s="83"/>
      <c r="L193" s="1778"/>
      <c r="M193" s="138"/>
      <c r="N193" s="1766" t="s">
        <v>1193</v>
      </c>
      <c r="O193" s="1767"/>
      <c r="P193" s="1768"/>
      <c r="Q193" s="39"/>
      <c r="S193" s="143" t="s">
        <v>1194</v>
      </c>
      <c r="T193" s="1769" t="s">
        <v>1195</v>
      </c>
      <c r="U193" s="1770"/>
      <c r="V193" s="1771"/>
      <c r="W193" s="1772" t="s">
        <v>1196</v>
      </c>
      <c r="X193" s="1773"/>
      <c r="AF193" s="106" t="s">
        <v>1135</v>
      </c>
      <c r="AM193" s="83"/>
    </row>
    <row r="194" spans="6:49" ht="27">
      <c r="F194" s="80"/>
      <c r="G194" s="80"/>
      <c r="H194" s="72"/>
      <c r="I194" s="72"/>
      <c r="J194" s="80"/>
      <c r="K194" s="83"/>
      <c r="L194" s="5" t="s">
        <v>1146</v>
      </c>
      <c r="M194" s="5"/>
      <c r="N194" s="88" t="s">
        <v>1197</v>
      </c>
      <c r="O194" s="88" t="s">
        <v>1148</v>
      </c>
      <c r="P194" s="90" t="s">
        <v>1198</v>
      </c>
      <c r="Q194" s="98" t="s">
        <v>1150</v>
      </c>
      <c r="R194" s="90" t="s">
        <v>960</v>
      </c>
      <c r="S194" s="90"/>
      <c r="T194" s="98" t="s">
        <v>1199</v>
      </c>
      <c r="U194" s="98" t="s">
        <v>1003</v>
      </c>
      <c r="V194" s="98" t="s">
        <v>1004</v>
      </c>
      <c r="W194" s="144" t="s">
        <v>1200</v>
      </c>
      <c r="X194" s="144" t="s">
        <v>1150</v>
      </c>
      <c r="Y194" s="98" t="s">
        <v>1003</v>
      </c>
      <c r="Z194" s="98" t="s">
        <v>1004</v>
      </c>
      <c r="AA194" s="107" t="s">
        <v>1151</v>
      </c>
      <c r="AB194" s="108" t="s">
        <v>998</v>
      </c>
      <c r="AC194" s="108" t="s">
        <v>999</v>
      </c>
      <c r="AD194" s="109" t="s">
        <v>960</v>
      </c>
      <c r="AE194" s="109" t="s">
        <v>1000</v>
      </c>
      <c r="AF194" s="109" t="s">
        <v>1001</v>
      </c>
      <c r="AG194" s="109" t="s">
        <v>1002</v>
      </c>
      <c r="AH194" s="109" t="s">
        <v>1003</v>
      </c>
      <c r="AI194" s="109" t="s">
        <v>1004</v>
      </c>
      <c r="AJ194" s="109" t="s">
        <v>1005</v>
      </c>
      <c r="AK194" s="109" t="s">
        <v>1006</v>
      </c>
      <c r="AL194" s="109" t="s">
        <v>1007</v>
      </c>
      <c r="AM194" s="83"/>
    </row>
    <row r="195" spans="6:49">
      <c r="F195" s="80"/>
      <c r="G195" s="80"/>
      <c r="H195" s="72"/>
      <c r="I195" s="72" t="e">
        <f ca="1">IF(U195="","",INDEX(INDIRECT("P"&amp;$L199&amp;":P"&amp;L201),MATCH(U195,INDIRECT("R"&amp;$L199&amp;":R"&amp;L201),0)))</f>
        <v>#N/A</v>
      </c>
      <c r="J195" s="80"/>
      <c r="K195" s="83"/>
      <c r="L195" s="139" t="s">
        <v>1140</v>
      </c>
      <c r="M195" s="1745" t="s">
        <v>1037</v>
      </c>
      <c r="N195" s="92">
        <v>1</v>
      </c>
      <c r="O195" s="126" t="s">
        <v>1042</v>
      </c>
      <c r="P195" s="94">
        <v>0.625</v>
      </c>
      <c r="Q195" s="99">
        <f>P195</f>
        <v>0.625</v>
      </c>
      <c r="R195" s="100" t="s">
        <v>963</v>
      </c>
      <c r="S195" s="145" t="str">
        <f t="shared" ref="S195:S344" si="21">N195&amp;"-"&amp;O195</f>
        <v>1-1W1</v>
      </c>
      <c r="T195" s="146">
        <v>1</v>
      </c>
      <c r="U195" s="147" t="str">
        <f>S195</f>
        <v>1-1W1</v>
      </c>
      <c r="V195" s="148" t="str">
        <f>S196</f>
        <v>2-1W2</v>
      </c>
      <c r="W195" s="80">
        <f ca="1">IF(U195="","",INDEX(INDIRECT("Q"&amp;L$199&amp;":Q"&amp;L$201),MATCH(U195,INDIRECT("S"&amp;$L$199&amp;":S"&amp;L$201),0)))</f>
        <v>0.625</v>
      </c>
      <c r="X195" s="80">
        <f ca="1">IF(V195="","",INDEX(INDIRECT("Q"&amp;L$199&amp;":Q"&amp;L$201),MATCH(V195,INDIRECT("S"&amp;$L$199&amp;":S"&amp;L$201),0)))</f>
        <v>11.574999999999999</v>
      </c>
      <c r="Y195" s="152" t="str">
        <f>IF(U195="","",MID(U195,FIND("-",U195,1)+1,6))</f>
        <v>1W1</v>
      </c>
      <c r="Z195" s="152" t="str">
        <f>IF(V195="","",MID(V195,FIND("-",V195,1)+1,6))</f>
        <v>1W2</v>
      </c>
      <c r="AA195" s="111">
        <v>14</v>
      </c>
      <c r="AB195" s="153">
        <f t="shared" ref="AB195:AB238" ca="1" si="22">IF(OR(U195="",U195="-"),"",IF(AC195=IF(W195+0.00001&gt;MAX(A节点位置A),INDEX(A要素号A,MAX(A要素号A)),LOOKUP(W195+0.00001,A节点位置A,A要素号A)),"",IF(W195+0.00001&gt;MAX(A节点位置A),INDEX(A要素号A,MAX(A要素号A)),LOOKUP(W195+0.00001,A节点位置A,A要素号A))))</f>
        <v>2</v>
      </c>
      <c r="AC195" s="153">
        <f t="shared" ref="AC195:AC219" ca="1" si="23">IF(OR(V195="",V195="-"),"",IF(X195+0.00001&gt;MAX(A节点位置A),INDEX(A要素号A,MAX(A要素号A)),LOOKUP(X195-0.000001,A节点位置A,A要素号A)))</f>
        <v>9</v>
      </c>
      <c r="AD195" s="154" t="str">
        <f>IF(OR(R195="",U195=""),"",R195)</f>
        <v>増分なし</v>
      </c>
      <c r="AE195" s="153" t="s">
        <v>1025</v>
      </c>
      <c r="AF195" s="155">
        <f t="shared" ref="AF195:AF219" ca="1" si="24">IF(OR(U195="",U195="-"),"",IF(AND(AB195="",AC195&lt;&gt;""),ROUND(W195-LOOKUP(AC195,A要素号A,A节点位置A),3),ROUND(W195-LOOKUP(AB195,A要素号A,A节点位置A),3)))</f>
        <v>0</v>
      </c>
      <c r="AG195" s="155">
        <f t="shared" ref="AG195:AG219" ca="1" si="25">IF(OR(V195="",V195="-",AC195=""),"",ROUND(LOOKUP(AC195,A要素号A,A节点位置A)+LOOKUP(AC195,A要素号A,A要素长A)-X195,3))</f>
        <v>0</v>
      </c>
      <c r="AH195" s="153" t="e">
        <f t="shared" ref="AH195:AH226" si="26">IF(Y195="","录入参数",_xlfn.IFNA(_xlfn.IFNA(_xlfn.IFNA(_xlfn.IFNA(INDEX($C$42:$C$91,MATCH(Y195,$B$42:$B$91,0)),INDEX($F$42:$F$91,MATCH(Y195,$E$42:$E$91,0))),INDEX($I$42:$I$91,MATCH(Y195,$H$42:$H$91,0))),INDEX($L$42:$L$91,MATCH(Y195,$K$42:$K$91,0))),"无对应参数"))</f>
        <v>#REF!</v>
      </c>
      <c r="AI195" s="153" t="e">
        <f t="shared" ref="AI195:AI226" si="27">IF(Z195="","录入参数",_xlfn.IFNA(_xlfn.IFNA(_xlfn.IFNA(_xlfn.IFNA(INDEX($C$42:$C$91,MATCH(Z195,$B$42:$B$91,0)),INDEX($F$42:$F$91,MATCH(Z195,$E$42:$E$91,0))),INDEX($I$42:$I$91,MATCH(Z195,$H$42:$H$91,0))),INDEX($L$42:$L$91,MATCH(Z195,$K$42:$K$91,0))),"无对应参数"))</f>
        <v>#REF!</v>
      </c>
      <c r="AJ195" s="153"/>
      <c r="AK195" s="153"/>
      <c r="AL195" s="153"/>
      <c r="AM195" s="83"/>
      <c r="AN195" s="119">
        <v>1</v>
      </c>
      <c r="AO195" s="119">
        <v>4</v>
      </c>
      <c r="AP195" s="119" t="s">
        <v>963</v>
      </c>
      <c r="AQ195" s="119" t="s">
        <v>1025</v>
      </c>
      <c r="AR195" s="119">
        <v>1.27</v>
      </c>
      <c r="AS195" s="119">
        <v>0.23</v>
      </c>
      <c r="AT195" s="119">
        <v>22.23</v>
      </c>
      <c r="AU195" s="119">
        <v>22.23</v>
      </c>
    </row>
    <row r="196" spans="6:49">
      <c r="F196" s="80"/>
      <c r="G196" s="80"/>
      <c r="H196" s="72"/>
      <c r="I196" s="72"/>
      <c r="J196" s="80"/>
      <c r="K196" s="83"/>
      <c r="L196" s="139" t="s">
        <v>1138</v>
      </c>
      <c r="M196" s="1746"/>
      <c r="N196" s="92">
        <v>2</v>
      </c>
      <c r="O196" s="121" t="s">
        <v>1047</v>
      </c>
      <c r="P196" s="94">
        <v>10.95</v>
      </c>
      <c r="Q196" s="149">
        <f>P196+Q195</f>
        <v>11.574999999999999</v>
      </c>
      <c r="R196" s="100" t="s">
        <v>963</v>
      </c>
      <c r="S196" s="150" t="str">
        <f t="shared" si="21"/>
        <v>2-1W2</v>
      </c>
      <c r="T196" s="151">
        <v>2</v>
      </c>
      <c r="U196" s="147" t="str">
        <f>S196</f>
        <v>2-1W2</v>
      </c>
      <c r="V196" s="148" t="str">
        <f>S197</f>
        <v>3-1W1</v>
      </c>
      <c r="W196" s="80">
        <f t="shared" ref="W196:W220" ca="1" si="28">IF(U196="","",INDEX(INDIRECT("Q"&amp;L$199&amp;":Q"&amp;L$201),MATCH(U196,INDIRECT("S"&amp;$L$199&amp;":S"&amp;L$201),0)))</f>
        <v>11.574999999999999</v>
      </c>
      <c r="X196" s="80">
        <f t="shared" ref="X196:X220" ca="1" si="29">IF(V196="","",INDEX(INDIRECT("Q"&amp;L$199&amp;":Q"&amp;L$201),MATCH(V196,INDIRECT("S"&amp;$L$199&amp;":S"&amp;L$201),0)))</f>
        <v>12.2</v>
      </c>
      <c r="Y196" s="152" t="str">
        <f t="shared" ref="Y196:Z259" si="30">IF(U196="","",MID(U196,FIND("-",U196,1)+1,6))</f>
        <v>1W2</v>
      </c>
      <c r="Z196" s="152" t="str">
        <f t="shared" si="30"/>
        <v>1W1</v>
      </c>
      <c r="AA196" s="111">
        <f>AA195+1</f>
        <v>15</v>
      </c>
      <c r="AB196" s="153" t="str">
        <f t="shared" ca="1" si="22"/>
        <v/>
      </c>
      <c r="AC196" s="153">
        <f t="shared" ca="1" si="23"/>
        <v>10</v>
      </c>
      <c r="AD196" s="154" t="str">
        <f t="shared" ref="AD196:AD259" si="31">IF(OR(R196="",U196=""),"",R196)</f>
        <v>増分なし</v>
      </c>
      <c r="AE196" s="153" t="s">
        <v>1025</v>
      </c>
      <c r="AF196" s="155">
        <f t="shared" ca="1" si="24"/>
        <v>0</v>
      </c>
      <c r="AG196" s="155">
        <f t="shared" ca="1" si="25"/>
        <v>0</v>
      </c>
      <c r="AH196" s="153" t="e">
        <f t="shared" si="26"/>
        <v>#REF!</v>
      </c>
      <c r="AI196" s="153" t="e">
        <f t="shared" si="27"/>
        <v>#REF!</v>
      </c>
      <c r="AJ196" s="153"/>
      <c r="AK196" s="153"/>
      <c r="AL196" s="153"/>
      <c r="AM196" s="83"/>
      <c r="AN196" s="119">
        <v>7</v>
      </c>
      <c r="AO196" s="119">
        <v>12</v>
      </c>
      <c r="AP196" s="119" t="s">
        <v>963</v>
      </c>
      <c r="AQ196" s="119" t="s">
        <v>1025</v>
      </c>
      <c r="AR196" s="119">
        <v>0.56999999999999995</v>
      </c>
      <c r="AS196" s="119">
        <v>0.20499999999999999</v>
      </c>
      <c r="AT196" s="119">
        <v>22.23</v>
      </c>
      <c r="AU196" s="119">
        <v>22.23</v>
      </c>
    </row>
    <row r="197" spans="6:49">
      <c r="F197" s="80"/>
      <c r="G197" s="80"/>
      <c r="H197" s="72"/>
      <c r="I197" s="72"/>
      <c r="J197" s="80"/>
      <c r="K197" s="83"/>
      <c r="L197" s="139" t="s">
        <v>1153</v>
      </c>
      <c r="M197" s="1746"/>
      <c r="N197" s="92">
        <v>3</v>
      </c>
      <c r="O197" s="121" t="s">
        <v>1042</v>
      </c>
      <c r="P197" s="94">
        <v>0.625</v>
      </c>
      <c r="Q197" s="149">
        <f>P197+Q196</f>
        <v>12.2</v>
      </c>
      <c r="R197" s="100" t="s">
        <v>963</v>
      </c>
      <c r="S197" s="150" t="str">
        <f t="shared" si="21"/>
        <v>3-1W1</v>
      </c>
      <c r="T197" s="151">
        <v>3</v>
      </c>
      <c r="U197" s="147"/>
      <c r="V197" s="148"/>
      <c r="W197" s="80" t="str">
        <f t="shared" ca="1" si="28"/>
        <v/>
      </c>
      <c r="X197" s="80" t="str">
        <f t="shared" ca="1" si="29"/>
        <v/>
      </c>
      <c r="Y197" s="152" t="str">
        <f t="shared" si="30"/>
        <v/>
      </c>
      <c r="Z197" s="152" t="str">
        <f t="shared" si="30"/>
        <v/>
      </c>
      <c r="AA197" s="111">
        <f>AA196+1</f>
        <v>16</v>
      </c>
      <c r="AB197" s="153" t="str">
        <f t="shared" si="22"/>
        <v/>
      </c>
      <c r="AC197" s="153" t="str">
        <f t="shared" si="23"/>
        <v/>
      </c>
      <c r="AD197" s="154" t="str">
        <f t="shared" si="31"/>
        <v/>
      </c>
      <c r="AE197" s="153" t="s">
        <v>1025</v>
      </c>
      <c r="AF197" s="155" t="str">
        <f t="shared" si="24"/>
        <v/>
      </c>
      <c r="AG197" s="155" t="str">
        <f t="shared" si="25"/>
        <v/>
      </c>
      <c r="AH197" s="153" t="str">
        <f t="shared" si="26"/>
        <v>录入参数</v>
      </c>
      <c r="AI197" s="153" t="str">
        <f t="shared" si="27"/>
        <v>录入参数</v>
      </c>
      <c r="AJ197" s="153"/>
      <c r="AK197" s="153"/>
      <c r="AL197" s="153"/>
      <c r="AM197" s="83"/>
      <c r="AN197" s="119">
        <v>16</v>
      </c>
      <c r="AO197" s="119">
        <v>19</v>
      </c>
      <c r="AP197" s="119" t="s">
        <v>963</v>
      </c>
      <c r="AQ197" s="119" t="s">
        <v>1025</v>
      </c>
      <c r="AR197" s="119">
        <v>0.66</v>
      </c>
      <c r="AS197" s="119">
        <v>0.24</v>
      </c>
      <c r="AT197" s="119">
        <v>22.23</v>
      </c>
      <c r="AU197" s="119">
        <v>22.23</v>
      </c>
    </row>
    <row r="198" spans="6:49">
      <c r="F198" s="80"/>
      <c r="G198" s="80"/>
      <c r="H198" s="72"/>
      <c r="I198" s="72"/>
      <c r="J198" s="80"/>
      <c r="K198" s="83"/>
      <c r="L198" s="140" t="s">
        <v>1201</v>
      </c>
      <c r="N198" s="92">
        <v>4</v>
      </c>
      <c r="O198" s="121"/>
      <c r="P198" s="94"/>
      <c r="Q198" s="149"/>
      <c r="R198" s="100" t="s">
        <v>963</v>
      </c>
      <c r="S198" s="150" t="str">
        <f t="shared" si="21"/>
        <v>4-</v>
      </c>
      <c r="T198" s="151">
        <v>4</v>
      </c>
      <c r="U198" s="147"/>
      <c r="V198" s="148"/>
      <c r="W198" s="80" t="str">
        <f t="shared" ca="1" si="28"/>
        <v/>
      </c>
      <c r="X198" s="80" t="str">
        <f t="shared" ca="1" si="29"/>
        <v/>
      </c>
      <c r="Y198" s="152" t="str">
        <f t="shared" si="30"/>
        <v/>
      </c>
      <c r="Z198" s="152" t="str">
        <f t="shared" si="30"/>
        <v/>
      </c>
      <c r="AA198" s="111">
        <f t="shared" ref="AA198:AA202" si="32">AA197+1</f>
        <v>17</v>
      </c>
      <c r="AB198" s="153" t="str">
        <f t="shared" si="22"/>
        <v/>
      </c>
      <c r="AC198" s="153" t="str">
        <f>IF(OR(V198="",V198="-"),"",IF(X198+0.00001&gt;MAX(A节点位置A),INDEX(A要素号A,MAX(A要素号A)),LOOKUP(X198-0.000001,A节点位置A,A要素号A)))</f>
        <v/>
      </c>
      <c r="AD198" s="154" t="str">
        <f t="shared" si="31"/>
        <v/>
      </c>
      <c r="AE198" s="153" t="s">
        <v>1025</v>
      </c>
      <c r="AF198" s="155" t="str">
        <f>IF(OR(U198="",U198="-"),"",IF(AND(AB198="",AC198&lt;&gt;""),ROUND(W198-LOOKUP(AC198,A要素号A,A节点位置A),3),ROUND(W198-LOOKUP(AB198,A要素号A,A节点位置A),3)))</f>
        <v/>
      </c>
      <c r="AG198" s="155" t="str">
        <f>IF(OR(V198="",V198="-",AC198=""),"",ROUND(LOOKUP(AC198,A要素号A,A节点位置A)+LOOKUP(AC198,A要素号A,A要素长A)-X198,3))</f>
        <v/>
      </c>
      <c r="AH198" s="153" t="str">
        <f t="shared" si="26"/>
        <v>录入参数</v>
      </c>
      <c r="AI198" s="153" t="str">
        <f t="shared" si="27"/>
        <v>录入参数</v>
      </c>
      <c r="AJ198" s="153"/>
      <c r="AK198" s="153"/>
      <c r="AL198" s="153"/>
      <c r="AM198" s="83"/>
      <c r="AN198" s="119">
        <v>20</v>
      </c>
      <c r="AO198" s="119">
        <v>30</v>
      </c>
      <c r="AP198" s="119" t="s">
        <v>963</v>
      </c>
      <c r="AQ198" s="119" t="s">
        <v>1025</v>
      </c>
      <c r="AR198" s="119">
        <v>0.3</v>
      </c>
      <c r="AS198" s="119">
        <v>0</v>
      </c>
      <c r="AT198" s="119">
        <v>22.23</v>
      </c>
      <c r="AU198" s="119">
        <v>22.23</v>
      </c>
    </row>
    <row r="199" spans="6:49">
      <c r="F199" s="80"/>
      <c r="G199" s="80"/>
      <c r="H199" s="72"/>
      <c r="I199" s="72"/>
      <c r="J199" s="80"/>
      <c r="K199" s="83"/>
      <c r="L199" s="141">
        <f>ROW(N195)</f>
        <v>195</v>
      </c>
      <c r="N199" s="92">
        <v>5</v>
      </c>
      <c r="O199" s="126" t="s">
        <v>1126</v>
      </c>
      <c r="P199" s="94">
        <v>0</v>
      </c>
      <c r="Q199" s="99">
        <f>P199</f>
        <v>0</v>
      </c>
      <c r="R199" s="100" t="s">
        <v>963</v>
      </c>
      <c r="S199" s="150" t="str">
        <f t="shared" si="21"/>
        <v>5-1W0</v>
      </c>
      <c r="T199" s="151">
        <v>5</v>
      </c>
      <c r="U199" s="147" t="str">
        <f>S199</f>
        <v>5-1W0</v>
      </c>
      <c r="V199" s="148" t="str">
        <f>S200</f>
        <v>6-1W3</v>
      </c>
      <c r="W199" s="80">
        <f t="shared" ca="1" si="28"/>
        <v>0</v>
      </c>
      <c r="X199" s="80">
        <f t="shared" ca="1" si="29"/>
        <v>1.18</v>
      </c>
      <c r="Y199" s="152" t="str">
        <f t="shared" si="30"/>
        <v>1W0</v>
      </c>
      <c r="Z199" s="152" t="str">
        <f t="shared" si="30"/>
        <v>1W3</v>
      </c>
      <c r="AA199" s="111">
        <f t="shared" si="32"/>
        <v>18</v>
      </c>
      <c r="AB199" s="153">
        <f t="shared" ca="1" si="22"/>
        <v>1</v>
      </c>
      <c r="AC199" s="153">
        <f ca="1">IF(OR(V199="",V199="-"),"",IF(X199+0.00001&gt;MAX(A节点位置A),INDEX(A要素号A,MAX(A要素号A)),LOOKUP(X199-0.000001,A节点位置A,A要素号A)))</f>
        <v>2</v>
      </c>
      <c r="AD199" s="154" t="str">
        <f t="shared" si="31"/>
        <v>増分なし</v>
      </c>
      <c r="AE199" s="153" t="s">
        <v>1025</v>
      </c>
      <c r="AF199" s="155">
        <f ca="1">IF(OR(U199="",U199="-"),"",IF(AND(AB199="",AC199&lt;&gt;""),ROUND(W199-LOOKUP(AC199,A要素号A,A节点位置A),3),ROUND(W199-LOOKUP(AB199,A要素号A,A节点位置A),3)))</f>
        <v>0</v>
      </c>
      <c r="AG199" s="155">
        <f ca="1">IF(OR(V199="",V199="-",AC199=""),"",ROUND(LOOKUP(AC199,A要素号A,A节点位置A)+LOOKUP(AC199,A要素号A,A要素长A)-X199,3))</f>
        <v>0.19500000000000001</v>
      </c>
      <c r="AH199" s="153">
        <f t="shared" si="26"/>
        <v>0</v>
      </c>
      <c r="AI199" s="153" t="e">
        <f t="shared" si="27"/>
        <v>#REF!</v>
      </c>
      <c r="AJ199" s="153"/>
      <c r="AK199" s="153"/>
      <c r="AL199" s="153"/>
      <c r="AM199" s="83"/>
      <c r="AN199" s="119">
        <v>22</v>
      </c>
      <c r="AO199" s="119">
        <v>30</v>
      </c>
      <c r="AP199" s="119" t="s">
        <v>963</v>
      </c>
      <c r="AQ199" s="119" t="s">
        <v>1025</v>
      </c>
      <c r="AR199" s="119">
        <v>0.12</v>
      </c>
      <c r="AS199" s="119">
        <v>0</v>
      </c>
      <c r="AT199" s="119">
        <v>5.55</v>
      </c>
      <c r="AU199" s="119">
        <v>5.55</v>
      </c>
    </row>
    <row r="200" spans="6:49" ht="15">
      <c r="F200" s="80"/>
      <c r="G200" s="80"/>
      <c r="H200" s="72"/>
      <c r="I200" s="72"/>
      <c r="J200" s="80"/>
      <c r="K200" s="83"/>
      <c r="L200" s="140" t="s">
        <v>1202</v>
      </c>
      <c r="N200" s="92">
        <v>6</v>
      </c>
      <c r="O200" s="126" t="s">
        <v>1203</v>
      </c>
      <c r="P200" s="94">
        <v>1.18</v>
      </c>
      <c r="Q200" s="149">
        <f t="shared" ref="Q200:Q211" si="33">P200+Q199</f>
        <v>1.18</v>
      </c>
      <c r="R200" s="100" t="s">
        <v>963</v>
      </c>
      <c r="S200" s="150" t="str">
        <f t="shared" si="21"/>
        <v>6-1W3</v>
      </c>
      <c r="T200" s="151">
        <v>6</v>
      </c>
      <c r="U200" s="147" t="str">
        <f>S200</f>
        <v>6-1W3</v>
      </c>
      <c r="V200" s="148" t="str">
        <f>S201</f>
        <v>7-1W3</v>
      </c>
      <c r="W200" s="80">
        <f t="shared" ca="1" si="28"/>
        <v>1.18</v>
      </c>
      <c r="X200" s="80">
        <f t="shared" ca="1" si="29"/>
        <v>2.88</v>
      </c>
      <c r="Y200" s="152" t="str">
        <f t="shared" si="30"/>
        <v>1W3</v>
      </c>
      <c r="Z200" s="152" t="str">
        <f t="shared" si="30"/>
        <v>1W3</v>
      </c>
      <c r="AA200" s="111">
        <f t="shared" si="32"/>
        <v>19</v>
      </c>
      <c r="AB200" s="153">
        <f t="shared" ca="1" si="22"/>
        <v>2</v>
      </c>
      <c r="AC200" s="153">
        <f ca="1">IF(OR(V200="",V200="-"),"",IF(X200+0.00001&gt;MAX(A节点位置A),INDEX(A要素号A,MAX(A要素号A)),LOOKUP(X200-0.000001,A节点位置A,A要素号A)))</f>
        <v>4</v>
      </c>
      <c r="AD200" s="154" t="str">
        <f t="shared" si="31"/>
        <v>増分なし</v>
      </c>
      <c r="AE200" s="153" t="s">
        <v>1025</v>
      </c>
      <c r="AF200" s="155">
        <f ca="1">IF(OR(U200="",U200="-"),"",IF(AND(AB200="",AC200&lt;&gt;""),ROUND(W200-LOOKUP(AC200,A要素号A,A节点位置A),3),ROUND(W200-LOOKUP(AB200,A要素号A,A节点位置A),3)))</f>
        <v>0.55500000000000005</v>
      </c>
      <c r="AG200" s="155">
        <f ca="1">IF(OR(V200="",V200="-",AC200=""),"",ROUND(LOOKUP(AC200,A要素号A,A节点位置A)+LOOKUP(AC200,A要素号A,A要素长A)-X200,3))</f>
        <v>1.7450000000000001</v>
      </c>
      <c r="AH200" s="153" t="e">
        <f t="shared" si="26"/>
        <v>#REF!</v>
      </c>
      <c r="AI200" s="153" t="e">
        <f t="shared" si="27"/>
        <v>#REF!</v>
      </c>
      <c r="AJ200" s="153"/>
      <c r="AK200" s="153"/>
      <c r="AL200" s="153"/>
      <c r="AM200" s="83"/>
      <c r="AN200" s="119">
        <v>1</v>
      </c>
      <c r="AO200" s="119">
        <v>3</v>
      </c>
      <c r="AP200" s="119" t="s">
        <v>963</v>
      </c>
      <c r="AQ200" s="119" t="s">
        <v>1025</v>
      </c>
      <c r="AR200" s="119">
        <v>0.24</v>
      </c>
      <c r="AS200" s="119">
        <v>0.36</v>
      </c>
      <c r="AT200" s="119">
        <v>27.2</v>
      </c>
      <c r="AU200" s="119">
        <v>27.2</v>
      </c>
    </row>
    <row r="201" spans="6:49" ht="15">
      <c r="I201" s="72"/>
      <c r="K201" s="83"/>
      <c r="L201" s="141">
        <f>ROW(N344)</f>
        <v>344</v>
      </c>
      <c r="N201" s="92">
        <v>7</v>
      </c>
      <c r="O201" s="126" t="s">
        <v>1203</v>
      </c>
      <c r="P201" s="94">
        <v>1.7</v>
      </c>
      <c r="Q201" s="149">
        <f t="shared" si="33"/>
        <v>2.88</v>
      </c>
      <c r="R201" s="100" t="s">
        <v>963</v>
      </c>
      <c r="S201" s="150" t="str">
        <f t="shared" si="21"/>
        <v>7-1W3</v>
      </c>
      <c r="T201" s="151">
        <v>7</v>
      </c>
      <c r="U201" s="147" t="str">
        <f>S201</f>
        <v>7-1W3</v>
      </c>
      <c r="V201" s="148" t="str">
        <f>S202</f>
        <v>8-1W0</v>
      </c>
      <c r="W201" s="80">
        <f t="shared" ca="1" si="28"/>
        <v>2.88</v>
      </c>
      <c r="X201" s="80">
        <f t="shared" ca="1" si="29"/>
        <v>4.0599999999999996</v>
      </c>
      <c r="Y201" s="152" t="str">
        <f t="shared" si="30"/>
        <v>1W3</v>
      </c>
      <c r="Z201" s="152" t="str">
        <f t="shared" si="30"/>
        <v>1W0</v>
      </c>
      <c r="AA201" s="111">
        <f t="shared" si="32"/>
        <v>20</v>
      </c>
      <c r="AB201" s="153" t="str">
        <f t="shared" ca="1" si="22"/>
        <v/>
      </c>
      <c r="AC201" s="153">
        <f ca="1">IF(OR(V201="",V201="-"),"",IF(X201+0.00001&gt;MAX(A节点位置A),INDEX(A要素号A,MAX(A要素号A)),LOOKUP(X201-0.000001,A节点位置A,A要素号A)))</f>
        <v>4</v>
      </c>
      <c r="AD201" s="154" t="str">
        <f t="shared" si="31"/>
        <v>増分なし</v>
      </c>
      <c r="AE201" s="153" t="s">
        <v>1025</v>
      </c>
      <c r="AF201" s="155">
        <f ca="1">IF(OR(U201="",U201="-"),"",IF(AND(AB201="",AC201&lt;&gt;""),ROUND(W201-LOOKUP(AC201,A要素号A,A节点位置A),3),ROUND(W201-LOOKUP(AB201,A要素号A,A节点位置A),3)))</f>
        <v>0.755</v>
      </c>
      <c r="AG201" s="155">
        <f ca="1">IF(OR(V201="",V201="-",AC201=""),"",ROUND(LOOKUP(AC201,A要素号A,A节点位置A)+LOOKUP(AC201,A要素号A,A要素长A)-X201,3))</f>
        <v>0.56499999999999995</v>
      </c>
      <c r="AH201" s="153" t="e">
        <f t="shared" si="26"/>
        <v>#REF!</v>
      </c>
      <c r="AI201" s="153">
        <f t="shared" si="27"/>
        <v>0</v>
      </c>
      <c r="AJ201" s="153"/>
      <c r="AK201" s="153"/>
      <c r="AL201" s="153"/>
      <c r="AM201" s="83"/>
      <c r="AN201" s="119">
        <v>4</v>
      </c>
      <c r="AO201" s="119">
        <v>6</v>
      </c>
      <c r="AP201" s="119" t="s">
        <v>963</v>
      </c>
      <c r="AQ201" s="119" t="s">
        <v>1025</v>
      </c>
      <c r="AR201" s="119">
        <v>0.52</v>
      </c>
      <c r="AS201" s="119">
        <v>0.18</v>
      </c>
      <c r="AT201" s="119">
        <v>27.2</v>
      </c>
      <c r="AU201" s="119">
        <v>27.2</v>
      </c>
    </row>
    <row r="202" spans="6:49" ht="15">
      <c r="I202" s="72"/>
      <c r="K202" s="83"/>
      <c r="N202" s="92">
        <v>8</v>
      </c>
      <c r="O202" s="121" t="s">
        <v>1204</v>
      </c>
      <c r="P202" s="94">
        <v>1.18</v>
      </c>
      <c r="Q202" s="149">
        <f t="shared" si="33"/>
        <v>4.0599999999999996</v>
      </c>
      <c r="R202" s="100" t="s">
        <v>963</v>
      </c>
      <c r="S202" s="150" t="str">
        <f t="shared" si="21"/>
        <v>8-1W0</v>
      </c>
      <c r="T202" s="151">
        <v>8</v>
      </c>
      <c r="U202" s="147"/>
      <c r="V202" s="148"/>
      <c r="W202" s="80" t="str">
        <f t="shared" ca="1" si="28"/>
        <v/>
      </c>
      <c r="X202" s="80" t="str">
        <f t="shared" ca="1" si="29"/>
        <v/>
      </c>
      <c r="Y202" s="152" t="str">
        <f t="shared" si="30"/>
        <v/>
      </c>
      <c r="Z202" s="152" t="str">
        <f t="shared" si="30"/>
        <v/>
      </c>
      <c r="AA202" s="111">
        <f t="shared" si="32"/>
        <v>21</v>
      </c>
      <c r="AB202" s="153" t="str">
        <f t="shared" si="22"/>
        <v/>
      </c>
      <c r="AC202" s="153" t="str">
        <f t="shared" si="23"/>
        <v/>
      </c>
      <c r="AD202" s="154" t="str">
        <f t="shared" si="31"/>
        <v/>
      </c>
      <c r="AE202" s="153" t="s">
        <v>1025</v>
      </c>
      <c r="AF202" s="155" t="str">
        <f t="shared" si="24"/>
        <v/>
      </c>
      <c r="AG202" s="155" t="str">
        <f t="shared" si="25"/>
        <v/>
      </c>
      <c r="AH202" s="153" t="str">
        <f t="shared" si="26"/>
        <v>录入参数</v>
      </c>
      <c r="AI202" s="153" t="str">
        <f t="shared" si="27"/>
        <v>录入参数</v>
      </c>
      <c r="AJ202" s="153"/>
      <c r="AK202" s="153"/>
      <c r="AL202" s="153"/>
      <c r="AM202" s="83"/>
      <c r="AN202" s="119">
        <v>7</v>
      </c>
      <c r="AO202" s="119">
        <v>10</v>
      </c>
      <c r="AP202" s="119" t="s">
        <v>963</v>
      </c>
      <c r="AQ202" s="119" t="s">
        <v>1025</v>
      </c>
      <c r="AR202" s="119">
        <v>0.72</v>
      </c>
      <c r="AS202" s="119">
        <v>0.38</v>
      </c>
      <c r="AT202" s="119">
        <v>27.2</v>
      </c>
      <c r="AU202" s="119">
        <v>27.2</v>
      </c>
    </row>
    <row r="203" spans="6:49" ht="15">
      <c r="I203" s="72"/>
      <c r="K203" s="83"/>
      <c r="N203" s="92">
        <v>9</v>
      </c>
      <c r="O203" s="121" t="s">
        <v>1204</v>
      </c>
      <c r="P203" s="94">
        <v>2.2200000000000002</v>
      </c>
      <c r="Q203" s="149">
        <f t="shared" si="33"/>
        <v>6.2799999999999994</v>
      </c>
      <c r="R203" s="100" t="s">
        <v>963</v>
      </c>
      <c r="S203" s="150" t="str">
        <f t="shared" si="21"/>
        <v>9-1W0</v>
      </c>
      <c r="T203" s="151">
        <v>9</v>
      </c>
      <c r="U203" s="147" t="str">
        <f>S203</f>
        <v>9-1W0</v>
      </c>
      <c r="V203" s="148" t="str">
        <f>S204</f>
        <v>10-1W3</v>
      </c>
      <c r="W203" s="80">
        <f t="shared" ca="1" si="28"/>
        <v>6.2799999999999994</v>
      </c>
      <c r="X203" s="80">
        <f t="shared" ca="1" si="29"/>
        <v>7.4599999999999991</v>
      </c>
      <c r="Y203" s="152" t="str">
        <f t="shared" si="30"/>
        <v>1W0</v>
      </c>
      <c r="Z203" s="152" t="str">
        <f t="shared" si="30"/>
        <v>1W3</v>
      </c>
      <c r="AA203" s="111"/>
      <c r="AB203" s="153" t="str">
        <f t="shared" ca="1" si="22"/>
        <v/>
      </c>
      <c r="AC203" s="153">
        <f t="shared" ca="1" si="23"/>
        <v>6</v>
      </c>
      <c r="AD203" s="154" t="str">
        <f t="shared" si="31"/>
        <v>増分なし</v>
      </c>
      <c r="AE203" s="153" t="s">
        <v>1025</v>
      </c>
      <c r="AF203" s="155">
        <f t="shared" ca="1" si="24"/>
        <v>0.18</v>
      </c>
      <c r="AG203" s="155">
        <f t="shared" ca="1" si="25"/>
        <v>0.115</v>
      </c>
      <c r="AH203" s="153">
        <f t="shared" si="26"/>
        <v>0</v>
      </c>
      <c r="AI203" s="153" t="e">
        <f t="shared" si="27"/>
        <v>#REF!</v>
      </c>
      <c r="AJ203" s="153"/>
      <c r="AK203" s="153"/>
      <c r="AL203" s="153"/>
      <c r="AM203" s="83"/>
      <c r="AN203" s="119">
        <v>11</v>
      </c>
      <c r="AO203" s="119">
        <v>14</v>
      </c>
      <c r="AP203" s="119" t="s">
        <v>963</v>
      </c>
      <c r="AQ203" s="119" t="s">
        <v>1025</v>
      </c>
      <c r="AR203" s="119">
        <v>0.52</v>
      </c>
      <c r="AS203" s="119">
        <v>0.20499999999999999</v>
      </c>
      <c r="AT203" s="119">
        <v>27.2</v>
      </c>
      <c r="AU203" s="119">
        <v>27.2</v>
      </c>
    </row>
    <row r="204" spans="6:49" ht="15">
      <c r="J204" s="72"/>
      <c r="K204" s="83"/>
      <c r="N204" s="92">
        <v>10</v>
      </c>
      <c r="O204" s="126" t="s">
        <v>1203</v>
      </c>
      <c r="P204" s="94">
        <v>1.18</v>
      </c>
      <c r="Q204" s="149">
        <f t="shared" si="33"/>
        <v>7.4599999999999991</v>
      </c>
      <c r="R204" s="100" t="s">
        <v>963</v>
      </c>
      <c r="S204" s="150" t="str">
        <f t="shared" si="21"/>
        <v>10-1W3</v>
      </c>
      <c r="T204" s="151">
        <v>10</v>
      </c>
      <c r="U204" s="147" t="str">
        <f>S204</f>
        <v>10-1W3</v>
      </c>
      <c r="V204" s="148" t="str">
        <f>S205</f>
        <v>11-1W3</v>
      </c>
      <c r="W204" s="80">
        <f t="shared" ca="1" si="28"/>
        <v>7.4599999999999991</v>
      </c>
      <c r="X204" s="80">
        <f t="shared" ca="1" si="29"/>
        <v>9.1599999999999984</v>
      </c>
      <c r="Y204" s="152" t="str">
        <f t="shared" si="30"/>
        <v>1W3</v>
      </c>
      <c r="Z204" s="152" t="str">
        <f t="shared" si="30"/>
        <v>1W3</v>
      </c>
      <c r="AA204" s="111"/>
      <c r="AB204" s="153">
        <f t="shared" ca="1" si="22"/>
        <v>6</v>
      </c>
      <c r="AC204" s="153">
        <f t="shared" ca="1" si="23"/>
        <v>7</v>
      </c>
      <c r="AD204" s="154" t="str">
        <f t="shared" si="31"/>
        <v>増分なし</v>
      </c>
      <c r="AE204" s="153" t="s">
        <v>1025</v>
      </c>
      <c r="AF204" s="155">
        <f t="shared" ca="1" si="24"/>
        <v>1.36</v>
      </c>
      <c r="AG204" s="155">
        <f t="shared" ca="1" si="25"/>
        <v>0.91500000000000004</v>
      </c>
      <c r="AH204" s="153" t="e">
        <f t="shared" si="26"/>
        <v>#REF!</v>
      </c>
      <c r="AI204" s="153" t="e">
        <f t="shared" si="27"/>
        <v>#REF!</v>
      </c>
      <c r="AJ204" s="153"/>
      <c r="AK204" s="153"/>
      <c r="AL204" s="153"/>
      <c r="AM204" s="83"/>
      <c r="AN204" s="119">
        <v>16</v>
      </c>
      <c r="AO204" s="119">
        <v>19</v>
      </c>
      <c r="AP204" s="119" t="s">
        <v>963</v>
      </c>
      <c r="AQ204" s="119" t="s">
        <v>1025</v>
      </c>
      <c r="AR204" s="119">
        <v>0.2</v>
      </c>
      <c r="AS204" s="119">
        <v>0.9</v>
      </c>
      <c r="AT204" s="119">
        <v>27.2</v>
      </c>
      <c r="AU204" s="119">
        <v>27.2</v>
      </c>
    </row>
    <row r="205" spans="6:49" ht="15">
      <c r="J205" s="72"/>
      <c r="K205" s="83"/>
      <c r="N205" s="92">
        <v>11</v>
      </c>
      <c r="O205" s="126" t="s">
        <v>1203</v>
      </c>
      <c r="P205" s="94">
        <v>1.7</v>
      </c>
      <c r="Q205" s="149">
        <f t="shared" si="33"/>
        <v>9.1599999999999984</v>
      </c>
      <c r="R205" s="100" t="s">
        <v>963</v>
      </c>
      <c r="S205" s="150" t="str">
        <f t="shared" si="21"/>
        <v>11-1W3</v>
      </c>
      <c r="T205" s="151">
        <v>11</v>
      </c>
      <c r="U205" s="147" t="str">
        <f>S205</f>
        <v>11-1W3</v>
      </c>
      <c r="V205" s="148" t="str">
        <f>S206</f>
        <v>12-1W0</v>
      </c>
      <c r="W205" s="80">
        <f t="shared" ca="1" si="28"/>
        <v>9.1599999999999984</v>
      </c>
      <c r="X205" s="80">
        <f t="shared" ca="1" si="29"/>
        <v>10.339999999999998</v>
      </c>
      <c r="Y205" s="152" t="str">
        <f t="shared" si="30"/>
        <v>1W3</v>
      </c>
      <c r="Z205" s="152" t="str">
        <f t="shared" si="30"/>
        <v>1W0</v>
      </c>
      <c r="AA205" s="111">
        <v>22</v>
      </c>
      <c r="AB205" s="153">
        <f t="shared" ca="1" si="22"/>
        <v>7</v>
      </c>
      <c r="AC205" s="153">
        <f t="shared" ca="1" si="23"/>
        <v>8</v>
      </c>
      <c r="AD205" s="154" t="str">
        <f t="shared" si="31"/>
        <v>増分なし</v>
      </c>
      <c r="AE205" s="153" t="s">
        <v>1025</v>
      </c>
      <c r="AF205" s="155">
        <f t="shared" ca="1" si="24"/>
        <v>1.585</v>
      </c>
      <c r="AG205" s="155">
        <f t="shared" ca="1" si="25"/>
        <v>0.48499999999999999</v>
      </c>
      <c r="AH205" s="153" t="e">
        <f t="shared" si="26"/>
        <v>#REF!</v>
      </c>
      <c r="AI205" s="153">
        <f t="shared" si="27"/>
        <v>0</v>
      </c>
      <c r="AJ205" s="153"/>
      <c r="AK205" s="153"/>
      <c r="AL205" s="153"/>
      <c r="AM205" s="83"/>
      <c r="AN205" s="158">
        <v>3</v>
      </c>
      <c r="AO205" s="158">
        <v>9</v>
      </c>
      <c r="AP205" s="158" t="s">
        <v>963</v>
      </c>
      <c r="AQ205" s="158" t="s">
        <v>1025</v>
      </c>
      <c r="AR205" s="158">
        <v>0</v>
      </c>
      <c r="AS205" s="158">
        <v>0</v>
      </c>
      <c r="AT205" s="158">
        <v>15</v>
      </c>
      <c r="AU205" s="158">
        <v>15</v>
      </c>
      <c r="AV205" s="2">
        <v>3</v>
      </c>
      <c r="AW205" s="2">
        <v>3</v>
      </c>
    </row>
    <row r="206" spans="6:49" ht="15">
      <c r="K206" s="83"/>
      <c r="N206" s="92">
        <v>12</v>
      </c>
      <c r="O206" s="121" t="s">
        <v>1204</v>
      </c>
      <c r="P206" s="94">
        <v>1.18</v>
      </c>
      <c r="Q206" s="149">
        <f t="shared" si="33"/>
        <v>10.339999999999998</v>
      </c>
      <c r="R206" s="100" t="s">
        <v>963</v>
      </c>
      <c r="S206" s="150" t="str">
        <f t="shared" si="21"/>
        <v>12-1W0</v>
      </c>
      <c r="T206" s="151">
        <v>12</v>
      </c>
      <c r="U206" s="147"/>
      <c r="V206" s="148"/>
      <c r="W206" s="80" t="str">
        <f t="shared" ca="1" si="28"/>
        <v/>
      </c>
      <c r="X206" s="80" t="str">
        <f t="shared" ca="1" si="29"/>
        <v/>
      </c>
      <c r="Y206" s="152" t="str">
        <f t="shared" si="30"/>
        <v/>
      </c>
      <c r="Z206" s="152" t="str">
        <f t="shared" si="30"/>
        <v/>
      </c>
      <c r="AA206" s="111"/>
      <c r="AB206" s="153" t="str">
        <f t="shared" si="22"/>
        <v/>
      </c>
      <c r="AC206" s="153" t="str">
        <f t="shared" si="23"/>
        <v/>
      </c>
      <c r="AD206" s="154" t="str">
        <f t="shared" si="31"/>
        <v/>
      </c>
      <c r="AE206" s="153" t="s">
        <v>1025</v>
      </c>
      <c r="AF206" s="155" t="str">
        <f t="shared" si="24"/>
        <v/>
      </c>
      <c r="AG206" s="155" t="str">
        <f t="shared" si="25"/>
        <v/>
      </c>
      <c r="AH206" s="153" t="str">
        <f t="shared" si="26"/>
        <v>录入参数</v>
      </c>
      <c r="AI206" s="153" t="str">
        <f t="shared" si="27"/>
        <v>录入参数</v>
      </c>
      <c r="AJ206" s="153"/>
      <c r="AK206" s="153"/>
      <c r="AL206" s="153"/>
      <c r="AM206" s="83"/>
      <c r="AN206" s="158">
        <v>10</v>
      </c>
      <c r="AO206" s="158">
        <v>17</v>
      </c>
      <c r="AP206" s="158" t="s">
        <v>963</v>
      </c>
      <c r="AQ206" s="158" t="s">
        <v>1025</v>
      </c>
      <c r="AR206" s="158">
        <v>0</v>
      </c>
      <c r="AS206" s="158">
        <v>0</v>
      </c>
      <c r="AT206" s="158">
        <v>13.75</v>
      </c>
      <c r="AU206" s="158">
        <v>13.75</v>
      </c>
      <c r="AV206" s="2">
        <v>2.75</v>
      </c>
      <c r="AW206" s="2">
        <v>2.75</v>
      </c>
    </row>
    <row r="207" spans="6:49" ht="15">
      <c r="K207" s="83"/>
      <c r="N207" s="92">
        <v>13</v>
      </c>
      <c r="O207" s="121" t="s">
        <v>1204</v>
      </c>
      <c r="P207" s="94">
        <v>2.2200000000000002</v>
      </c>
      <c r="Q207" s="149">
        <f t="shared" si="33"/>
        <v>12.559999999999999</v>
      </c>
      <c r="R207" s="100" t="s">
        <v>963</v>
      </c>
      <c r="S207" s="150" t="str">
        <f t="shared" si="21"/>
        <v>13-1W0</v>
      </c>
      <c r="T207" s="151">
        <v>13</v>
      </c>
      <c r="U207" s="147" t="str">
        <f>S207</f>
        <v>13-1W0</v>
      </c>
      <c r="V207" s="148" t="str">
        <f>S208</f>
        <v>14-1W3</v>
      </c>
      <c r="W207" s="80">
        <f t="shared" ca="1" si="28"/>
        <v>12.559999999999999</v>
      </c>
      <c r="X207" s="80">
        <f t="shared" ca="1" si="29"/>
        <v>13.739999999999998</v>
      </c>
      <c r="Y207" s="152" t="str">
        <f t="shared" si="30"/>
        <v>1W0</v>
      </c>
      <c r="Z207" s="152" t="str">
        <f t="shared" si="30"/>
        <v>1W3</v>
      </c>
      <c r="AA207" s="117"/>
      <c r="AB207" s="153" t="str">
        <f t="shared" ca="1" si="22"/>
        <v/>
      </c>
      <c r="AC207" s="153">
        <f t="shared" ca="1" si="23"/>
        <v>10</v>
      </c>
      <c r="AD207" s="154" t="str">
        <f t="shared" si="31"/>
        <v>増分なし</v>
      </c>
      <c r="AE207" s="153" t="s">
        <v>1025</v>
      </c>
      <c r="AF207" s="155">
        <f t="shared" ca="1" si="24"/>
        <v>0.98499999999999999</v>
      </c>
      <c r="AG207" s="155">
        <f t="shared" ca="1" si="25"/>
        <v>-1.54</v>
      </c>
      <c r="AH207" s="153">
        <f t="shared" si="26"/>
        <v>0</v>
      </c>
      <c r="AI207" s="153" t="e">
        <f t="shared" si="27"/>
        <v>#REF!</v>
      </c>
      <c r="AJ207" s="153"/>
      <c r="AK207" s="153"/>
      <c r="AL207" s="153"/>
      <c r="AM207" s="83"/>
      <c r="AN207" s="158">
        <v>18</v>
      </c>
      <c r="AO207" s="158">
        <v>23</v>
      </c>
      <c r="AP207" s="158" t="s">
        <v>963</v>
      </c>
      <c r="AQ207" s="158" t="s">
        <v>1025</v>
      </c>
      <c r="AR207" s="158">
        <v>0</v>
      </c>
      <c r="AS207" s="158">
        <v>0</v>
      </c>
      <c r="AT207" s="158">
        <v>12.5</v>
      </c>
      <c r="AU207" s="158">
        <v>12.5</v>
      </c>
      <c r="AV207" s="2">
        <v>2.5</v>
      </c>
      <c r="AW207" s="2">
        <v>2.5</v>
      </c>
    </row>
    <row r="208" spans="6:49" ht="15">
      <c r="K208" s="83"/>
      <c r="N208" s="92">
        <v>14</v>
      </c>
      <c r="O208" s="126" t="s">
        <v>1203</v>
      </c>
      <c r="P208" s="94">
        <v>1.18</v>
      </c>
      <c r="Q208" s="149">
        <f t="shared" si="33"/>
        <v>13.739999999999998</v>
      </c>
      <c r="R208" s="100" t="s">
        <v>963</v>
      </c>
      <c r="S208" s="150" t="str">
        <f t="shared" si="21"/>
        <v>14-1W3</v>
      </c>
      <c r="T208" s="151">
        <v>14</v>
      </c>
      <c r="U208" s="147" t="str">
        <f>S208</f>
        <v>14-1W3</v>
      </c>
      <c r="V208" s="148" t="str">
        <f>S209</f>
        <v>15-1W3</v>
      </c>
      <c r="W208" s="80">
        <f t="shared" ca="1" si="28"/>
        <v>13.739999999999998</v>
      </c>
      <c r="X208" s="80">
        <f t="shared" ca="1" si="29"/>
        <v>15.439999999999998</v>
      </c>
      <c r="Y208" s="152" t="str">
        <f t="shared" si="30"/>
        <v>1W3</v>
      </c>
      <c r="Z208" s="152" t="str">
        <f t="shared" si="30"/>
        <v>1W3</v>
      </c>
      <c r="AA208" s="111">
        <v>23</v>
      </c>
      <c r="AB208" s="153" t="str">
        <f t="shared" ca="1" si="22"/>
        <v/>
      </c>
      <c r="AC208" s="153">
        <f t="shared" ca="1" si="23"/>
        <v>10</v>
      </c>
      <c r="AD208" s="154" t="str">
        <f t="shared" si="31"/>
        <v>増分なし</v>
      </c>
      <c r="AE208" s="153" t="s">
        <v>1025</v>
      </c>
      <c r="AF208" s="155">
        <f t="shared" ca="1" si="24"/>
        <v>2.165</v>
      </c>
      <c r="AG208" s="155">
        <f t="shared" ca="1" si="25"/>
        <v>-3.24</v>
      </c>
      <c r="AH208" s="153" t="e">
        <f t="shared" si="26"/>
        <v>#REF!</v>
      </c>
      <c r="AI208" s="153" t="e">
        <f t="shared" si="27"/>
        <v>#REF!</v>
      </c>
      <c r="AJ208" s="153"/>
      <c r="AK208" s="153"/>
      <c r="AL208" s="153"/>
      <c r="AM208" s="83"/>
      <c r="AN208" s="158">
        <v>24</v>
      </c>
      <c r="AO208" s="158">
        <v>28</v>
      </c>
      <c r="AP208" s="158" t="s">
        <v>963</v>
      </c>
      <c r="AQ208" s="158" t="s">
        <v>1025</v>
      </c>
      <c r="AR208" s="158">
        <v>0</v>
      </c>
      <c r="AS208" s="158">
        <v>0</v>
      </c>
      <c r="AT208" s="158">
        <v>14.75</v>
      </c>
      <c r="AU208" s="158">
        <v>14.75</v>
      </c>
      <c r="AV208" s="2">
        <v>2.95</v>
      </c>
      <c r="AW208" s="2">
        <v>2.95</v>
      </c>
    </row>
    <row r="209" spans="11:47" ht="15">
      <c r="K209" s="83"/>
      <c r="N209" s="92">
        <v>15</v>
      </c>
      <c r="O209" s="126" t="s">
        <v>1203</v>
      </c>
      <c r="P209" s="94">
        <v>1.7</v>
      </c>
      <c r="Q209" s="149">
        <f t="shared" si="33"/>
        <v>15.439999999999998</v>
      </c>
      <c r="R209" s="100" t="s">
        <v>963</v>
      </c>
      <c r="S209" s="150" t="str">
        <f t="shared" si="21"/>
        <v>15-1W3</v>
      </c>
      <c r="T209" s="151">
        <v>15</v>
      </c>
      <c r="U209" s="147" t="str">
        <f>S209</f>
        <v>15-1W3</v>
      </c>
      <c r="V209" s="148" t="str">
        <f>S210</f>
        <v>16-1W0</v>
      </c>
      <c r="W209" s="80">
        <f t="shared" ca="1" si="28"/>
        <v>15.439999999999998</v>
      </c>
      <c r="X209" s="80">
        <f t="shared" ca="1" si="29"/>
        <v>16.619999999999997</v>
      </c>
      <c r="Y209" s="152" t="str">
        <f t="shared" si="30"/>
        <v>1W3</v>
      </c>
      <c r="Z209" s="152" t="str">
        <f t="shared" si="30"/>
        <v>1W0</v>
      </c>
      <c r="AA209" s="111">
        <v>24</v>
      </c>
      <c r="AB209" s="153" t="str">
        <f t="shared" ca="1" si="22"/>
        <v/>
      </c>
      <c r="AC209" s="153">
        <f t="shared" ca="1" si="23"/>
        <v>10</v>
      </c>
      <c r="AD209" s="154" t="str">
        <f t="shared" si="31"/>
        <v>増分なし</v>
      </c>
      <c r="AE209" s="153" t="s">
        <v>1025</v>
      </c>
      <c r="AF209" s="155">
        <f t="shared" ca="1" si="24"/>
        <v>3.8650000000000002</v>
      </c>
      <c r="AG209" s="155">
        <f t="shared" ca="1" si="25"/>
        <v>-4.42</v>
      </c>
      <c r="AH209" s="153" t="e">
        <f t="shared" si="26"/>
        <v>#REF!</v>
      </c>
      <c r="AI209" s="153">
        <f t="shared" si="27"/>
        <v>0</v>
      </c>
      <c r="AJ209" s="153"/>
      <c r="AK209" s="153"/>
      <c r="AL209" s="153"/>
      <c r="AM209" s="83"/>
      <c r="AN209" s="119">
        <v>3</v>
      </c>
      <c r="AO209" s="119">
        <v>28</v>
      </c>
      <c r="AP209" s="119" t="s">
        <v>963</v>
      </c>
      <c r="AQ209" s="119" t="s">
        <v>1025</v>
      </c>
      <c r="AR209" s="119">
        <v>0</v>
      </c>
      <c r="AS209" s="119">
        <v>0</v>
      </c>
      <c r="AT209" s="119">
        <v>3.75</v>
      </c>
      <c r="AU209" s="119">
        <v>3.75</v>
      </c>
    </row>
    <row r="210" spans="11:47">
      <c r="K210" s="83"/>
      <c r="N210" s="92">
        <v>16</v>
      </c>
      <c r="O210" s="121" t="s">
        <v>1126</v>
      </c>
      <c r="P210" s="94">
        <v>1.18</v>
      </c>
      <c r="Q210" s="149">
        <f t="shared" si="33"/>
        <v>16.619999999999997</v>
      </c>
      <c r="R210" s="100" t="s">
        <v>963</v>
      </c>
      <c r="S210" s="150" t="str">
        <f t="shared" si="21"/>
        <v>16-1W0</v>
      </c>
      <c r="T210" s="151">
        <v>16</v>
      </c>
      <c r="U210" s="147"/>
      <c r="V210" s="148"/>
      <c r="W210" s="80" t="str">
        <f t="shared" ca="1" si="28"/>
        <v/>
      </c>
      <c r="X210" s="80" t="str">
        <f t="shared" ca="1" si="29"/>
        <v/>
      </c>
      <c r="Y210" s="152" t="str">
        <f t="shared" si="30"/>
        <v/>
      </c>
      <c r="Z210" s="152" t="str">
        <f t="shared" si="30"/>
        <v/>
      </c>
      <c r="AA210" s="111">
        <v>25</v>
      </c>
      <c r="AB210" s="153" t="str">
        <f t="shared" si="22"/>
        <v/>
      </c>
      <c r="AC210" s="153" t="str">
        <f t="shared" si="23"/>
        <v/>
      </c>
      <c r="AD210" s="154" t="str">
        <f t="shared" si="31"/>
        <v/>
      </c>
      <c r="AE210" s="153" t="s">
        <v>1025</v>
      </c>
      <c r="AF210" s="155" t="str">
        <f t="shared" si="24"/>
        <v/>
      </c>
      <c r="AG210" s="155" t="str">
        <f t="shared" si="25"/>
        <v/>
      </c>
      <c r="AH210" s="153" t="str">
        <f t="shared" si="26"/>
        <v>录入参数</v>
      </c>
      <c r="AI210" s="153" t="str">
        <f t="shared" si="27"/>
        <v>录入参数</v>
      </c>
      <c r="AJ210" s="153"/>
      <c r="AK210" s="153"/>
      <c r="AL210" s="153"/>
      <c r="AM210" s="83"/>
      <c r="AN210" s="119"/>
      <c r="AO210" s="119">
        <v>1</v>
      </c>
      <c r="AP210" s="119" t="s">
        <v>963</v>
      </c>
      <c r="AQ210" s="119" t="s">
        <v>1025</v>
      </c>
      <c r="AR210" s="119">
        <v>0</v>
      </c>
      <c r="AS210" s="119">
        <v>0</v>
      </c>
      <c r="AT210" s="119">
        <v>33.75</v>
      </c>
      <c r="AU210" s="119">
        <v>41.25</v>
      </c>
    </row>
    <row r="211" spans="11:47">
      <c r="K211" s="83"/>
      <c r="N211" s="92">
        <v>17</v>
      </c>
      <c r="O211" s="121" t="s">
        <v>1126</v>
      </c>
      <c r="P211" s="94">
        <v>1.1100000000000001</v>
      </c>
      <c r="Q211" s="149">
        <f t="shared" si="33"/>
        <v>17.729999999999997</v>
      </c>
      <c r="R211" s="100" t="s">
        <v>963</v>
      </c>
      <c r="S211" s="150" t="str">
        <f t="shared" si="21"/>
        <v>17-1W0</v>
      </c>
      <c r="T211" s="151">
        <v>17</v>
      </c>
      <c r="U211" s="147"/>
      <c r="V211" s="148"/>
      <c r="W211" s="80" t="str">
        <f t="shared" ca="1" si="28"/>
        <v/>
      </c>
      <c r="X211" s="80" t="str">
        <f t="shared" ca="1" si="29"/>
        <v/>
      </c>
      <c r="Y211" s="152" t="str">
        <f t="shared" si="30"/>
        <v/>
      </c>
      <c r="Z211" s="152" t="str">
        <f t="shared" si="30"/>
        <v/>
      </c>
      <c r="AA211" s="111">
        <v>26</v>
      </c>
      <c r="AB211" s="153" t="str">
        <f t="shared" si="22"/>
        <v/>
      </c>
      <c r="AC211" s="153" t="str">
        <f t="shared" si="23"/>
        <v/>
      </c>
      <c r="AD211" s="154" t="str">
        <f t="shared" si="31"/>
        <v/>
      </c>
      <c r="AE211" s="153" t="s">
        <v>1025</v>
      </c>
      <c r="AF211" s="155" t="str">
        <f t="shared" si="24"/>
        <v/>
      </c>
      <c r="AG211" s="155" t="str">
        <f t="shared" si="25"/>
        <v/>
      </c>
      <c r="AH211" s="153" t="str">
        <f t="shared" si="26"/>
        <v>录入参数</v>
      </c>
      <c r="AI211" s="153" t="str">
        <f t="shared" si="27"/>
        <v>录入参数</v>
      </c>
      <c r="AJ211" s="153"/>
      <c r="AK211" s="153"/>
      <c r="AL211" s="153"/>
      <c r="AM211" s="83"/>
      <c r="AN211" s="119"/>
      <c r="AO211" s="119">
        <v>2</v>
      </c>
      <c r="AP211" s="119" t="s">
        <v>963</v>
      </c>
      <c r="AQ211" s="119" t="s">
        <v>1025</v>
      </c>
      <c r="AR211" s="119">
        <v>0</v>
      </c>
      <c r="AS211" s="119">
        <v>0</v>
      </c>
      <c r="AT211" s="119">
        <v>41.25</v>
      </c>
      <c r="AU211" s="119">
        <v>41.25</v>
      </c>
    </row>
    <row r="212" spans="11:47">
      <c r="K212" s="83"/>
      <c r="N212" s="92">
        <v>18</v>
      </c>
      <c r="O212" s="126" t="s">
        <v>1126</v>
      </c>
      <c r="P212" s="94">
        <v>0</v>
      </c>
      <c r="Q212" s="99">
        <f>P212</f>
        <v>0</v>
      </c>
      <c r="R212" s="100" t="s">
        <v>963</v>
      </c>
      <c r="S212" s="150" t="str">
        <f t="shared" si="21"/>
        <v>18-1W0</v>
      </c>
      <c r="T212" s="151">
        <v>18</v>
      </c>
      <c r="U212" s="147" t="str">
        <f t="shared" ref="U212:U223" si="34">S212</f>
        <v>18-1W0</v>
      </c>
      <c r="V212" s="148" t="str">
        <f t="shared" ref="V212:V223" si="35">S213</f>
        <v>19-1W4</v>
      </c>
      <c r="W212" s="80">
        <f t="shared" ca="1" si="28"/>
        <v>0</v>
      </c>
      <c r="X212" s="80">
        <f t="shared" ca="1" si="29"/>
        <v>0.49</v>
      </c>
      <c r="Y212" s="152" t="str">
        <f t="shared" si="30"/>
        <v>1W0</v>
      </c>
      <c r="Z212" s="152" t="str">
        <f t="shared" si="30"/>
        <v>1W4</v>
      </c>
      <c r="AA212" s="111">
        <v>27</v>
      </c>
      <c r="AB212" s="153" t="str">
        <f t="shared" ca="1" si="22"/>
        <v/>
      </c>
      <c r="AC212" s="153">
        <f t="shared" ca="1" si="23"/>
        <v>1</v>
      </c>
      <c r="AD212" s="154" t="str">
        <f t="shared" si="31"/>
        <v>増分なし</v>
      </c>
      <c r="AE212" s="153" t="s">
        <v>1025</v>
      </c>
      <c r="AF212" s="155">
        <f t="shared" ca="1" si="24"/>
        <v>0</v>
      </c>
      <c r="AG212" s="155">
        <f t="shared" ca="1" si="25"/>
        <v>0.13500000000000001</v>
      </c>
      <c r="AH212" s="153">
        <f t="shared" si="26"/>
        <v>0</v>
      </c>
      <c r="AI212" s="153" t="str">
        <f t="shared" si="27"/>
        <v>无对应参数</v>
      </c>
      <c r="AJ212" s="153"/>
      <c r="AK212" s="153"/>
      <c r="AL212" s="153"/>
      <c r="AM212" s="83"/>
      <c r="AN212" s="119">
        <v>3</v>
      </c>
      <c r="AO212" s="119">
        <v>28</v>
      </c>
      <c r="AP212" s="119" t="s">
        <v>963</v>
      </c>
      <c r="AQ212" s="119" t="s">
        <v>1025</v>
      </c>
      <c r="AR212" s="119">
        <v>0</v>
      </c>
      <c r="AS212" s="119">
        <v>0</v>
      </c>
      <c r="AT212" s="119">
        <v>34.130000000000003</v>
      </c>
      <c r="AU212" s="119">
        <v>34.130000000000003</v>
      </c>
    </row>
    <row r="213" spans="11:47" ht="15">
      <c r="K213" s="83"/>
      <c r="N213" s="92">
        <v>19</v>
      </c>
      <c r="O213" s="142" t="s">
        <v>1205</v>
      </c>
      <c r="P213" s="94">
        <v>0.49</v>
      </c>
      <c r="Q213" s="149">
        <f t="shared" ref="Q213:Q224" si="36">P213+Q212</f>
        <v>0.49</v>
      </c>
      <c r="R213" s="100" t="s">
        <v>963</v>
      </c>
      <c r="S213" s="150" t="str">
        <f t="shared" si="21"/>
        <v>19-1W4</v>
      </c>
      <c r="T213" s="151">
        <v>19</v>
      </c>
      <c r="U213" s="147" t="str">
        <f t="shared" si="34"/>
        <v>19-1W4</v>
      </c>
      <c r="V213" s="148" t="str">
        <f t="shared" si="35"/>
        <v>20-1W4</v>
      </c>
      <c r="W213" s="80">
        <f t="shared" ca="1" si="28"/>
        <v>0.49</v>
      </c>
      <c r="X213" s="80">
        <f t="shared" ca="1" si="29"/>
        <v>5.79</v>
      </c>
      <c r="Y213" s="152" t="str">
        <f t="shared" si="30"/>
        <v>1W4</v>
      </c>
      <c r="Z213" s="152" t="str">
        <f t="shared" si="30"/>
        <v>1W4</v>
      </c>
      <c r="AA213" s="117"/>
      <c r="AB213" s="153">
        <f t="shared" ca="1" si="22"/>
        <v>1</v>
      </c>
      <c r="AC213" s="153">
        <f t="shared" ca="1" si="23"/>
        <v>5</v>
      </c>
      <c r="AD213" s="154" t="str">
        <f t="shared" si="31"/>
        <v>増分なし</v>
      </c>
      <c r="AE213" s="153" t="s">
        <v>1025</v>
      </c>
      <c r="AF213" s="155">
        <f t="shared" ca="1" si="24"/>
        <v>0.49</v>
      </c>
      <c r="AG213" s="155">
        <f t="shared" ca="1" si="25"/>
        <v>0.31</v>
      </c>
      <c r="AH213" s="153" t="str">
        <f t="shared" si="26"/>
        <v>无对应参数</v>
      </c>
      <c r="AI213" s="153" t="str">
        <f t="shared" si="27"/>
        <v>无对应参数</v>
      </c>
      <c r="AJ213" s="153"/>
      <c r="AK213" s="153"/>
      <c r="AL213" s="153"/>
      <c r="AM213" s="83"/>
      <c r="AN213" s="119"/>
      <c r="AO213" s="119">
        <v>29</v>
      </c>
      <c r="AP213" s="119" t="s">
        <v>963</v>
      </c>
      <c r="AQ213" s="119" t="s">
        <v>1025</v>
      </c>
      <c r="AR213" s="119">
        <v>0</v>
      </c>
      <c r="AS213" s="119">
        <v>0</v>
      </c>
      <c r="AT213" s="119">
        <v>41.25</v>
      </c>
      <c r="AU213" s="119">
        <v>41.25</v>
      </c>
    </row>
    <row r="214" spans="11:47" ht="15">
      <c r="K214" s="83"/>
      <c r="N214" s="92">
        <v>20</v>
      </c>
      <c r="O214" s="93" t="s">
        <v>1205</v>
      </c>
      <c r="P214" s="94">
        <v>5.3</v>
      </c>
      <c r="Q214" s="149">
        <f t="shared" si="36"/>
        <v>5.79</v>
      </c>
      <c r="R214" s="100" t="s">
        <v>963</v>
      </c>
      <c r="S214" s="150" t="str">
        <f t="shared" si="21"/>
        <v>20-1W4</v>
      </c>
      <c r="T214" s="151">
        <v>20</v>
      </c>
      <c r="U214" s="147" t="str">
        <f t="shared" si="34"/>
        <v>20-1W4</v>
      </c>
      <c r="V214" s="148" t="str">
        <f t="shared" si="35"/>
        <v>21-1W0</v>
      </c>
      <c r="W214" s="80">
        <f t="shared" ca="1" si="28"/>
        <v>5.79</v>
      </c>
      <c r="X214" s="80">
        <f t="shared" ca="1" si="29"/>
        <v>6.28</v>
      </c>
      <c r="Y214" s="152" t="str">
        <f t="shared" si="30"/>
        <v>1W4</v>
      </c>
      <c r="Z214" s="152" t="str">
        <f t="shared" si="30"/>
        <v>1W0</v>
      </c>
      <c r="AA214" s="117"/>
      <c r="AB214" s="153">
        <f t="shared" ca="1" si="22"/>
        <v>5</v>
      </c>
      <c r="AC214" s="153">
        <f t="shared" ca="1" si="23"/>
        <v>6</v>
      </c>
      <c r="AD214" s="154" t="str">
        <f t="shared" si="31"/>
        <v>増分なし</v>
      </c>
      <c r="AE214" s="153" t="s">
        <v>1025</v>
      </c>
      <c r="AF214" s="155">
        <f t="shared" ca="1" si="24"/>
        <v>1.165</v>
      </c>
      <c r="AG214" s="155">
        <f t="shared" ca="1" si="25"/>
        <v>1.2949999999999999</v>
      </c>
      <c r="AH214" s="153" t="str">
        <f t="shared" si="26"/>
        <v>无对应参数</v>
      </c>
      <c r="AI214" s="153">
        <f t="shared" si="27"/>
        <v>0</v>
      </c>
      <c r="AJ214" s="153"/>
      <c r="AK214" s="153"/>
      <c r="AL214" s="153"/>
      <c r="AM214" s="83"/>
      <c r="AN214" s="119"/>
      <c r="AO214" s="119">
        <v>30</v>
      </c>
      <c r="AP214" s="119" t="s">
        <v>963</v>
      </c>
      <c r="AQ214" s="119" t="s">
        <v>1025</v>
      </c>
      <c r="AR214" s="119">
        <v>0</v>
      </c>
      <c r="AS214" s="119">
        <v>0</v>
      </c>
      <c r="AT214" s="119">
        <v>41.25</v>
      </c>
      <c r="AU214" s="119">
        <v>33.75</v>
      </c>
    </row>
    <row r="215" spans="11:47" ht="15">
      <c r="K215" s="83"/>
      <c r="N215" s="92">
        <v>21</v>
      </c>
      <c r="O215" s="142" t="s">
        <v>1126</v>
      </c>
      <c r="P215" s="94">
        <v>0.49</v>
      </c>
      <c r="Q215" s="149">
        <f t="shared" si="36"/>
        <v>6.28</v>
      </c>
      <c r="R215" s="100" t="s">
        <v>963</v>
      </c>
      <c r="S215" s="150" t="str">
        <f t="shared" si="21"/>
        <v>21-1W0</v>
      </c>
      <c r="T215" s="151">
        <v>21</v>
      </c>
      <c r="U215" s="147" t="str">
        <f t="shared" si="34"/>
        <v>21-1W0</v>
      </c>
      <c r="V215" s="148" t="str">
        <f t="shared" si="35"/>
        <v>22-1W4</v>
      </c>
      <c r="W215" s="80">
        <f t="shared" ca="1" si="28"/>
        <v>6.28</v>
      </c>
      <c r="X215" s="80">
        <f t="shared" ca="1" si="29"/>
        <v>6.7700000000000005</v>
      </c>
      <c r="Y215" s="152" t="str">
        <f t="shared" si="30"/>
        <v>1W0</v>
      </c>
      <c r="Z215" s="152" t="str">
        <f t="shared" si="30"/>
        <v>1W4</v>
      </c>
      <c r="AA215" s="117"/>
      <c r="AB215" s="153" t="str">
        <f t="shared" ca="1" si="22"/>
        <v/>
      </c>
      <c r="AC215" s="153">
        <f t="shared" ca="1" si="23"/>
        <v>6</v>
      </c>
      <c r="AD215" s="154" t="str">
        <f t="shared" si="31"/>
        <v>増分なし</v>
      </c>
      <c r="AE215" s="153" t="s">
        <v>1025</v>
      </c>
      <c r="AF215" s="155">
        <f t="shared" ca="1" si="24"/>
        <v>0.18</v>
      </c>
      <c r="AG215" s="155">
        <f t="shared" ca="1" si="25"/>
        <v>0.80500000000000005</v>
      </c>
      <c r="AH215" s="153">
        <f t="shared" si="26"/>
        <v>0</v>
      </c>
      <c r="AI215" s="153" t="str">
        <f t="shared" si="27"/>
        <v>无对应参数</v>
      </c>
      <c r="AJ215" s="153"/>
      <c r="AK215" s="153"/>
      <c r="AL215" s="153"/>
      <c r="AM215" s="83"/>
      <c r="AN215" s="119">
        <v>56</v>
      </c>
      <c r="AO215" s="119">
        <v>70</v>
      </c>
      <c r="AP215" s="119" t="s">
        <v>963</v>
      </c>
      <c r="AQ215" s="119" t="s">
        <v>1025</v>
      </c>
      <c r="AR215" s="119">
        <v>0</v>
      </c>
      <c r="AS215" s="119">
        <v>0</v>
      </c>
      <c r="AT215" s="119">
        <v>34</v>
      </c>
      <c r="AU215" s="119">
        <v>34</v>
      </c>
    </row>
    <row r="216" spans="11:47">
      <c r="K216" s="83"/>
      <c r="N216" s="92">
        <v>22</v>
      </c>
      <c r="O216" s="126" t="s">
        <v>1205</v>
      </c>
      <c r="P216" s="94">
        <v>0.49</v>
      </c>
      <c r="Q216" s="149">
        <f t="shared" si="36"/>
        <v>6.7700000000000005</v>
      </c>
      <c r="R216" s="100" t="s">
        <v>963</v>
      </c>
      <c r="S216" s="150" t="str">
        <f t="shared" si="21"/>
        <v>22-1W4</v>
      </c>
      <c r="T216" s="151">
        <v>22</v>
      </c>
      <c r="U216" s="147" t="str">
        <f t="shared" si="34"/>
        <v>22-1W4</v>
      </c>
      <c r="V216" s="148" t="str">
        <f t="shared" si="35"/>
        <v>23-1W4</v>
      </c>
      <c r="W216" s="80">
        <f t="shared" ca="1" si="28"/>
        <v>6.7700000000000005</v>
      </c>
      <c r="X216" s="80">
        <f t="shared" ca="1" si="29"/>
        <v>12.07</v>
      </c>
      <c r="Y216" s="152" t="str">
        <f t="shared" si="30"/>
        <v>1W4</v>
      </c>
      <c r="Z216" s="152" t="str">
        <f t="shared" si="30"/>
        <v>1W4</v>
      </c>
      <c r="AA216" s="156"/>
      <c r="AB216" s="153">
        <f t="shared" ca="1" si="22"/>
        <v>6</v>
      </c>
      <c r="AC216" s="153">
        <f t="shared" ca="1" si="23"/>
        <v>10</v>
      </c>
      <c r="AD216" s="154" t="str">
        <f t="shared" si="31"/>
        <v>増分なし</v>
      </c>
      <c r="AE216" s="153" t="s">
        <v>1025</v>
      </c>
      <c r="AF216" s="155">
        <f t="shared" ca="1" si="24"/>
        <v>0.67</v>
      </c>
      <c r="AG216" s="155">
        <f t="shared" ca="1" si="25"/>
        <v>0.13</v>
      </c>
      <c r="AH216" s="153" t="str">
        <f t="shared" si="26"/>
        <v>无对应参数</v>
      </c>
      <c r="AI216" s="153" t="str">
        <f t="shared" si="27"/>
        <v>无对应参数</v>
      </c>
      <c r="AJ216" s="153"/>
      <c r="AK216" s="153"/>
      <c r="AL216" s="153"/>
      <c r="AM216" s="83"/>
      <c r="AN216" s="119">
        <v>71</v>
      </c>
      <c r="AO216" s="119">
        <v>75</v>
      </c>
      <c r="AP216" s="119" t="s">
        <v>963</v>
      </c>
      <c r="AQ216" s="119" t="s">
        <v>1025</v>
      </c>
      <c r="AR216" s="119">
        <v>0</v>
      </c>
      <c r="AS216" s="119">
        <v>0</v>
      </c>
      <c r="AT216" s="119">
        <v>34</v>
      </c>
      <c r="AU216" s="119">
        <v>34</v>
      </c>
    </row>
    <row r="217" spans="11:47" ht="15">
      <c r="K217" s="83"/>
      <c r="N217" s="92">
        <v>23</v>
      </c>
      <c r="O217" s="142" t="s">
        <v>1205</v>
      </c>
      <c r="P217" s="94">
        <v>5.3</v>
      </c>
      <c r="Q217" s="149">
        <f t="shared" si="36"/>
        <v>12.07</v>
      </c>
      <c r="R217" s="100" t="s">
        <v>963</v>
      </c>
      <c r="S217" s="150" t="str">
        <f t="shared" si="21"/>
        <v>23-1W4</v>
      </c>
      <c r="T217" s="151">
        <v>23</v>
      </c>
      <c r="U217" s="147" t="str">
        <f t="shared" si="34"/>
        <v>23-1W4</v>
      </c>
      <c r="V217" s="148" t="str">
        <f t="shared" si="35"/>
        <v>24-1W0</v>
      </c>
      <c r="W217" s="80">
        <f t="shared" ca="1" si="28"/>
        <v>12.07</v>
      </c>
      <c r="X217" s="80">
        <f t="shared" ca="1" si="29"/>
        <v>12.56</v>
      </c>
      <c r="Y217" s="152" t="str">
        <f t="shared" si="30"/>
        <v>1W4</v>
      </c>
      <c r="Z217" s="152" t="str">
        <f t="shared" si="30"/>
        <v>1W0</v>
      </c>
      <c r="AA217" s="111">
        <v>28</v>
      </c>
      <c r="AB217" s="153" t="str">
        <f t="shared" ca="1" si="22"/>
        <v/>
      </c>
      <c r="AC217" s="153">
        <f t="shared" ca="1" si="23"/>
        <v>10</v>
      </c>
      <c r="AD217" s="154" t="str">
        <f t="shared" si="31"/>
        <v>増分なし</v>
      </c>
      <c r="AE217" s="153" t="s">
        <v>1025</v>
      </c>
      <c r="AF217" s="155">
        <f t="shared" ca="1" si="24"/>
        <v>0.495</v>
      </c>
      <c r="AG217" s="155">
        <f t="shared" ca="1" si="25"/>
        <v>-0.36</v>
      </c>
      <c r="AH217" s="153" t="str">
        <f t="shared" si="26"/>
        <v>无对应参数</v>
      </c>
      <c r="AI217" s="153">
        <f t="shared" si="27"/>
        <v>0</v>
      </c>
      <c r="AJ217" s="153"/>
      <c r="AK217" s="153"/>
      <c r="AL217" s="153"/>
      <c r="AM217" s="83"/>
    </row>
    <row r="218" spans="11:47" ht="15">
      <c r="K218" s="83"/>
      <c r="N218" s="92">
        <v>24</v>
      </c>
      <c r="O218" s="93" t="s">
        <v>1126</v>
      </c>
      <c r="P218" s="94">
        <v>0.49</v>
      </c>
      <c r="Q218" s="149">
        <f t="shared" si="36"/>
        <v>12.56</v>
      </c>
      <c r="R218" s="100" t="s">
        <v>963</v>
      </c>
      <c r="S218" s="150" t="str">
        <f t="shared" si="21"/>
        <v>24-1W0</v>
      </c>
      <c r="T218" s="151">
        <v>24</v>
      </c>
      <c r="U218" s="147" t="str">
        <f t="shared" si="34"/>
        <v>24-1W0</v>
      </c>
      <c r="V218" s="148" t="str">
        <f t="shared" si="35"/>
        <v>25-1W4</v>
      </c>
      <c r="W218" s="80">
        <f t="shared" ca="1" si="28"/>
        <v>12.56</v>
      </c>
      <c r="X218" s="80">
        <f t="shared" ca="1" si="29"/>
        <v>13.05</v>
      </c>
      <c r="Y218" s="152" t="str">
        <f t="shared" si="30"/>
        <v>1W0</v>
      </c>
      <c r="Z218" s="152" t="str">
        <f t="shared" si="30"/>
        <v>1W4</v>
      </c>
      <c r="AA218" s="111">
        <v>29</v>
      </c>
      <c r="AB218" s="153" t="str">
        <f t="shared" ca="1" si="22"/>
        <v/>
      </c>
      <c r="AC218" s="153">
        <f t="shared" ca="1" si="23"/>
        <v>10</v>
      </c>
      <c r="AD218" s="154" t="str">
        <f t="shared" si="31"/>
        <v>増分なし</v>
      </c>
      <c r="AE218" s="153" t="s">
        <v>1025</v>
      </c>
      <c r="AF218" s="155">
        <f t="shared" ca="1" si="24"/>
        <v>0.98499999999999999</v>
      </c>
      <c r="AG218" s="155">
        <f t="shared" ca="1" si="25"/>
        <v>-0.85</v>
      </c>
      <c r="AH218" s="153">
        <f t="shared" si="26"/>
        <v>0</v>
      </c>
      <c r="AI218" s="153" t="str">
        <f t="shared" si="27"/>
        <v>无对应参数</v>
      </c>
      <c r="AJ218" s="153"/>
      <c r="AK218" s="153"/>
      <c r="AL218" s="153"/>
      <c r="AM218" s="83"/>
    </row>
    <row r="219" spans="11:47" ht="15">
      <c r="K219" s="83"/>
      <c r="N219" s="92">
        <v>25</v>
      </c>
      <c r="O219" s="142" t="s">
        <v>1205</v>
      </c>
      <c r="P219" s="94">
        <v>0.49</v>
      </c>
      <c r="Q219" s="149">
        <f t="shared" si="36"/>
        <v>13.05</v>
      </c>
      <c r="R219" s="100" t="s">
        <v>963</v>
      </c>
      <c r="S219" s="150" t="str">
        <f t="shared" si="21"/>
        <v>25-1W4</v>
      </c>
      <c r="T219" s="151">
        <v>25</v>
      </c>
      <c r="U219" s="147" t="str">
        <f t="shared" si="34"/>
        <v>25-1W4</v>
      </c>
      <c r="V219" s="148" t="str">
        <f t="shared" si="35"/>
        <v>26-1W4</v>
      </c>
      <c r="W219" s="80">
        <f t="shared" ca="1" si="28"/>
        <v>13.05</v>
      </c>
      <c r="X219" s="80">
        <f t="shared" ca="1" si="29"/>
        <v>18.350000000000001</v>
      </c>
      <c r="Y219" s="152" t="str">
        <f t="shared" si="30"/>
        <v>1W4</v>
      </c>
      <c r="Z219" s="152" t="str">
        <f t="shared" si="30"/>
        <v>1W4</v>
      </c>
      <c r="AA219" s="111">
        <v>30</v>
      </c>
      <c r="AB219" s="153" t="str">
        <f t="shared" ca="1" si="22"/>
        <v/>
      </c>
      <c r="AC219" s="153">
        <f t="shared" ca="1" si="23"/>
        <v>10</v>
      </c>
      <c r="AD219" s="154" t="str">
        <f t="shared" si="31"/>
        <v>増分なし</v>
      </c>
      <c r="AE219" s="153" t="s">
        <v>1025</v>
      </c>
      <c r="AF219" s="155">
        <f t="shared" ca="1" si="24"/>
        <v>1.4750000000000001</v>
      </c>
      <c r="AG219" s="155">
        <f t="shared" ca="1" si="25"/>
        <v>-6.15</v>
      </c>
      <c r="AH219" s="153" t="str">
        <f t="shared" si="26"/>
        <v>无对应参数</v>
      </c>
      <c r="AI219" s="153" t="str">
        <f t="shared" si="27"/>
        <v>无对应参数</v>
      </c>
      <c r="AJ219" s="153"/>
      <c r="AK219" s="153"/>
      <c r="AL219" s="153"/>
      <c r="AM219" s="83"/>
    </row>
    <row r="220" spans="11:47">
      <c r="K220" s="83"/>
      <c r="N220" s="92">
        <v>26</v>
      </c>
      <c r="O220" s="126" t="s">
        <v>1205</v>
      </c>
      <c r="P220" s="94">
        <v>5.3</v>
      </c>
      <c r="Q220" s="149">
        <f t="shared" si="36"/>
        <v>18.350000000000001</v>
      </c>
      <c r="R220" s="100" t="s">
        <v>963</v>
      </c>
      <c r="S220" s="150" t="str">
        <f t="shared" si="21"/>
        <v>26-1W4</v>
      </c>
      <c r="T220" s="151">
        <v>26</v>
      </c>
      <c r="U220" s="147" t="str">
        <f t="shared" si="34"/>
        <v>26-1W4</v>
      </c>
      <c r="V220" s="148" t="str">
        <f t="shared" si="35"/>
        <v>27-1W0</v>
      </c>
      <c r="W220" s="80">
        <f t="shared" ca="1" si="28"/>
        <v>18.350000000000001</v>
      </c>
      <c r="X220" s="80">
        <f t="shared" ca="1" si="29"/>
        <v>18.84</v>
      </c>
      <c r="Y220" s="152" t="str">
        <f t="shared" si="30"/>
        <v>1W4</v>
      </c>
      <c r="Z220" s="152" t="str">
        <f t="shared" si="30"/>
        <v>1W0</v>
      </c>
      <c r="AA220" s="111">
        <v>31</v>
      </c>
      <c r="AB220" s="153" t="str">
        <f t="shared" ca="1" si="22"/>
        <v/>
      </c>
      <c r="AC220" s="153">
        <f t="shared" ref="AC220:AC259" ca="1" si="37">IF(OR(V220="",V220="-"),"",IF(X220+0.00001&gt;MAX(A节点位置A),INDEX(A要素号A,MAX(A要素号A)),LOOKUP(X220-0.000001,A节点位置A,A要素号A)))</f>
        <v>10</v>
      </c>
      <c r="AD220" s="154" t="str">
        <f t="shared" si="31"/>
        <v>増分なし</v>
      </c>
      <c r="AE220" s="153" t="s">
        <v>1025</v>
      </c>
      <c r="AF220" s="155">
        <f t="shared" ref="AF220:AF226" ca="1" si="38">IF(OR(U220="",U220="-"),"",IF(AND(AB220="",AC220&lt;&gt;""),ROUND(W220-LOOKUP(AC220,A要素号A,A节点位置A),3),ROUND(W220-LOOKUP(AB220,A要素号A,A节点位置A),3)))</f>
        <v>6.7750000000000004</v>
      </c>
      <c r="AG220" s="155">
        <f t="shared" ref="AG220:AG226" ca="1" si="39">IF(OR(V220="",V220="-",AC220=""),"",ROUND(LOOKUP(AC220,A要素号A,A节点位置A)+LOOKUP(AC220,A要素号A,A要素长A)-X220,3))</f>
        <v>-6.64</v>
      </c>
      <c r="AH220" s="153" t="str">
        <f t="shared" si="26"/>
        <v>无对应参数</v>
      </c>
      <c r="AI220" s="153">
        <f t="shared" si="27"/>
        <v>0</v>
      </c>
      <c r="AJ220" s="153"/>
      <c r="AK220" s="153"/>
      <c r="AL220" s="153"/>
      <c r="AM220" s="83"/>
    </row>
    <row r="221" spans="11:47" ht="15">
      <c r="K221" s="83"/>
      <c r="N221" s="92">
        <v>27</v>
      </c>
      <c r="O221" s="142" t="s">
        <v>1126</v>
      </c>
      <c r="P221" s="94">
        <v>0.49</v>
      </c>
      <c r="Q221" s="149">
        <f t="shared" si="36"/>
        <v>18.84</v>
      </c>
      <c r="R221" s="100" t="s">
        <v>963</v>
      </c>
      <c r="S221" s="150" t="str">
        <f t="shared" si="21"/>
        <v>27-1W0</v>
      </c>
      <c r="T221" s="151">
        <v>27</v>
      </c>
      <c r="U221" s="147" t="str">
        <f t="shared" si="34"/>
        <v>27-1W0</v>
      </c>
      <c r="V221" s="148" t="str">
        <f t="shared" si="35"/>
        <v>28-1W4</v>
      </c>
      <c r="W221" s="80">
        <f t="shared" ref="W221:W284" ca="1" si="40">IF(U221="","",INDEX(INDIRECT("Q"&amp;L$199&amp;":Q"&amp;L$201),MATCH(U221,INDIRECT("S"&amp;$L$199&amp;":S"&amp;L$201),0)))</f>
        <v>18.84</v>
      </c>
      <c r="X221" s="80">
        <f t="shared" ref="X221:X284" ca="1" si="41">IF(V221="","",INDEX(INDIRECT("Q"&amp;L$199&amp;":Q"&amp;L$201),MATCH(V221,INDIRECT("S"&amp;$L$199&amp;":S"&amp;L$201),0)))</f>
        <v>19.329999999999998</v>
      </c>
      <c r="Y221" s="152" t="str">
        <f t="shared" si="30"/>
        <v>1W0</v>
      </c>
      <c r="Z221" s="152" t="str">
        <f t="shared" si="30"/>
        <v>1W4</v>
      </c>
      <c r="AA221" s="111">
        <v>32</v>
      </c>
      <c r="AB221" s="153" t="str">
        <f t="shared" ca="1" si="22"/>
        <v/>
      </c>
      <c r="AC221" s="153">
        <f t="shared" ca="1" si="37"/>
        <v>10</v>
      </c>
      <c r="AD221" s="154" t="str">
        <f t="shared" si="31"/>
        <v>増分なし</v>
      </c>
      <c r="AE221" s="153" t="s">
        <v>1025</v>
      </c>
      <c r="AF221" s="155">
        <f t="shared" ca="1" si="38"/>
        <v>7.2649999999999997</v>
      </c>
      <c r="AG221" s="155">
        <f t="shared" ca="1" si="39"/>
        <v>-7.13</v>
      </c>
      <c r="AH221" s="153">
        <f t="shared" si="26"/>
        <v>0</v>
      </c>
      <c r="AI221" s="153" t="str">
        <f t="shared" si="27"/>
        <v>无对应参数</v>
      </c>
      <c r="AJ221" s="153"/>
      <c r="AK221" s="153"/>
      <c r="AL221" s="153"/>
      <c r="AM221" s="83"/>
    </row>
    <row r="222" spans="11:47" ht="15">
      <c r="K222" s="83"/>
      <c r="N222" s="92">
        <v>28</v>
      </c>
      <c r="O222" s="93" t="s">
        <v>1205</v>
      </c>
      <c r="P222" s="94">
        <v>0.49</v>
      </c>
      <c r="Q222" s="149">
        <f t="shared" si="36"/>
        <v>19.329999999999998</v>
      </c>
      <c r="R222" s="100" t="s">
        <v>963</v>
      </c>
      <c r="S222" s="150" t="str">
        <f t="shared" si="21"/>
        <v>28-1W4</v>
      </c>
      <c r="T222" s="151">
        <v>28</v>
      </c>
      <c r="U222" s="147" t="str">
        <f t="shared" si="34"/>
        <v>28-1W4</v>
      </c>
      <c r="V222" s="148" t="str">
        <f t="shared" si="35"/>
        <v>29-1W4</v>
      </c>
      <c r="W222" s="80">
        <f t="shared" ca="1" si="40"/>
        <v>19.329999999999998</v>
      </c>
      <c r="X222" s="80">
        <f t="shared" ca="1" si="41"/>
        <v>24.63</v>
      </c>
      <c r="Y222" s="152" t="str">
        <f t="shared" si="30"/>
        <v>1W4</v>
      </c>
      <c r="Z222" s="152" t="str">
        <f t="shared" si="30"/>
        <v>1W4</v>
      </c>
      <c r="AA222" s="111">
        <v>33</v>
      </c>
      <c r="AB222" s="153" t="str">
        <f t="shared" ca="1" si="22"/>
        <v/>
      </c>
      <c r="AC222" s="153">
        <f t="shared" ca="1" si="37"/>
        <v>10</v>
      </c>
      <c r="AD222" s="154" t="str">
        <f t="shared" si="31"/>
        <v>増分なし</v>
      </c>
      <c r="AE222" s="153" t="s">
        <v>1025</v>
      </c>
      <c r="AF222" s="155">
        <f t="shared" ca="1" si="38"/>
        <v>7.7549999999999999</v>
      </c>
      <c r="AG222" s="155">
        <f t="shared" ca="1" si="39"/>
        <v>-12.43</v>
      </c>
      <c r="AH222" s="153" t="str">
        <f t="shared" si="26"/>
        <v>无对应参数</v>
      </c>
      <c r="AI222" s="153" t="str">
        <f t="shared" si="27"/>
        <v>无对应参数</v>
      </c>
      <c r="AJ222" s="153"/>
      <c r="AK222" s="153"/>
      <c r="AL222" s="153"/>
      <c r="AM222" s="83"/>
    </row>
    <row r="223" spans="11:47" ht="15">
      <c r="K223" s="83"/>
      <c r="N223" s="92">
        <v>29</v>
      </c>
      <c r="O223" s="142" t="s">
        <v>1205</v>
      </c>
      <c r="P223" s="94">
        <v>5.3</v>
      </c>
      <c r="Q223" s="149">
        <f t="shared" si="36"/>
        <v>24.63</v>
      </c>
      <c r="R223" s="100" t="s">
        <v>963</v>
      </c>
      <c r="S223" s="150" t="str">
        <f t="shared" si="21"/>
        <v>29-1W4</v>
      </c>
      <c r="T223" s="151">
        <v>29</v>
      </c>
      <c r="U223" s="147" t="str">
        <f t="shared" si="34"/>
        <v>29-1W4</v>
      </c>
      <c r="V223" s="148" t="str">
        <f t="shared" si="35"/>
        <v>30-1W0</v>
      </c>
      <c r="W223" s="80">
        <f t="shared" ca="1" si="40"/>
        <v>24.63</v>
      </c>
      <c r="X223" s="80">
        <f t="shared" ca="1" si="41"/>
        <v>25.119999999999997</v>
      </c>
      <c r="Y223" s="152" t="str">
        <f t="shared" si="30"/>
        <v>1W4</v>
      </c>
      <c r="Z223" s="152" t="str">
        <f t="shared" si="30"/>
        <v>1W0</v>
      </c>
      <c r="AA223" s="157"/>
      <c r="AB223" s="153" t="str">
        <f t="shared" ca="1" si="22"/>
        <v/>
      </c>
      <c r="AC223" s="153">
        <f t="shared" ca="1" si="37"/>
        <v>10</v>
      </c>
      <c r="AD223" s="154" t="str">
        <f t="shared" si="31"/>
        <v>増分なし</v>
      </c>
      <c r="AE223" s="153" t="s">
        <v>1025</v>
      </c>
      <c r="AF223" s="155">
        <f t="shared" ca="1" si="38"/>
        <v>13.055</v>
      </c>
      <c r="AG223" s="155">
        <f t="shared" ca="1" si="39"/>
        <v>-12.92</v>
      </c>
      <c r="AH223" s="153" t="str">
        <f t="shared" si="26"/>
        <v>无对应参数</v>
      </c>
      <c r="AI223" s="153">
        <f t="shared" si="27"/>
        <v>0</v>
      </c>
      <c r="AJ223" s="153"/>
      <c r="AK223" s="153"/>
      <c r="AL223" s="153"/>
      <c r="AM223" s="83"/>
    </row>
    <row r="224" spans="11:47">
      <c r="K224" s="83"/>
      <c r="N224" s="92">
        <v>30</v>
      </c>
      <c r="O224" s="126" t="s">
        <v>1126</v>
      </c>
      <c r="P224" s="94">
        <v>0.49</v>
      </c>
      <c r="Q224" s="149">
        <f t="shared" si="36"/>
        <v>25.119999999999997</v>
      </c>
      <c r="R224" s="100" t="s">
        <v>963</v>
      </c>
      <c r="S224" s="150" t="str">
        <f t="shared" si="21"/>
        <v>30-1W0</v>
      </c>
      <c r="T224" s="151">
        <v>30</v>
      </c>
      <c r="U224" s="147"/>
      <c r="V224" s="148"/>
      <c r="W224" s="80" t="str">
        <f t="shared" ca="1" si="40"/>
        <v/>
      </c>
      <c r="X224" s="80" t="str">
        <f t="shared" ca="1" si="41"/>
        <v/>
      </c>
      <c r="Y224" s="152" t="str">
        <f t="shared" si="30"/>
        <v/>
      </c>
      <c r="Z224" s="152" t="str">
        <f t="shared" si="30"/>
        <v/>
      </c>
      <c r="AA224" s="157"/>
      <c r="AB224" s="153" t="str">
        <f t="shared" si="22"/>
        <v/>
      </c>
      <c r="AC224" s="153" t="str">
        <f t="shared" si="37"/>
        <v/>
      </c>
      <c r="AD224" s="154" t="str">
        <f t="shared" si="31"/>
        <v/>
      </c>
      <c r="AE224" s="153" t="s">
        <v>1025</v>
      </c>
      <c r="AF224" s="155" t="str">
        <f t="shared" si="38"/>
        <v/>
      </c>
      <c r="AG224" s="155" t="str">
        <f t="shared" si="39"/>
        <v/>
      </c>
      <c r="AH224" s="153" t="str">
        <f t="shared" si="26"/>
        <v>录入参数</v>
      </c>
      <c r="AI224" s="153" t="str">
        <f t="shared" si="27"/>
        <v>录入参数</v>
      </c>
      <c r="AJ224" s="153"/>
      <c r="AK224" s="153"/>
      <c r="AL224" s="153"/>
      <c r="AM224" s="83"/>
    </row>
    <row r="225" spans="11:39">
      <c r="K225" s="83"/>
      <c r="N225" s="92">
        <v>31</v>
      </c>
      <c r="O225" s="126" t="s">
        <v>1126</v>
      </c>
      <c r="P225" s="94">
        <v>0</v>
      </c>
      <c r="Q225" s="99">
        <f>P225</f>
        <v>0</v>
      </c>
      <c r="R225" s="100" t="s">
        <v>963</v>
      </c>
      <c r="S225" s="150" t="str">
        <f t="shared" si="21"/>
        <v>31-1W0</v>
      </c>
      <c r="T225" s="151">
        <v>31</v>
      </c>
      <c r="U225" s="147" t="str">
        <f t="shared" ref="U225:U236" si="42">S225</f>
        <v>31-1W0</v>
      </c>
      <c r="V225" s="148" t="str">
        <f t="shared" ref="V225:V236" si="43">S226</f>
        <v>32-1W5</v>
      </c>
      <c r="W225" s="80">
        <f t="shared" ca="1" si="40"/>
        <v>0</v>
      </c>
      <c r="X225" s="80">
        <f t="shared" ca="1" si="41"/>
        <v>0.69</v>
      </c>
      <c r="Y225" s="152" t="str">
        <f t="shared" si="30"/>
        <v>1W0</v>
      </c>
      <c r="Z225" s="152" t="str">
        <f t="shared" si="30"/>
        <v>1W5</v>
      </c>
      <c r="AA225" s="111"/>
      <c r="AB225" s="153">
        <f t="shared" ca="1" si="22"/>
        <v>1</v>
      </c>
      <c r="AC225" s="153">
        <f t="shared" ca="1" si="37"/>
        <v>2</v>
      </c>
      <c r="AD225" s="154" t="str">
        <f t="shared" si="31"/>
        <v>増分なし</v>
      </c>
      <c r="AE225" s="153" t="s">
        <v>1025</v>
      </c>
      <c r="AF225" s="155">
        <f t="shared" ca="1" si="38"/>
        <v>0</v>
      </c>
      <c r="AG225" s="155">
        <f t="shared" ca="1" si="39"/>
        <v>0.68500000000000005</v>
      </c>
      <c r="AH225" s="153">
        <f t="shared" si="26"/>
        <v>0</v>
      </c>
      <c r="AI225" s="153" t="str">
        <f t="shared" si="27"/>
        <v>无对应参数</v>
      </c>
      <c r="AJ225" s="153"/>
      <c r="AK225" s="153"/>
      <c r="AL225" s="153"/>
      <c r="AM225" s="83"/>
    </row>
    <row r="226" spans="11:39" ht="15">
      <c r="K226" s="83"/>
      <c r="N226" s="92">
        <v>32</v>
      </c>
      <c r="O226" s="142" t="s">
        <v>1206</v>
      </c>
      <c r="P226" s="94">
        <v>0.69</v>
      </c>
      <c r="Q226" s="149">
        <f t="shared" ref="Q226:Q237" si="44">P226+Q225</f>
        <v>0.69</v>
      </c>
      <c r="R226" s="100" t="s">
        <v>963</v>
      </c>
      <c r="S226" s="150" t="str">
        <f t="shared" si="21"/>
        <v>32-1W5</v>
      </c>
      <c r="T226" s="151">
        <v>32</v>
      </c>
      <c r="U226" s="147" t="str">
        <f t="shared" si="42"/>
        <v>32-1W5</v>
      </c>
      <c r="V226" s="148" t="str">
        <f t="shared" si="43"/>
        <v>33-1W5</v>
      </c>
      <c r="W226" s="80">
        <f t="shared" ca="1" si="40"/>
        <v>0.69</v>
      </c>
      <c r="X226" s="80">
        <f t="shared" ca="1" si="41"/>
        <v>5.59</v>
      </c>
      <c r="Y226" s="152" t="str">
        <f t="shared" si="30"/>
        <v>1W5</v>
      </c>
      <c r="Z226" s="152" t="str">
        <f t="shared" si="30"/>
        <v>1W5</v>
      </c>
      <c r="AA226" s="111"/>
      <c r="AB226" s="153">
        <f t="shared" ca="1" si="22"/>
        <v>2</v>
      </c>
      <c r="AC226" s="153">
        <f t="shared" ca="1" si="37"/>
        <v>5</v>
      </c>
      <c r="AD226" s="154" t="str">
        <f t="shared" si="31"/>
        <v>増分なし</v>
      </c>
      <c r="AE226" s="153" t="s">
        <v>1025</v>
      </c>
      <c r="AF226" s="155">
        <f t="shared" ca="1" si="38"/>
        <v>6.5000000000000002E-2</v>
      </c>
      <c r="AG226" s="155">
        <f t="shared" ca="1" si="39"/>
        <v>0.51</v>
      </c>
      <c r="AH226" s="153" t="str">
        <f t="shared" si="26"/>
        <v>无对应参数</v>
      </c>
      <c r="AI226" s="153" t="str">
        <f t="shared" si="27"/>
        <v>无对应参数</v>
      </c>
      <c r="AJ226" s="153"/>
      <c r="AK226" s="153"/>
      <c r="AL226" s="153"/>
      <c r="AM226" s="83"/>
    </row>
    <row r="227" spans="11:39" ht="15">
      <c r="K227" s="83"/>
      <c r="N227" s="92">
        <v>33</v>
      </c>
      <c r="O227" s="93" t="s">
        <v>1206</v>
      </c>
      <c r="P227" s="94">
        <v>4.9000000000000004</v>
      </c>
      <c r="Q227" s="149">
        <f t="shared" si="44"/>
        <v>5.59</v>
      </c>
      <c r="R227" s="100" t="s">
        <v>963</v>
      </c>
      <c r="S227" s="150" t="str">
        <f t="shared" si="21"/>
        <v>33-1W5</v>
      </c>
      <c r="T227" s="151">
        <v>33</v>
      </c>
      <c r="U227" s="147" t="str">
        <f t="shared" si="42"/>
        <v>33-1W5</v>
      </c>
      <c r="V227" s="148" t="str">
        <f t="shared" si="43"/>
        <v>34-1W0</v>
      </c>
      <c r="W227" s="80">
        <f t="shared" ca="1" si="40"/>
        <v>5.59</v>
      </c>
      <c r="X227" s="80">
        <f t="shared" ca="1" si="41"/>
        <v>6.2799999999999994</v>
      </c>
      <c r="Y227" s="152" t="str">
        <f t="shared" si="30"/>
        <v>1W5</v>
      </c>
      <c r="Z227" s="152" t="str">
        <f t="shared" si="30"/>
        <v>1W0</v>
      </c>
      <c r="AA227" s="111"/>
      <c r="AB227" s="153">
        <f t="shared" ca="1" si="22"/>
        <v>5</v>
      </c>
      <c r="AC227" s="153">
        <f t="shared" ca="1" si="37"/>
        <v>6</v>
      </c>
      <c r="AD227" s="154" t="str">
        <f t="shared" si="31"/>
        <v>増分なし</v>
      </c>
      <c r="AE227" s="153" t="s">
        <v>1025</v>
      </c>
      <c r="AF227" s="155">
        <f t="shared" ref="AF227:AF259" ca="1" si="45">IF(OR(U227="",U227="-"),"",IF(AND(AB227="",AC227&lt;&gt;""),ROUND(W227-LOOKUP(AC227,A要素号A,A节点位置A),3),ROUND(W227-LOOKUP(AB227,A要素号A,A节点位置A),3)))</f>
        <v>0.96499999999999997</v>
      </c>
      <c r="AG227" s="155">
        <f t="shared" ref="AG227:AG259" ca="1" si="46">IF(OR(V227="",V227="-",AC227=""),"",ROUND(LOOKUP(AC227,A要素号A,A节点位置A)+LOOKUP(AC227,A要素号A,A要素长A)-X227,3))</f>
        <v>1.2949999999999999</v>
      </c>
      <c r="AH227" s="153" t="str">
        <f t="shared" ref="AH227:AH258" si="47">IF(Y227="","录入参数",_xlfn.IFNA(_xlfn.IFNA(_xlfn.IFNA(_xlfn.IFNA(INDEX($C$42:$C$91,MATCH(Y227,$B$42:$B$91,0)),INDEX($F$42:$F$91,MATCH(Y227,$E$42:$E$91,0))),INDEX($I$42:$I$91,MATCH(Y227,$H$42:$H$91,0))),INDEX($L$42:$L$91,MATCH(Y227,$K$42:$K$91,0))),"无对应参数"))</f>
        <v>无对应参数</v>
      </c>
      <c r="AI227" s="153">
        <f t="shared" ref="AI227:AI258" si="48">IF(Z227="","录入参数",_xlfn.IFNA(_xlfn.IFNA(_xlfn.IFNA(_xlfn.IFNA(INDEX($C$42:$C$91,MATCH(Z227,$B$42:$B$91,0)),INDEX($F$42:$F$91,MATCH(Z227,$E$42:$E$91,0))),INDEX($I$42:$I$91,MATCH(Z227,$H$42:$H$91,0))),INDEX($L$42:$L$91,MATCH(Z227,$K$42:$K$91,0))),"无对应参数"))</f>
        <v>0</v>
      </c>
      <c r="AJ227" s="153"/>
      <c r="AK227" s="153"/>
      <c r="AL227" s="153"/>
      <c r="AM227" s="83"/>
    </row>
    <row r="228" spans="11:39" ht="15">
      <c r="K228" s="83"/>
      <c r="N228" s="92">
        <v>34</v>
      </c>
      <c r="O228" s="142" t="s">
        <v>1126</v>
      </c>
      <c r="P228" s="94">
        <v>0.69</v>
      </c>
      <c r="Q228" s="149">
        <f t="shared" si="44"/>
        <v>6.2799999999999994</v>
      </c>
      <c r="R228" s="100" t="s">
        <v>963</v>
      </c>
      <c r="S228" s="150" t="str">
        <f t="shared" si="21"/>
        <v>34-1W0</v>
      </c>
      <c r="T228" s="151">
        <v>34</v>
      </c>
      <c r="U228" s="147" t="str">
        <f t="shared" si="42"/>
        <v>34-1W0</v>
      </c>
      <c r="V228" s="148" t="str">
        <f t="shared" si="43"/>
        <v>35-1W5</v>
      </c>
      <c r="W228" s="80">
        <f t="shared" ca="1" si="40"/>
        <v>6.2799999999999994</v>
      </c>
      <c r="X228" s="80">
        <f t="shared" ca="1" si="41"/>
        <v>6.9699999999999989</v>
      </c>
      <c r="Y228" s="152" t="str">
        <f t="shared" si="30"/>
        <v>1W0</v>
      </c>
      <c r="Z228" s="152" t="str">
        <f t="shared" si="30"/>
        <v>1W5</v>
      </c>
      <c r="AA228" s="111"/>
      <c r="AB228" s="153" t="str">
        <f t="shared" ca="1" si="22"/>
        <v/>
      </c>
      <c r="AC228" s="153">
        <f t="shared" ca="1" si="37"/>
        <v>6</v>
      </c>
      <c r="AD228" s="154" t="str">
        <f t="shared" si="31"/>
        <v>増分なし</v>
      </c>
      <c r="AE228" s="153" t="s">
        <v>1025</v>
      </c>
      <c r="AF228" s="155">
        <f t="shared" ca="1" si="45"/>
        <v>0.18</v>
      </c>
      <c r="AG228" s="155">
        <f t="shared" ca="1" si="46"/>
        <v>0.60499999999999998</v>
      </c>
      <c r="AH228" s="153">
        <f t="shared" si="47"/>
        <v>0</v>
      </c>
      <c r="AI228" s="153" t="str">
        <f t="shared" si="48"/>
        <v>无对应参数</v>
      </c>
      <c r="AJ228" s="153"/>
      <c r="AK228" s="153"/>
      <c r="AL228" s="153"/>
      <c r="AM228" s="83"/>
    </row>
    <row r="229" spans="11:39">
      <c r="K229" s="83"/>
      <c r="N229" s="92">
        <v>35</v>
      </c>
      <c r="O229" s="126" t="s">
        <v>1206</v>
      </c>
      <c r="P229" s="94">
        <v>0.69</v>
      </c>
      <c r="Q229" s="149">
        <f t="shared" si="44"/>
        <v>6.9699999999999989</v>
      </c>
      <c r="R229" s="100" t="s">
        <v>963</v>
      </c>
      <c r="S229" s="150" t="str">
        <f t="shared" si="21"/>
        <v>35-1W5</v>
      </c>
      <c r="T229" s="151">
        <v>35</v>
      </c>
      <c r="U229" s="147" t="str">
        <f t="shared" si="42"/>
        <v>35-1W5</v>
      </c>
      <c r="V229" s="148" t="str">
        <f t="shared" si="43"/>
        <v>36-1W5</v>
      </c>
      <c r="W229" s="80">
        <f t="shared" ca="1" si="40"/>
        <v>6.9699999999999989</v>
      </c>
      <c r="X229" s="80">
        <f t="shared" ca="1" si="41"/>
        <v>11.87</v>
      </c>
      <c r="Y229" s="152" t="str">
        <f t="shared" si="30"/>
        <v>1W5</v>
      </c>
      <c r="Z229" s="152" t="str">
        <f t="shared" si="30"/>
        <v>1W5</v>
      </c>
      <c r="AA229" s="111"/>
      <c r="AB229" s="153">
        <f t="shared" ca="1" si="22"/>
        <v>6</v>
      </c>
      <c r="AC229" s="153">
        <f t="shared" ca="1" si="37"/>
        <v>10</v>
      </c>
      <c r="AD229" s="154" t="str">
        <f t="shared" si="31"/>
        <v>増分なし</v>
      </c>
      <c r="AE229" s="153" t="s">
        <v>1025</v>
      </c>
      <c r="AF229" s="155">
        <f t="shared" ca="1" si="45"/>
        <v>0.87</v>
      </c>
      <c r="AG229" s="155">
        <f t="shared" ca="1" si="46"/>
        <v>0.33</v>
      </c>
      <c r="AH229" s="153" t="str">
        <f t="shared" si="47"/>
        <v>无对应参数</v>
      </c>
      <c r="AI229" s="153" t="str">
        <f t="shared" si="48"/>
        <v>无对应参数</v>
      </c>
      <c r="AJ229" s="153"/>
      <c r="AK229" s="153"/>
      <c r="AL229" s="153"/>
      <c r="AM229" s="83"/>
    </row>
    <row r="230" spans="11:39" ht="15">
      <c r="K230" s="83"/>
      <c r="N230" s="92">
        <v>36</v>
      </c>
      <c r="O230" s="142" t="s">
        <v>1206</v>
      </c>
      <c r="P230" s="94">
        <v>4.9000000000000004</v>
      </c>
      <c r="Q230" s="149">
        <f t="shared" si="44"/>
        <v>11.87</v>
      </c>
      <c r="R230" s="100" t="s">
        <v>963</v>
      </c>
      <c r="S230" s="150" t="str">
        <f t="shared" si="21"/>
        <v>36-1W5</v>
      </c>
      <c r="T230" s="151">
        <v>36</v>
      </c>
      <c r="U230" s="147" t="str">
        <f t="shared" si="42"/>
        <v>36-1W5</v>
      </c>
      <c r="V230" s="148" t="str">
        <f t="shared" si="43"/>
        <v>37-1W0</v>
      </c>
      <c r="W230" s="80">
        <f t="shared" ca="1" si="40"/>
        <v>11.87</v>
      </c>
      <c r="X230" s="80">
        <f t="shared" ca="1" si="41"/>
        <v>12.559999999999999</v>
      </c>
      <c r="Y230" s="152" t="str">
        <f t="shared" si="30"/>
        <v>1W5</v>
      </c>
      <c r="Z230" s="152" t="str">
        <f t="shared" si="30"/>
        <v>1W0</v>
      </c>
      <c r="AA230" s="111">
        <v>34</v>
      </c>
      <c r="AB230" s="153" t="str">
        <f t="shared" ca="1" si="22"/>
        <v/>
      </c>
      <c r="AC230" s="153">
        <f t="shared" ca="1" si="37"/>
        <v>10</v>
      </c>
      <c r="AD230" s="154" t="str">
        <f t="shared" si="31"/>
        <v>増分なし</v>
      </c>
      <c r="AE230" s="153" t="s">
        <v>1025</v>
      </c>
      <c r="AF230" s="155">
        <f t="shared" ca="1" si="45"/>
        <v>0.29499999999999998</v>
      </c>
      <c r="AG230" s="155">
        <f t="shared" ca="1" si="46"/>
        <v>-0.36</v>
      </c>
      <c r="AH230" s="153" t="str">
        <f t="shared" si="47"/>
        <v>无对应参数</v>
      </c>
      <c r="AI230" s="153">
        <f t="shared" si="48"/>
        <v>0</v>
      </c>
      <c r="AJ230" s="153"/>
      <c r="AK230" s="153"/>
      <c r="AL230" s="153"/>
      <c r="AM230" s="83"/>
    </row>
    <row r="231" spans="11:39" ht="15">
      <c r="K231" s="83"/>
      <c r="N231" s="92">
        <v>37</v>
      </c>
      <c r="O231" s="93" t="s">
        <v>1126</v>
      </c>
      <c r="P231" s="94">
        <v>0.69</v>
      </c>
      <c r="Q231" s="149">
        <f t="shared" si="44"/>
        <v>12.559999999999999</v>
      </c>
      <c r="R231" s="100" t="s">
        <v>963</v>
      </c>
      <c r="S231" s="150" t="str">
        <f t="shared" si="21"/>
        <v>37-1W0</v>
      </c>
      <c r="T231" s="151">
        <v>37</v>
      </c>
      <c r="U231" s="147" t="str">
        <f t="shared" si="42"/>
        <v>37-1W0</v>
      </c>
      <c r="V231" s="148" t="str">
        <f t="shared" si="43"/>
        <v>38-1W5</v>
      </c>
      <c r="W231" s="80">
        <f t="shared" ca="1" si="40"/>
        <v>12.559999999999999</v>
      </c>
      <c r="X231" s="80">
        <f t="shared" ca="1" si="41"/>
        <v>13.249999999999998</v>
      </c>
      <c r="Y231" s="152" t="str">
        <f t="shared" si="30"/>
        <v>1W0</v>
      </c>
      <c r="Z231" s="152" t="str">
        <f t="shared" si="30"/>
        <v>1W5</v>
      </c>
      <c r="AA231" s="111"/>
      <c r="AB231" s="153" t="str">
        <f t="shared" ca="1" si="22"/>
        <v/>
      </c>
      <c r="AC231" s="153">
        <f t="shared" ca="1" si="37"/>
        <v>10</v>
      </c>
      <c r="AD231" s="154" t="str">
        <f t="shared" si="31"/>
        <v>増分なし</v>
      </c>
      <c r="AE231" s="153" t="s">
        <v>1025</v>
      </c>
      <c r="AF231" s="155">
        <f t="shared" ca="1" si="45"/>
        <v>0.98499999999999999</v>
      </c>
      <c r="AG231" s="155">
        <f t="shared" ca="1" si="46"/>
        <v>-1.05</v>
      </c>
      <c r="AH231" s="153">
        <f t="shared" si="47"/>
        <v>0</v>
      </c>
      <c r="AI231" s="153" t="str">
        <f t="shared" si="48"/>
        <v>无对应参数</v>
      </c>
      <c r="AJ231" s="153"/>
      <c r="AK231" s="153"/>
      <c r="AL231" s="153"/>
      <c r="AM231" s="83"/>
    </row>
    <row r="232" spans="11:39" ht="15">
      <c r="K232" s="83"/>
      <c r="N232" s="92">
        <v>38</v>
      </c>
      <c r="O232" s="142" t="s">
        <v>1206</v>
      </c>
      <c r="P232" s="94">
        <v>0.69</v>
      </c>
      <c r="Q232" s="149">
        <f t="shared" si="44"/>
        <v>13.249999999999998</v>
      </c>
      <c r="R232" s="100" t="s">
        <v>963</v>
      </c>
      <c r="S232" s="150" t="str">
        <f t="shared" si="21"/>
        <v>38-1W5</v>
      </c>
      <c r="T232" s="151">
        <v>38</v>
      </c>
      <c r="U232" s="147" t="str">
        <f t="shared" si="42"/>
        <v>38-1W5</v>
      </c>
      <c r="V232" s="148" t="str">
        <f t="shared" si="43"/>
        <v>39-1W5</v>
      </c>
      <c r="W232" s="80">
        <f t="shared" ca="1" si="40"/>
        <v>13.249999999999998</v>
      </c>
      <c r="X232" s="80">
        <f t="shared" ca="1" si="41"/>
        <v>18.149999999999999</v>
      </c>
      <c r="Y232" s="152" t="str">
        <f t="shared" si="30"/>
        <v>1W5</v>
      </c>
      <c r="Z232" s="152" t="str">
        <f t="shared" si="30"/>
        <v>1W5</v>
      </c>
      <c r="AA232" s="111"/>
      <c r="AB232" s="153" t="str">
        <f t="shared" ca="1" si="22"/>
        <v/>
      </c>
      <c r="AC232" s="153">
        <f t="shared" ca="1" si="37"/>
        <v>10</v>
      </c>
      <c r="AD232" s="154" t="str">
        <f t="shared" si="31"/>
        <v>増分なし</v>
      </c>
      <c r="AE232" s="153" t="s">
        <v>1025</v>
      </c>
      <c r="AF232" s="155">
        <f t="shared" ca="1" si="45"/>
        <v>1.675</v>
      </c>
      <c r="AG232" s="155">
        <f t="shared" ca="1" si="46"/>
        <v>-5.95</v>
      </c>
      <c r="AH232" s="153" t="str">
        <f t="shared" si="47"/>
        <v>无对应参数</v>
      </c>
      <c r="AI232" s="153" t="str">
        <f t="shared" si="48"/>
        <v>无对应参数</v>
      </c>
      <c r="AJ232" s="153"/>
      <c r="AK232" s="153"/>
      <c r="AL232" s="153"/>
      <c r="AM232" s="83"/>
    </row>
    <row r="233" spans="11:39">
      <c r="K233" s="83"/>
      <c r="N233" s="92">
        <v>39</v>
      </c>
      <c r="O233" s="126" t="s">
        <v>1206</v>
      </c>
      <c r="P233" s="94">
        <v>4.9000000000000004</v>
      </c>
      <c r="Q233" s="149">
        <f t="shared" si="44"/>
        <v>18.149999999999999</v>
      </c>
      <c r="R233" s="100" t="s">
        <v>963</v>
      </c>
      <c r="S233" s="150" t="str">
        <f t="shared" si="21"/>
        <v>39-1W5</v>
      </c>
      <c r="T233" s="151">
        <v>39</v>
      </c>
      <c r="U233" s="147" t="str">
        <f t="shared" si="42"/>
        <v>39-1W5</v>
      </c>
      <c r="V233" s="148" t="str">
        <f t="shared" si="43"/>
        <v>40-1W0</v>
      </c>
      <c r="W233" s="80">
        <f t="shared" ca="1" si="40"/>
        <v>18.149999999999999</v>
      </c>
      <c r="X233" s="80">
        <f t="shared" ca="1" si="41"/>
        <v>18.84</v>
      </c>
      <c r="Y233" s="152" t="str">
        <f t="shared" si="30"/>
        <v>1W5</v>
      </c>
      <c r="Z233" s="152" t="str">
        <f t="shared" si="30"/>
        <v>1W0</v>
      </c>
      <c r="AA233" s="111">
        <v>35</v>
      </c>
      <c r="AB233" s="153" t="str">
        <f t="shared" ca="1" si="22"/>
        <v/>
      </c>
      <c r="AC233" s="153">
        <f t="shared" ca="1" si="37"/>
        <v>10</v>
      </c>
      <c r="AD233" s="154" t="str">
        <f t="shared" si="31"/>
        <v>増分なし</v>
      </c>
      <c r="AE233" s="153" t="s">
        <v>1025</v>
      </c>
      <c r="AF233" s="155">
        <f t="shared" ca="1" si="45"/>
        <v>6.5750000000000002</v>
      </c>
      <c r="AG233" s="155">
        <f t="shared" ca="1" si="46"/>
        <v>-6.64</v>
      </c>
      <c r="AH233" s="153" t="str">
        <f t="shared" si="47"/>
        <v>无对应参数</v>
      </c>
      <c r="AI233" s="153">
        <f t="shared" si="48"/>
        <v>0</v>
      </c>
      <c r="AJ233" s="153"/>
      <c r="AK233" s="153"/>
      <c r="AL233" s="153"/>
      <c r="AM233" s="83"/>
    </row>
    <row r="234" spans="11:39" ht="15">
      <c r="K234" s="83"/>
      <c r="N234" s="92">
        <v>40</v>
      </c>
      <c r="O234" s="142" t="s">
        <v>1126</v>
      </c>
      <c r="P234" s="94">
        <v>0.69</v>
      </c>
      <c r="Q234" s="149">
        <f t="shared" si="44"/>
        <v>18.84</v>
      </c>
      <c r="R234" s="100" t="s">
        <v>963</v>
      </c>
      <c r="S234" s="150" t="str">
        <f t="shared" si="21"/>
        <v>40-1W0</v>
      </c>
      <c r="T234" s="151">
        <v>40</v>
      </c>
      <c r="U234" s="147" t="str">
        <f t="shared" si="42"/>
        <v>40-1W0</v>
      </c>
      <c r="V234" s="148" t="str">
        <f t="shared" si="43"/>
        <v>41-1W5</v>
      </c>
      <c r="W234" s="80">
        <f t="shared" ca="1" si="40"/>
        <v>18.84</v>
      </c>
      <c r="X234" s="80">
        <f t="shared" ca="1" si="41"/>
        <v>19.53</v>
      </c>
      <c r="Y234" s="152" t="str">
        <f t="shared" si="30"/>
        <v>1W0</v>
      </c>
      <c r="Z234" s="152" t="str">
        <f t="shared" si="30"/>
        <v>1W5</v>
      </c>
      <c r="AA234" s="111">
        <v>36</v>
      </c>
      <c r="AB234" s="153" t="str">
        <f t="shared" ca="1" si="22"/>
        <v/>
      </c>
      <c r="AC234" s="153">
        <f t="shared" ca="1" si="37"/>
        <v>10</v>
      </c>
      <c r="AD234" s="154" t="str">
        <f t="shared" si="31"/>
        <v>増分なし</v>
      </c>
      <c r="AE234" s="153" t="s">
        <v>1025</v>
      </c>
      <c r="AF234" s="155">
        <f t="shared" ca="1" si="45"/>
        <v>7.2649999999999997</v>
      </c>
      <c r="AG234" s="155">
        <f t="shared" ca="1" si="46"/>
        <v>-7.33</v>
      </c>
      <c r="AH234" s="153">
        <f t="shared" si="47"/>
        <v>0</v>
      </c>
      <c r="AI234" s="153" t="str">
        <f t="shared" si="48"/>
        <v>无对应参数</v>
      </c>
      <c r="AJ234" s="153"/>
      <c r="AK234" s="153"/>
      <c r="AL234" s="153"/>
      <c r="AM234" s="83"/>
    </row>
    <row r="235" spans="11:39" ht="15">
      <c r="K235" s="83"/>
      <c r="N235" s="92">
        <v>41</v>
      </c>
      <c r="O235" s="93" t="s">
        <v>1206</v>
      </c>
      <c r="P235" s="94">
        <v>0.69</v>
      </c>
      <c r="Q235" s="149">
        <f t="shared" si="44"/>
        <v>19.53</v>
      </c>
      <c r="R235" s="100" t="s">
        <v>963</v>
      </c>
      <c r="S235" s="150" t="str">
        <f t="shared" si="21"/>
        <v>41-1W5</v>
      </c>
      <c r="T235" s="151">
        <v>41</v>
      </c>
      <c r="U235" s="147" t="str">
        <f t="shared" si="42"/>
        <v>41-1W5</v>
      </c>
      <c r="V235" s="148" t="str">
        <f t="shared" si="43"/>
        <v>42-1W5</v>
      </c>
      <c r="W235" s="80">
        <f t="shared" ca="1" si="40"/>
        <v>19.53</v>
      </c>
      <c r="X235" s="80">
        <f t="shared" ca="1" si="41"/>
        <v>24.43</v>
      </c>
      <c r="Y235" s="152" t="str">
        <f t="shared" si="30"/>
        <v>1W5</v>
      </c>
      <c r="Z235" s="152" t="str">
        <f t="shared" si="30"/>
        <v>1W5</v>
      </c>
      <c r="AA235" s="111">
        <v>37</v>
      </c>
      <c r="AB235" s="153" t="str">
        <f t="shared" ca="1" si="22"/>
        <v/>
      </c>
      <c r="AC235" s="153">
        <f t="shared" ca="1" si="37"/>
        <v>10</v>
      </c>
      <c r="AD235" s="154" t="str">
        <f t="shared" si="31"/>
        <v>増分なし</v>
      </c>
      <c r="AE235" s="153" t="s">
        <v>1025</v>
      </c>
      <c r="AF235" s="155">
        <f t="shared" ca="1" si="45"/>
        <v>7.9550000000000001</v>
      </c>
      <c r="AG235" s="155">
        <f t="shared" ca="1" si="46"/>
        <v>-12.23</v>
      </c>
      <c r="AH235" s="153" t="str">
        <f t="shared" si="47"/>
        <v>无对应参数</v>
      </c>
      <c r="AI235" s="153" t="str">
        <f t="shared" si="48"/>
        <v>无对应参数</v>
      </c>
      <c r="AJ235" s="153"/>
      <c r="AK235" s="153"/>
      <c r="AL235" s="153"/>
      <c r="AM235" s="83"/>
    </row>
    <row r="236" spans="11:39" ht="15">
      <c r="K236" s="83"/>
      <c r="N236" s="92">
        <v>42</v>
      </c>
      <c r="O236" s="142" t="s">
        <v>1206</v>
      </c>
      <c r="P236" s="94">
        <v>4.9000000000000004</v>
      </c>
      <c r="Q236" s="149">
        <f t="shared" si="44"/>
        <v>24.43</v>
      </c>
      <c r="R236" s="100" t="s">
        <v>963</v>
      </c>
      <c r="S236" s="150" t="str">
        <f t="shared" si="21"/>
        <v>42-1W5</v>
      </c>
      <c r="T236" s="151">
        <v>42</v>
      </c>
      <c r="U236" s="147" t="str">
        <f t="shared" si="42"/>
        <v>42-1W5</v>
      </c>
      <c r="V236" s="148" t="str">
        <f t="shared" si="43"/>
        <v>43-1W0</v>
      </c>
      <c r="W236" s="80">
        <f t="shared" ca="1" si="40"/>
        <v>24.43</v>
      </c>
      <c r="X236" s="80">
        <f t="shared" ca="1" si="41"/>
        <v>25.12</v>
      </c>
      <c r="Y236" s="152" t="str">
        <f t="shared" si="30"/>
        <v>1W5</v>
      </c>
      <c r="Z236" s="152" t="str">
        <f t="shared" si="30"/>
        <v>1W0</v>
      </c>
      <c r="AA236" s="111">
        <v>38</v>
      </c>
      <c r="AB236" s="153" t="str">
        <f t="shared" ca="1" si="22"/>
        <v/>
      </c>
      <c r="AC236" s="153">
        <f t="shared" ca="1" si="37"/>
        <v>10</v>
      </c>
      <c r="AD236" s="154" t="str">
        <f t="shared" si="31"/>
        <v>増分なし</v>
      </c>
      <c r="AE236" s="153" t="s">
        <v>1025</v>
      </c>
      <c r="AF236" s="155">
        <f t="shared" ca="1" si="45"/>
        <v>12.855</v>
      </c>
      <c r="AG236" s="155">
        <f t="shared" ca="1" si="46"/>
        <v>-12.92</v>
      </c>
      <c r="AH236" s="153" t="str">
        <f t="shared" si="47"/>
        <v>无对应参数</v>
      </c>
      <c r="AI236" s="153">
        <f t="shared" si="48"/>
        <v>0</v>
      </c>
      <c r="AJ236" s="153"/>
      <c r="AK236" s="153"/>
      <c r="AL236" s="153"/>
      <c r="AM236" s="83"/>
    </row>
    <row r="237" spans="11:39">
      <c r="K237" s="83"/>
      <c r="N237" s="92">
        <v>43</v>
      </c>
      <c r="O237" s="126" t="s">
        <v>1126</v>
      </c>
      <c r="P237" s="94">
        <v>0.69</v>
      </c>
      <c r="Q237" s="149">
        <f t="shared" si="44"/>
        <v>25.12</v>
      </c>
      <c r="R237" s="100" t="s">
        <v>963</v>
      </c>
      <c r="S237" s="150" t="str">
        <f t="shared" si="21"/>
        <v>43-1W0</v>
      </c>
      <c r="T237" s="151">
        <v>43</v>
      </c>
      <c r="U237" s="147"/>
      <c r="V237" s="148"/>
      <c r="W237" s="80" t="str">
        <f t="shared" ca="1" si="40"/>
        <v/>
      </c>
      <c r="X237" s="80" t="str">
        <f t="shared" ca="1" si="41"/>
        <v/>
      </c>
      <c r="Y237" s="152" t="str">
        <f t="shared" si="30"/>
        <v/>
      </c>
      <c r="Z237" s="152" t="str">
        <f t="shared" si="30"/>
        <v/>
      </c>
      <c r="AA237" s="111"/>
      <c r="AB237" s="153" t="str">
        <f t="shared" si="22"/>
        <v/>
      </c>
      <c r="AC237" s="153" t="str">
        <f t="shared" si="37"/>
        <v/>
      </c>
      <c r="AD237" s="154" t="str">
        <f t="shared" si="31"/>
        <v/>
      </c>
      <c r="AE237" s="153" t="s">
        <v>1025</v>
      </c>
      <c r="AF237" s="155" t="str">
        <f t="shared" si="45"/>
        <v/>
      </c>
      <c r="AG237" s="155" t="str">
        <f t="shared" si="46"/>
        <v/>
      </c>
      <c r="AH237" s="153" t="str">
        <f t="shared" si="47"/>
        <v>录入参数</v>
      </c>
      <c r="AI237" s="153" t="str">
        <f t="shared" si="48"/>
        <v>录入参数</v>
      </c>
      <c r="AJ237" s="153"/>
      <c r="AK237" s="153"/>
      <c r="AL237" s="153"/>
      <c r="AM237" s="83"/>
    </row>
    <row r="238" spans="11:39">
      <c r="K238" s="83"/>
      <c r="N238" s="92">
        <v>44</v>
      </c>
      <c r="O238" s="126" t="s">
        <v>1126</v>
      </c>
      <c r="P238" s="94">
        <v>0</v>
      </c>
      <c r="Q238" s="99">
        <f>P238</f>
        <v>0</v>
      </c>
      <c r="R238" s="100" t="s">
        <v>963</v>
      </c>
      <c r="S238" s="150" t="str">
        <f t="shared" si="21"/>
        <v>44-1W0</v>
      </c>
      <c r="T238" s="151">
        <v>44</v>
      </c>
      <c r="U238" s="147" t="str">
        <f t="shared" ref="U238:U249" si="49">S238</f>
        <v>44-1W0</v>
      </c>
      <c r="V238" s="148" t="str">
        <f t="shared" ref="V238:V249" si="50">S239</f>
        <v>45-1W1</v>
      </c>
      <c r="W238" s="80">
        <f t="shared" ca="1" si="40"/>
        <v>0</v>
      </c>
      <c r="X238" s="80">
        <f t="shared" ca="1" si="41"/>
        <v>3.0249999999999999</v>
      </c>
      <c r="Y238" s="152" t="str">
        <f t="shared" si="30"/>
        <v>1W0</v>
      </c>
      <c r="Z238" s="152" t="str">
        <f t="shared" si="30"/>
        <v>1W1</v>
      </c>
      <c r="AA238" s="111"/>
      <c r="AB238" s="153">
        <f t="shared" ca="1" si="22"/>
        <v>1</v>
      </c>
      <c r="AC238" s="153">
        <f t="shared" ca="1" si="37"/>
        <v>4</v>
      </c>
      <c r="AD238" s="154" t="str">
        <f t="shared" si="31"/>
        <v>増分なし</v>
      </c>
      <c r="AE238" s="153" t="s">
        <v>1025</v>
      </c>
      <c r="AF238" s="155">
        <f t="shared" ca="1" si="45"/>
        <v>0</v>
      </c>
      <c r="AG238" s="155">
        <f t="shared" ca="1" si="46"/>
        <v>1.6</v>
      </c>
      <c r="AH238" s="153">
        <f t="shared" si="47"/>
        <v>0</v>
      </c>
      <c r="AI238" s="153" t="e">
        <f t="shared" si="48"/>
        <v>#REF!</v>
      </c>
      <c r="AJ238" s="153"/>
      <c r="AK238" s="153"/>
      <c r="AL238" s="153"/>
      <c r="AM238" s="83"/>
    </row>
    <row r="239" spans="11:39" ht="15">
      <c r="K239" s="83"/>
      <c r="N239" s="92">
        <v>45</v>
      </c>
      <c r="O239" s="142" t="s">
        <v>1042</v>
      </c>
      <c r="P239" s="94">
        <v>3.0249999999999999</v>
      </c>
      <c r="Q239" s="149">
        <f t="shared" ref="Q239:Q250" si="51">P239+Q238</f>
        <v>3.0249999999999999</v>
      </c>
      <c r="R239" s="100" t="s">
        <v>963</v>
      </c>
      <c r="S239" s="150" t="str">
        <f t="shared" si="21"/>
        <v>45-1W1</v>
      </c>
      <c r="T239" s="151">
        <v>45</v>
      </c>
      <c r="U239" s="147" t="str">
        <f t="shared" si="49"/>
        <v>45-1W1</v>
      </c>
      <c r="V239" s="148" t="str">
        <f t="shared" si="50"/>
        <v>46-1W1</v>
      </c>
      <c r="W239" s="80">
        <f t="shared" ca="1" si="40"/>
        <v>3.0249999999999999</v>
      </c>
      <c r="X239" s="80">
        <f t="shared" ca="1" si="41"/>
        <v>3.2549999999999999</v>
      </c>
      <c r="Y239" s="152" t="str">
        <f t="shared" si="30"/>
        <v>1W1</v>
      </c>
      <c r="Z239" s="152" t="str">
        <f t="shared" si="30"/>
        <v>1W1</v>
      </c>
      <c r="AA239" s="111"/>
      <c r="AB239" s="153" t="str">
        <f t="shared" ref="AB239:AB259" ca="1" si="52">IF(OR(U239="",U239="-"),"",IF(AC239=IF(W239+0.00001&gt;MAX(A节点位置A),INDEX(A要素号A,MAX(A要素号A)),LOOKUP(W239+0.00001,A节点位置A,A要素号A)),"",IF(W239+0.00001&gt;MAX(A节点位置A),INDEX(A要素号A,MAX(A要素号A)),LOOKUP(W239+0.00001,A节点位置A,A要素号A))))</f>
        <v/>
      </c>
      <c r="AC239" s="153">
        <f t="shared" ca="1" si="37"/>
        <v>4</v>
      </c>
      <c r="AD239" s="154" t="str">
        <f t="shared" si="31"/>
        <v>増分なし</v>
      </c>
      <c r="AE239" s="153" t="s">
        <v>1025</v>
      </c>
      <c r="AF239" s="155">
        <f t="shared" ca="1" si="45"/>
        <v>0.9</v>
      </c>
      <c r="AG239" s="155">
        <f t="shared" ca="1" si="46"/>
        <v>1.37</v>
      </c>
      <c r="AH239" s="153" t="e">
        <f t="shared" si="47"/>
        <v>#REF!</v>
      </c>
      <c r="AI239" s="153" t="e">
        <f t="shared" si="48"/>
        <v>#REF!</v>
      </c>
      <c r="AJ239" s="153"/>
      <c r="AK239" s="153"/>
      <c r="AL239" s="153"/>
      <c r="AM239" s="83"/>
    </row>
    <row r="240" spans="11:39" ht="15">
      <c r="K240" s="83"/>
      <c r="N240" s="92">
        <v>46</v>
      </c>
      <c r="O240" s="93" t="s">
        <v>1042</v>
      </c>
      <c r="P240" s="94">
        <v>0.23</v>
      </c>
      <c r="Q240" s="149">
        <f t="shared" si="51"/>
        <v>3.2549999999999999</v>
      </c>
      <c r="R240" s="100" t="s">
        <v>963</v>
      </c>
      <c r="S240" s="150" t="str">
        <f t="shared" si="21"/>
        <v>46-1W1</v>
      </c>
      <c r="T240" s="151">
        <v>46</v>
      </c>
      <c r="U240" s="147" t="str">
        <f t="shared" si="49"/>
        <v>46-1W1</v>
      </c>
      <c r="V240" s="148" t="str">
        <f t="shared" si="50"/>
        <v>47-1w0</v>
      </c>
      <c r="W240" s="80">
        <f t="shared" ca="1" si="40"/>
        <v>3.2549999999999999</v>
      </c>
      <c r="X240" s="80">
        <f t="shared" ca="1" si="41"/>
        <v>6.2799999999999994</v>
      </c>
      <c r="Y240" s="152" t="str">
        <f t="shared" si="30"/>
        <v>1W1</v>
      </c>
      <c r="Z240" s="152" t="str">
        <f t="shared" si="30"/>
        <v>1w0</v>
      </c>
      <c r="AA240" s="111"/>
      <c r="AB240" s="153">
        <f t="shared" ca="1" si="52"/>
        <v>4</v>
      </c>
      <c r="AC240" s="153">
        <f t="shared" ca="1" si="37"/>
        <v>6</v>
      </c>
      <c r="AD240" s="154" t="str">
        <f t="shared" si="31"/>
        <v>増分なし</v>
      </c>
      <c r="AE240" s="153" t="s">
        <v>1025</v>
      </c>
      <c r="AF240" s="155">
        <f t="shared" ca="1" si="45"/>
        <v>1.1299999999999999</v>
      </c>
      <c r="AG240" s="155">
        <f t="shared" ca="1" si="46"/>
        <v>1.2949999999999999</v>
      </c>
      <c r="AH240" s="153" t="e">
        <f t="shared" si="47"/>
        <v>#REF!</v>
      </c>
      <c r="AI240" s="153">
        <f t="shared" si="48"/>
        <v>0</v>
      </c>
      <c r="AJ240" s="153"/>
      <c r="AK240" s="153"/>
      <c r="AL240" s="153"/>
      <c r="AM240" s="83"/>
    </row>
    <row r="241" spans="11:39" ht="15">
      <c r="K241" s="83"/>
      <c r="N241" s="92">
        <v>47</v>
      </c>
      <c r="O241" s="142" t="s">
        <v>1207</v>
      </c>
      <c r="P241" s="94">
        <v>3.0249999999999999</v>
      </c>
      <c r="Q241" s="149">
        <f t="shared" si="51"/>
        <v>6.2799999999999994</v>
      </c>
      <c r="R241" s="100" t="s">
        <v>963</v>
      </c>
      <c r="S241" s="150" t="str">
        <f t="shared" si="21"/>
        <v>47-1w0</v>
      </c>
      <c r="T241" s="151">
        <v>47</v>
      </c>
      <c r="U241" s="147" t="str">
        <f t="shared" si="49"/>
        <v>47-1w0</v>
      </c>
      <c r="V241" s="148" t="str">
        <f t="shared" si="50"/>
        <v>48-1W1</v>
      </c>
      <c r="W241" s="80">
        <f t="shared" ca="1" si="40"/>
        <v>6.2799999999999994</v>
      </c>
      <c r="X241" s="80">
        <f t="shared" ca="1" si="41"/>
        <v>9.3049999999999997</v>
      </c>
      <c r="Y241" s="152" t="str">
        <f t="shared" si="30"/>
        <v>1w0</v>
      </c>
      <c r="Z241" s="152" t="str">
        <f t="shared" si="30"/>
        <v>1W1</v>
      </c>
      <c r="AA241" s="111"/>
      <c r="AB241" s="153">
        <f t="shared" ca="1" si="52"/>
        <v>6</v>
      </c>
      <c r="AC241" s="153">
        <f t="shared" ca="1" si="37"/>
        <v>7</v>
      </c>
      <c r="AD241" s="154" t="str">
        <f t="shared" si="31"/>
        <v>増分なし</v>
      </c>
      <c r="AE241" s="153" t="s">
        <v>1025</v>
      </c>
      <c r="AF241" s="155">
        <f t="shared" ca="1" si="45"/>
        <v>0.18</v>
      </c>
      <c r="AG241" s="155">
        <f t="shared" ca="1" si="46"/>
        <v>0.77</v>
      </c>
      <c r="AH241" s="153">
        <f t="shared" si="47"/>
        <v>0</v>
      </c>
      <c r="AI241" s="153" t="e">
        <f t="shared" si="48"/>
        <v>#REF!</v>
      </c>
      <c r="AJ241" s="153"/>
      <c r="AK241" s="153"/>
      <c r="AL241" s="153"/>
      <c r="AM241" s="83"/>
    </row>
    <row r="242" spans="11:39">
      <c r="K242" s="83"/>
      <c r="N242" s="92">
        <v>48</v>
      </c>
      <c r="O242" s="126" t="s">
        <v>1042</v>
      </c>
      <c r="P242" s="94">
        <v>3.0249999999999999</v>
      </c>
      <c r="Q242" s="149">
        <f t="shared" si="51"/>
        <v>9.3049999999999997</v>
      </c>
      <c r="R242" s="100" t="s">
        <v>963</v>
      </c>
      <c r="S242" s="150" t="str">
        <f t="shared" si="21"/>
        <v>48-1W1</v>
      </c>
      <c r="T242" s="151">
        <v>48</v>
      </c>
      <c r="U242" s="147" t="str">
        <f t="shared" si="49"/>
        <v>48-1W1</v>
      </c>
      <c r="V242" s="148" t="str">
        <f t="shared" si="50"/>
        <v>49-1W1</v>
      </c>
      <c r="W242" s="80">
        <f t="shared" ca="1" si="40"/>
        <v>9.3049999999999997</v>
      </c>
      <c r="X242" s="80">
        <f t="shared" ca="1" si="41"/>
        <v>9.5350000000000001</v>
      </c>
      <c r="Y242" s="152" t="str">
        <f t="shared" si="30"/>
        <v>1W1</v>
      </c>
      <c r="Z242" s="152" t="str">
        <f t="shared" si="30"/>
        <v>1W1</v>
      </c>
      <c r="AA242" s="117">
        <v>14</v>
      </c>
      <c r="AB242" s="153" t="str">
        <f t="shared" ca="1" si="52"/>
        <v/>
      </c>
      <c r="AC242" s="153">
        <f t="shared" ca="1" si="37"/>
        <v>7</v>
      </c>
      <c r="AD242" s="154" t="str">
        <f t="shared" si="31"/>
        <v>増分なし</v>
      </c>
      <c r="AE242" s="153" t="s">
        <v>1025</v>
      </c>
      <c r="AF242" s="155">
        <f t="shared" ca="1" si="45"/>
        <v>1.73</v>
      </c>
      <c r="AG242" s="155">
        <f t="shared" ca="1" si="46"/>
        <v>0.54</v>
      </c>
      <c r="AH242" s="153" t="e">
        <f t="shared" si="47"/>
        <v>#REF!</v>
      </c>
      <c r="AI242" s="153" t="e">
        <f t="shared" si="48"/>
        <v>#REF!</v>
      </c>
      <c r="AJ242" s="153"/>
      <c r="AK242" s="153"/>
      <c r="AL242" s="153"/>
      <c r="AM242" s="83"/>
    </row>
    <row r="243" spans="11:39" ht="15">
      <c r="K243" s="83"/>
      <c r="N243" s="92">
        <v>49</v>
      </c>
      <c r="O243" s="142" t="s">
        <v>1042</v>
      </c>
      <c r="P243" s="94">
        <v>0.23</v>
      </c>
      <c r="Q243" s="149">
        <f t="shared" si="51"/>
        <v>9.5350000000000001</v>
      </c>
      <c r="R243" s="100" t="s">
        <v>963</v>
      </c>
      <c r="S243" s="150" t="str">
        <f t="shared" si="21"/>
        <v>49-1W1</v>
      </c>
      <c r="T243" s="151">
        <v>49</v>
      </c>
      <c r="U243" s="147" t="str">
        <f t="shared" si="49"/>
        <v>49-1W1</v>
      </c>
      <c r="V243" s="148" t="str">
        <f t="shared" si="50"/>
        <v>50-1W0</v>
      </c>
      <c r="W243" s="80">
        <f t="shared" ca="1" si="40"/>
        <v>9.5350000000000001</v>
      </c>
      <c r="X243" s="80">
        <f t="shared" ca="1" si="41"/>
        <v>12.56</v>
      </c>
      <c r="Y243" s="152" t="str">
        <f t="shared" si="30"/>
        <v>1W1</v>
      </c>
      <c r="Z243" s="152" t="str">
        <f t="shared" si="30"/>
        <v>1W0</v>
      </c>
      <c r="AA243" s="117">
        <v>15</v>
      </c>
      <c r="AB243" s="153">
        <f t="shared" ca="1" si="52"/>
        <v>7</v>
      </c>
      <c r="AC243" s="153">
        <f t="shared" ca="1" si="37"/>
        <v>10</v>
      </c>
      <c r="AD243" s="154" t="str">
        <f t="shared" si="31"/>
        <v>増分なし</v>
      </c>
      <c r="AE243" s="153" t="s">
        <v>1025</v>
      </c>
      <c r="AF243" s="155">
        <f t="shared" ca="1" si="45"/>
        <v>1.96</v>
      </c>
      <c r="AG243" s="155">
        <f t="shared" ca="1" si="46"/>
        <v>-0.36</v>
      </c>
      <c r="AH243" s="153" t="e">
        <f t="shared" si="47"/>
        <v>#REF!</v>
      </c>
      <c r="AI243" s="153">
        <f t="shared" si="48"/>
        <v>0</v>
      </c>
      <c r="AJ243" s="153"/>
      <c r="AK243" s="153"/>
      <c r="AL243" s="153"/>
      <c r="AM243" s="83"/>
    </row>
    <row r="244" spans="11:39" ht="15">
      <c r="K244" s="83"/>
      <c r="N244" s="92">
        <v>50</v>
      </c>
      <c r="O244" s="93" t="s">
        <v>1126</v>
      </c>
      <c r="P244" s="94">
        <v>3.0249999999999999</v>
      </c>
      <c r="Q244" s="149">
        <f t="shared" si="51"/>
        <v>12.56</v>
      </c>
      <c r="R244" s="100" t="s">
        <v>963</v>
      </c>
      <c r="S244" s="150" t="str">
        <f t="shared" si="21"/>
        <v>50-1W0</v>
      </c>
      <c r="T244" s="151">
        <v>50</v>
      </c>
      <c r="U244" s="147" t="str">
        <f t="shared" si="49"/>
        <v>50-1W0</v>
      </c>
      <c r="V244" s="148" t="str">
        <f t="shared" si="50"/>
        <v>51-1W1</v>
      </c>
      <c r="W244" s="80">
        <f t="shared" ca="1" si="40"/>
        <v>12.56</v>
      </c>
      <c r="X244" s="80">
        <f t="shared" ca="1" si="41"/>
        <v>15.585000000000001</v>
      </c>
      <c r="Y244" s="152" t="str">
        <f t="shared" si="30"/>
        <v>1W0</v>
      </c>
      <c r="Z244" s="152" t="str">
        <f t="shared" si="30"/>
        <v>1W1</v>
      </c>
      <c r="AA244" s="117">
        <v>16</v>
      </c>
      <c r="AB244" s="153" t="str">
        <f t="shared" ca="1" si="52"/>
        <v/>
      </c>
      <c r="AC244" s="153">
        <f t="shared" ca="1" si="37"/>
        <v>10</v>
      </c>
      <c r="AD244" s="154" t="str">
        <f t="shared" si="31"/>
        <v>増分なし</v>
      </c>
      <c r="AE244" s="153" t="s">
        <v>1025</v>
      </c>
      <c r="AF244" s="155">
        <f t="shared" ca="1" si="45"/>
        <v>0.98499999999999999</v>
      </c>
      <c r="AG244" s="155">
        <f t="shared" ca="1" si="46"/>
        <v>-3.3849999999999998</v>
      </c>
      <c r="AH244" s="153">
        <f t="shared" si="47"/>
        <v>0</v>
      </c>
      <c r="AI244" s="153" t="e">
        <f t="shared" si="48"/>
        <v>#REF!</v>
      </c>
      <c r="AJ244" s="153"/>
      <c r="AK244" s="153"/>
      <c r="AL244" s="153"/>
      <c r="AM244" s="83"/>
    </row>
    <row r="245" spans="11:39" ht="15">
      <c r="K245" s="83"/>
      <c r="N245" s="92">
        <v>51</v>
      </c>
      <c r="O245" s="142" t="s">
        <v>1042</v>
      </c>
      <c r="P245" s="94">
        <v>3.0249999999999999</v>
      </c>
      <c r="Q245" s="149">
        <f t="shared" si="51"/>
        <v>15.585000000000001</v>
      </c>
      <c r="R245" s="100" t="s">
        <v>963</v>
      </c>
      <c r="S245" s="150" t="str">
        <f t="shared" si="21"/>
        <v>51-1W1</v>
      </c>
      <c r="T245" s="151">
        <v>51</v>
      </c>
      <c r="U245" s="147" t="str">
        <f t="shared" si="49"/>
        <v>51-1W1</v>
      </c>
      <c r="V245" s="148" t="str">
        <f t="shared" si="50"/>
        <v>52-1W1</v>
      </c>
      <c r="W245" s="80">
        <f t="shared" ca="1" si="40"/>
        <v>15.585000000000001</v>
      </c>
      <c r="X245" s="80">
        <f t="shared" ca="1" si="41"/>
        <v>15.815000000000001</v>
      </c>
      <c r="Y245" s="152" t="str">
        <f t="shared" si="30"/>
        <v>1W1</v>
      </c>
      <c r="Z245" s="152" t="str">
        <f t="shared" si="30"/>
        <v>1W1</v>
      </c>
      <c r="AA245" s="111"/>
      <c r="AB245" s="153" t="str">
        <f t="shared" ca="1" si="52"/>
        <v/>
      </c>
      <c r="AC245" s="153">
        <f t="shared" ca="1" si="37"/>
        <v>10</v>
      </c>
      <c r="AD245" s="154" t="str">
        <f t="shared" si="31"/>
        <v>増分なし</v>
      </c>
      <c r="AE245" s="153" t="s">
        <v>1025</v>
      </c>
      <c r="AF245" s="155">
        <f t="shared" ca="1" si="45"/>
        <v>4.01</v>
      </c>
      <c r="AG245" s="155">
        <f t="shared" ca="1" si="46"/>
        <v>-3.6150000000000002</v>
      </c>
      <c r="AH245" s="153" t="e">
        <f t="shared" si="47"/>
        <v>#REF!</v>
      </c>
      <c r="AI245" s="153" t="e">
        <f t="shared" si="48"/>
        <v>#REF!</v>
      </c>
      <c r="AJ245" s="153"/>
      <c r="AK245" s="153"/>
      <c r="AL245" s="153"/>
      <c r="AM245" s="83"/>
    </row>
    <row r="246" spans="11:39">
      <c r="K246" s="83"/>
      <c r="N246" s="92">
        <v>52</v>
      </c>
      <c r="O246" s="126" t="s">
        <v>1042</v>
      </c>
      <c r="P246" s="94">
        <v>0.23</v>
      </c>
      <c r="Q246" s="149">
        <f t="shared" si="51"/>
        <v>15.815000000000001</v>
      </c>
      <c r="R246" s="100" t="s">
        <v>963</v>
      </c>
      <c r="S246" s="150" t="str">
        <f t="shared" si="21"/>
        <v>52-1W1</v>
      </c>
      <c r="T246" s="151">
        <v>52</v>
      </c>
      <c r="U246" s="147" t="str">
        <f t="shared" si="49"/>
        <v>52-1W1</v>
      </c>
      <c r="V246" s="148" t="str">
        <f t="shared" si="50"/>
        <v>53-1W0</v>
      </c>
      <c r="W246" s="80">
        <f t="shared" ca="1" si="40"/>
        <v>15.815000000000001</v>
      </c>
      <c r="X246" s="80">
        <f t="shared" ca="1" si="41"/>
        <v>18.84</v>
      </c>
      <c r="Y246" s="152" t="str">
        <f t="shared" si="30"/>
        <v>1W1</v>
      </c>
      <c r="Z246" s="152" t="str">
        <f t="shared" si="30"/>
        <v>1W0</v>
      </c>
      <c r="AA246" s="111"/>
      <c r="AB246" s="153" t="str">
        <f t="shared" ca="1" si="52"/>
        <v/>
      </c>
      <c r="AC246" s="153">
        <f t="shared" ca="1" si="37"/>
        <v>10</v>
      </c>
      <c r="AD246" s="154" t="str">
        <f t="shared" si="31"/>
        <v>増分なし</v>
      </c>
      <c r="AE246" s="153" t="s">
        <v>1025</v>
      </c>
      <c r="AF246" s="155">
        <f t="shared" ca="1" si="45"/>
        <v>4.24</v>
      </c>
      <c r="AG246" s="155">
        <f t="shared" ca="1" si="46"/>
        <v>-6.64</v>
      </c>
      <c r="AH246" s="153" t="e">
        <f t="shared" si="47"/>
        <v>#REF!</v>
      </c>
      <c r="AI246" s="153">
        <f t="shared" si="48"/>
        <v>0</v>
      </c>
      <c r="AJ246" s="153"/>
      <c r="AK246" s="153"/>
      <c r="AL246" s="153"/>
      <c r="AM246" s="83"/>
    </row>
    <row r="247" spans="11:39" ht="15">
      <c r="K247" s="83"/>
      <c r="N247" s="92">
        <v>53</v>
      </c>
      <c r="O247" s="142" t="s">
        <v>1126</v>
      </c>
      <c r="P247" s="94">
        <v>3.0249999999999999</v>
      </c>
      <c r="Q247" s="149">
        <f t="shared" si="51"/>
        <v>18.84</v>
      </c>
      <c r="R247" s="100" t="s">
        <v>963</v>
      </c>
      <c r="S247" s="150" t="str">
        <f t="shared" si="21"/>
        <v>53-1W0</v>
      </c>
      <c r="T247" s="151">
        <v>53</v>
      </c>
      <c r="U247" s="147" t="str">
        <f t="shared" si="49"/>
        <v>53-1W0</v>
      </c>
      <c r="V247" s="148" t="str">
        <f t="shared" si="50"/>
        <v>54-1W1</v>
      </c>
      <c r="W247" s="80">
        <f t="shared" ca="1" si="40"/>
        <v>18.84</v>
      </c>
      <c r="X247" s="80">
        <f t="shared" ca="1" si="41"/>
        <v>21.864999999999998</v>
      </c>
      <c r="Y247" s="152" t="str">
        <f t="shared" si="30"/>
        <v>1W0</v>
      </c>
      <c r="Z247" s="152" t="str">
        <f t="shared" si="30"/>
        <v>1W1</v>
      </c>
      <c r="AA247" s="111"/>
      <c r="AB247" s="153" t="str">
        <f t="shared" ca="1" si="52"/>
        <v/>
      </c>
      <c r="AC247" s="153">
        <f t="shared" ca="1" si="37"/>
        <v>10</v>
      </c>
      <c r="AD247" s="154" t="str">
        <f t="shared" si="31"/>
        <v>増分なし</v>
      </c>
      <c r="AE247" s="153" t="s">
        <v>1025</v>
      </c>
      <c r="AF247" s="155">
        <f t="shared" ca="1" si="45"/>
        <v>7.2649999999999997</v>
      </c>
      <c r="AG247" s="155">
        <f t="shared" ca="1" si="46"/>
        <v>-9.6649999999999991</v>
      </c>
      <c r="AH247" s="153">
        <f t="shared" si="47"/>
        <v>0</v>
      </c>
      <c r="AI247" s="153" t="e">
        <f t="shared" si="48"/>
        <v>#REF!</v>
      </c>
      <c r="AJ247" s="153"/>
      <c r="AK247" s="153"/>
      <c r="AL247" s="153"/>
      <c r="AM247" s="83"/>
    </row>
    <row r="248" spans="11:39" ht="15">
      <c r="K248" s="83"/>
      <c r="N248" s="92">
        <v>54</v>
      </c>
      <c r="O248" s="93" t="s">
        <v>1042</v>
      </c>
      <c r="P248" s="94">
        <v>3.0249999999999999</v>
      </c>
      <c r="Q248" s="149">
        <f t="shared" si="51"/>
        <v>21.864999999999998</v>
      </c>
      <c r="R248" s="100" t="s">
        <v>963</v>
      </c>
      <c r="S248" s="150" t="str">
        <f t="shared" si="21"/>
        <v>54-1W1</v>
      </c>
      <c r="T248" s="151">
        <v>54</v>
      </c>
      <c r="U248" s="147" t="str">
        <f t="shared" si="49"/>
        <v>54-1W1</v>
      </c>
      <c r="V248" s="148" t="str">
        <f t="shared" si="50"/>
        <v>55-1W1</v>
      </c>
      <c r="W248" s="80">
        <f t="shared" ca="1" si="40"/>
        <v>21.864999999999998</v>
      </c>
      <c r="X248" s="80">
        <f t="shared" ca="1" si="41"/>
        <v>22.094999999999999</v>
      </c>
      <c r="Y248" s="152" t="str">
        <f t="shared" si="30"/>
        <v>1W1</v>
      </c>
      <c r="Z248" s="152" t="str">
        <f t="shared" si="30"/>
        <v>1W1</v>
      </c>
      <c r="AA248" s="111"/>
      <c r="AB248" s="153" t="str">
        <f t="shared" ca="1" si="52"/>
        <v/>
      </c>
      <c r="AC248" s="153">
        <f t="shared" ca="1" si="37"/>
        <v>10</v>
      </c>
      <c r="AD248" s="154" t="str">
        <f t="shared" si="31"/>
        <v>増分なし</v>
      </c>
      <c r="AE248" s="153" t="s">
        <v>1025</v>
      </c>
      <c r="AF248" s="155">
        <f t="shared" ca="1" si="45"/>
        <v>10.29</v>
      </c>
      <c r="AG248" s="155">
        <f t="shared" ca="1" si="46"/>
        <v>-9.8949999999999996</v>
      </c>
      <c r="AH248" s="153" t="e">
        <f t="shared" si="47"/>
        <v>#REF!</v>
      </c>
      <c r="AI248" s="153" t="e">
        <f t="shared" si="48"/>
        <v>#REF!</v>
      </c>
      <c r="AJ248" s="153"/>
      <c r="AK248" s="153"/>
      <c r="AL248" s="153"/>
      <c r="AM248" s="83"/>
    </row>
    <row r="249" spans="11:39" ht="15">
      <c r="K249" s="83"/>
      <c r="N249" s="92">
        <v>55</v>
      </c>
      <c r="O249" s="142" t="s">
        <v>1042</v>
      </c>
      <c r="P249" s="94">
        <v>0.23</v>
      </c>
      <c r="Q249" s="149">
        <f t="shared" si="51"/>
        <v>22.094999999999999</v>
      </c>
      <c r="R249" s="100" t="s">
        <v>963</v>
      </c>
      <c r="S249" s="150" t="str">
        <f t="shared" si="21"/>
        <v>55-1W1</v>
      </c>
      <c r="T249" s="151">
        <v>55</v>
      </c>
      <c r="U249" s="147" t="str">
        <f t="shared" si="49"/>
        <v>55-1W1</v>
      </c>
      <c r="V249" s="148" t="str">
        <f t="shared" si="50"/>
        <v>56-1W0</v>
      </c>
      <c r="W249" s="80">
        <f t="shared" ca="1" si="40"/>
        <v>22.094999999999999</v>
      </c>
      <c r="X249" s="80">
        <f t="shared" ca="1" si="41"/>
        <v>25.119999999999997</v>
      </c>
      <c r="Y249" s="152" t="str">
        <f t="shared" si="30"/>
        <v>1W1</v>
      </c>
      <c r="Z249" s="152" t="str">
        <f t="shared" si="30"/>
        <v>1W0</v>
      </c>
      <c r="AA249" s="111"/>
      <c r="AB249" s="153" t="str">
        <f t="shared" ca="1" si="52"/>
        <v/>
      </c>
      <c r="AC249" s="153">
        <f t="shared" ca="1" si="37"/>
        <v>10</v>
      </c>
      <c r="AD249" s="154" t="str">
        <f t="shared" si="31"/>
        <v>増分なし</v>
      </c>
      <c r="AE249" s="153" t="s">
        <v>1025</v>
      </c>
      <c r="AF249" s="155">
        <f t="shared" ca="1" si="45"/>
        <v>10.52</v>
      </c>
      <c r="AG249" s="155">
        <f t="shared" ca="1" si="46"/>
        <v>-12.92</v>
      </c>
      <c r="AH249" s="153" t="e">
        <f t="shared" si="47"/>
        <v>#REF!</v>
      </c>
      <c r="AI249" s="153">
        <f t="shared" si="48"/>
        <v>0</v>
      </c>
      <c r="AJ249" s="153"/>
      <c r="AK249" s="153"/>
      <c r="AL249" s="153"/>
      <c r="AM249" s="83"/>
    </row>
    <row r="250" spans="11:39">
      <c r="K250" s="83"/>
      <c r="N250" s="92">
        <v>56</v>
      </c>
      <c r="O250" s="126" t="s">
        <v>1126</v>
      </c>
      <c r="P250" s="94">
        <v>3.0249999999999999</v>
      </c>
      <c r="Q250" s="149">
        <f t="shared" si="51"/>
        <v>25.119999999999997</v>
      </c>
      <c r="R250" s="100" t="s">
        <v>963</v>
      </c>
      <c r="S250" s="150" t="str">
        <f t="shared" si="21"/>
        <v>56-1W0</v>
      </c>
      <c r="T250" s="151">
        <v>56</v>
      </c>
      <c r="U250" s="147"/>
      <c r="V250" s="148"/>
      <c r="W250" s="80" t="str">
        <f t="shared" ca="1" si="40"/>
        <v/>
      </c>
      <c r="X250" s="80" t="str">
        <f t="shared" ca="1" si="41"/>
        <v/>
      </c>
      <c r="Y250" s="152" t="str">
        <f t="shared" si="30"/>
        <v/>
      </c>
      <c r="Z250" s="152" t="str">
        <f t="shared" si="30"/>
        <v/>
      </c>
      <c r="AA250" s="111"/>
      <c r="AB250" s="153" t="str">
        <f t="shared" si="52"/>
        <v/>
      </c>
      <c r="AC250" s="153" t="str">
        <f t="shared" si="37"/>
        <v/>
      </c>
      <c r="AD250" s="154" t="str">
        <f t="shared" si="31"/>
        <v/>
      </c>
      <c r="AE250" s="153" t="s">
        <v>1025</v>
      </c>
      <c r="AF250" s="155" t="str">
        <f t="shared" si="45"/>
        <v/>
      </c>
      <c r="AG250" s="155" t="str">
        <f t="shared" si="46"/>
        <v/>
      </c>
      <c r="AH250" s="153" t="str">
        <f t="shared" si="47"/>
        <v>录入参数</v>
      </c>
      <c r="AI250" s="153" t="str">
        <f t="shared" si="48"/>
        <v>录入参数</v>
      </c>
      <c r="AJ250" s="153"/>
      <c r="AK250" s="153"/>
      <c r="AL250" s="153"/>
      <c r="AM250" s="83"/>
    </row>
    <row r="251" spans="11:39">
      <c r="K251" s="83"/>
      <c r="N251" s="92">
        <v>57</v>
      </c>
      <c r="O251" s="126" t="s">
        <v>1126</v>
      </c>
      <c r="P251" s="94">
        <v>0</v>
      </c>
      <c r="Q251" s="99">
        <f>P251</f>
        <v>0</v>
      </c>
      <c r="R251" s="100" t="s">
        <v>963</v>
      </c>
      <c r="S251" s="150" t="str">
        <f t="shared" si="21"/>
        <v>57-1W0</v>
      </c>
      <c r="T251" s="151">
        <v>57</v>
      </c>
      <c r="U251" s="147" t="str">
        <f t="shared" ref="U251:U258" si="53">S251</f>
        <v>57-1W0</v>
      </c>
      <c r="V251" s="148" t="str">
        <f t="shared" ref="V251:V258" si="54">S252</f>
        <v>58-1W2</v>
      </c>
      <c r="W251" s="80">
        <f t="shared" ca="1" si="40"/>
        <v>0</v>
      </c>
      <c r="X251" s="80">
        <f t="shared" ca="1" si="41"/>
        <v>1.46</v>
      </c>
      <c r="Y251" s="152" t="str">
        <f t="shared" si="30"/>
        <v>1W0</v>
      </c>
      <c r="Z251" s="152" t="str">
        <f t="shared" si="30"/>
        <v>1W2</v>
      </c>
      <c r="AA251" s="111"/>
      <c r="AB251" s="153">
        <f t="shared" ca="1" si="52"/>
        <v>1</v>
      </c>
      <c r="AC251" s="153">
        <f t="shared" ca="1" si="37"/>
        <v>3</v>
      </c>
      <c r="AD251" s="154" t="str">
        <f t="shared" si="31"/>
        <v>増分なし</v>
      </c>
      <c r="AE251" s="153" t="s">
        <v>1025</v>
      </c>
      <c r="AF251" s="155">
        <f t="shared" ca="1" si="45"/>
        <v>0</v>
      </c>
      <c r="AG251" s="155">
        <f t="shared" ca="1" si="46"/>
        <v>0.66500000000000004</v>
      </c>
      <c r="AH251" s="153">
        <f t="shared" si="47"/>
        <v>0</v>
      </c>
      <c r="AI251" s="153" t="e">
        <f t="shared" si="48"/>
        <v>#REF!</v>
      </c>
      <c r="AJ251" s="153"/>
      <c r="AK251" s="153"/>
      <c r="AL251" s="153"/>
      <c r="AM251" s="83"/>
    </row>
    <row r="252" spans="11:39" ht="15">
      <c r="K252" s="83"/>
      <c r="N252" s="92">
        <v>58</v>
      </c>
      <c r="O252" s="142" t="s">
        <v>1047</v>
      </c>
      <c r="P252" s="94">
        <v>1.46</v>
      </c>
      <c r="Q252" s="149">
        <f t="shared" ref="Q252:Q263" si="55">P252+Q251</f>
        <v>1.46</v>
      </c>
      <c r="R252" s="100" t="s">
        <v>963</v>
      </c>
      <c r="S252" s="150" t="str">
        <f t="shared" si="21"/>
        <v>58-1W2</v>
      </c>
      <c r="T252" s="151">
        <v>58</v>
      </c>
      <c r="U252" s="147" t="str">
        <f t="shared" si="53"/>
        <v>58-1W2</v>
      </c>
      <c r="V252" s="148" t="str">
        <f t="shared" si="54"/>
        <v>59-1W2</v>
      </c>
      <c r="W252" s="80">
        <f t="shared" ca="1" si="40"/>
        <v>1.46</v>
      </c>
      <c r="X252" s="80">
        <f t="shared" ca="1" si="41"/>
        <v>4.82</v>
      </c>
      <c r="Y252" s="152" t="str">
        <f t="shared" si="30"/>
        <v>1W2</v>
      </c>
      <c r="Z252" s="152" t="str">
        <f t="shared" si="30"/>
        <v>1W2</v>
      </c>
      <c r="AA252" s="111"/>
      <c r="AB252" s="153">
        <f ca="1">IF(OR(U252="",U252="-"),"",IF(AC252=IF(W252+0.00001&gt;MAX(A节点位置A),INDEX(A要素号A,MAX(A要素号A)),LOOKUP(W252+0.00001,A节点位置A,A要素号A)),"",IF(W252+0.00001&gt;MAX(A节点位置A),INDEX(A要素号A,MAX(A要素号A)),LOOKUP(W252+0.00001,A节点位置A,A要素号A))))</f>
        <v>3</v>
      </c>
      <c r="AC252" s="153">
        <f ca="1">IF(OR(V252="",V252="-"),"",IF(X252+0.00001&gt;MAX(A节点位置A),INDEX(A要素号A,MAX(A要素号A)),LOOKUP(X252-0.000001,A节点位置A,A要素号A)))</f>
        <v>5</v>
      </c>
      <c r="AD252" s="154" t="str">
        <f t="shared" si="31"/>
        <v>増分なし</v>
      </c>
      <c r="AE252" s="153" t="s">
        <v>1025</v>
      </c>
      <c r="AF252" s="155">
        <f ca="1">IF(OR(U252="",U252="-"),"",IF(AND(AB252="",AC252&lt;&gt;""),ROUND(W252-LOOKUP(AC252,A要素号A,A节点位置A),3),ROUND(W252-LOOKUP(AB252,A要素号A,A节点位置A),3)))</f>
        <v>8.5000000000000006E-2</v>
      </c>
      <c r="AG252" s="155">
        <f ca="1">IF(OR(V252="",V252="-",AC252=""),"",ROUND(LOOKUP(AC252,A要素号A,A节点位置A)+LOOKUP(AC252,A要素号A,A要素长A)-X252,3))</f>
        <v>1.28</v>
      </c>
      <c r="AH252" s="153" t="e">
        <f t="shared" si="47"/>
        <v>#REF!</v>
      </c>
      <c r="AI252" s="153" t="e">
        <f t="shared" si="48"/>
        <v>#REF!</v>
      </c>
      <c r="AJ252" s="153"/>
      <c r="AK252" s="153"/>
      <c r="AL252" s="153"/>
      <c r="AM252" s="83"/>
    </row>
    <row r="253" spans="11:39" ht="15">
      <c r="K253" s="83"/>
      <c r="N253" s="92">
        <v>59</v>
      </c>
      <c r="O253" s="93" t="s">
        <v>1047</v>
      </c>
      <c r="P253" s="94">
        <v>3.36</v>
      </c>
      <c r="Q253" s="149">
        <f t="shared" si="55"/>
        <v>4.82</v>
      </c>
      <c r="R253" s="100" t="s">
        <v>963</v>
      </c>
      <c r="S253" s="150" t="str">
        <f t="shared" si="21"/>
        <v>59-1W2</v>
      </c>
      <c r="T253" s="151">
        <v>59</v>
      </c>
      <c r="U253" s="147" t="str">
        <f t="shared" si="53"/>
        <v>59-1W2</v>
      </c>
      <c r="V253" s="148" t="str">
        <f t="shared" si="54"/>
        <v>60-1W0</v>
      </c>
      <c r="W253" s="80">
        <f t="shared" ca="1" si="40"/>
        <v>4.82</v>
      </c>
      <c r="X253" s="80">
        <f t="shared" ca="1" si="41"/>
        <v>6.28</v>
      </c>
      <c r="Y253" s="152" t="str">
        <f t="shared" si="30"/>
        <v>1W2</v>
      </c>
      <c r="Z253" s="152" t="str">
        <f t="shared" si="30"/>
        <v>1W0</v>
      </c>
      <c r="AA253" s="111"/>
      <c r="AB253" s="153">
        <f t="shared" ca="1" si="52"/>
        <v>5</v>
      </c>
      <c r="AC253" s="153">
        <f t="shared" ca="1" si="37"/>
        <v>6</v>
      </c>
      <c r="AD253" s="154" t="str">
        <f t="shared" si="31"/>
        <v>増分なし</v>
      </c>
      <c r="AE253" s="153" t="s">
        <v>1025</v>
      </c>
      <c r="AF253" s="155">
        <f t="shared" ca="1" si="45"/>
        <v>0.19500000000000001</v>
      </c>
      <c r="AG253" s="155">
        <f t="shared" ca="1" si="46"/>
        <v>1.2949999999999999</v>
      </c>
      <c r="AH253" s="153" t="e">
        <f t="shared" si="47"/>
        <v>#REF!</v>
      </c>
      <c r="AI253" s="153">
        <f t="shared" si="48"/>
        <v>0</v>
      </c>
      <c r="AJ253" s="153"/>
      <c r="AK253" s="153"/>
      <c r="AL253" s="153"/>
      <c r="AM253" s="83"/>
    </row>
    <row r="254" spans="11:39">
      <c r="K254" s="83"/>
      <c r="N254" s="92">
        <v>60</v>
      </c>
      <c r="O254" s="126" t="s">
        <v>1126</v>
      </c>
      <c r="P254" s="94">
        <v>1.46</v>
      </c>
      <c r="Q254" s="149">
        <f t="shared" si="55"/>
        <v>6.28</v>
      </c>
      <c r="R254" s="100" t="s">
        <v>963</v>
      </c>
      <c r="S254" s="150" t="str">
        <f t="shared" si="21"/>
        <v>60-1W0</v>
      </c>
      <c r="T254" s="151">
        <v>60</v>
      </c>
      <c r="U254" s="147" t="str">
        <f t="shared" si="53"/>
        <v>60-1W0</v>
      </c>
      <c r="V254" s="148" t="str">
        <f t="shared" si="54"/>
        <v>61-1W2</v>
      </c>
      <c r="W254" s="80">
        <f t="shared" ca="1" si="40"/>
        <v>6.28</v>
      </c>
      <c r="X254" s="80">
        <f t="shared" ca="1" si="41"/>
        <v>7.74</v>
      </c>
      <c r="Y254" s="152" t="str">
        <f t="shared" si="30"/>
        <v>1W0</v>
      </c>
      <c r="Z254" s="152" t="str">
        <f t="shared" si="30"/>
        <v>1W2</v>
      </c>
      <c r="AA254" s="111"/>
      <c r="AB254" s="153">
        <f t="shared" ca="1" si="52"/>
        <v>6</v>
      </c>
      <c r="AC254" s="153">
        <f t="shared" ca="1" si="37"/>
        <v>7</v>
      </c>
      <c r="AD254" s="154" t="str">
        <f t="shared" si="31"/>
        <v>増分なし</v>
      </c>
      <c r="AE254" s="153" t="s">
        <v>1025</v>
      </c>
      <c r="AF254" s="155">
        <f t="shared" ca="1" si="45"/>
        <v>0.18</v>
      </c>
      <c r="AG254" s="155">
        <f t="shared" ca="1" si="46"/>
        <v>2.335</v>
      </c>
      <c r="AH254" s="153">
        <f t="shared" si="47"/>
        <v>0</v>
      </c>
      <c r="AI254" s="153" t="e">
        <f t="shared" si="48"/>
        <v>#REF!</v>
      </c>
      <c r="AJ254" s="153"/>
      <c r="AK254" s="153"/>
      <c r="AL254" s="153"/>
      <c r="AM254" s="83"/>
    </row>
    <row r="255" spans="11:39" ht="15">
      <c r="K255" s="83"/>
      <c r="N255" s="92">
        <v>61</v>
      </c>
      <c r="O255" s="93" t="s">
        <v>1047</v>
      </c>
      <c r="P255" s="94">
        <v>1.46</v>
      </c>
      <c r="Q255" s="149">
        <f t="shared" si="55"/>
        <v>7.74</v>
      </c>
      <c r="R255" s="100" t="s">
        <v>963</v>
      </c>
      <c r="S255" s="150" t="str">
        <f t="shared" si="21"/>
        <v>61-1W2</v>
      </c>
      <c r="T255" s="151">
        <v>61</v>
      </c>
      <c r="U255" s="147" t="str">
        <f t="shared" si="53"/>
        <v>61-1W2</v>
      </c>
      <c r="V255" s="148" t="str">
        <f t="shared" si="54"/>
        <v>62-1W2</v>
      </c>
      <c r="W255" s="80">
        <f t="shared" ca="1" si="40"/>
        <v>7.74</v>
      </c>
      <c r="X255" s="80">
        <f t="shared" ca="1" si="41"/>
        <v>11.1</v>
      </c>
      <c r="Y255" s="152" t="str">
        <f t="shared" si="30"/>
        <v>1W2</v>
      </c>
      <c r="Z255" s="152" t="str">
        <f t="shared" si="30"/>
        <v>1W2</v>
      </c>
      <c r="AA255" s="111"/>
      <c r="AB255" s="153">
        <f t="shared" ca="1" si="52"/>
        <v>7</v>
      </c>
      <c r="AC255" s="153">
        <f t="shared" ca="1" si="37"/>
        <v>9</v>
      </c>
      <c r="AD255" s="154" t="str">
        <f t="shared" si="31"/>
        <v>増分なし</v>
      </c>
      <c r="AE255" s="153" t="s">
        <v>1025</v>
      </c>
      <c r="AF255" s="155">
        <f t="shared" ca="1" si="45"/>
        <v>0.16500000000000001</v>
      </c>
      <c r="AG255" s="155">
        <f t="shared" ca="1" si="46"/>
        <v>0.47499999999999998</v>
      </c>
      <c r="AH255" s="153" t="e">
        <f t="shared" si="47"/>
        <v>#REF!</v>
      </c>
      <c r="AI255" s="153" t="e">
        <f t="shared" si="48"/>
        <v>#REF!</v>
      </c>
      <c r="AJ255" s="153"/>
      <c r="AK255" s="153"/>
      <c r="AL255" s="153"/>
      <c r="AM255" s="83"/>
    </row>
    <row r="256" spans="11:39" ht="15">
      <c r="K256" s="83"/>
      <c r="N256" s="92">
        <v>62</v>
      </c>
      <c r="O256" s="93" t="s">
        <v>1047</v>
      </c>
      <c r="P256" s="94">
        <v>3.36</v>
      </c>
      <c r="Q256" s="149">
        <f t="shared" si="55"/>
        <v>11.1</v>
      </c>
      <c r="R256" s="100" t="s">
        <v>963</v>
      </c>
      <c r="S256" s="150" t="str">
        <f t="shared" si="21"/>
        <v>62-1W2</v>
      </c>
      <c r="T256" s="151">
        <v>62</v>
      </c>
      <c r="U256" s="147" t="str">
        <f t="shared" si="53"/>
        <v>62-1W2</v>
      </c>
      <c r="V256" s="148" t="str">
        <f t="shared" si="54"/>
        <v>63-1W0</v>
      </c>
      <c r="W256" s="80">
        <f t="shared" ca="1" si="40"/>
        <v>11.1</v>
      </c>
      <c r="X256" s="80">
        <f t="shared" ca="1" si="41"/>
        <v>12.559999999999999</v>
      </c>
      <c r="Y256" s="152" t="str">
        <f t="shared" si="30"/>
        <v>1W2</v>
      </c>
      <c r="Z256" s="152" t="str">
        <f t="shared" si="30"/>
        <v>1W0</v>
      </c>
      <c r="AA256" s="111"/>
      <c r="AB256" s="153">
        <f ca="1">IF(OR(U256="",U256="-"),"",IF(AC256=IF(W256+0.00001&gt;MAX(A节点位置A),INDEX(A要素号A,MAX(A要素号A)),LOOKUP(W256+0.00001,A节点位置A,A要素号A)),"",IF(W256+0.00001&gt;MAX(A节点位置A),INDEX(A要素号A,MAX(A要素号A)),LOOKUP(W256+0.00001,A节点位置A,A要素号A))))</f>
        <v>9</v>
      </c>
      <c r="AC256" s="153">
        <f ca="1">IF(OR(V256="",V256="-"),"",IF(X256+0.00001&gt;MAX(A节点位置A),INDEX(A要素号A,MAX(A要素号A)),LOOKUP(X256-0.000001,A节点位置A,A要素号A)))</f>
        <v>10</v>
      </c>
      <c r="AD256" s="154" t="str">
        <f t="shared" si="31"/>
        <v>増分なし</v>
      </c>
      <c r="AE256" s="153" t="s">
        <v>1025</v>
      </c>
      <c r="AF256" s="155">
        <f ca="1">IF(OR(U256="",U256="-"),"",IF(AND(AB256="",AC256&lt;&gt;""),ROUND(W256-LOOKUP(AC256,A要素号A,A节点位置A),3),ROUND(W256-LOOKUP(AB256,A要素号A,A节点位置A),3)))</f>
        <v>0.27500000000000002</v>
      </c>
      <c r="AG256" s="155">
        <f ca="1">IF(OR(V256="",V256="-",AC256=""),"",ROUND(LOOKUP(AC256,A要素号A,A节点位置A)+LOOKUP(AC256,A要素号A,A要素长A)-X256,3))</f>
        <v>-0.36</v>
      </c>
      <c r="AH256" s="153" t="e">
        <f t="shared" si="47"/>
        <v>#REF!</v>
      </c>
      <c r="AI256" s="153">
        <f t="shared" si="48"/>
        <v>0</v>
      </c>
      <c r="AJ256" s="153"/>
      <c r="AK256" s="153"/>
      <c r="AL256" s="153"/>
      <c r="AM256" s="83"/>
    </row>
    <row r="257" spans="11:39">
      <c r="K257" s="83"/>
      <c r="N257" s="92">
        <v>63</v>
      </c>
      <c r="O257" s="126" t="s">
        <v>1126</v>
      </c>
      <c r="P257" s="94">
        <v>1.46</v>
      </c>
      <c r="Q257" s="149">
        <f t="shared" si="55"/>
        <v>12.559999999999999</v>
      </c>
      <c r="R257" s="100" t="s">
        <v>963</v>
      </c>
      <c r="S257" s="150" t="str">
        <f t="shared" si="21"/>
        <v>63-1W0</v>
      </c>
      <c r="T257" s="151">
        <v>63</v>
      </c>
      <c r="U257" s="147" t="str">
        <f t="shared" si="53"/>
        <v>63-1W0</v>
      </c>
      <c r="V257" s="148" t="str">
        <f t="shared" si="54"/>
        <v>64-1W2</v>
      </c>
      <c r="W257" s="80">
        <f t="shared" ca="1" si="40"/>
        <v>12.559999999999999</v>
      </c>
      <c r="X257" s="80">
        <f t="shared" ca="1" si="41"/>
        <v>14.02</v>
      </c>
      <c r="Y257" s="152" t="str">
        <f t="shared" si="30"/>
        <v>1W0</v>
      </c>
      <c r="Z257" s="152" t="str">
        <f t="shared" si="30"/>
        <v>1W2</v>
      </c>
      <c r="AA257" s="111"/>
      <c r="AB257" s="153" t="str">
        <f t="shared" ca="1" si="52"/>
        <v/>
      </c>
      <c r="AC257" s="153">
        <f t="shared" ca="1" si="37"/>
        <v>10</v>
      </c>
      <c r="AD257" s="154" t="str">
        <f t="shared" si="31"/>
        <v>増分なし</v>
      </c>
      <c r="AE257" s="153" t="s">
        <v>1025</v>
      </c>
      <c r="AF257" s="155">
        <f t="shared" ca="1" si="45"/>
        <v>0.98499999999999999</v>
      </c>
      <c r="AG257" s="155">
        <f t="shared" ca="1" si="46"/>
        <v>-1.82</v>
      </c>
      <c r="AH257" s="153">
        <f t="shared" si="47"/>
        <v>0</v>
      </c>
      <c r="AI257" s="153" t="e">
        <f t="shared" si="48"/>
        <v>#REF!</v>
      </c>
      <c r="AJ257" s="153"/>
      <c r="AK257" s="153"/>
      <c r="AL257" s="153"/>
      <c r="AM257" s="83"/>
    </row>
    <row r="258" spans="11:39" ht="15">
      <c r="K258" s="83"/>
      <c r="N258" s="92">
        <v>64</v>
      </c>
      <c r="O258" s="93" t="s">
        <v>1047</v>
      </c>
      <c r="P258" s="94">
        <v>1.46</v>
      </c>
      <c r="Q258" s="149">
        <f t="shared" si="55"/>
        <v>14.02</v>
      </c>
      <c r="R258" s="100" t="s">
        <v>963</v>
      </c>
      <c r="S258" s="150" t="str">
        <f t="shared" si="21"/>
        <v>64-1W2</v>
      </c>
      <c r="T258" s="151">
        <v>64</v>
      </c>
      <c r="U258" s="147" t="str">
        <f t="shared" si="53"/>
        <v>64-1W2</v>
      </c>
      <c r="V258" s="148" t="str">
        <f t="shared" si="54"/>
        <v>65-1W2</v>
      </c>
      <c r="W258" s="80">
        <f t="shared" ca="1" si="40"/>
        <v>14.02</v>
      </c>
      <c r="X258" s="80">
        <f t="shared" ca="1" si="41"/>
        <v>17.38</v>
      </c>
      <c r="Y258" s="152" t="str">
        <f t="shared" si="30"/>
        <v>1W2</v>
      </c>
      <c r="Z258" s="152" t="str">
        <f t="shared" si="30"/>
        <v>1W2</v>
      </c>
      <c r="AA258" s="111"/>
      <c r="AB258" s="153" t="str">
        <f t="shared" ca="1" si="52"/>
        <v/>
      </c>
      <c r="AC258" s="153">
        <f t="shared" ca="1" si="37"/>
        <v>10</v>
      </c>
      <c r="AD258" s="154" t="str">
        <f t="shared" si="31"/>
        <v>増分なし</v>
      </c>
      <c r="AE258" s="153" t="s">
        <v>1025</v>
      </c>
      <c r="AF258" s="155">
        <f t="shared" ca="1" si="45"/>
        <v>2.4449999999999998</v>
      </c>
      <c r="AG258" s="155">
        <f t="shared" ca="1" si="46"/>
        <v>-5.18</v>
      </c>
      <c r="AH258" s="153" t="e">
        <f t="shared" si="47"/>
        <v>#REF!</v>
      </c>
      <c r="AI258" s="153" t="e">
        <f t="shared" si="48"/>
        <v>#REF!</v>
      </c>
      <c r="AJ258" s="153"/>
      <c r="AK258" s="153"/>
      <c r="AL258" s="153"/>
      <c r="AM258" s="83"/>
    </row>
    <row r="259" spans="11:39" ht="15">
      <c r="K259" s="83"/>
      <c r="N259" s="92">
        <v>65</v>
      </c>
      <c r="O259" s="93" t="s">
        <v>1047</v>
      </c>
      <c r="P259" s="94">
        <v>3.36</v>
      </c>
      <c r="Q259" s="149">
        <f t="shared" si="55"/>
        <v>17.38</v>
      </c>
      <c r="R259" s="100" t="s">
        <v>963</v>
      </c>
      <c r="S259" s="150" t="str">
        <f t="shared" si="21"/>
        <v>65-1W2</v>
      </c>
      <c r="T259" s="151">
        <v>65</v>
      </c>
      <c r="U259" s="147" t="str">
        <f t="shared" ref="U259:U260" si="56">S259</f>
        <v>65-1W2</v>
      </c>
      <c r="V259" s="148" t="str">
        <f t="shared" ref="V259:V262" si="57">S260</f>
        <v>66-1W0</v>
      </c>
      <c r="W259" s="80">
        <f t="shared" ca="1" si="40"/>
        <v>17.38</v>
      </c>
      <c r="X259" s="80">
        <f t="shared" ca="1" si="41"/>
        <v>18.84</v>
      </c>
      <c r="Y259" s="152" t="str">
        <f t="shared" si="30"/>
        <v>1W2</v>
      </c>
      <c r="Z259" s="152" t="str">
        <f t="shared" si="30"/>
        <v>1W0</v>
      </c>
      <c r="AA259" s="111"/>
      <c r="AB259" s="153" t="str">
        <f t="shared" ca="1" si="52"/>
        <v/>
      </c>
      <c r="AC259" s="153">
        <f t="shared" ca="1" si="37"/>
        <v>10</v>
      </c>
      <c r="AD259" s="154" t="str">
        <f t="shared" si="31"/>
        <v>増分なし</v>
      </c>
      <c r="AE259" s="153" t="s">
        <v>1025</v>
      </c>
      <c r="AF259" s="155">
        <f t="shared" ca="1" si="45"/>
        <v>5.8049999999999997</v>
      </c>
      <c r="AG259" s="155">
        <f t="shared" ca="1" si="46"/>
        <v>-6.64</v>
      </c>
      <c r="AH259" s="153" t="e">
        <f t="shared" ref="AH259:AH290" si="58">IF(Y259="","录入参数",_xlfn.IFNA(_xlfn.IFNA(_xlfn.IFNA(_xlfn.IFNA(INDEX($C$42:$C$91,MATCH(Y259,$B$42:$B$91,0)),INDEX($F$42:$F$91,MATCH(Y259,$E$42:$E$91,0))),INDEX($I$42:$I$91,MATCH(Y259,$H$42:$H$91,0))),INDEX($L$42:$L$91,MATCH(Y259,$K$42:$K$91,0))),"无对应参数"))</f>
        <v>#REF!</v>
      </c>
      <c r="AI259" s="153">
        <f t="shared" ref="AI259:AI290" si="59">IF(Z259="","录入参数",_xlfn.IFNA(_xlfn.IFNA(_xlfn.IFNA(_xlfn.IFNA(INDEX($C$42:$C$91,MATCH(Z259,$B$42:$B$91,0)),INDEX($F$42:$F$91,MATCH(Z259,$E$42:$E$91,0))),INDEX($I$42:$I$91,MATCH(Z259,$H$42:$H$91,0))),INDEX($L$42:$L$91,MATCH(Z259,$K$42:$K$91,0))),"无对应参数"))</f>
        <v>0</v>
      </c>
      <c r="AJ259" s="153"/>
      <c r="AK259" s="153"/>
      <c r="AL259" s="153"/>
      <c r="AM259" s="83"/>
    </row>
    <row r="260" spans="11:39">
      <c r="K260" s="83"/>
      <c r="N260" s="92">
        <v>66</v>
      </c>
      <c r="O260" s="126" t="s">
        <v>1126</v>
      </c>
      <c r="P260" s="94">
        <v>1.46</v>
      </c>
      <c r="Q260" s="149">
        <f t="shared" si="55"/>
        <v>18.84</v>
      </c>
      <c r="R260" s="100" t="s">
        <v>963</v>
      </c>
      <c r="S260" s="150" t="str">
        <f t="shared" si="21"/>
        <v>66-1W0</v>
      </c>
      <c r="T260" s="151">
        <v>66</v>
      </c>
      <c r="U260" s="148" t="str">
        <f t="shared" si="56"/>
        <v>66-1W0</v>
      </c>
      <c r="V260" s="148" t="str">
        <f t="shared" si="57"/>
        <v>67-1W2</v>
      </c>
      <c r="W260" s="80">
        <f t="shared" ca="1" si="40"/>
        <v>18.84</v>
      </c>
      <c r="X260" s="80">
        <f t="shared" ca="1" si="41"/>
        <v>20.3</v>
      </c>
      <c r="Y260" s="152" t="str">
        <f t="shared" ref="Y260:Z307" si="60">IF(U260="","",MID(U260,FIND("-",U260,1)+1,6))</f>
        <v>1W0</v>
      </c>
      <c r="Z260" s="152" t="str">
        <f t="shared" si="60"/>
        <v>1W2</v>
      </c>
      <c r="AA260" s="117">
        <f>AA255+1</f>
        <v>1</v>
      </c>
      <c r="AB260" s="153" t="str">
        <f t="shared" ref="AB260:AB263" ca="1" si="61">IF(OR(U260="",U260="-"),"",IF(AC260=IF(W260+0.00001&gt;MAX(A节点位置A),INDEX(A要素号A,MAX(A要素号A)),LOOKUP(W260+0.00001,A节点位置A,A要素号A)),"",IF(W260+0.00001&gt;MAX(A节点位置A),INDEX(A要素号A,MAX(A要素号A)),LOOKUP(W260+0.00001,A节点位置A,A要素号A))))</f>
        <v/>
      </c>
      <c r="AC260" s="153">
        <f t="shared" ref="AC260:AC263" ca="1" si="62">IF(OR(V260="",V260="-"),"",IF(X260+0.00001&gt;MAX(A节点位置A),INDEX(A要素号A,MAX(A要素号A)),LOOKUP(X260-0.000001,A节点位置A,A要素号A)))</f>
        <v>10</v>
      </c>
      <c r="AD260" s="154" t="str">
        <f t="shared" ref="AD260:AD326" si="63">IF(OR(R260="",U260=""),"",R260)</f>
        <v>増分なし</v>
      </c>
      <c r="AE260" s="153" t="s">
        <v>1025</v>
      </c>
      <c r="AF260" s="155">
        <f t="shared" ref="AF260:AF263" ca="1" si="64">IF(OR(U260="",U260="-"),"",IF(AND(AB260="",AC260&lt;&gt;""),ROUND(W260-LOOKUP(AC260,A要素号A,A节点位置A),3),ROUND(W260-LOOKUP(AB260,A要素号A,A节点位置A),3)))</f>
        <v>7.2649999999999997</v>
      </c>
      <c r="AG260" s="155">
        <f t="shared" ref="AG260:AG263" ca="1" si="65">IF(OR(V260="",V260="-",AC260=""),"",ROUND(LOOKUP(AC260,A要素号A,A节点位置A)+LOOKUP(AC260,A要素号A,A要素长A)-X260,3))</f>
        <v>-8.1</v>
      </c>
      <c r="AH260" s="153">
        <f t="shared" si="58"/>
        <v>0</v>
      </c>
      <c r="AI260" s="153" t="e">
        <f t="shared" si="59"/>
        <v>#REF!</v>
      </c>
      <c r="AJ260" s="153"/>
      <c r="AK260" s="153"/>
      <c r="AL260" s="153"/>
      <c r="AM260" s="83"/>
    </row>
    <row r="261" spans="11:39" ht="15">
      <c r="K261" s="83"/>
      <c r="N261" s="92">
        <v>67</v>
      </c>
      <c r="O261" s="93" t="s">
        <v>1047</v>
      </c>
      <c r="P261" s="94">
        <v>1.46</v>
      </c>
      <c r="Q261" s="149">
        <f t="shared" si="55"/>
        <v>20.3</v>
      </c>
      <c r="R261" s="100" t="s">
        <v>963</v>
      </c>
      <c r="S261" s="150" t="str">
        <f t="shared" si="21"/>
        <v>67-1W2</v>
      </c>
      <c r="T261" s="151">
        <v>67</v>
      </c>
      <c r="U261" s="148" t="str">
        <f>V260</f>
        <v>67-1W2</v>
      </c>
      <c r="V261" s="148" t="str">
        <f t="shared" si="57"/>
        <v>68-1W2</v>
      </c>
      <c r="W261" s="80">
        <f t="shared" ca="1" si="40"/>
        <v>20.3</v>
      </c>
      <c r="X261" s="80">
        <f t="shared" ca="1" si="41"/>
        <v>23.66</v>
      </c>
      <c r="Y261" s="152" t="str">
        <f t="shared" si="60"/>
        <v>1W2</v>
      </c>
      <c r="Z261" s="152" t="str">
        <f t="shared" si="60"/>
        <v>1W2</v>
      </c>
      <c r="AA261" s="117">
        <f>AA260+1</f>
        <v>2</v>
      </c>
      <c r="AB261" s="153" t="str">
        <f t="shared" ca="1" si="61"/>
        <v/>
      </c>
      <c r="AC261" s="153">
        <f t="shared" ca="1" si="62"/>
        <v>10</v>
      </c>
      <c r="AD261" s="154" t="str">
        <f t="shared" si="63"/>
        <v>増分なし</v>
      </c>
      <c r="AE261" s="153" t="s">
        <v>1025</v>
      </c>
      <c r="AF261" s="155">
        <f t="shared" ca="1" si="64"/>
        <v>8.7249999999999996</v>
      </c>
      <c r="AG261" s="155">
        <f t="shared" ca="1" si="65"/>
        <v>-11.46</v>
      </c>
      <c r="AH261" s="153" t="e">
        <f t="shared" si="58"/>
        <v>#REF!</v>
      </c>
      <c r="AI261" s="153" t="e">
        <f t="shared" si="59"/>
        <v>#REF!</v>
      </c>
      <c r="AJ261" s="153"/>
      <c r="AK261" s="153"/>
      <c r="AL261" s="153"/>
      <c r="AM261" s="83"/>
    </row>
    <row r="262" spans="11:39" ht="15">
      <c r="K262" s="83"/>
      <c r="N262" s="92">
        <v>68</v>
      </c>
      <c r="O262" s="93" t="s">
        <v>1047</v>
      </c>
      <c r="P262" s="94">
        <v>3.36</v>
      </c>
      <c r="Q262" s="149">
        <f t="shared" si="55"/>
        <v>23.66</v>
      </c>
      <c r="R262" s="100" t="s">
        <v>963</v>
      </c>
      <c r="S262" s="150" t="str">
        <f t="shared" si="21"/>
        <v>68-1W2</v>
      </c>
      <c r="T262" s="151">
        <v>68</v>
      </c>
      <c r="U262" s="148" t="str">
        <f>V261</f>
        <v>68-1W2</v>
      </c>
      <c r="V262" s="148" t="str">
        <f t="shared" si="57"/>
        <v>69-1W0</v>
      </c>
      <c r="W262" s="80">
        <f t="shared" ca="1" si="40"/>
        <v>23.66</v>
      </c>
      <c r="X262" s="80">
        <f t="shared" ca="1" si="41"/>
        <v>25.12</v>
      </c>
      <c r="Y262" s="152" t="str">
        <f t="shared" si="60"/>
        <v>1W2</v>
      </c>
      <c r="Z262" s="152" t="str">
        <f t="shared" si="60"/>
        <v>1W0</v>
      </c>
      <c r="AA262" s="117">
        <f t="shared" ref="AA262:AA277" si="66">AA261+1</f>
        <v>3</v>
      </c>
      <c r="AB262" s="153" t="str">
        <f t="shared" ca="1" si="61"/>
        <v/>
      </c>
      <c r="AC262" s="153">
        <f t="shared" ca="1" si="62"/>
        <v>10</v>
      </c>
      <c r="AD262" s="154" t="str">
        <f t="shared" si="63"/>
        <v>増分なし</v>
      </c>
      <c r="AE262" s="153" t="s">
        <v>1025</v>
      </c>
      <c r="AF262" s="155">
        <f t="shared" ca="1" si="64"/>
        <v>12.085000000000001</v>
      </c>
      <c r="AG262" s="155">
        <f t="shared" ca="1" si="65"/>
        <v>-12.92</v>
      </c>
      <c r="AH262" s="153" t="e">
        <f t="shared" si="58"/>
        <v>#REF!</v>
      </c>
      <c r="AI262" s="153">
        <f t="shared" si="59"/>
        <v>0</v>
      </c>
      <c r="AJ262" s="153"/>
      <c r="AK262" s="153"/>
      <c r="AL262" s="153"/>
      <c r="AM262" s="83"/>
    </row>
    <row r="263" spans="11:39">
      <c r="K263" s="83"/>
      <c r="N263" s="92">
        <v>69</v>
      </c>
      <c r="O263" s="126" t="s">
        <v>1126</v>
      </c>
      <c r="P263" s="94">
        <v>1.46</v>
      </c>
      <c r="Q263" s="149">
        <f t="shared" si="55"/>
        <v>25.12</v>
      </c>
      <c r="R263" s="100" t="s">
        <v>963</v>
      </c>
      <c r="S263" s="150" t="str">
        <f t="shared" si="21"/>
        <v>69-1W0</v>
      </c>
      <c r="T263" s="151">
        <v>69</v>
      </c>
      <c r="U263" s="148"/>
      <c r="V263" s="148"/>
      <c r="W263" s="80" t="str">
        <f t="shared" ca="1" si="40"/>
        <v/>
      </c>
      <c r="X263" s="80" t="str">
        <f t="shared" ca="1" si="41"/>
        <v/>
      </c>
      <c r="Y263" s="152" t="str">
        <f t="shared" si="60"/>
        <v/>
      </c>
      <c r="Z263" s="152" t="str">
        <f t="shared" si="60"/>
        <v/>
      </c>
      <c r="AA263" s="117">
        <f t="shared" si="66"/>
        <v>4</v>
      </c>
      <c r="AB263" s="153" t="str">
        <f t="shared" si="61"/>
        <v/>
      </c>
      <c r="AC263" s="153" t="str">
        <f t="shared" si="62"/>
        <v/>
      </c>
      <c r="AD263" s="154" t="str">
        <f t="shared" si="63"/>
        <v/>
      </c>
      <c r="AE263" s="153" t="s">
        <v>1025</v>
      </c>
      <c r="AF263" s="155" t="str">
        <f t="shared" si="64"/>
        <v/>
      </c>
      <c r="AG263" s="155" t="str">
        <f t="shared" si="65"/>
        <v/>
      </c>
      <c r="AH263" s="153" t="str">
        <f t="shared" si="58"/>
        <v>录入参数</v>
      </c>
      <c r="AI263" s="153" t="str">
        <f t="shared" si="59"/>
        <v>录入参数</v>
      </c>
      <c r="AJ263" s="153"/>
      <c r="AK263" s="153"/>
      <c r="AL263" s="153"/>
      <c r="AM263" s="83"/>
    </row>
    <row r="264" spans="11:39">
      <c r="K264" s="83"/>
      <c r="N264" s="92">
        <v>70</v>
      </c>
      <c r="O264" s="121" t="s">
        <v>1208</v>
      </c>
      <c r="P264" s="94">
        <v>0</v>
      </c>
      <c r="Q264" s="99">
        <f>P264</f>
        <v>0</v>
      </c>
      <c r="R264" s="100" t="s">
        <v>963</v>
      </c>
      <c r="S264" s="150" t="str">
        <f t="shared" si="21"/>
        <v>70-1W6</v>
      </c>
      <c r="T264" s="151">
        <v>70</v>
      </c>
      <c r="U264" s="148" t="str">
        <f>S264</f>
        <v>70-1W6</v>
      </c>
      <c r="V264" s="148" t="str">
        <f>S265</f>
        <v>71-1W6</v>
      </c>
      <c r="W264" s="80">
        <f t="shared" ca="1" si="40"/>
        <v>0</v>
      </c>
      <c r="X264" s="80">
        <f t="shared" ca="1" si="41"/>
        <v>25.12</v>
      </c>
      <c r="Y264" s="152" t="str">
        <f t="shared" si="60"/>
        <v>1W6</v>
      </c>
      <c r="Z264" s="152" t="str">
        <f t="shared" si="60"/>
        <v>1W6</v>
      </c>
      <c r="AA264" s="117">
        <f t="shared" si="66"/>
        <v>5</v>
      </c>
      <c r="AB264" s="153">
        <f t="shared" ref="AB264:AB326" ca="1" si="67">IF(OR(U264="",U264="-"),"",IF(AC264=IF(W264+0.00001&gt;MAX(A节点位置A),INDEX(A要素号A,MAX(A要素号A)),LOOKUP(W264+0.00001,A节点位置A,A要素号A)),"",IF(W264+0.00001&gt;MAX(A节点位置A),INDEX(A要素号A,MAX(A要素号A)),LOOKUP(W264+0.00001,A节点位置A,A要素号A))))</f>
        <v>1</v>
      </c>
      <c r="AC264" s="153">
        <f t="shared" ref="AC264:AC326" ca="1" si="68">IF(OR(V264="",V264="-"),"",IF(X264+0.00001&gt;MAX(A节点位置A),INDEX(A要素号A,MAX(A要素号A)),LOOKUP(X264-0.000001,A节点位置A,A要素号A)))</f>
        <v>10</v>
      </c>
      <c r="AD264" s="154" t="str">
        <f t="shared" si="63"/>
        <v>増分なし</v>
      </c>
      <c r="AE264" s="153" t="s">
        <v>1025</v>
      </c>
      <c r="AF264" s="155">
        <f t="shared" ref="AF264:AF326" ca="1" si="69">IF(OR(U264="",U264="-"),"",IF(AND(AB264="",AC264&lt;&gt;""),ROUND(W264-LOOKUP(AC264,A要素号A,A节点位置A),3),ROUND(W264-LOOKUP(AB264,A要素号A,A节点位置A),3)))</f>
        <v>0</v>
      </c>
      <c r="AG264" s="155">
        <f t="shared" ref="AG264:AG326" ca="1" si="70">IF(OR(V264="",V264="-",AC264=""),"",ROUND(LOOKUP(AC264,A要素号A,A节点位置A)+LOOKUP(AC264,A要素号A,A要素长A)-X264,3))</f>
        <v>-12.92</v>
      </c>
      <c r="AH264" s="153" t="str">
        <f t="shared" si="58"/>
        <v>无对应参数</v>
      </c>
      <c r="AI264" s="153" t="str">
        <f t="shared" si="59"/>
        <v>无对应参数</v>
      </c>
      <c r="AJ264" s="153"/>
      <c r="AK264" s="153"/>
      <c r="AL264" s="153"/>
      <c r="AM264" s="83"/>
    </row>
    <row r="265" spans="11:39">
      <c r="K265" s="83"/>
      <c r="N265" s="92">
        <v>71</v>
      </c>
      <c r="O265" s="121" t="s">
        <v>1208</v>
      </c>
      <c r="P265" s="94">
        <v>25.12</v>
      </c>
      <c r="Q265" s="149">
        <f t="shared" ref="Q265:Q275" si="71">P265+Q264</f>
        <v>25.12</v>
      </c>
      <c r="R265" s="100" t="s">
        <v>963</v>
      </c>
      <c r="S265" s="150" t="str">
        <f t="shared" si="21"/>
        <v>71-1W6</v>
      </c>
      <c r="T265" s="151">
        <v>71</v>
      </c>
      <c r="U265" s="148"/>
      <c r="V265" s="148"/>
      <c r="W265" s="80" t="str">
        <f t="shared" ca="1" si="40"/>
        <v/>
      </c>
      <c r="X265" s="80" t="str">
        <f t="shared" ca="1" si="41"/>
        <v/>
      </c>
      <c r="Y265" s="152" t="str">
        <f t="shared" si="60"/>
        <v/>
      </c>
      <c r="Z265" s="152" t="str">
        <f t="shared" si="60"/>
        <v/>
      </c>
      <c r="AA265" s="117">
        <f t="shared" si="66"/>
        <v>6</v>
      </c>
      <c r="AB265" s="153" t="str">
        <f t="shared" si="67"/>
        <v/>
      </c>
      <c r="AC265" s="153" t="str">
        <f t="shared" si="68"/>
        <v/>
      </c>
      <c r="AD265" s="154" t="str">
        <f t="shared" si="63"/>
        <v/>
      </c>
      <c r="AE265" s="153" t="s">
        <v>1025</v>
      </c>
      <c r="AF265" s="155" t="str">
        <f t="shared" si="69"/>
        <v/>
      </c>
      <c r="AG265" s="155" t="str">
        <f t="shared" si="70"/>
        <v/>
      </c>
      <c r="AH265" s="153" t="str">
        <f t="shared" si="58"/>
        <v>录入参数</v>
      </c>
      <c r="AI265" s="153" t="str">
        <f t="shared" si="59"/>
        <v>录入参数</v>
      </c>
      <c r="AJ265" s="153"/>
      <c r="AK265" s="153"/>
      <c r="AL265" s="153"/>
      <c r="AM265" s="83"/>
    </row>
    <row r="266" spans="11:39" ht="15">
      <c r="K266" s="83"/>
      <c r="N266" s="92">
        <v>72</v>
      </c>
      <c r="O266" s="93"/>
      <c r="P266" s="94"/>
      <c r="Q266" s="149">
        <f t="shared" si="71"/>
        <v>25.12</v>
      </c>
      <c r="R266" s="100" t="s">
        <v>963</v>
      </c>
      <c r="S266" s="150" t="str">
        <f t="shared" si="21"/>
        <v>72-</v>
      </c>
      <c r="T266" s="151">
        <v>72</v>
      </c>
      <c r="U266" s="148"/>
      <c r="V266" s="148"/>
      <c r="W266" s="80" t="str">
        <f t="shared" ca="1" si="40"/>
        <v/>
      </c>
      <c r="X266" s="80" t="str">
        <f t="shared" ca="1" si="41"/>
        <v/>
      </c>
      <c r="Y266" s="152" t="str">
        <f t="shared" si="60"/>
        <v/>
      </c>
      <c r="Z266" s="152" t="str">
        <f t="shared" si="60"/>
        <v/>
      </c>
      <c r="AA266" s="117">
        <f t="shared" si="66"/>
        <v>7</v>
      </c>
      <c r="AB266" s="153" t="str">
        <f t="shared" si="67"/>
        <v/>
      </c>
      <c r="AC266" s="153" t="str">
        <f t="shared" si="68"/>
        <v/>
      </c>
      <c r="AD266" s="154" t="str">
        <f t="shared" si="63"/>
        <v/>
      </c>
      <c r="AE266" s="153" t="s">
        <v>1025</v>
      </c>
      <c r="AF266" s="155" t="str">
        <f t="shared" si="69"/>
        <v/>
      </c>
      <c r="AG266" s="155" t="str">
        <f t="shared" si="70"/>
        <v/>
      </c>
      <c r="AH266" s="153" t="str">
        <f t="shared" si="58"/>
        <v>录入参数</v>
      </c>
      <c r="AI266" s="153" t="str">
        <f t="shared" si="59"/>
        <v>录入参数</v>
      </c>
      <c r="AJ266" s="153"/>
      <c r="AK266" s="153"/>
      <c r="AL266" s="153"/>
      <c r="AM266" s="83"/>
    </row>
    <row r="267" spans="11:39" ht="15">
      <c r="K267" s="83"/>
      <c r="N267" s="92">
        <v>73</v>
      </c>
      <c r="O267" s="93"/>
      <c r="P267" s="94"/>
      <c r="Q267" s="149">
        <f t="shared" si="71"/>
        <v>25.12</v>
      </c>
      <c r="R267" s="100" t="s">
        <v>963</v>
      </c>
      <c r="S267" s="150" t="str">
        <f t="shared" si="21"/>
        <v>73-</v>
      </c>
      <c r="T267" s="151">
        <v>73</v>
      </c>
      <c r="U267" s="148">
        <f t="shared" ref="U267:U277" si="72">V266</f>
        <v>0</v>
      </c>
      <c r="V267" s="148" t="str">
        <f t="shared" ref="V267:V281" si="73">S268</f>
        <v>74-</v>
      </c>
      <c r="W267" s="80" t="e">
        <f t="shared" ca="1" si="40"/>
        <v>#N/A</v>
      </c>
      <c r="X267" s="80">
        <f t="shared" ca="1" si="41"/>
        <v>25.12</v>
      </c>
      <c r="Y267" s="152" t="e">
        <f t="shared" si="60"/>
        <v>#VALUE!</v>
      </c>
      <c r="Z267" s="152" t="str">
        <f t="shared" si="60"/>
        <v/>
      </c>
      <c r="AA267" s="117">
        <f t="shared" si="66"/>
        <v>8</v>
      </c>
      <c r="AB267" s="153" t="e">
        <f t="shared" ca="1" si="67"/>
        <v>#N/A</v>
      </c>
      <c r="AC267" s="153">
        <f t="shared" ca="1" si="68"/>
        <v>10</v>
      </c>
      <c r="AD267" s="154" t="str">
        <f t="shared" si="63"/>
        <v>増分なし</v>
      </c>
      <c r="AE267" s="153" t="s">
        <v>1025</v>
      </c>
      <c r="AF267" s="155" t="e">
        <f t="shared" ca="1" si="69"/>
        <v>#N/A</v>
      </c>
      <c r="AG267" s="155">
        <f t="shared" ca="1" si="70"/>
        <v>-12.92</v>
      </c>
      <c r="AH267" s="153" t="e">
        <f t="shared" si="58"/>
        <v>#VALUE!</v>
      </c>
      <c r="AI267" s="153" t="str">
        <f t="shared" si="59"/>
        <v>录入参数</v>
      </c>
      <c r="AJ267" s="153"/>
      <c r="AK267" s="153"/>
      <c r="AL267" s="153"/>
      <c r="AM267" s="83"/>
    </row>
    <row r="268" spans="11:39">
      <c r="K268" s="83"/>
      <c r="N268" s="92">
        <v>74</v>
      </c>
      <c r="O268" s="126"/>
      <c r="P268" s="94"/>
      <c r="Q268" s="149">
        <f t="shared" si="71"/>
        <v>25.12</v>
      </c>
      <c r="R268" s="100" t="s">
        <v>963</v>
      </c>
      <c r="S268" s="150" t="str">
        <f t="shared" si="21"/>
        <v>74-</v>
      </c>
      <c r="T268" s="151">
        <v>74</v>
      </c>
      <c r="U268" s="148" t="str">
        <f t="shared" si="72"/>
        <v>74-</v>
      </c>
      <c r="V268" s="148" t="str">
        <f t="shared" si="73"/>
        <v>75-</v>
      </c>
      <c r="W268" s="80">
        <f t="shared" ca="1" si="40"/>
        <v>25.12</v>
      </c>
      <c r="X268" s="80">
        <f t="shared" ca="1" si="41"/>
        <v>25.12</v>
      </c>
      <c r="Y268" s="152" t="str">
        <f t="shared" si="60"/>
        <v/>
      </c>
      <c r="Z268" s="152" t="str">
        <f t="shared" si="60"/>
        <v/>
      </c>
      <c r="AA268" s="117">
        <f t="shared" si="66"/>
        <v>9</v>
      </c>
      <c r="AB268" s="153" t="str">
        <f t="shared" ca="1" si="67"/>
        <v/>
      </c>
      <c r="AC268" s="153">
        <f t="shared" ca="1" si="68"/>
        <v>10</v>
      </c>
      <c r="AD268" s="154" t="str">
        <f t="shared" si="63"/>
        <v>増分なし</v>
      </c>
      <c r="AE268" s="153" t="s">
        <v>1025</v>
      </c>
      <c r="AF268" s="155">
        <f t="shared" ca="1" si="69"/>
        <v>13.545</v>
      </c>
      <c r="AG268" s="155">
        <f t="shared" ca="1" si="70"/>
        <v>-12.92</v>
      </c>
      <c r="AH268" s="153" t="str">
        <f t="shared" si="58"/>
        <v>录入参数</v>
      </c>
      <c r="AI268" s="153" t="str">
        <f t="shared" si="59"/>
        <v>录入参数</v>
      </c>
      <c r="AJ268" s="153"/>
      <c r="AK268" s="153"/>
      <c r="AL268" s="153"/>
      <c r="AM268" s="83"/>
    </row>
    <row r="269" spans="11:39" ht="15">
      <c r="K269" s="83"/>
      <c r="N269" s="92">
        <v>75</v>
      </c>
      <c r="O269" s="93"/>
      <c r="P269" s="94"/>
      <c r="Q269" s="149">
        <f t="shared" si="71"/>
        <v>25.12</v>
      </c>
      <c r="R269" s="100" t="s">
        <v>963</v>
      </c>
      <c r="S269" s="150" t="str">
        <f t="shared" si="21"/>
        <v>75-</v>
      </c>
      <c r="T269" s="151">
        <v>75</v>
      </c>
      <c r="U269" s="148" t="str">
        <f t="shared" si="72"/>
        <v>75-</v>
      </c>
      <c r="V269" s="148" t="str">
        <f t="shared" si="73"/>
        <v>76-</v>
      </c>
      <c r="W269" s="80">
        <f t="shared" ca="1" si="40"/>
        <v>25.12</v>
      </c>
      <c r="X269" s="80">
        <f t="shared" ca="1" si="41"/>
        <v>25.12</v>
      </c>
      <c r="Y269" s="152" t="str">
        <f t="shared" si="60"/>
        <v/>
      </c>
      <c r="Z269" s="152" t="str">
        <f t="shared" si="60"/>
        <v/>
      </c>
      <c r="AA269" s="117">
        <f t="shared" si="66"/>
        <v>10</v>
      </c>
      <c r="AB269" s="153" t="str">
        <f t="shared" ca="1" si="67"/>
        <v/>
      </c>
      <c r="AC269" s="153">
        <f t="shared" ca="1" si="68"/>
        <v>10</v>
      </c>
      <c r="AD269" s="154" t="str">
        <f t="shared" si="63"/>
        <v>増分なし</v>
      </c>
      <c r="AE269" s="153" t="s">
        <v>1025</v>
      </c>
      <c r="AF269" s="155">
        <f t="shared" ca="1" si="69"/>
        <v>13.545</v>
      </c>
      <c r="AG269" s="155">
        <f t="shared" ca="1" si="70"/>
        <v>-12.92</v>
      </c>
      <c r="AH269" s="153" t="str">
        <f t="shared" si="58"/>
        <v>录入参数</v>
      </c>
      <c r="AI269" s="153" t="str">
        <f t="shared" si="59"/>
        <v>录入参数</v>
      </c>
      <c r="AJ269" s="153"/>
      <c r="AK269" s="153"/>
      <c r="AL269" s="153"/>
      <c r="AM269" s="83"/>
    </row>
    <row r="270" spans="11:39" ht="15">
      <c r="K270" s="83"/>
      <c r="N270" s="92">
        <v>76</v>
      </c>
      <c r="O270" s="93"/>
      <c r="P270" s="94"/>
      <c r="Q270" s="149">
        <f t="shared" si="71"/>
        <v>25.12</v>
      </c>
      <c r="R270" s="100" t="s">
        <v>963</v>
      </c>
      <c r="S270" s="150" t="str">
        <f t="shared" si="21"/>
        <v>76-</v>
      </c>
      <c r="T270" s="151">
        <v>76</v>
      </c>
      <c r="U270" s="148" t="str">
        <f t="shared" si="72"/>
        <v>76-</v>
      </c>
      <c r="V270" s="148" t="str">
        <f t="shared" si="73"/>
        <v>77-</v>
      </c>
      <c r="W270" s="80">
        <f t="shared" ca="1" si="40"/>
        <v>25.12</v>
      </c>
      <c r="X270" s="80">
        <f t="shared" ca="1" si="41"/>
        <v>25.12</v>
      </c>
      <c r="Y270" s="152" t="str">
        <f t="shared" si="60"/>
        <v/>
      </c>
      <c r="Z270" s="152" t="str">
        <f t="shared" si="60"/>
        <v/>
      </c>
      <c r="AA270" s="117">
        <f t="shared" si="66"/>
        <v>11</v>
      </c>
      <c r="AB270" s="153" t="str">
        <f t="shared" ca="1" si="67"/>
        <v/>
      </c>
      <c r="AC270" s="153">
        <f t="shared" ca="1" si="68"/>
        <v>10</v>
      </c>
      <c r="AD270" s="154" t="str">
        <f t="shared" si="63"/>
        <v>増分なし</v>
      </c>
      <c r="AE270" s="153" t="s">
        <v>1025</v>
      </c>
      <c r="AF270" s="155">
        <f t="shared" ca="1" si="69"/>
        <v>13.545</v>
      </c>
      <c r="AG270" s="155">
        <f t="shared" ca="1" si="70"/>
        <v>-12.92</v>
      </c>
      <c r="AH270" s="153" t="str">
        <f t="shared" si="58"/>
        <v>录入参数</v>
      </c>
      <c r="AI270" s="153" t="str">
        <f t="shared" si="59"/>
        <v>录入参数</v>
      </c>
      <c r="AJ270" s="153"/>
      <c r="AK270" s="153"/>
      <c r="AL270" s="153"/>
      <c r="AM270" s="83"/>
    </row>
    <row r="271" spans="11:39">
      <c r="K271" s="83"/>
      <c r="N271" s="92">
        <v>77</v>
      </c>
      <c r="O271" s="126"/>
      <c r="P271" s="94"/>
      <c r="Q271" s="149">
        <f t="shared" si="71"/>
        <v>25.12</v>
      </c>
      <c r="R271" s="100" t="s">
        <v>963</v>
      </c>
      <c r="S271" s="150" t="str">
        <f t="shared" si="21"/>
        <v>77-</v>
      </c>
      <c r="T271" s="151">
        <v>77</v>
      </c>
      <c r="U271" s="148" t="str">
        <f t="shared" si="72"/>
        <v>77-</v>
      </c>
      <c r="V271" s="148" t="str">
        <f t="shared" si="73"/>
        <v>78-</v>
      </c>
      <c r="W271" s="80">
        <f t="shared" ca="1" si="40"/>
        <v>25.12</v>
      </c>
      <c r="X271" s="80">
        <f t="shared" ca="1" si="41"/>
        <v>25.12</v>
      </c>
      <c r="Y271" s="152" t="str">
        <f t="shared" si="60"/>
        <v/>
      </c>
      <c r="Z271" s="152" t="str">
        <f t="shared" si="60"/>
        <v/>
      </c>
      <c r="AA271" s="117">
        <f t="shared" si="66"/>
        <v>12</v>
      </c>
      <c r="AB271" s="153" t="str">
        <f t="shared" ca="1" si="67"/>
        <v/>
      </c>
      <c r="AC271" s="153">
        <f t="shared" ca="1" si="68"/>
        <v>10</v>
      </c>
      <c r="AD271" s="154" t="str">
        <f t="shared" si="63"/>
        <v>増分なし</v>
      </c>
      <c r="AE271" s="153" t="s">
        <v>1025</v>
      </c>
      <c r="AF271" s="155">
        <f t="shared" ca="1" si="69"/>
        <v>13.545</v>
      </c>
      <c r="AG271" s="155">
        <f t="shared" ca="1" si="70"/>
        <v>-12.92</v>
      </c>
      <c r="AH271" s="153" t="str">
        <f t="shared" si="58"/>
        <v>录入参数</v>
      </c>
      <c r="AI271" s="153" t="str">
        <f t="shared" si="59"/>
        <v>录入参数</v>
      </c>
      <c r="AJ271" s="153"/>
      <c r="AK271" s="153"/>
      <c r="AL271" s="153"/>
      <c r="AM271" s="83"/>
    </row>
    <row r="272" spans="11:39" ht="15">
      <c r="K272" s="83"/>
      <c r="N272" s="92">
        <v>78</v>
      </c>
      <c r="O272" s="93"/>
      <c r="P272" s="94"/>
      <c r="Q272" s="149">
        <f t="shared" si="71"/>
        <v>25.12</v>
      </c>
      <c r="R272" s="100" t="s">
        <v>963</v>
      </c>
      <c r="S272" s="150" t="str">
        <f t="shared" si="21"/>
        <v>78-</v>
      </c>
      <c r="T272" s="151">
        <v>78</v>
      </c>
      <c r="U272" s="148" t="str">
        <f t="shared" si="72"/>
        <v>78-</v>
      </c>
      <c r="V272" s="148" t="str">
        <f t="shared" si="73"/>
        <v>79-</v>
      </c>
      <c r="W272" s="80">
        <f t="shared" ca="1" si="40"/>
        <v>25.12</v>
      </c>
      <c r="X272" s="80">
        <f t="shared" ca="1" si="41"/>
        <v>25.12</v>
      </c>
      <c r="Y272" s="152" t="str">
        <f t="shared" si="60"/>
        <v/>
      </c>
      <c r="Z272" s="152" t="str">
        <f t="shared" si="60"/>
        <v/>
      </c>
      <c r="AA272" s="117">
        <f t="shared" si="66"/>
        <v>13</v>
      </c>
      <c r="AB272" s="153" t="str">
        <f t="shared" ca="1" si="67"/>
        <v/>
      </c>
      <c r="AC272" s="153">
        <f t="shared" ca="1" si="68"/>
        <v>10</v>
      </c>
      <c r="AD272" s="154" t="str">
        <f t="shared" si="63"/>
        <v>増分なし</v>
      </c>
      <c r="AE272" s="153" t="s">
        <v>1025</v>
      </c>
      <c r="AF272" s="155">
        <f t="shared" ca="1" si="69"/>
        <v>13.545</v>
      </c>
      <c r="AG272" s="155">
        <f t="shared" ca="1" si="70"/>
        <v>-12.92</v>
      </c>
      <c r="AH272" s="153" t="str">
        <f t="shared" si="58"/>
        <v>录入参数</v>
      </c>
      <c r="AI272" s="153" t="str">
        <f t="shared" si="59"/>
        <v>录入参数</v>
      </c>
      <c r="AJ272" s="153"/>
      <c r="AK272" s="153"/>
      <c r="AL272" s="153"/>
      <c r="AM272" s="83"/>
    </row>
    <row r="273" spans="11:39" ht="15">
      <c r="K273" s="83"/>
      <c r="N273" s="92">
        <v>79</v>
      </c>
      <c r="O273" s="93"/>
      <c r="P273" s="94"/>
      <c r="Q273" s="149">
        <f t="shared" si="71"/>
        <v>25.12</v>
      </c>
      <c r="R273" s="100" t="s">
        <v>963</v>
      </c>
      <c r="S273" s="150" t="str">
        <f t="shared" si="21"/>
        <v>79-</v>
      </c>
      <c r="T273" s="151">
        <v>79</v>
      </c>
      <c r="U273" s="148" t="str">
        <f t="shared" si="72"/>
        <v>79-</v>
      </c>
      <c r="V273" s="148" t="str">
        <f t="shared" si="73"/>
        <v>80-</v>
      </c>
      <c r="W273" s="80">
        <f t="shared" ca="1" si="40"/>
        <v>25.12</v>
      </c>
      <c r="X273" s="80">
        <f t="shared" ca="1" si="41"/>
        <v>25.12</v>
      </c>
      <c r="Y273" s="152" t="str">
        <f t="shared" si="60"/>
        <v/>
      </c>
      <c r="Z273" s="152" t="str">
        <f t="shared" si="60"/>
        <v/>
      </c>
      <c r="AA273" s="117">
        <f t="shared" si="66"/>
        <v>14</v>
      </c>
      <c r="AB273" s="153" t="str">
        <f t="shared" ca="1" si="67"/>
        <v/>
      </c>
      <c r="AC273" s="153">
        <f t="shared" ca="1" si="68"/>
        <v>10</v>
      </c>
      <c r="AD273" s="154" t="str">
        <f t="shared" si="63"/>
        <v>増分なし</v>
      </c>
      <c r="AE273" s="153" t="s">
        <v>1025</v>
      </c>
      <c r="AF273" s="155">
        <f t="shared" ca="1" si="69"/>
        <v>13.545</v>
      </c>
      <c r="AG273" s="155">
        <f t="shared" ca="1" si="70"/>
        <v>-12.92</v>
      </c>
      <c r="AH273" s="153" t="str">
        <f t="shared" si="58"/>
        <v>录入参数</v>
      </c>
      <c r="AI273" s="153" t="str">
        <f t="shared" si="59"/>
        <v>录入参数</v>
      </c>
      <c r="AJ273" s="153"/>
      <c r="AK273" s="153"/>
      <c r="AL273" s="153"/>
      <c r="AM273" s="83"/>
    </row>
    <row r="274" spans="11:39">
      <c r="K274" s="83"/>
      <c r="N274" s="92">
        <v>80</v>
      </c>
      <c r="O274" s="126"/>
      <c r="P274" s="94"/>
      <c r="Q274" s="149">
        <f t="shared" si="71"/>
        <v>25.12</v>
      </c>
      <c r="R274" s="100" t="s">
        <v>963</v>
      </c>
      <c r="S274" s="150" t="str">
        <f t="shared" si="21"/>
        <v>80-</v>
      </c>
      <c r="T274" s="151">
        <v>80</v>
      </c>
      <c r="U274" s="148" t="str">
        <f t="shared" si="72"/>
        <v>80-</v>
      </c>
      <c r="V274" s="148" t="str">
        <f t="shared" si="73"/>
        <v>81-</v>
      </c>
      <c r="W274" s="80">
        <f t="shared" ca="1" si="40"/>
        <v>25.12</v>
      </c>
      <c r="X274" s="80">
        <f t="shared" ca="1" si="41"/>
        <v>25.12</v>
      </c>
      <c r="Y274" s="152" t="str">
        <f t="shared" si="60"/>
        <v/>
      </c>
      <c r="Z274" s="152" t="str">
        <f t="shared" si="60"/>
        <v/>
      </c>
      <c r="AA274" s="117">
        <f t="shared" si="66"/>
        <v>15</v>
      </c>
      <c r="AB274" s="153" t="str">
        <f t="shared" ca="1" si="67"/>
        <v/>
      </c>
      <c r="AC274" s="153">
        <f t="shared" ca="1" si="68"/>
        <v>10</v>
      </c>
      <c r="AD274" s="154" t="str">
        <f t="shared" si="63"/>
        <v>増分なし</v>
      </c>
      <c r="AE274" s="153" t="s">
        <v>1025</v>
      </c>
      <c r="AF274" s="155">
        <f t="shared" ca="1" si="69"/>
        <v>13.545</v>
      </c>
      <c r="AG274" s="155">
        <f t="shared" ca="1" si="70"/>
        <v>-12.92</v>
      </c>
      <c r="AH274" s="153" t="str">
        <f t="shared" si="58"/>
        <v>录入参数</v>
      </c>
      <c r="AI274" s="153" t="str">
        <f t="shared" si="59"/>
        <v>录入参数</v>
      </c>
      <c r="AJ274" s="153"/>
      <c r="AK274" s="153"/>
      <c r="AL274" s="153"/>
      <c r="AM274" s="83"/>
    </row>
    <row r="275" spans="11:39">
      <c r="K275" s="83"/>
      <c r="N275" s="92">
        <v>81</v>
      </c>
      <c r="O275" s="126"/>
      <c r="P275" s="94"/>
      <c r="Q275" s="149">
        <f t="shared" si="71"/>
        <v>25.12</v>
      </c>
      <c r="R275" s="100" t="s">
        <v>963</v>
      </c>
      <c r="S275" s="150" t="str">
        <f t="shared" si="21"/>
        <v>81-</v>
      </c>
      <c r="T275" s="151">
        <v>81</v>
      </c>
      <c r="U275" s="148" t="str">
        <f t="shared" si="72"/>
        <v>81-</v>
      </c>
      <c r="V275" s="148" t="str">
        <f t="shared" si="73"/>
        <v>82-</v>
      </c>
      <c r="W275" s="80">
        <f t="shared" ca="1" si="40"/>
        <v>25.12</v>
      </c>
      <c r="X275" s="80">
        <f t="shared" ca="1" si="41"/>
        <v>0</v>
      </c>
      <c r="Y275" s="152" t="str">
        <f t="shared" si="60"/>
        <v/>
      </c>
      <c r="Z275" s="152" t="str">
        <f t="shared" si="60"/>
        <v/>
      </c>
      <c r="AA275" s="117">
        <f t="shared" si="66"/>
        <v>16</v>
      </c>
      <c r="AB275" s="153" t="e">
        <f t="shared" ca="1" si="67"/>
        <v>#N/A</v>
      </c>
      <c r="AC275" s="153" t="e">
        <f t="shared" ca="1" si="68"/>
        <v>#N/A</v>
      </c>
      <c r="AD275" s="154" t="str">
        <f t="shared" si="63"/>
        <v>増分なし</v>
      </c>
      <c r="AE275" s="153" t="s">
        <v>1025</v>
      </c>
      <c r="AF275" s="155" t="e">
        <f t="shared" ca="1" si="69"/>
        <v>#N/A</v>
      </c>
      <c r="AG275" s="155" t="e">
        <f t="shared" ca="1" si="70"/>
        <v>#N/A</v>
      </c>
      <c r="AH275" s="153" t="str">
        <f t="shared" si="58"/>
        <v>录入参数</v>
      </c>
      <c r="AI275" s="153" t="str">
        <f t="shared" si="59"/>
        <v>录入参数</v>
      </c>
      <c r="AJ275" s="153"/>
      <c r="AK275" s="153"/>
      <c r="AL275" s="153"/>
      <c r="AM275" s="83"/>
    </row>
    <row r="276" spans="11:39">
      <c r="K276" s="83"/>
      <c r="N276" s="92">
        <v>82</v>
      </c>
      <c r="O276" s="126"/>
      <c r="P276" s="94"/>
      <c r="Q276" s="99">
        <f>P276</f>
        <v>0</v>
      </c>
      <c r="R276" s="100" t="s">
        <v>963</v>
      </c>
      <c r="S276" s="150" t="str">
        <f t="shared" si="21"/>
        <v>82-</v>
      </c>
      <c r="T276" s="151">
        <v>82</v>
      </c>
      <c r="U276" s="148" t="str">
        <f t="shared" si="72"/>
        <v>82-</v>
      </c>
      <c r="V276" s="148" t="str">
        <f t="shared" si="73"/>
        <v>83-</v>
      </c>
      <c r="W276" s="80">
        <f t="shared" ca="1" si="40"/>
        <v>0</v>
      </c>
      <c r="X276" s="80">
        <f t="shared" ca="1" si="41"/>
        <v>0</v>
      </c>
      <c r="Y276" s="152" t="str">
        <f t="shared" si="60"/>
        <v/>
      </c>
      <c r="Z276" s="152" t="str">
        <f t="shared" si="60"/>
        <v/>
      </c>
      <c r="AA276" s="117">
        <f t="shared" si="66"/>
        <v>17</v>
      </c>
      <c r="AB276" s="153" t="e">
        <f t="shared" ca="1" si="67"/>
        <v>#N/A</v>
      </c>
      <c r="AC276" s="153" t="e">
        <f t="shared" ca="1" si="68"/>
        <v>#N/A</v>
      </c>
      <c r="AD276" s="154" t="str">
        <f t="shared" si="63"/>
        <v>増分なし</v>
      </c>
      <c r="AE276" s="153" t="s">
        <v>1025</v>
      </c>
      <c r="AF276" s="155" t="e">
        <f t="shared" ca="1" si="69"/>
        <v>#N/A</v>
      </c>
      <c r="AG276" s="155" t="e">
        <f t="shared" ca="1" si="70"/>
        <v>#N/A</v>
      </c>
      <c r="AH276" s="153" t="str">
        <f t="shared" si="58"/>
        <v>录入参数</v>
      </c>
      <c r="AI276" s="153" t="str">
        <f t="shared" si="59"/>
        <v>录入参数</v>
      </c>
      <c r="AJ276" s="153"/>
      <c r="AK276" s="153"/>
      <c r="AL276" s="153"/>
      <c r="AM276" s="83"/>
    </row>
    <row r="277" spans="11:39">
      <c r="K277" s="83"/>
      <c r="N277" s="92">
        <v>83</v>
      </c>
      <c r="O277" s="121"/>
      <c r="P277" s="94"/>
      <c r="Q277" s="149">
        <f t="shared" ref="Q277:Q279" si="74">P277+Q276</f>
        <v>0</v>
      </c>
      <c r="R277" s="100" t="s">
        <v>963</v>
      </c>
      <c r="S277" s="150" t="str">
        <f t="shared" si="21"/>
        <v>83-</v>
      </c>
      <c r="T277" s="151">
        <v>83</v>
      </c>
      <c r="U277" s="148" t="str">
        <f t="shared" si="72"/>
        <v>83-</v>
      </c>
      <c r="V277" s="148" t="str">
        <f t="shared" si="73"/>
        <v>84-</v>
      </c>
      <c r="W277" s="80">
        <f t="shared" ca="1" si="40"/>
        <v>0</v>
      </c>
      <c r="X277" s="80">
        <f t="shared" ca="1" si="41"/>
        <v>0</v>
      </c>
      <c r="Y277" s="152" t="str">
        <f t="shared" si="60"/>
        <v/>
      </c>
      <c r="Z277" s="152" t="str">
        <f t="shared" si="60"/>
        <v/>
      </c>
      <c r="AA277" s="117">
        <f t="shared" si="66"/>
        <v>18</v>
      </c>
      <c r="AB277" s="153" t="e">
        <f t="shared" ca="1" si="67"/>
        <v>#N/A</v>
      </c>
      <c r="AC277" s="153" t="e">
        <f t="shared" ca="1" si="68"/>
        <v>#N/A</v>
      </c>
      <c r="AD277" s="154" t="str">
        <f t="shared" si="63"/>
        <v>増分なし</v>
      </c>
      <c r="AE277" s="153" t="s">
        <v>1025</v>
      </c>
      <c r="AF277" s="155" t="e">
        <f t="shared" ca="1" si="69"/>
        <v>#N/A</v>
      </c>
      <c r="AG277" s="155" t="e">
        <f t="shared" ca="1" si="70"/>
        <v>#N/A</v>
      </c>
      <c r="AH277" s="153" t="str">
        <f t="shared" si="58"/>
        <v>录入参数</v>
      </c>
      <c r="AI277" s="153" t="str">
        <f t="shared" si="59"/>
        <v>录入参数</v>
      </c>
      <c r="AJ277" s="153"/>
      <c r="AK277" s="153"/>
      <c r="AL277" s="153"/>
      <c r="AM277" s="83"/>
    </row>
    <row r="278" spans="11:39" ht="15">
      <c r="K278" s="83"/>
      <c r="N278" s="92">
        <v>84</v>
      </c>
      <c r="O278" s="93"/>
      <c r="P278" s="94"/>
      <c r="Q278" s="149">
        <f t="shared" si="74"/>
        <v>0</v>
      </c>
      <c r="R278" s="100" t="s">
        <v>963</v>
      </c>
      <c r="S278" s="150" t="str">
        <f t="shared" si="21"/>
        <v>84-</v>
      </c>
      <c r="T278" s="151">
        <v>84</v>
      </c>
      <c r="U278" s="147" t="str">
        <f t="shared" ref="U278:U281" si="75">S278</f>
        <v>84-</v>
      </c>
      <c r="V278" s="148" t="str">
        <f t="shared" si="73"/>
        <v>85-</v>
      </c>
      <c r="W278" s="80">
        <f t="shared" ca="1" si="40"/>
        <v>0</v>
      </c>
      <c r="X278" s="80">
        <f t="shared" ca="1" si="41"/>
        <v>0</v>
      </c>
      <c r="Y278" s="152" t="str">
        <f t="shared" si="60"/>
        <v/>
      </c>
      <c r="Z278" s="152" t="str">
        <f t="shared" si="60"/>
        <v/>
      </c>
      <c r="AA278" s="117"/>
      <c r="AB278" s="153" t="e">
        <f t="shared" ca="1" si="67"/>
        <v>#N/A</v>
      </c>
      <c r="AC278" s="153" t="e">
        <f t="shared" ca="1" si="68"/>
        <v>#N/A</v>
      </c>
      <c r="AD278" s="154" t="str">
        <f t="shared" si="63"/>
        <v>増分なし</v>
      </c>
      <c r="AE278" s="153" t="s">
        <v>1025</v>
      </c>
      <c r="AF278" s="155" t="e">
        <f t="shared" ca="1" si="69"/>
        <v>#N/A</v>
      </c>
      <c r="AG278" s="155" t="e">
        <f t="shared" ca="1" si="70"/>
        <v>#N/A</v>
      </c>
      <c r="AH278" s="153" t="str">
        <f t="shared" si="58"/>
        <v>录入参数</v>
      </c>
      <c r="AI278" s="153" t="str">
        <f t="shared" si="59"/>
        <v>录入参数</v>
      </c>
      <c r="AJ278" s="153"/>
      <c r="AK278" s="153"/>
      <c r="AL278" s="153"/>
      <c r="AM278" s="83"/>
    </row>
    <row r="279" spans="11:39">
      <c r="K279" s="83"/>
      <c r="N279" s="92">
        <v>85</v>
      </c>
      <c r="O279" s="126"/>
      <c r="P279" s="94"/>
      <c r="Q279" s="149">
        <f t="shared" si="74"/>
        <v>0</v>
      </c>
      <c r="R279" s="100" t="s">
        <v>963</v>
      </c>
      <c r="S279" s="150" t="str">
        <f t="shared" si="21"/>
        <v>85-</v>
      </c>
      <c r="T279" s="151">
        <v>85</v>
      </c>
      <c r="U279" s="147" t="str">
        <f t="shared" si="75"/>
        <v>85-</v>
      </c>
      <c r="V279" s="148" t="str">
        <f t="shared" si="73"/>
        <v>86-</v>
      </c>
      <c r="W279" s="80">
        <f t="shared" ca="1" si="40"/>
        <v>0</v>
      </c>
      <c r="X279" s="80">
        <f t="shared" ca="1" si="41"/>
        <v>0</v>
      </c>
      <c r="Y279" s="152" t="str">
        <f t="shared" si="60"/>
        <v/>
      </c>
      <c r="Z279" s="152" t="str">
        <f t="shared" si="60"/>
        <v/>
      </c>
      <c r="AA279" s="117"/>
      <c r="AB279" s="153" t="e">
        <f t="shared" ca="1" si="67"/>
        <v>#N/A</v>
      </c>
      <c r="AC279" s="153" t="e">
        <f t="shared" ca="1" si="68"/>
        <v>#N/A</v>
      </c>
      <c r="AD279" s="154" t="str">
        <f t="shared" si="63"/>
        <v>増分なし</v>
      </c>
      <c r="AE279" s="153" t="s">
        <v>1025</v>
      </c>
      <c r="AF279" s="155" t="e">
        <f t="shared" ca="1" si="69"/>
        <v>#N/A</v>
      </c>
      <c r="AG279" s="155" t="e">
        <f t="shared" ca="1" si="70"/>
        <v>#N/A</v>
      </c>
      <c r="AH279" s="153" t="str">
        <f t="shared" si="58"/>
        <v>录入参数</v>
      </c>
      <c r="AI279" s="153" t="str">
        <f t="shared" si="59"/>
        <v>录入参数</v>
      </c>
      <c r="AJ279" s="153"/>
      <c r="AK279" s="153"/>
      <c r="AL279" s="153"/>
      <c r="AM279" s="83"/>
    </row>
    <row r="280" spans="11:39" ht="13.5" customHeight="1">
      <c r="K280" s="83"/>
      <c r="N280" s="92">
        <v>86</v>
      </c>
      <c r="O280" s="126"/>
      <c r="P280" s="94"/>
      <c r="Q280" s="99">
        <f>P280</f>
        <v>0</v>
      </c>
      <c r="R280" s="100" t="s">
        <v>963</v>
      </c>
      <c r="S280" s="150" t="str">
        <f t="shared" si="21"/>
        <v>86-</v>
      </c>
      <c r="T280" s="151">
        <v>86</v>
      </c>
      <c r="U280" s="148" t="str">
        <f t="shared" si="75"/>
        <v>86-</v>
      </c>
      <c r="V280" s="148" t="str">
        <f t="shared" si="73"/>
        <v>87-</v>
      </c>
      <c r="W280" s="80">
        <f t="shared" ca="1" si="40"/>
        <v>0</v>
      </c>
      <c r="X280" s="80">
        <f t="shared" ca="1" si="41"/>
        <v>0</v>
      </c>
      <c r="Y280" s="152" t="str">
        <f t="shared" si="60"/>
        <v/>
      </c>
      <c r="Z280" s="152" t="str">
        <f t="shared" si="60"/>
        <v/>
      </c>
      <c r="AA280" s="117">
        <f>AA277+1</f>
        <v>19</v>
      </c>
      <c r="AB280" s="153" t="e">
        <f t="shared" ca="1" si="67"/>
        <v>#N/A</v>
      </c>
      <c r="AC280" s="153" t="e">
        <f t="shared" ca="1" si="68"/>
        <v>#N/A</v>
      </c>
      <c r="AD280" s="154" t="str">
        <f t="shared" si="63"/>
        <v>増分なし</v>
      </c>
      <c r="AE280" s="153" t="s">
        <v>1025</v>
      </c>
      <c r="AF280" s="155" t="e">
        <f t="shared" ca="1" si="69"/>
        <v>#N/A</v>
      </c>
      <c r="AG280" s="155" t="e">
        <f t="shared" ca="1" si="70"/>
        <v>#N/A</v>
      </c>
      <c r="AH280" s="153" t="str">
        <f t="shared" si="58"/>
        <v>录入参数</v>
      </c>
      <c r="AI280" s="153" t="str">
        <f t="shared" si="59"/>
        <v>录入参数</v>
      </c>
      <c r="AJ280" s="153"/>
      <c r="AK280" s="153"/>
      <c r="AL280" s="153"/>
      <c r="AM280" s="83"/>
    </row>
    <row r="281" spans="11:39">
      <c r="K281" s="83"/>
      <c r="N281" s="92">
        <v>87</v>
      </c>
      <c r="O281" s="121"/>
      <c r="P281" s="94"/>
      <c r="Q281" s="149">
        <f t="shared" ref="Q281" si="76">P281+Q280</f>
        <v>0</v>
      </c>
      <c r="R281" s="100" t="s">
        <v>963</v>
      </c>
      <c r="S281" s="150" t="str">
        <f t="shared" si="21"/>
        <v>87-</v>
      </c>
      <c r="T281" s="151">
        <v>87</v>
      </c>
      <c r="U281" s="148" t="str">
        <f t="shared" si="75"/>
        <v>87-</v>
      </c>
      <c r="V281" s="148" t="str">
        <f t="shared" si="73"/>
        <v>88-</v>
      </c>
      <c r="W281" s="80">
        <f t="shared" ca="1" si="40"/>
        <v>0</v>
      </c>
      <c r="X281" s="80">
        <f t="shared" ca="1" si="41"/>
        <v>0</v>
      </c>
      <c r="Y281" s="152" t="str">
        <f t="shared" si="60"/>
        <v/>
      </c>
      <c r="Z281" s="152" t="str">
        <f t="shared" si="60"/>
        <v/>
      </c>
      <c r="AA281" s="117"/>
      <c r="AB281" s="153" t="e">
        <f t="shared" ca="1" si="67"/>
        <v>#N/A</v>
      </c>
      <c r="AC281" s="153" t="e">
        <f t="shared" ca="1" si="68"/>
        <v>#N/A</v>
      </c>
      <c r="AD281" s="154" t="str">
        <f t="shared" si="63"/>
        <v>増分なし</v>
      </c>
      <c r="AE281" s="153" t="s">
        <v>1025</v>
      </c>
      <c r="AF281" s="155" t="e">
        <f t="shared" ca="1" si="69"/>
        <v>#N/A</v>
      </c>
      <c r="AG281" s="155" t="e">
        <f t="shared" ca="1" si="70"/>
        <v>#N/A</v>
      </c>
      <c r="AH281" s="153" t="str">
        <f t="shared" si="58"/>
        <v>录入参数</v>
      </c>
      <c r="AI281" s="153" t="str">
        <f t="shared" si="59"/>
        <v>录入参数</v>
      </c>
      <c r="AJ281" s="153"/>
      <c r="AK281" s="153"/>
      <c r="AL281" s="153"/>
      <c r="AM281" s="83"/>
    </row>
    <row r="282" spans="11:39">
      <c r="K282" s="83"/>
      <c r="N282" s="92">
        <v>88</v>
      </c>
      <c r="O282" s="121"/>
      <c r="P282" s="94"/>
      <c r="Q282" s="149"/>
      <c r="R282" s="100" t="s">
        <v>963</v>
      </c>
      <c r="S282" s="150" t="str">
        <f t="shared" si="21"/>
        <v>88-</v>
      </c>
      <c r="T282" s="151">
        <v>88</v>
      </c>
      <c r="U282" s="148"/>
      <c r="V282" s="148"/>
      <c r="W282" s="80" t="str">
        <f t="shared" ca="1" si="40"/>
        <v/>
      </c>
      <c r="X282" s="80" t="str">
        <f t="shared" ca="1" si="41"/>
        <v/>
      </c>
      <c r="Y282" s="152" t="str">
        <f t="shared" si="60"/>
        <v/>
      </c>
      <c r="Z282" s="152" t="str">
        <f t="shared" si="60"/>
        <v/>
      </c>
      <c r="AA282" s="111"/>
      <c r="AB282" s="153" t="str">
        <f t="shared" si="67"/>
        <v/>
      </c>
      <c r="AC282" s="153" t="str">
        <f t="shared" si="68"/>
        <v/>
      </c>
      <c r="AD282" s="154" t="str">
        <f t="shared" si="63"/>
        <v/>
      </c>
      <c r="AE282" s="153" t="s">
        <v>1025</v>
      </c>
      <c r="AF282" s="155" t="str">
        <f t="shared" si="69"/>
        <v/>
      </c>
      <c r="AG282" s="155" t="str">
        <f t="shared" si="70"/>
        <v/>
      </c>
      <c r="AH282" s="153" t="str">
        <f t="shared" si="58"/>
        <v>录入参数</v>
      </c>
      <c r="AI282" s="153" t="str">
        <f t="shared" si="59"/>
        <v>录入参数</v>
      </c>
      <c r="AJ282" s="153"/>
      <c r="AK282" s="153"/>
      <c r="AL282" s="153"/>
      <c r="AM282" s="83"/>
    </row>
    <row r="283" spans="11:39">
      <c r="K283" s="83"/>
      <c r="N283" s="92">
        <v>89</v>
      </c>
      <c r="O283" s="121"/>
      <c r="P283" s="94"/>
      <c r="Q283" s="149"/>
      <c r="R283" s="100" t="s">
        <v>963</v>
      </c>
      <c r="S283" s="150" t="str">
        <f t="shared" si="21"/>
        <v>89-</v>
      </c>
      <c r="T283" s="151">
        <v>89</v>
      </c>
      <c r="U283" s="148"/>
      <c r="V283" s="148"/>
      <c r="W283" s="80" t="str">
        <f t="shared" ca="1" si="40"/>
        <v/>
      </c>
      <c r="X283" s="80" t="str">
        <f t="shared" ca="1" si="41"/>
        <v/>
      </c>
      <c r="Y283" s="152" t="str">
        <f t="shared" si="60"/>
        <v/>
      </c>
      <c r="Z283" s="152" t="str">
        <f t="shared" si="60"/>
        <v/>
      </c>
      <c r="AA283" s="111"/>
      <c r="AB283" s="153" t="str">
        <f t="shared" si="67"/>
        <v/>
      </c>
      <c r="AC283" s="153" t="str">
        <f t="shared" si="68"/>
        <v/>
      </c>
      <c r="AD283" s="154" t="str">
        <f t="shared" si="63"/>
        <v/>
      </c>
      <c r="AE283" s="153" t="s">
        <v>1025</v>
      </c>
      <c r="AF283" s="155" t="str">
        <f t="shared" si="69"/>
        <v/>
      </c>
      <c r="AG283" s="155" t="str">
        <f t="shared" si="70"/>
        <v/>
      </c>
      <c r="AH283" s="153" t="str">
        <f t="shared" si="58"/>
        <v>录入参数</v>
      </c>
      <c r="AI283" s="153" t="str">
        <f t="shared" si="59"/>
        <v>录入参数</v>
      </c>
      <c r="AJ283" s="153"/>
      <c r="AK283" s="153"/>
      <c r="AL283" s="153"/>
      <c r="AM283" s="83"/>
    </row>
    <row r="284" spans="11:39">
      <c r="K284" s="83"/>
      <c r="N284" s="92">
        <v>90</v>
      </c>
      <c r="O284" s="126"/>
      <c r="P284" s="94"/>
      <c r="Q284" s="99">
        <f>P284</f>
        <v>0</v>
      </c>
      <c r="R284" s="100" t="s">
        <v>963</v>
      </c>
      <c r="S284" s="150" t="str">
        <f t="shared" si="21"/>
        <v>90-</v>
      </c>
      <c r="T284" s="151">
        <v>90</v>
      </c>
      <c r="U284" s="148" t="str">
        <f>S284</f>
        <v>90-</v>
      </c>
      <c r="V284" s="148" t="str">
        <f>S285</f>
        <v>91-</v>
      </c>
      <c r="W284" s="80">
        <f t="shared" ca="1" si="40"/>
        <v>0</v>
      </c>
      <c r="X284" s="80">
        <f t="shared" ca="1" si="41"/>
        <v>0</v>
      </c>
      <c r="Y284" s="152" t="str">
        <f t="shared" si="60"/>
        <v/>
      </c>
      <c r="Z284" s="152" t="str">
        <f t="shared" si="60"/>
        <v/>
      </c>
      <c r="AA284" s="156">
        <v>1</v>
      </c>
      <c r="AB284" s="153" t="e">
        <f t="shared" ref="AB284:AB296" ca="1" si="77">IF(OR(U284="",U284="-"),"",IF(AC284=IF(W284+0.00001&gt;MAX(A节点位置A),INDEX(A要素号A,MAX(A要素号A)),LOOKUP(W284+0.00001,A节点位置A,A要素号A)),"",IF(W284+0.00001&gt;MAX(A节点位置A),INDEX(A要素号A,MAX(A要素号A)),LOOKUP(W284+0.00001,A节点位置A,A要素号A))))</f>
        <v>#N/A</v>
      </c>
      <c r="AC284" s="153" t="e">
        <f t="shared" ref="AC284:AC296" ca="1" si="78">IF(OR(V284="",V284="-"),"",IF(X284+0.00001&gt;MAX(A节点位置A),INDEX(A要素号A,MAX(A要素号A)),LOOKUP(X284-0.000001,A节点位置A,A要素号A)))</f>
        <v>#N/A</v>
      </c>
      <c r="AD284" s="154" t="str">
        <f t="shared" si="63"/>
        <v>増分なし</v>
      </c>
      <c r="AE284" s="153" t="s">
        <v>1025</v>
      </c>
      <c r="AF284" s="155" t="e">
        <f t="shared" ref="AF284:AF296" ca="1" si="79">IF(OR(U284="",U284="-"),"",IF(AND(AB284="",AC284&lt;&gt;""),ROUND(W284-LOOKUP(AC284,A要素号A,A节点位置A),3),ROUND(W284-LOOKUP(AB284,A要素号A,A节点位置A),3)))</f>
        <v>#N/A</v>
      </c>
      <c r="AG284" s="155" t="e">
        <f t="shared" ref="AG284:AG296" ca="1" si="80">IF(OR(V284="",V284="-",AC284=""),"",ROUND(LOOKUP(AC284,A要素号A,A节点位置A)+LOOKUP(AC284,A要素号A,A要素长A)-X284,3))</f>
        <v>#N/A</v>
      </c>
      <c r="AH284" s="153" t="str">
        <f t="shared" si="58"/>
        <v>录入参数</v>
      </c>
      <c r="AI284" s="153" t="str">
        <f t="shared" si="59"/>
        <v>录入参数</v>
      </c>
      <c r="AJ284" s="153"/>
      <c r="AK284" s="153"/>
      <c r="AL284" s="153"/>
      <c r="AM284" s="83"/>
    </row>
    <row r="285" spans="11:39">
      <c r="K285" s="83"/>
      <c r="N285" s="92">
        <v>91</v>
      </c>
      <c r="O285" s="121"/>
      <c r="P285" s="94"/>
      <c r="Q285" s="149">
        <f t="shared" ref="Q285:Q314" si="81">P285+Q284</f>
        <v>0</v>
      </c>
      <c r="R285" s="100" t="s">
        <v>963</v>
      </c>
      <c r="S285" s="150" t="str">
        <f t="shared" si="21"/>
        <v>91-</v>
      </c>
      <c r="T285" s="151">
        <v>91</v>
      </c>
      <c r="U285" s="148" t="str">
        <f>V284</f>
        <v>91-</v>
      </c>
      <c r="V285" s="148" t="str">
        <f>S286</f>
        <v>92-</v>
      </c>
      <c r="W285" s="80">
        <f t="shared" ref="W285:W344" ca="1" si="82">IF(U285="","",INDEX(INDIRECT("Q"&amp;L$199&amp;":Q"&amp;L$201),MATCH(U285,INDIRECT("S"&amp;$L$199&amp;":S"&amp;L$201),0)))</f>
        <v>0</v>
      </c>
      <c r="X285" s="80">
        <f t="shared" ref="X285:X344" ca="1" si="83">IF(V285="","",INDEX(INDIRECT("Q"&amp;L$199&amp;":Q"&amp;L$201),MATCH(V285,INDIRECT("S"&amp;$L$199&amp;":S"&amp;L$201),0)))</f>
        <v>0</v>
      </c>
      <c r="Y285" s="152" t="str">
        <f t="shared" si="60"/>
        <v/>
      </c>
      <c r="Z285" s="152" t="str">
        <f t="shared" si="60"/>
        <v/>
      </c>
      <c r="AA285" s="156">
        <f>AA284+1</f>
        <v>2</v>
      </c>
      <c r="AB285" s="153" t="e">
        <f t="shared" ca="1" si="77"/>
        <v>#N/A</v>
      </c>
      <c r="AC285" s="153" t="e">
        <f t="shared" ca="1" si="78"/>
        <v>#N/A</v>
      </c>
      <c r="AD285" s="154" t="str">
        <f t="shared" si="63"/>
        <v>増分なし</v>
      </c>
      <c r="AE285" s="153" t="s">
        <v>1025</v>
      </c>
      <c r="AF285" s="155" t="e">
        <f t="shared" ca="1" si="79"/>
        <v>#N/A</v>
      </c>
      <c r="AG285" s="155" t="e">
        <f t="shared" ca="1" si="80"/>
        <v>#N/A</v>
      </c>
      <c r="AH285" s="153" t="str">
        <f t="shared" si="58"/>
        <v>录入参数</v>
      </c>
      <c r="AI285" s="153" t="str">
        <f t="shared" si="59"/>
        <v>录入参数</v>
      </c>
      <c r="AJ285" s="153"/>
      <c r="AK285" s="153"/>
      <c r="AL285" s="153"/>
      <c r="AM285" s="83"/>
    </row>
    <row r="286" spans="11:39">
      <c r="K286" s="83"/>
      <c r="N286" s="92">
        <v>92</v>
      </c>
      <c r="O286" s="121"/>
      <c r="P286" s="94"/>
      <c r="Q286" s="149">
        <f t="shared" si="81"/>
        <v>0</v>
      </c>
      <c r="R286" s="100" t="s">
        <v>963</v>
      </c>
      <c r="S286" s="150" t="str">
        <f t="shared" si="21"/>
        <v>92-</v>
      </c>
      <c r="T286" s="151">
        <v>92</v>
      </c>
      <c r="U286" s="148" t="str">
        <f t="shared" ref="U286:U313" si="84">V285</f>
        <v>92-</v>
      </c>
      <c r="V286" s="148" t="str">
        <f t="shared" ref="V286:V313" si="85">S287</f>
        <v>93-</v>
      </c>
      <c r="W286" s="80">
        <f t="shared" ca="1" si="82"/>
        <v>0</v>
      </c>
      <c r="X286" s="80">
        <f t="shared" ca="1" si="83"/>
        <v>0</v>
      </c>
      <c r="Y286" s="152" t="str">
        <f t="shared" si="60"/>
        <v/>
      </c>
      <c r="Z286" s="152" t="str">
        <f t="shared" si="60"/>
        <v/>
      </c>
      <c r="AA286" s="156">
        <f t="shared" ref="AA286:AA313" si="86">AA285+1</f>
        <v>3</v>
      </c>
      <c r="AB286" s="153" t="e">
        <f t="shared" ca="1" si="77"/>
        <v>#N/A</v>
      </c>
      <c r="AC286" s="153" t="e">
        <f t="shared" ca="1" si="78"/>
        <v>#N/A</v>
      </c>
      <c r="AD286" s="154" t="str">
        <f t="shared" si="63"/>
        <v>増分なし</v>
      </c>
      <c r="AE286" s="153" t="s">
        <v>1025</v>
      </c>
      <c r="AF286" s="155" t="e">
        <f t="shared" ca="1" si="79"/>
        <v>#N/A</v>
      </c>
      <c r="AG286" s="155" t="e">
        <f t="shared" ca="1" si="80"/>
        <v>#N/A</v>
      </c>
      <c r="AH286" s="153" t="str">
        <f t="shared" si="58"/>
        <v>录入参数</v>
      </c>
      <c r="AI286" s="153" t="str">
        <f t="shared" si="59"/>
        <v>录入参数</v>
      </c>
      <c r="AJ286" s="153"/>
      <c r="AK286" s="153"/>
      <c r="AL286" s="153"/>
      <c r="AM286" s="83"/>
    </row>
    <row r="287" spans="11:39">
      <c r="K287" s="83"/>
      <c r="N287" s="92">
        <v>93</v>
      </c>
      <c r="O287" s="121"/>
      <c r="P287" s="94"/>
      <c r="Q287" s="149">
        <f t="shared" si="81"/>
        <v>0</v>
      </c>
      <c r="R287" s="100" t="s">
        <v>963</v>
      </c>
      <c r="S287" s="150" t="str">
        <f t="shared" si="21"/>
        <v>93-</v>
      </c>
      <c r="T287" s="151">
        <v>93</v>
      </c>
      <c r="U287" s="148" t="str">
        <f t="shared" si="84"/>
        <v>93-</v>
      </c>
      <c r="V287" s="148" t="str">
        <f t="shared" si="85"/>
        <v>94-</v>
      </c>
      <c r="W287" s="80">
        <f t="shared" ca="1" si="82"/>
        <v>0</v>
      </c>
      <c r="X287" s="80">
        <f t="shared" ca="1" si="83"/>
        <v>0</v>
      </c>
      <c r="Y287" s="152" t="str">
        <f t="shared" si="60"/>
        <v/>
      </c>
      <c r="Z287" s="152" t="str">
        <f t="shared" si="60"/>
        <v/>
      </c>
      <c r="AA287" s="156">
        <f t="shared" si="86"/>
        <v>4</v>
      </c>
      <c r="AB287" s="153" t="e">
        <f t="shared" ca="1" si="77"/>
        <v>#N/A</v>
      </c>
      <c r="AC287" s="153" t="e">
        <f t="shared" ca="1" si="78"/>
        <v>#N/A</v>
      </c>
      <c r="AD287" s="154" t="str">
        <f t="shared" si="63"/>
        <v>増分なし</v>
      </c>
      <c r="AE287" s="153" t="s">
        <v>1025</v>
      </c>
      <c r="AF287" s="155" t="e">
        <f t="shared" ca="1" si="79"/>
        <v>#N/A</v>
      </c>
      <c r="AG287" s="155" t="e">
        <f t="shared" ca="1" si="80"/>
        <v>#N/A</v>
      </c>
      <c r="AH287" s="153" t="str">
        <f t="shared" si="58"/>
        <v>录入参数</v>
      </c>
      <c r="AI287" s="153" t="str">
        <f t="shared" si="59"/>
        <v>录入参数</v>
      </c>
      <c r="AJ287" s="153"/>
      <c r="AK287" s="153"/>
      <c r="AL287" s="153"/>
      <c r="AM287" s="83"/>
    </row>
    <row r="288" spans="11:39">
      <c r="K288" s="83"/>
      <c r="N288" s="92">
        <v>94</v>
      </c>
      <c r="O288" s="121"/>
      <c r="P288" s="94"/>
      <c r="Q288" s="149">
        <f t="shared" si="81"/>
        <v>0</v>
      </c>
      <c r="R288" s="100" t="s">
        <v>963</v>
      </c>
      <c r="S288" s="150" t="str">
        <f t="shared" si="21"/>
        <v>94-</v>
      </c>
      <c r="T288" s="151">
        <v>94</v>
      </c>
      <c r="U288" s="148" t="str">
        <f t="shared" si="84"/>
        <v>94-</v>
      </c>
      <c r="V288" s="148" t="str">
        <f t="shared" si="85"/>
        <v>95-</v>
      </c>
      <c r="W288" s="80">
        <f t="shared" ca="1" si="82"/>
        <v>0</v>
      </c>
      <c r="X288" s="80">
        <f t="shared" ca="1" si="83"/>
        <v>0</v>
      </c>
      <c r="Y288" s="152" t="str">
        <f t="shared" si="60"/>
        <v/>
      </c>
      <c r="Z288" s="152" t="str">
        <f t="shared" si="60"/>
        <v/>
      </c>
      <c r="AA288" s="156">
        <f t="shared" si="86"/>
        <v>5</v>
      </c>
      <c r="AB288" s="153" t="e">
        <f t="shared" ca="1" si="77"/>
        <v>#N/A</v>
      </c>
      <c r="AC288" s="153" t="e">
        <f t="shared" ca="1" si="78"/>
        <v>#N/A</v>
      </c>
      <c r="AD288" s="154" t="str">
        <f t="shared" si="63"/>
        <v>増分なし</v>
      </c>
      <c r="AE288" s="153" t="s">
        <v>1025</v>
      </c>
      <c r="AF288" s="155" t="e">
        <f t="shared" ca="1" si="79"/>
        <v>#N/A</v>
      </c>
      <c r="AG288" s="155" t="e">
        <f t="shared" ca="1" si="80"/>
        <v>#N/A</v>
      </c>
      <c r="AH288" s="153" t="str">
        <f t="shared" si="58"/>
        <v>录入参数</v>
      </c>
      <c r="AI288" s="153" t="str">
        <f t="shared" si="59"/>
        <v>录入参数</v>
      </c>
      <c r="AJ288" s="153"/>
      <c r="AK288" s="153"/>
      <c r="AL288" s="153"/>
      <c r="AM288" s="83"/>
    </row>
    <row r="289" spans="11:39">
      <c r="K289" s="83"/>
      <c r="N289" s="92">
        <v>95</v>
      </c>
      <c r="O289" s="126"/>
      <c r="P289" s="94"/>
      <c r="Q289" s="149">
        <f t="shared" si="81"/>
        <v>0</v>
      </c>
      <c r="R289" s="100" t="s">
        <v>963</v>
      </c>
      <c r="S289" s="150" t="str">
        <f t="shared" si="21"/>
        <v>95-</v>
      </c>
      <c r="T289" s="151">
        <v>95</v>
      </c>
      <c r="U289" s="148" t="str">
        <f t="shared" si="84"/>
        <v>95-</v>
      </c>
      <c r="V289" s="148" t="str">
        <f t="shared" si="85"/>
        <v>96-</v>
      </c>
      <c r="W289" s="80">
        <f t="shared" ca="1" si="82"/>
        <v>0</v>
      </c>
      <c r="X289" s="80">
        <f t="shared" ca="1" si="83"/>
        <v>0</v>
      </c>
      <c r="Y289" s="152" t="str">
        <f t="shared" si="60"/>
        <v/>
      </c>
      <c r="Z289" s="152" t="str">
        <f t="shared" si="60"/>
        <v/>
      </c>
      <c r="AA289" s="156">
        <f t="shared" si="86"/>
        <v>6</v>
      </c>
      <c r="AB289" s="153" t="e">
        <f t="shared" ca="1" si="77"/>
        <v>#N/A</v>
      </c>
      <c r="AC289" s="153" t="e">
        <f t="shared" ca="1" si="78"/>
        <v>#N/A</v>
      </c>
      <c r="AD289" s="154" t="str">
        <f t="shared" si="63"/>
        <v>増分なし</v>
      </c>
      <c r="AE289" s="153" t="s">
        <v>1025</v>
      </c>
      <c r="AF289" s="155" t="e">
        <f t="shared" ca="1" si="79"/>
        <v>#N/A</v>
      </c>
      <c r="AG289" s="155" t="e">
        <f t="shared" ca="1" si="80"/>
        <v>#N/A</v>
      </c>
      <c r="AH289" s="153" t="str">
        <f t="shared" si="58"/>
        <v>录入参数</v>
      </c>
      <c r="AI289" s="153" t="str">
        <f t="shared" si="59"/>
        <v>录入参数</v>
      </c>
      <c r="AJ289" s="153"/>
      <c r="AK289" s="153"/>
      <c r="AL289" s="153"/>
      <c r="AM289" s="83"/>
    </row>
    <row r="290" spans="11:39">
      <c r="K290" s="83"/>
      <c r="N290" s="92">
        <v>96</v>
      </c>
      <c r="O290" s="121"/>
      <c r="P290" s="94"/>
      <c r="Q290" s="149">
        <f t="shared" si="81"/>
        <v>0</v>
      </c>
      <c r="R290" s="100" t="s">
        <v>963</v>
      </c>
      <c r="S290" s="150" t="str">
        <f t="shared" si="21"/>
        <v>96-</v>
      </c>
      <c r="T290" s="151">
        <v>96</v>
      </c>
      <c r="U290" s="148" t="str">
        <f t="shared" si="84"/>
        <v>96-</v>
      </c>
      <c r="V290" s="148" t="str">
        <f t="shared" si="85"/>
        <v>97-</v>
      </c>
      <c r="W290" s="80">
        <f t="shared" ca="1" si="82"/>
        <v>0</v>
      </c>
      <c r="X290" s="80">
        <f t="shared" ca="1" si="83"/>
        <v>0</v>
      </c>
      <c r="Y290" s="152" t="str">
        <f t="shared" si="60"/>
        <v/>
      </c>
      <c r="Z290" s="152" t="str">
        <f t="shared" si="60"/>
        <v/>
      </c>
      <c r="AA290" s="156">
        <f t="shared" si="86"/>
        <v>7</v>
      </c>
      <c r="AB290" s="153" t="e">
        <f t="shared" ca="1" si="77"/>
        <v>#N/A</v>
      </c>
      <c r="AC290" s="153" t="e">
        <f t="shared" ca="1" si="78"/>
        <v>#N/A</v>
      </c>
      <c r="AD290" s="154" t="str">
        <f t="shared" si="63"/>
        <v>増分なし</v>
      </c>
      <c r="AE290" s="153" t="s">
        <v>1025</v>
      </c>
      <c r="AF290" s="155" t="e">
        <f t="shared" ca="1" si="79"/>
        <v>#N/A</v>
      </c>
      <c r="AG290" s="155" t="e">
        <f t="shared" ca="1" si="80"/>
        <v>#N/A</v>
      </c>
      <c r="AH290" s="153" t="str">
        <f t="shared" si="58"/>
        <v>录入参数</v>
      </c>
      <c r="AI290" s="153" t="str">
        <f t="shared" si="59"/>
        <v>录入参数</v>
      </c>
      <c r="AJ290" s="153"/>
      <c r="AK290" s="153"/>
      <c r="AL290" s="153"/>
      <c r="AM290" s="83"/>
    </row>
    <row r="291" spans="11:39">
      <c r="K291" s="83"/>
      <c r="N291" s="92">
        <v>97</v>
      </c>
      <c r="O291" s="121"/>
      <c r="P291" s="94"/>
      <c r="Q291" s="149">
        <f t="shared" si="81"/>
        <v>0</v>
      </c>
      <c r="R291" s="100" t="s">
        <v>963</v>
      </c>
      <c r="S291" s="150" t="str">
        <f t="shared" si="21"/>
        <v>97-</v>
      </c>
      <c r="T291" s="151">
        <v>97</v>
      </c>
      <c r="U291" s="148" t="str">
        <f t="shared" si="84"/>
        <v>97-</v>
      </c>
      <c r="V291" s="148" t="str">
        <f t="shared" si="85"/>
        <v>98-</v>
      </c>
      <c r="W291" s="80">
        <f t="shared" ca="1" si="82"/>
        <v>0</v>
      </c>
      <c r="X291" s="80">
        <f t="shared" ca="1" si="83"/>
        <v>0</v>
      </c>
      <c r="Y291" s="152" t="str">
        <f t="shared" si="60"/>
        <v/>
      </c>
      <c r="Z291" s="152" t="str">
        <f t="shared" si="60"/>
        <v/>
      </c>
      <c r="AA291" s="156">
        <f t="shared" si="86"/>
        <v>8</v>
      </c>
      <c r="AB291" s="153" t="e">
        <f t="shared" ca="1" si="77"/>
        <v>#N/A</v>
      </c>
      <c r="AC291" s="153" t="e">
        <f t="shared" ca="1" si="78"/>
        <v>#N/A</v>
      </c>
      <c r="AD291" s="154" t="str">
        <f t="shared" si="63"/>
        <v>増分なし</v>
      </c>
      <c r="AE291" s="153" t="s">
        <v>1025</v>
      </c>
      <c r="AF291" s="155" t="e">
        <f t="shared" ca="1" si="79"/>
        <v>#N/A</v>
      </c>
      <c r="AG291" s="155" t="e">
        <f t="shared" ca="1" si="80"/>
        <v>#N/A</v>
      </c>
      <c r="AH291" s="153" t="str">
        <f t="shared" ref="AH291:AH322" si="87">IF(Y291="","录入参数",_xlfn.IFNA(_xlfn.IFNA(_xlfn.IFNA(_xlfn.IFNA(INDEX($C$42:$C$91,MATCH(Y291,$B$42:$B$91,0)),INDEX($F$42:$F$91,MATCH(Y291,$E$42:$E$91,0))),INDEX($I$42:$I$91,MATCH(Y291,$H$42:$H$91,0))),INDEX($L$42:$L$91,MATCH(Y291,$K$42:$K$91,0))),"无对应参数"))</f>
        <v>录入参数</v>
      </c>
      <c r="AI291" s="153" t="str">
        <f t="shared" ref="AI291:AI322" si="88">IF(Z291="","录入参数",_xlfn.IFNA(_xlfn.IFNA(_xlfn.IFNA(_xlfn.IFNA(INDEX($C$42:$C$91,MATCH(Z291,$B$42:$B$91,0)),INDEX($F$42:$F$91,MATCH(Z291,$E$42:$E$91,0))),INDEX($I$42:$I$91,MATCH(Z291,$H$42:$H$91,0))),INDEX($L$42:$L$91,MATCH(Z291,$K$42:$K$91,0))),"无对应参数"))</f>
        <v>录入参数</v>
      </c>
      <c r="AJ291" s="153"/>
      <c r="AK291" s="153"/>
      <c r="AL291" s="153"/>
      <c r="AM291" s="83"/>
    </row>
    <row r="292" spans="11:39">
      <c r="K292" s="83"/>
      <c r="N292" s="92">
        <v>98</v>
      </c>
      <c r="O292" s="121"/>
      <c r="P292" s="94"/>
      <c r="Q292" s="149">
        <f t="shared" si="81"/>
        <v>0</v>
      </c>
      <c r="R292" s="100" t="s">
        <v>963</v>
      </c>
      <c r="S292" s="150" t="str">
        <f t="shared" si="21"/>
        <v>98-</v>
      </c>
      <c r="T292" s="151">
        <v>98</v>
      </c>
      <c r="U292" s="148" t="str">
        <f t="shared" si="84"/>
        <v>98-</v>
      </c>
      <c r="V292" s="148" t="str">
        <f t="shared" si="85"/>
        <v>99-</v>
      </c>
      <c r="W292" s="80">
        <f t="shared" ca="1" si="82"/>
        <v>0</v>
      </c>
      <c r="X292" s="80">
        <f t="shared" ca="1" si="83"/>
        <v>0</v>
      </c>
      <c r="Y292" s="152" t="str">
        <f t="shared" si="60"/>
        <v/>
      </c>
      <c r="Z292" s="152" t="str">
        <f t="shared" si="60"/>
        <v/>
      </c>
      <c r="AA292" s="156">
        <f t="shared" si="86"/>
        <v>9</v>
      </c>
      <c r="AB292" s="153" t="e">
        <f t="shared" ca="1" si="77"/>
        <v>#N/A</v>
      </c>
      <c r="AC292" s="153" t="e">
        <f t="shared" ca="1" si="78"/>
        <v>#N/A</v>
      </c>
      <c r="AD292" s="154" t="str">
        <f t="shared" si="63"/>
        <v>増分なし</v>
      </c>
      <c r="AE292" s="153" t="s">
        <v>1025</v>
      </c>
      <c r="AF292" s="155" t="e">
        <f t="shared" ca="1" si="79"/>
        <v>#N/A</v>
      </c>
      <c r="AG292" s="155" t="e">
        <f t="shared" ca="1" si="80"/>
        <v>#N/A</v>
      </c>
      <c r="AH292" s="153" t="str">
        <f t="shared" si="87"/>
        <v>录入参数</v>
      </c>
      <c r="AI292" s="153" t="str">
        <f t="shared" si="88"/>
        <v>录入参数</v>
      </c>
      <c r="AJ292" s="153"/>
      <c r="AK292" s="153"/>
      <c r="AL292" s="153"/>
      <c r="AM292" s="83"/>
    </row>
    <row r="293" spans="11:39">
      <c r="K293" s="83"/>
      <c r="N293" s="92">
        <v>99</v>
      </c>
      <c r="O293" s="121"/>
      <c r="P293" s="94"/>
      <c r="Q293" s="149">
        <f t="shared" si="81"/>
        <v>0</v>
      </c>
      <c r="R293" s="100" t="s">
        <v>963</v>
      </c>
      <c r="S293" s="150" t="str">
        <f t="shared" si="21"/>
        <v>99-</v>
      </c>
      <c r="T293" s="151">
        <v>99</v>
      </c>
      <c r="U293" s="148" t="str">
        <f t="shared" si="84"/>
        <v>99-</v>
      </c>
      <c r="V293" s="148" t="str">
        <f t="shared" si="85"/>
        <v>100-</v>
      </c>
      <c r="W293" s="80">
        <f t="shared" ca="1" si="82"/>
        <v>0</v>
      </c>
      <c r="X293" s="80">
        <f t="shared" ca="1" si="83"/>
        <v>0</v>
      </c>
      <c r="Y293" s="152" t="str">
        <f t="shared" si="60"/>
        <v/>
      </c>
      <c r="Z293" s="152" t="str">
        <f t="shared" si="60"/>
        <v/>
      </c>
      <c r="AA293" s="156">
        <f t="shared" si="86"/>
        <v>10</v>
      </c>
      <c r="AB293" s="153" t="e">
        <f t="shared" ca="1" si="77"/>
        <v>#N/A</v>
      </c>
      <c r="AC293" s="153" t="e">
        <f t="shared" ca="1" si="78"/>
        <v>#N/A</v>
      </c>
      <c r="AD293" s="154" t="str">
        <f t="shared" si="63"/>
        <v>増分なし</v>
      </c>
      <c r="AE293" s="153" t="s">
        <v>1025</v>
      </c>
      <c r="AF293" s="155" t="e">
        <f t="shared" ca="1" si="79"/>
        <v>#N/A</v>
      </c>
      <c r="AG293" s="155" t="e">
        <f t="shared" ca="1" si="80"/>
        <v>#N/A</v>
      </c>
      <c r="AH293" s="153" t="str">
        <f t="shared" si="87"/>
        <v>录入参数</v>
      </c>
      <c r="AI293" s="153" t="str">
        <f t="shared" si="88"/>
        <v>录入参数</v>
      </c>
      <c r="AJ293" s="153"/>
      <c r="AK293" s="153"/>
      <c r="AL293" s="153"/>
      <c r="AM293" s="83"/>
    </row>
    <row r="294" spans="11:39">
      <c r="K294" s="83"/>
      <c r="N294" s="92">
        <v>100</v>
      </c>
      <c r="O294" s="126"/>
      <c r="P294" s="94"/>
      <c r="Q294" s="149">
        <f t="shared" si="81"/>
        <v>0</v>
      </c>
      <c r="R294" s="100" t="s">
        <v>963</v>
      </c>
      <c r="S294" s="150" t="str">
        <f t="shared" si="21"/>
        <v>100-</v>
      </c>
      <c r="T294" s="151">
        <v>100</v>
      </c>
      <c r="U294" s="148" t="str">
        <f t="shared" si="84"/>
        <v>100-</v>
      </c>
      <c r="V294" s="148" t="str">
        <f t="shared" si="85"/>
        <v>101-</v>
      </c>
      <c r="W294" s="80">
        <f t="shared" ca="1" si="82"/>
        <v>0</v>
      </c>
      <c r="X294" s="80">
        <f t="shared" ca="1" si="83"/>
        <v>0</v>
      </c>
      <c r="Y294" s="152" t="str">
        <f t="shared" si="60"/>
        <v/>
      </c>
      <c r="Z294" s="152" t="str">
        <f t="shared" si="60"/>
        <v/>
      </c>
      <c r="AA294" s="156">
        <f t="shared" si="86"/>
        <v>11</v>
      </c>
      <c r="AB294" s="153" t="e">
        <f t="shared" ca="1" si="77"/>
        <v>#N/A</v>
      </c>
      <c r="AC294" s="153" t="e">
        <f t="shared" ca="1" si="78"/>
        <v>#N/A</v>
      </c>
      <c r="AD294" s="154" t="str">
        <f t="shared" si="63"/>
        <v>増分なし</v>
      </c>
      <c r="AE294" s="153" t="s">
        <v>1025</v>
      </c>
      <c r="AF294" s="155" t="e">
        <f t="shared" ca="1" si="79"/>
        <v>#N/A</v>
      </c>
      <c r="AG294" s="155" t="e">
        <f t="shared" ca="1" si="80"/>
        <v>#N/A</v>
      </c>
      <c r="AH294" s="153" t="str">
        <f t="shared" si="87"/>
        <v>录入参数</v>
      </c>
      <c r="AI294" s="153" t="str">
        <f t="shared" si="88"/>
        <v>录入参数</v>
      </c>
      <c r="AJ294" s="153"/>
      <c r="AK294" s="153"/>
      <c r="AL294" s="153"/>
      <c r="AM294" s="83"/>
    </row>
    <row r="295" spans="11:39">
      <c r="K295" s="83"/>
      <c r="N295" s="92">
        <v>101</v>
      </c>
      <c r="O295" s="121"/>
      <c r="P295" s="94"/>
      <c r="Q295" s="149">
        <f t="shared" si="81"/>
        <v>0</v>
      </c>
      <c r="R295" s="100" t="s">
        <v>963</v>
      </c>
      <c r="S295" s="150" t="str">
        <f t="shared" si="21"/>
        <v>101-</v>
      </c>
      <c r="T295" s="151">
        <v>101</v>
      </c>
      <c r="U295" s="148" t="str">
        <f t="shared" si="84"/>
        <v>101-</v>
      </c>
      <c r="V295" s="148" t="str">
        <f t="shared" si="85"/>
        <v>102-</v>
      </c>
      <c r="W295" s="80">
        <f t="shared" ca="1" si="82"/>
        <v>0</v>
      </c>
      <c r="X295" s="80">
        <f t="shared" ca="1" si="83"/>
        <v>0</v>
      </c>
      <c r="Y295" s="152" t="str">
        <f t="shared" si="60"/>
        <v/>
      </c>
      <c r="Z295" s="152" t="str">
        <f t="shared" si="60"/>
        <v/>
      </c>
      <c r="AA295" s="156">
        <f t="shared" si="86"/>
        <v>12</v>
      </c>
      <c r="AB295" s="153" t="e">
        <f t="shared" ca="1" si="77"/>
        <v>#N/A</v>
      </c>
      <c r="AC295" s="153" t="e">
        <f t="shared" ca="1" si="78"/>
        <v>#N/A</v>
      </c>
      <c r="AD295" s="154" t="str">
        <f t="shared" si="63"/>
        <v>増分なし</v>
      </c>
      <c r="AE295" s="153" t="s">
        <v>1025</v>
      </c>
      <c r="AF295" s="155" t="e">
        <f t="shared" ca="1" si="79"/>
        <v>#N/A</v>
      </c>
      <c r="AG295" s="155" t="e">
        <f t="shared" ca="1" si="80"/>
        <v>#N/A</v>
      </c>
      <c r="AH295" s="153" t="str">
        <f t="shared" si="87"/>
        <v>录入参数</v>
      </c>
      <c r="AI295" s="153" t="str">
        <f t="shared" si="88"/>
        <v>录入参数</v>
      </c>
      <c r="AJ295" s="153"/>
      <c r="AK295" s="153"/>
      <c r="AL295" s="153"/>
      <c r="AM295" s="83"/>
    </row>
    <row r="296" spans="11:39">
      <c r="K296" s="83"/>
      <c r="N296" s="92">
        <v>102</v>
      </c>
      <c r="O296" s="121"/>
      <c r="P296" s="94"/>
      <c r="Q296" s="149">
        <f t="shared" si="81"/>
        <v>0</v>
      </c>
      <c r="R296" s="100" t="s">
        <v>963</v>
      </c>
      <c r="S296" s="150" t="str">
        <f t="shared" si="21"/>
        <v>102-</v>
      </c>
      <c r="T296" s="151">
        <v>102</v>
      </c>
      <c r="U296" s="148" t="str">
        <f t="shared" si="84"/>
        <v>102-</v>
      </c>
      <c r="V296" s="148" t="str">
        <f t="shared" si="85"/>
        <v>103-</v>
      </c>
      <c r="W296" s="80">
        <f t="shared" ca="1" si="82"/>
        <v>0</v>
      </c>
      <c r="X296" s="80">
        <f t="shared" ca="1" si="83"/>
        <v>0</v>
      </c>
      <c r="Y296" s="152" t="str">
        <f t="shared" si="60"/>
        <v/>
      </c>
      <c r="Z296" s="152" t="str">
        <f t="shared" si="60"/>
        <v/>
      </c>
      <c r="AA296" s="156">
        <f t="shared" si="86"/>
        <v>13</v>
      </c>
      <c r="AB296" s="153" t="e">
        <f t="shared" ca="1" si="77"/>
        <v>#N/A</v>
      </c>
      <c r="AC296" s="153" t="e">
        <f t="shared" ca="1" si="78"/>
        <v>#N/A</v>
      </c>
      <c r="AD296" s="154" t="str">
        <f t="shared" si="63"/>
        <v>増分なし</v>
      </c>
      <c r="AE296" s="153" t="s">
        <v>1025</v>
      </c>
      <c r="AF296" s="155" t="e">
        <f t="shared" ca="1" si="79"/>
        <v>#N/A</v>
      </c>
      <c r="AG296" s="155" t="e">
        <f t="shared" ca="1" si="80"/>
        <v>#N/A</v>
      </c>
      <c r="AH296" s="153" t="str">
        <f t="shared" si="87"/>
        <v>录入参数</v>
      </c>
      <c r="AI296" s="153" t="str">
        <f t="shared" si="88"/>
        <v>录入参数</v>
      </c>
      <c r="AJ296" s="153"/>
      <c r="AK296" s="153"/>
      <c r="AL296" s="153"/>
      <c r="AM296" s="83"/>
    </row>
    <row r="297" spans="11:39">
      <c r="K297" s="83"/>
      <c r="N297" s="92">
        <v>103</v>
      </c>
      <c r="O297" s="121"/>
      <c r="P297" s="94"/>
      <c r="Q297" s="149">
        <f t="shared" si="81"/>
        <v>0</v>
      </c>
      <c r="R297" s="100" t="s">
        <v>963</v>
      </c>
      <c r="S297" s="150" t="str">
        <f t="shared" si="21"/>
        <v>103-</v>
      </c>
      <c r="T297" s="151">
        <v>103</v>
      </c>
      <c r="U297" s="148" t="str">
        <f t="shared" si="84"/>
        <v>103-</v>
      </c>
      <c r="V297" s="148" t="str">
        <f t="shared" si="85"/>
        <v>104-</v>
      </c>
      <c r="W297" s="80">
        <f t="shared" ca="1" si="82"/>
        <v>0</v>
      </c>
      <c r="X297" s="80">
        <f t="shared" ca="1" si="83"/>
        <v>0</v>
      </c>
      <c r="Y297" s="152" t="str">
        <f t="shared" si="60"/>
        <v/>
      </c>
      <c r="Z297" s="152" t="str">
        <f t="shared" si="60"/>
        <v/>
      </c>
      <c r="AA297" s="156">
        <f t="shared" si="86"/>
        <v>14</v>
      </c>
      <c r="AB297" s="153" t="e">
        <f t="shared" ca="1" si="67"/>
        <v>#N/A</v>
      </c>
      <c r="AC297" s="153" t="e">
        <f t="shared" ca="1" si="68"/>
        <v>#N/A</v>
      </c>
      <c r="AD297" s="154" t="str">
        <f t="shared" si="63"/>
        <v>増分なし</v>
      </c>
      <c r="AE297" s="153" t="s">
        <v>1025</v>
      </c>
      <c r="AF297" s="155" t="e">
        <f t="shared" ca="1" si="69"/>
        <v>#N/A</v>
      </c>
      <c r="AG297" s="155" t="e">
        <f t="shared" ca="1" si="70"/>
        <v>#N/A</v>
      </c>
      <c r="AH297" s="153" t="str">
        <f t="shared" si="87"/>
        <v>录入参数</v>
      </c>
      <c r="AI297" s="153" t="str">
        <f t="shared" si="88"/>
        <v>录入参数</v>
      </c>
      <c r="AJ297" s="153"/>
      <c r="AK297" s="153"/>
      <c r="AL297" s="153"/>
      <c r="AM297" s="83"/>
    </row>
    <row r="298" spans="11:39">
      <c r="K298" s="83"/>
      <c r="N298" s="92">
        <v>104</v>
      </c>
      <c r="O298" s="121"/>
      <c r="P298" s="94"/>
      <c r="Q298" s="149">
        <f t="shared" si="81"/>
        <v>0</v>
      </c>
      <c r="R298" s="100" t="s">
        <v>963</v>
      </c>
      <c r="S298" s="150" t="str">
        <f t="shared" si="21"/>
        <v>104-</v>
      </c>
      <c r="T298" s="151">
        <v>104</v>
      </c>
      <c r="U298" s="148" t="str">
        <f t="shared" si="84"/>
        <v>104-</v>
      </c>
      <c r="V298" s="148" t="str">
        <f t="shared" si="85"/>
        <v>105-</v>
      </c>
      <c r="W298" s="80">
        <f t="shared" ca="1" si="82"/>
        <v>0</v>
      </c>
      <c r="X298" s="80">
        <f t="shared" ca="1" si="83"/>
        <v>0</v>
      </c>
      <c r="Y298" s="152" t="str">
        <f t="shared" si="60"/>
        <v/>
      </c>
      <c r="Z298" s="152" t="str">
        <f t="shared" si="60"/>
        <v/>
      </c>
      <c r="AA298" s="156">
        <f t="shared" si="86"/>
        <v>15</v>
      </c>
      <c r="AB298" s="153" t="e">
        <f t="shared" ca="1" si="67"/>
        <v>#N/A</v>
      </c>
      <c r="AC298" s="153" t="e">
        <f t="shared" ca="1" si="68"/>
        <v>#N/A</v>
      </c>
      <c r="AD298" s="154" t="str">
        <f t="shared" si="63"/>
        <v>増分なし</v>
      </c>
      <c r="AE298" s="153" t="s">
        <v>1025</v>
      </c>
      <c r="AF298" s="155" t="e">
        <f t="shared" ca="1" si="69"/>
        <v>#N/A</v>
      </c>
      <c r="AG298" s="155" t="e">
        <f t="shared" ca="1" si="70"/>
        <v>#N/A</v>
      </c>
      <c r="AH298" s="153" t="str">
        <f t="shared" si="87"/>
        <v>录入参数</v>
      </c>
      <c r="AI298" s="153" t="str">
        <f t="shared" si="88"/>
        <v>录入参数</v>
      </c>
      <c r="AJ298" s="153"/>
      <c r="AK298" s="153"/>
      <c r="AL298" s="153"/>
      <c r="AM298" s="83"/>
    </row>
    <row r="299" spans="11:39">
      <c r="K299" s="83"/>
      <c r="N299" s="92">
        <v>105</v>
      </c>
      <c r="O299" s="126"/>
      <c r="P299" s="94"/>
      <c r="Q299" s="149">
        <f t="shared" si="81"/>
        <v>0</v>
      </c>
      <c r="R299" s="100" t="s">
        <v>963</v>
      </c>
      <c r="S299" s="150" t="str">
        <f t="shared" si="21"/>
        <v>105-</v>
      </c>
      <c r="T299" s="151">
        <v>105</v>
      </c>
      <c r="U299" s="148" t="str">
        <f t="shared" si="84"/>
        <v>105-</v>
      </c>
      <c r="V299" s="148" t="str">
        <f t="shared" si="85"/>
        <v>106-</v>
      </c>
      <c r="W299" s="80">
        <f t="shared" ca="1" si="82"/>
        <v>0</v>
      </c>
      <c r="X299" s="80">
        <f t="shared" ca="1" si="83"/>
        <v>0</v>
      </c>
      <c r="Y299" s="152" t="str">
        <f t="shared" si="60"/>
        <v/>
      </c>
      <c r="Z299" s="152" t="str">
        <f t="shared" si="60"/>
        <v/>
      </c>
      <c r="AA299" s="156">
        <f t="shared" si="86"/>
        <v>16</v>
      </c>
      <c r="AB299" s="153" t="e">
        <f t="shared" ca="1" si="67"/>
        <v>#N/A</v>
      </c>
      <c r="AC299" s="153" t="e">
        <f t="shared" ca="1" si="68"/>
        <v>#N/A</v>
      </c>
      <c r="AD299" s="154" t="str">
        <f t="shared" si="63"/>
        <v>増分なし</v>
      </c>
      <c r="AE299" s="153" t="s">
        <v>1025</v>
      </c>
      <c r="AF299" s="155" t="e">
        <f t="shared" ca="1" si="69"/>
        <v>#N/A</v>
      </c>
      <c r="AG299" s="155" t="e">
        <f t="shared" ca="1" si="70"/>
        <v>#N/A</v>
      </c>
      <c r="AH299" s="153" t="str">
        <f t="shared" si="87"/>
        <v>录入参数</v>
      </c>
      <c r="AI299" s="153" t="str">
        <f t="shared" si="88"/>
        <v>录入参数</v>
      </c>
      <c r="AJ299" s="153"/>
      <c r="AK299" s="153"/>
      <c r="AL299" s="153"/>
      <c r="AM299" s="83"/>
    </row>
    <row r="300" spans="11:39">
      <c r="K300" s="83"/>
      <c r="N300" s="92">
        <v>106</v>
      </c>
      <c r="O300" s="121"/>
      <c r="P300" s="94"/>
      <c r="Q300" s="149">
        <f t="shared" si="81"/>
        <v>0</v>
      </c>
      <c r="R300" s="100" t="s">
        <v>963</v>
      </c>
      <c r="S300" s="150" t="str">
        <f t="shared" si="21"/>
        <v>106-</v>
      </c>
      <c r="T300" s="151">
        <v>106</v>
      </c>
      <c r="U300" s="148" t="str">
        <f t="shared" si="84"/>
        <v>106-</v>
      </c>
      <c r="V300" s="148" t="str">
        <f t="shared" si="85"/>
        <v>107-</v>
      </c>
      <c r="W300" s="80">
        <f t="shared" ca="1" si="82"/>
        <v>0</v>
      </c>
      <c r="X300" s="80">
        <f t="shared" ca="1" si="83"/>
        <v>0</v>
      </c>
      <c r="Y300" s="152" t="str">
        <f t="shared" si="60"/>
        <v/>
      </c>
      <c r="Z300" s="152" t="str">
        <f t="shared" si="60"/>
        <v/>
      </c>
      <c r="AA300" s="156">
        <f t="shared" si="86"/>
        <v>17</v>
      </c>
      <c r="AB300" s="153" t="e">
        <f t="shared" ca="1" si="67"/>
        <v>#N/A</v>
      </c>
      <c r="AC300" s="153" t="e">
        <f t="shared" ca="1" si="68"/>
        <v>#N/A</v>
      </c>
      <c r="AD300" s="154" t="str">
        <f t="shared" si="63"/>
        <v>増分なし</v>
      </c>
      <c r="AE300" s="153" t="s">
        <v>1025</v>
      </c>
      <c r="AF300" s="155" t="e">
        <f t="shared" ca="1" si="69"/>
        <v>#N/A</v>
      </c>
      <c r="AG300" s="155" t="e">
        <f t="shared" ca="1" si="70"/>
        <v>#N/A</v>
      </c>
      <c r="AH300" s="153" t="str">
        <f t="shared" si="87"/>
        <v>录入参数</v>
      </c>
      <c r="AI300" s="153" t="str">
        <f t="shared" si="88"/>
        <v>录入参数</v>
      </c>
      <c r="AJ300" s="153"/>
      <c r="AK300" s="153"/>
      <c r="AL300" s="153"/>
      <c r="AM300" s="83"/>
    </row>
    <row r="301" spans="11:39">
      <c r="K301" s="83"/>
      <c r="N301" s="92">
        <v>107</v>
      </c>
      <c r="O301" s="121"/>
      <c r="P301" s="94"/>
      <c r="Q301" s="149">
        <f t="shared" si="81"/>
        <v>0</v>
      </c>
      <c r="R301" s="100" t="s">
        <v>963</v>
      </c>
      <c r="S301" s="150" t="str">
        <f t="shared" si="21"/>
        <v>107-</v>
      </c>
      <c r="T301" s="151">
        <v>107</v>
      </c>
      <c r="U301" s="148" t="str">
        <f t="shared" si="84"/>
        <v>107-</v>
      </c>
      <c r="V301" s="148" t="str">
        <f t="shared" si="85"/>
        <v>108-</v>
      </c>
      <c r="W301" s="80">
        <f t="shared" ca="1" si="82"/>
        <v>0</v>
      </c>
      <c r="X301" s="80">
        <f t="shared" ca="1" si="83"/>
        <v>0</v>
      </c>
      <c r="Y301" s="152" t="str">
        <f t="shared" si="60"/>
        <v/>
      </c>
      <c r="Z301" s="152" t="str">
        <f t="shared" si="60"/>
        <v/>
      </c>
      <c r="AA301" s="156">
        <f t="shared" si="86"/>
        <v>18</v>
      </c>
      <c r="AB301" s="153" t="e">
        <f t="shared" ca="1" si="67"/>
        <v>#N/A</v>
      </c>
      <c r="AC301" s="153" t="e">
        <f t="shared" ca="1" si="68"/>
        <v>#N/A</v>
      </c>
      <c r="AD301" s="154" t="str">
        <f t="shared" si="63"/>
        <v>増分なし</v>
      </c>
      <c r="AE301" s="153" t="s">
        <v>1025</v>
      </c>
      <c r="AF301" s="155" t="e">
        <f t="shared" ca="1" si="69"/>
        <v>#N/A</v>
      </c>
      <c r="AG301" s="155" t="e">
        <f t="shared" ca="1" si="70"/>
        <v>#N/A</v>
      </c>
      <c r="AH301" s="153" t="str">
        <f t="shared" si="87"/>
        <v>录入参数</v>
      </c>
      <c r="AI301" s="153" t="str">
        <f t="shared" si="88"/>
        <v>录入参数</v>
      </c>
      <c r="AJ301" s="153"/>
      <c r="AK301" s="153"/>
      <c r="AL301" s="153"/>
      <c r="AM301" s="83"/>
    </row>
    <row r="302" spans="11:39">
      <c r="K302" s="83"/>
      <c r="N302" s="92">
        <v>108</v>
      </c>
      <c r="O302" s="121"/>
      <c r="P302" s="94"/>
      <c r="Q302" s="149">
        <f t="shared" si="81"/>
        <v>0</v>
      </c>
      <c r="R302" s="100" t="s">
        <v>963</v>
      </c>
      <c r="S302" s="150" t="str">
        <f t="shared" si="21"/>
        <v>108-</v>
      </c>
      <c r="T302" s="151">
        <v>108</v>
      </c>
      <c r="U302" s="148" t="str">
        <f t="shared" si="84"/>
        <v>108-</v>
      </c>
      <c r="V302" s="148" t="str">
        <f t="shared" si="85"/>
        <v>109-</v>
      </c>
      <c r="W302" s="80">
        <f t="shared" ca="1" si="82"/>
        <v>0</v>
      </c>
      <c r="X302" s="80">
        <f t="shared" ca="1" si="83"/>
        <v>0</v>
      </c>
      <c r="Y302" s="152" t="str">
        <f t="shared" si="60"/>
        <v/>
      </c>
      <c r="Z302" s="152" t="str">
        <f t="shared" si="60"/>
        <v/>
      </c>
      <c r="AA302" s="156">
        <f t="shared" si="86"/>
        <v>19</v>
      </c>
      <c r="AB302" s="153" t="e">
        <f t="shared" ca="1" si="67"/>
        <v>#N/A</v>
      </c>
      <c r="AC302" s="153" t="e">
        <f t="shared" ca="1" si="68"/>
        <v>#N/A</v>
      </c>
      <c r="AD302" s="154" t="str">
        <f t="shared" si="63"/>
        <v>増分なし</v>
      </c>
      <c r="AE302" s="153" t="s">
        <v>1025</v>
      </c>
      <c r="AF302" s="155" t="e">
        <f t="shared" ca="1" si="69"/>
        <v>#N/A</v>
      </c>
      <c r="AG302" s="155" t="e">
        <f t="shared" ca="1" si="70"/>
        <v>#N/A</v>
      </c>
      <c r="AH302" s="153" t="str">
        <f t="shared" si="87"/>
        <v>录入参数</v>
      </c>
      <c r="AI302" s="153" t="str">
        <f t="shared" si="88"/>
        <v>录入参数</v>
      </c>
      <c r="AJ302" s="153"/>
      <c r="AK302" s="153"/>
      <c r="AL302" s="153"/>
      <c r="AM302" s="83"/>
    </row>
    <row r="303" spans="11:39">
      <c r="K303" s="83"/>
      <c r="N303" s="92">
        <v>109</v>
      </c>
      <c r="O303" s="121"/>
      <c r="P303" s="94"/>
      <c r="Q303" s="149">
        <f t="shared" si="81"/>
        <v>0</v>
      </c>
      <c r="R303" s="100" t="s">
        <v>963</v>
      </c>
      <c r="S303" s="150" t="str">
        <f t="shared" si="21"/>
        <v>109-</v>
      </c>
      <c r="T303" s="151">
        <v>109</v>
      </c>
      <c r="U303" s="148" t="str">
        <f t="shared" si="84"/>
        <v>109-</v>
      </c>
      <c r="V303" s="148" t="str">
        <f t="shared" si="85"/>
        <v>110-</v>
      </c>
      <c r="W303" s="80">
        <f t="shared" ca="1" si="82"/>
        <v>0</v>
      </c>
      <c r="X303" s="80">
        <f t="shared" ca="1" si="83"/>
        <v>0</v>
      </c>
      <c r="Y303" s="152" t="str">
        <f t="shared" si="60"/>
        <v/>
      </c>
      <c r="Z303" s="152" t="str">
        <f t="shared" si="60"/>
        <v/>
      </c>
      <c r="AA303" s="156">
        <f t="shared" si="86"/>
        <v>20</v>
      </c>
      <c r="AB303" s="153" t="e">
        <f t="shared" ca="1" si="67"/>
        <v>#N/A</v>
      </c>
      <c r="AC303" s="153" t="e">
        <f t="shared" ca="1" si="68"/>
        <v>#N/A</v>
      </c>
      <c r="AD303" s="154" t="str">
        <f t="shared" si="63"/>
        <v>増分なし</v>
      </c>
      <c r="AE303" s="153" t="s">
        <v>1025</v>
      </c>
      <c r="AF303" s="155" t="e">
        <f t="shared" ca="1" si="69"/>
        <v>#N/A</v>
      </c>
      <c r="AG303" s="155" t="e">
        <f t="shared" ca="1" si="70"/>
        <v>#N/A</v>
      </c>
      <c r="AH303" s="153" t="str">
        <f t="shared" si="87"/>
        <v>录入参数</v>
      </c>
      <c r="AI303" s="153" t="str">
        <f t="shared" si="88"/>
        <v>录入参数</v>
      </c>
      <c r="AJ303" s="153"/>
      <c r="AK303" s="153"/>
      <c r="AL303" s="153"/>
      <c r="AM303" s="83"/>
    </row>
    <row r="304" spans="11:39">
      <c r="K304" s="83"/>
      <c r="N304" s="92">
        <v>110</v>
      </c>
      <c r="O304" s="126"/>
      <c r="P304" s="94"/>
      <c r="Q304" s="149">
        <f t="shared" si="81"/>
        <v>0</v>
      </c>
      <c r="R304" s="100" t="s">
        <v>963</v>
      </c>
      <c r="S304" s="150" t="str">
        <f t="shared" si="21"/>
        <v>110-</v>
      </c>
      <c r="T304" s="151">
        <v>110</v>
      </c>
      <c r="U304" s="148" t="str">
        <f t="shared" si="84"/>
        <v>110-</v>
      </c>
      <c r="V304" s="148" t="str">
        <f t="shared" si="85"/>
        <v>111-</v>
      </c>
      <c r="W304" s="80">
        <f t="shared" ca="1" si="82"/>
        <v>0</v>
      </c>
      <c r="X304" s="80">
        <f t="shared" ca="1" si="83"/>
        <v>0</v>
      </c>
      <c r="Y304" s="152" t="str">
        <f t="shared" si="60"/>
        <v/>
      </c>
      <c r="Z304" s="152" t="str">
        <f t="shared" si="60"/>
        <v/>
      </c>
      <c r="AA304" s="156">
        <f t="shared" si="86"/>
        <v>21</v>
      </c>
      <c r="AB304" s="153" t="e">
        <f t="shared" ca="1" si="67"/>
        <v>#N/A</v>
      </c>
      <c r="AC304" s="153" t="e">
        <f t="shared" ca="1" si="68"/>
        <v>#N/A</v>
      </c>
      <c r="AD304" s="154" t="str">
        <f t="shared" si="63"/>
        <v>増分なし</v>
      </c>
      <c r="AE304" s="153" t="s">
        <v>1025</v>
      </c>
      <c r="AF304" s="155" t="e">
        <f t="shared" ca="1" si="69"/>
        <v>#N/A</v>
      </c>
      <c r="AG304" s="155" t="e">
        <f t="shared" ca="1" si="70"/>
        <v>#N/A</v>
      </c>
      <c r="AH304" s="153" t="str">
        <f t="shared" si="87"/>
        <v>录入参数</v>
      </c>
      <c r="AI304" s="153" t="str">
        <f t="shared" si="88"/>
        <v>录入参数</v>
      </c>
      <c r="AJ304" s="153"/>
      <c r="AK304" s="153"/>
      <c r="AL304" s="153"/>
      <c r="AM304" s="83"/>
    </row>
    <row r="305" spans="11:39">
      <c r="K305" s="83"/>
      <c r="N305" s="92">
        <v>111</v>
      </c>
      <c r="O305" s="121"/>
      <c r="P305" s="94"/>
      <c r="Q305" s="149">
        <f t="shared" si="81"/>
        <v>0</v>
      </c>
      <c r="R305" s="100" t="s">
        <v>963</v>
      </c>
      <c r="S305" s="150" t="str">
        <f t="shared" si="21"/>
        <v>111-</v>
      </c>
      <c r="T305" s="151">
        <v>111</v>
      </c>
      <c r="U305" s="148" t="str">
        <f t="shared" si="84"/>
        <v>111-</v>
      </c>
      <c r="V305" s="148" t="str">
        <f t="shared" si="85"/>
        <v>112-</v>
      </c>
      <c r="W305" s="80">
        <f t="shared" ca="1" si="82"/>
        <v>0</v>
      </c>
      <c r="X305" s="80">
        <f t="shared" ca="1" si="83"/>
        <v>0</v>
      </c>
      <c r="Y305" s="152" t="str">
        <f t="shared" si="60"/>
        <v/>
      </c>
      <c r="Z305" s="152" t="str">
        <f t="shared" si="60"/>
        <v/>
      </c>
      <c r="AA305" s="156">
        <f t="shared" si="86"/>
        <v>22</v>
      </c>
      <c r="AB305" s="153" t="e">
        <f t="shared" ca="1" si="67"/>
        <v>#N/A</v>
      </c>
      <c r="AC305" s="153" t="e">
        <f t="shared" ca="1" si="68"/>
        <v>#N/A</v>
      </c>
      <c r="AD305" s="154" t="str">
        <f t="shared" si="63"/>
        <v>増分なし</v>
      </c>
      <c r="AE305" s="153" t="s">
        <v>1025</v>
      </c>
      <c r="AF305" s="155" t="e">
        <f t="shared" ca="1" si="69"/>
        <v>#N/A</v>
      </c>
      <c r="AG305" s="155" t="e">
        <f t="shared" ca="1" si="70"/>
        <v>#N/A</v>
      </c>
      <c r="AH305" s="153" t="str">
        <f t="shared" si="87"/>
        <v>录入参数</v>
      </c>
      <c r="AI305" s="153" t="str">
        <f t="shared" si="88"/>
        <v>录入参数</v>
      </c>
      <c r="AJ305" s="153"/>
      <c r="AK305" s="153"/>
      <c r="AL305" s="153"/>
      <c r="AM305" s="83"/>
    </row>
    <row r="306" spans="11:39">
      <c r="K306" s="83"/>
      <c r="N306" s="92">
        <v>112</v>
      </c>
      <c r="O306" s="121"/>
      <c r="P306" s="94"/>
      <c r="Q306" s="149">
        <f t="shared" si="81"/>
        <v>0</v>
      </c>
      <c r="R306" s="100" t="s">
        <v>963</v>
      </c>
      <c r="S306" s="150" t="str">
        <f t="shared" si="21"/>
        <v>112-</v>
      </c>
      <c r="T306" s="151">
        <v>112</v>
      </c>
      <c r="U306" s="148" t="str">
        <f t="shared" si="84"/>
        <v>112-</v>
      </c>
      <c r="V306" s="148" t="str">
        <f t="shared" si="85"/>
        <v>113-</v>
      </c>
      <c r="W306" s="80">
        <f t="shared" ca="1" si="82"/>
        <v>0</v>
      </c>
      <c r="X306" s="80">
        <f t="shared" ca="1" si="83"/>
        <v>0</v>
      </c>
      <c r="Y306" s="152" t="str">
        <f t="shared" si="60"/>
        <v/>
      </c>
      <c r="Z306" s="152" t="str">
        <f t="shared" si="60"/>
        <v/>
      </c>
      <c r="AA306" s="156">
        <f t="shared" si="86"/>
        <v>23</v>
      </c>
      <c r="AB306" s="153" t="e">
        <f t="shared" ca="1" si="67"/>
        <v>#N/A</v>
      </c>
      <c r="AC306" s="153" t="e">
        <f t="shared" ca="1" si="68"/>
        <v>#N/A</v>
      </c>
      <c r="AD306" s="154" t="str">
        <f t="shared" si="63"/>
        <v>増分なし</v>
      </c>
      <c r="AE306" s="153" t="s">
        <v>1025</v>
      </c>
      <c r="AF306" s="155" t="e">
        <f t="shared" ca="1" si="69"/>
        <v>#N/A</v>
      </c>
      <c r="AG306" s="155" t="e">
        <f t="shared" ca="1" si="70"/>
        <v>#N/A</v>
      </c>
      <c r="AH306" s="153" t="str">
        <f t="shared" si="87"/>
        <v>录入参数</v>
      </c>
      <c r="AI306" s="153" t="str">
        <f t="shared" si="88"/>
        <v>录入参数</v>
      </c>
      <c r="AJ306" s="153"/>
      <c r="AK306" s="153"/>
      <c r="AL306" s="153"/>
      <c r="AM306" s="83"/>
    </row>
    <row r="307" spans="11:39">
      <c r="K307" s="83"/>
      <c r="N307" s="92">
        <v>113</v>
      </c>
      <c r="O307" s="121"/>
      <c r="P307" s="94"/>
      <c r="Q307" s="149">
        <f t="shared" si="81"/>
        <v>0</v>
      </c>
      <c r="R307" s="100" t="s">
        <v>963</v>
      </c>
      <c r="S307" s="150" t="str">
        <f t="shared" si="21"/>
        <v>113-</v>
      </c>
      <c r="T307" s="151">
        <v>113</v>
      </c>
      <c r="U307" s="148" t="str">
        <f t="shared" si="84"/>
        <v>113-</v>
      </c>
      <c r="V307" s="148" t="str">
        <f t="shared" si="85"/>
        <v>114-</v>
      </c>
      <c r="W307" s="80">
        <f t="shared" ca="1" si="82"/>
        <v>0</v>
      </c>
      <c r="X307" s="80">
        <f t="shared" ca="1" si="83"/>
        <v>0</v>
      </c>
      <c r="Y307" s="152" t="str">
        <f t="shared" si="60"/>
        <v/>
      </c>
      <c r="Z307" s="152" t="str">
        <f t="shared" si="60"/>
        <v/>
      </c>
      <c r="AA307" s="156">
        <f t="shared" si="86"/>
        <v>24</v>
      </c>
      <c r="AB307" s="153" t="e">
        <f t="shared" ca="1" si="67"/>
        <v>#N/A</v>
      </c>
      <c r="AC307" s="153" t="e">
        <f t="shared" ca="1" si="68"/>
        <v>#N/A</v>
      </c>
      <c r="AD307" s="154" t="str">
        <f t="shared" si="63"/>
        <v>増分なし</v>
      </c>
      <c r="AE307" s="153" t="s">
        <v>1025</v>
      </c>
      <c r="AF307" s="155" t="e">
        <f t="shared" ca="1" si="69"/>
        <v>#N/A</v>
      </c>
      <c r="AG307" s="155" t="e">
        <f t="shared" ca="1" si="70"/>
        <v>#N/A</v>
      </c>
      <c r="AH307" s="153" t="str">
        <f t="shared" si="87"/>
        <v>录入参数</v>
      </c>
      <c r="AI307" s="153" t="str">
        <f t="shared" si="88"/>
        <v>录入参数</v>
      </c>
      <c r="AJ307" s="153"/>
      <c r="AK307" s="153"/>
      <c r="AL307" s="153"/>
      <c r="AM307" s="83"/>
    </row>
    <row r="308" spans="11:39">
      <c r="K308" s="83"/>
      <c r="N308" s="92">
        <v>114</v>
      </c>
      <c r="O308" s="121"/>
      <c r="P308" s="94"/>
      <c r="Q308" s="149">
        <f t="shared" si="81"/>
        <v>0</v>
      </c>
      <c r="R308" s="100" t="s">
        <v>963</v>
      </c>
      <c r="S308" s="150" t="str">
        <f t="shared" si="21"/>
        <v>114-</v>
      </c>
      <c r="T308" s="151">
        <v>114</v>
      </c>
      <c r="U308" s="148" t="str">
        <f t="shared" si="84"/>
        <v>114-</v>
      </c>
      <c r="V308" s="148" t="str">
        <f t="shared" si="85"/>
        <v>115-</v>
      </c>
      <c r="W308" s="80">
        <f t="shared" ca="1" si="82"/>
        <v>0</v>
      </c>
      <c r="X308" s="80">
        <f t="shared" ca="1" si="83"/>
        <v>0</v>
      </c>
      <c r="Y308" s="152" t="str">
        <f t="shared" ref="Y308:Z344" si="89">IF(U308="","",MID(U308,FIND("-",U308,1)+1,6))</f>
        <v/>
      </c>
      <c r="Z308" s="152" t="str">
        <f t="shared" si="89"/>
        <v/>
      </c>
      <c r="AA308" s="156">
        <f t="shared" si="86"/>
        <v>25</v>
      </c>
      <c r="AB308" s="153" t="e">
        <f t="shared" ca="1" si="67"/>
        <v>#N/A</v>
      </c>
      <c r="AC308" s="153" t="e">
        <f t="shared" ca="1" si="68"/>
        <v>#N/A</v>
      </c>
      <c r="AD308" s="154" t="str">
        <f t="shared" si="63"/>
        <v>増分なし</v>
      </c>
      <c r="AE308" s="153" t="s">
        <v>1025</v>
      </c>
      <c r="AF308" s="155" t="e">
        <f t="shared" ca="1" si="69"/>
        <v>#N/A</v>
      </c>
      <c r="AG308" s="155" t="e">
        <f t="shared" ca="1" si="70"/>
        <v>#N/A</v>
      </c>
      <c r="AH308" s="153" t="str">
        <f t="shared" si="87"/>
        <v>录入参数</v>
      </c>
      <c r="AI308" s="153" t="str">
        <f t="shared" si="88"/>
        <v>录入参数</v>
      </c>
      <c r="AJ308" s="153"/>
      <c r="AK308" s="153"/>
      <c r="AL308" s="153"/>
      <c r="AM308" s="83"/>
    </row>
    <row r="309" spans="11:39">
      <c r="K309" s="83"/>
      <c r="N309" s="92">
        <v>115</v>
      </c>
      <c r="O309" s="126"/>
      <c r="P309" s="94"/>
      <c r="Q309" s="149">
        <f t="shared" si="81"/>
        <v>0</v>
      </c>
      <c r="R309" s="100" t="s">
        <v>963</v>
      </c>
      <c r="S309" s="150" t="str">
        <f t="shared" si="21"/>
        <v>115-</v>
      </c>
      <c r="T309" s="151">
        <v>115</v>
      </c>
      <c r="U309" s="148" t="str">
        <f t="shared" si="84"/>
        <v>115-</v>
      </c>
      <c r="V309" s="148" t="str">
        <f t="shared" si="85"/>
        <v>116-</v>
      </c>
      <c r="W309" s="80">
        <f t="shared" ca="1" si="82"/>
        <v>0</v>
      </c>
      <c r="X309" s="80">
        <f t="shared" ca="1" si="83"/>
        <v>0</v>
      </c>
      <c r="Y309" s="152" t="str">
        <f t="shared" si="89"/>
        <v/>
      </c>
      <c r="Z309" s="152" t="str">
        <f t="shared" si="89"/>
        <v/>
      </c>
      <c r="AA309" s="156">
        <f t="shared" si="86"/>
        <v>26</v>
      </c>
      <c r="AB309" s="153" t="e">
        <f t="shared" ca="1" si="67"/>
        <v>#N/A</v>
      </c>
      <c r="AC309" s="153" t="e">
        <f t="shared" ca="1" si="68"/>
        <v>#N/A</v>
      </c>
      <c r="AD309" s="154" t="str">
        <f t="shared" si="63"/>
        <v>増分なし</v>
      </c>
      <c r="AE309" s="153" t="s">
        <v>1025</v>
      </c>
      <c r="AF309" s="155" t="e">
        <f t="shared" ca="1" si="69"/>
        <v>#N/A</v>
      </c>
      <c r="AG309" s="155" t="e">
        <f t="shared" ca="1" si="70"/>
        <v>#N/A</v>
      </c>
      <c r="AH309" s="153" t="str">
        <f t="shared" si="87"/>
        <v>录入参数</v>
      </c>
      <c r="AI309" s="153" t="str">
        <f t="shared" si="88"/>
        <v>录入参数</v>
      </c>
      <c r="AJ309" s="153"/>
      <c r="AK309" s="153"/>
      <c r="AL309" s="153"/>
      <c r="AM309" s="83"/>
    </row>
    <row r="310" spans="11:39">
      <c r="K310" s="83"/>
      <c r="N310" s="92">
        <v>116</v>
      </c>
      <c r="O310" s="121"/>
      <c r="P310" s="94"/>
      <c r="Q310" s="149">
        <f t="shared" si="81"/>
        <v>0</v>
      </c>
      <c r="R310" s="100" t="s">
        <v>963</v>
      </c>
      <c r="S310" s="150" t="str">
        <f t="shared" si="21"/>
        <v>116-</v>
      </c>
      <c r="T310" s="151">
        <v>116</v>
      </c>
      <c r="U310" s="148" t="str">
        <f t="shared" si="84"/>
        <v>116-</v>
      </c>
      <c r="V310" s="148" t="str">
        <f t="shared" si="85"/>
        <v>117-</v>
      </c>
      <c r="W310" s="80">
        <f t="shared" ca="1" si="82"/>
        <v>0</v>
      </c>
      <c r="X310" s="80">
        <f t="shared" ca="1" si="83"/>
        <v>0</v>
      </c>
      <c r="Y310" s="152" t="str">
        <f t="shared" si="89"/>
        <v/>
      </c>
      <c r="Z310" s="152" t="str">
        <f t="shared" si="89"/>
        <v/>
      </c>
      <c r="AA310" s="156">
        <f t="shared" si="86"/>
        <v>27</v>
      </c>
      <c r="AB310" s="153" t="e">
        <f t="shared" ref="AB310:AB313" ca="1" si="90">IF(OR(U310="",U310="-"),"",IF(AC310=IF(W310+0.00001&gt;MAX(A节点位置A),INDEX(A要素号A,MAX(A要素号A)),LOOKUP(W310+0.00001,A节点位置A,A要素号A)),"",IF(W310+0.00001&gt;MAX(A节点位置A),INDEX(A要素号A,MAX(A要素号A)),LOOKUP(W310+0.00001,A节点位置A,A要素号A))))</f>
        <v>#N/A</v>
      </c>
      <c r="AC310" s="153" t="e">
        <f t="shared" ref="AC310:AC313" ca="1" si="91">IF(OR(V310="",V310="-"),"",IF(X310+0.00001&gt;MAX(A节点位置A),INDEX(A要素号A,MAX(A要素号A)),LOOKUP(X310-0.000001,A节点位置A,A要素号A)))</f>
        <v>#N/A</v>
      </c>
      <c r="AD310" s="154" t="str">
        <f t="shared" si="63"/>
        <v>増分なし</v>
      </c>
      <c r="AE310" s="153" t="s">
        <v>1025</v>
      </c>
      <c r="AF310" s="155" t="e">
        <f t="shared" ref="AF310:AF313" ca="1" si="92">IF(OR(U310="",U310="-"),"",IF(AND(AB310="",AC310&lt;&gt;""),ROUND(W310-LOOKUP(AC310,A要素号A,A节点位置A),3),ROUND(W310-LOOKUP(AB310,A要素号A,A节点位置A),3)))</f>
        <v>#N/A</v>
      </c>
      <c r="AG310" s="155" t="e">
        <f t="shared" ref="AG310:AG313" ca="1" si="93">IF(OR(V310="",V310="-",AC310=""),"",ROUND(LOOKUP(AC310,A要素号A,A节点位置A)+LOOKUP(AC310,A要素号A,A要素长A)-X310,3))</f>
        <v>#N/A</v>
      </c>
      <c r="AH310" s="153" t="str">
        <f t="shared" si="87"/>
        <v>录入参数</v>
      </c>
      <c r="AI310" s="153" t="str">
        <f t="shared" si="88"/>
        <v>录入参数</v>
      </c>
      <c r="AJ310" s="153"/>
      <c r="AK310" s="153"/>
      <c r="AL310" s="153"/>
      <c r="AM310" s="83"/>
    </row>
    <row r="311" spans="11:39">
      <c r="K311" s="83"/>
      <c r="N311" s="92">
        <v>117</v>
      </c>
      <c r="O311" s="121"/>
      <c r="P311" s="94"/>
      <c r="Q311" s="149">
        <f t="shared" si="81"/>
        <v>0</v>
      </c>
      <c r="R311" s="100" t="s">
        <v>963</v>
      </c>
      <c r="S311" s="150" t="str">
        <f t="shared" si="21"/>
        <v>117-</v>
      </c>
      <c r="T311" s="151">
        <v>117</v>
      </c>
      <c r="U311" s="148" t="str">
        <f t="shared" si="84"/>
        <v>117-</v>
      </c>
      <c r="V311" s="148" t="str">
        <f t="shared" si="85"/>
        <v>118-</v>
      </c>
      <c r="W311" s="80">
        <f t="shared" ca="1" si="82"/>
        <v>0</v>
      </c>
      <c r="X311" s="80">
        <f t="shared" ca="1" si="83"/>
        <v>0</v>
      </c>
      <c r="Y311" s="152" t="str">
        <f t="shared" si="89"/>
        <v/>
      </c>
      <c r="Z311" s="152" t="str">
        <f t="shared" si="89"/>
        <v/>
      </c>
      <c r="AA311" s="156">
        <f t="shared" si="86"/>
        <v>28</v>
      </c>
      <c r="AB311" s="153" t="e">
        <f t="shared" ca="1" si="90"/>
        <v>#N/A</v>
      </c>
      <c r="AC311" s="153" t="e">
        <f t="shared" ca="1" si="91"/>
        <v>#N/A</v>
      </c>
      <c r="AD311" s="154" t="str">
        <f t="shared" si="63"/>
        <v>増分なし</v>
      </c>
      <c r="AE311" s="153" t="s">
        <v>1025</v>
      </c>
      <c r="AF311" s="155" t="e">
        <f t="shared" ca="1" si="92"/>
        <v>#N/A</v>
      </c>
      <c r="AG311" s="155" t="e">
        <f t="shared" ca="1" si="93"/>
        <v>#N/A</v>
      </c>
      <c r="AH311" s="153" t="str">
        <f t="shared" si="87"/>
        <v>录入参数</v>
      </c>
      <c r="AI311" s="153" t="str">
        <f t="shared" si="88"/>
        <v>录入参数</v>
      </c>
      <c r="AJ311" s="153"/>
      <c r="AK311" s="153"/>
      <c r="AL311" s="153"/>
      <c r="AM311" s="83"/>
    </row>
    <row r="312" spans="11:39">
      <c r="K312" s="83"/>
      <c r="N312" s="92">
        <v>118</v>
      </c>
      <c r="O312" s="121"/>
      <c r="P312" s="94"/>
      <c r="Q312" s="149">
        <f t="shared" si="81"/>
        <v>0</v>
      </c>
      <c r="R312" s="100" t="s">
        <v>963</v>
      </c>
      <c r="S312" s="150" t="str">
        <f t="shared" si="21"/>
        <v>118-</v>
      </c>
      <c r="T312" s="151">
        <v>118</v>
      </c>
      <c r="U312" s="148" t="str">
        <f t="shared" si="84"/>
        <v>118-</v>
      </c>
      <c r="V312" s="148" t="str">
        <f t="shared" si="85"/>
        <v>119-</v>
      </c>
      <c r="W312" s="80">
        <f t="shared" ca="1" si="82"/>
        <v>0</v>
      </c>
      <c r="X312" s="80">
        <f t="shared" ca="1" si="83"/>
        <v>0</v>
      </c>
      <c r="Y312" s="152" t="str">
        <f t="shared" si="89"/>
        <v/>
      </c>
      <c r="Z312" s="152" t="str">
        <f t="shared" si="89"/>
        <v/>
      </c>
      <c r="AA312" s="156">
        <f t="shared" si="86"/>
        <v>29</v>
      </c>
      <c r="AB312" s="153" t="e">
        <f t="shared" ca="1" si="90"/>
        <v>#N/A</v>
      </c>
      <c r="AC312" s="153" t="e">
        <f t="shared" ca="1" si="91"/>
        <v>#N/A</v>
      </c>
      <c r="AD312" s="154" t="str">
        <f t="shared" si="63"/>
        <v>増分なし</v>
      </c>
      <c r="AE312" s="153" t="s">
        <v>1025</v>
      </c>
      <c r="AF312" s="155" t="e">
        <f t="shared" ca="1" si="92"/>
        <v>#N/A</v>
      </c>
      <c r="AG312" s="155" t="e">
        <f t="shared" ca="1" si="93"/>
        <v>#N/A</v>
      </c>
      <c r="AH312" s="153" t="str">
        <f t="shared" si="87"/>
        <v>录入参数</v>
      </c>
      <c r="AI312" s="153" t="str">
        <f t="shared" si="88"/>
        <v>录入参数</v>
      </c>
      <c r="AJ312" s="153"/>
      <c r="AK312" s="153"/>
      <c r="AL312" s="153"/>
      <c r="AM312" s="83"/>
    </row>
    <row r="313" spans="11:39">
      <c r="K313" s="83"/>
      <c r="N313" s="92">
        <v>119</v>
      </c>
      <c r="O313" s="121"/>
      <c r="P313" s="94"/>
      <c r="Q313" s="149">
        <f t="shared" si="81"/>
        <v>0</v>
      </c>
      <c r="R313" s="100" t="s">
        <v>963</v>
      </c>
      <c r="S313" s="150" t="str">
        <f t="shared" si="21"/>
        <v>119-</v>
      </c>
      <c r="T313" s="151">
        <v>119</v>
      </c>
      <c r="U313" s="148" t="str">
        <f t="shared" si="84"/>
        <v>119-</v>
      </c>
      <c r="V313" s="148" t="str">
        <f t="shared" si="85"/>
        <v>120-</v>
      </c>
      <c r="W313" s="80">
        <f t="shared" ca="1" si="82"/>
        <v>0</v>
      </c>
      <c r="X313" s="80">
        <f t="shared" ca="1" si="83"/>
        <v>0</v>
      </c>
      <c r="Y313" s="152" t="str">
        <f t="shared" si="89"/>
        <v/>
      </c>
      <c r="Z313" s="152" t="str">
        <f t="shared" si="89"/>
        <v/>
      </c>
      <c r="AA313" s="156">
        <f t="shared" si="86"/>
        <v>30</v>
      </c>
      <c r="AB313" s="153" t="e">
        <f t="shared" ca="1" si="90"/>
        <v>#N/A</v>
      </c>
      <c r="AC313" s="153" t="e">
        <f t="shared" ca="1" si="91"/>
        <v>#N/A</v>
      </c>
      <c r="AD313" s="154" t="str">
        <f t="shared" si="63"/>
        <v>増分なし</v>
      </c>
      <c r="AE313" s="153" t="s">
        <v>1025</v>
      </c>
      <c r="AF313" s="155" t="e">
        <f t="shared" ca="1" si="92"/>
        <v>#N/A</v>
      </c>
      <c r="AG313" s="155" t="e">
        <f t="shared" ca="1" si="93"/>
        <v>#N/A</v>
      </c>
      <c r="AH313" s="153" t="str">
        <f t="shared" si="87"/>
        <v>录入参数</v>
      </c>
      <c r="AI313" s="153" t="str">
        <f t="shared" si="88"/>
        <v>录入参数</v>
      </c>
      <c r="AJ313" s="153"/>
      <c r="AK313" s="153"/>
      <c r="AL313" s="153"/>
      <c r="AM313" s="83"/>
    </row>
    <row r="314" spans="11:39">
      <c r="K314" s="83"/>
      <c r="N314" s="92">
        <v>120</v>
      </c>
      <c r="O314" s="126"/>
      <c r="P314" s="94"/>
      <c r="Q314" s="149">
        <f t="shared" si="81"/>
        <v>0</v>
      </c>
      <c r="R314" s="100" t="s">
        <v>963</v>
      </c>
      <c r="S314" s="150" t="str">
        <f t="shared" si="21"/>
        <v>120-</v>
      </c>
      <c r="T314" s="151">
        <v>120</v>
      </c>
      <c r="U314" s="148"/>
      <c r="V314" s="148"/>
      <c r="W314" s="80" t="str">
        <f t="shared" ca="1" si="82"/>
        <v/>
      </c>
      <c r="X314" s="80" t="str">
        <f t="shared" ca="1" si="83"/>
        <v/>
      </c>
      <c r="Y314" s="152" t="str">
        <f t="shared" si="89"/>
        <v/>
      </c>
      <c r="Z314" s="152" t="str">
        <f t="shared" si="89"/>
        <v/>
      </c>
      <c r="AA314" s="111"/>
      <c r="AB314" s="153" t="str">
        <f t="shared" ref="AB314:AB324" si="94">IF(OR(U314="",U314="-"),"",IF(AC314=IF(W314+0.00001&gt;MAX(A节点位置A),INDEX(A要素号A,MAX(A要素号A)),LOOKUP(W314+0.00001,A节点位置A,A要素号A)),"",IF(W314+0.00001&gt;MAX(A节点位置A),INDEX(A要素号A,MAX(A要素号A)),LOOKUP(W314+0.00001,A节点位置A,A要素号A))))</f>
        <v/>
      </c>
      <c r="AC314" s="153" t="str">
        <f t="shared" ref="AC314:AC324" si="95">IF(OR(V314="",V314="-"),"",IF(X314+0.00001&gt;MAX(A节点位置A),INDEX(A要素号A,MAX(A要素号A)),LOOKUP(X314-0.000001,A节点位置A,A要素号A)))</f>
        <v/>
      </c>
      <c r="AD314" s="154" t="str">
        <f t="shared" si="63"/>
        <v/>
      </c>
      <c r="AE314" s="153" t="s">
        <v>1025</v>
      </c>
      <c r="AF314" s="155" t="str">
        <f t="shared" ref="AF314:AF324" si="96">IF(OR(U314="",U314="-"),"",IF(AND(AB314="",AC314&lt;&gt;""),ROUND(W314-LOOKUP(AC314,A要素号A,A节点位置A),3),ROUND(W314-LOOKUP(AB314,A要素号A,A节点位置A),3)))</f>
        <v/>
      </c>
      <c r="AG314" s="155" t="str">
        <f t="shared" ref="AG314:AG324" si="97">IF(OR(V314="",V314="-",AC314=""),"",ROUND(LOOKUP(AC314,A要素号A,A节点位置A)+LOOKUP(AC314,A要素号A,A要素长A)-X314,3))</f>
        <v/>
      </c>
      <c r="AH314" s="153" t="str">
        <f t="shared" si="87"/>
        <v>录入参数</v>
      </c>
      <c r="AI314" s="153" t="str">
        <f t="shared" si="88"/>
        <v>录入参数</v>
      </c>
      <c r="AJ314" s="153"/>
      <c r="AK314" s="153"/>
      <c r="AL314" s="153"/>
      <c r="AM314" s="83"/>
    </row>
    <row r="315" spans="11:39">
      <c r="K315" s="83"/>
      <c r="N315" s="92">
        <v>121</v>
      </c>
      <c r="O315" s="126"/>
      <c r="P315" s="94"/>
      <c r="Q315" s="149"/>
      <c r="R315" s="100" t="s">
        <v>963</v>
      </c>
      <c r="S315" s="150" t="str">
        <f t="shared" si="21"/>
        <v>121-</v>
      </c>
      <c r="T315" s="151">
        <v>121</v>
      </c>
      <c r="U315" s="148"/>
      <c r="V315" s="148"/>
      <c r="W315" s="80" t="str">
        <f t="shared" ca="1" si="82"/>
        <v/>
      </c>
      <c r="X315" s="80" t="str">
        <f t="shared" ca="1" si="83"/>
        <v/>
      </c>
      <c r="Y315" s="152" t="str">
        <f t="shared" si="89"/>
        <v/>
      </c>
      <c r="Z315" s="152" t="str">
        <f t="shared" si="89"/>
        <v/>
      </c>
      <c r="AA315" s="111"/>
      <c r="AB315" s="153" t="str">
        <f t="shared" si="94"/>
        <v/>
      </c>
      <c r="AC315" s="153" t="str">
        <f t="shared" si="95"/>
        <v/>
      </c>
      <c r="AD315" s="154" t="str">
        <f t="shared" si="63"/>
        <v/>
      </c>
      <c r="AE315" s="153" t="s">
        <v>1025</v>
      </c>
      <c r="AF315" s="155" t="str">
        <f t="shared" si="96"/>
        <v/>
      </c>
      <c r="AG315" s="155" t="str">
        <f t="shared" si="97"/>
        <v/>
      </c>
      <c r="AH315" s="153" t="str">
        <f t="shared" si="87"/>
        <v>录入参数</v>
      </c>
      <c r="AI315" s="153" t="str">
        <f t="shared" si="88"/>
        <v>录入参数</v>
      </c>
      <c r="AJ315" s="153"/>
      <c r="AK315" s="153"/>
      <c r="AL315" s="153"/>
      <c r="AM315" s="83"/>
    </row>
    <row r="316" spans="11:39">
      <c r="K316" s="83"/>
      <c r="N316" s="92">
        <v>122</v>
      </c>
      <c r="O316" s="126"/>
      <c r="P316" s="94"/>
      <c r="Q316" s="99">
        <f>P316</f>
        <v>0</v>
      </c>
      <c r="R316" s="100" t="s">
        <v>963</v>
      </c>
      <c r="S316" s="150" t="str">
        <f t="shared" si="21"/>
        <v>122-</v>
      </c>
      <c r="T316" s="151">
        <v>122</v>
      </c>
      <c r="U316" s="148" t="str">
        <f>S316</f>
        <v>122-</v>
      </c>
      <c r="V316" s="148" t="str">
        <f>S317</f>
        <v>123-</v>
      </c>
      <c r="W316" s="80">
        <f t="shared" ca="1" si="82"/>
        <v>0</v>
      </c>
      <c r="X316" s="80">
        <f t="shared" ca="1" si="83"/>
        <v>0</v>
      </c>
      <c r="Y316" s="152" t="str">
        <f t="shared" si="89"/>
        <v/>
      </c>
      <c r="Z316" s="152" t="str">
        <f t="shared" si="89"/>
        <v/>
      </c>
      <c r="AA316" s="156">
        <f>AA313+1</f>
        <v>31</v>
      </c>
      <c r="AB316" s="153" t="e">
        <f t="shared" ca="1" si="94"/>
        <v>#N/A</v>
      </c>
      <c r="AC316" s="153" t="e">
        <f t="shared" ca="1" si="95"/>
        <v>#N/A</v>
      </c>
      <c r="AD316" s="154" t="str">
        <f t="shared" si="63"/>
        <v>増分なし</v>
      </c>
      <c r="AE316" s="153" t="s">
        <v>1025</v>
      </c>
      <c r="AF316" s="155" t="e">
        <f t="shared" ca="1" si="96"/>
        <v>#N/A</v>
      </c>
      <c r="AG316" s="155" t="e">
        <f t="shared" ca="1" si="97"/>
        <v>#N/A</v>
      </c>
      <c r="AH316" s="153" t="str">
        <f t="shared" si="87"/>
        <v>录入参数</v>
      </c>
      <c r="AI316" s="153" t="str">
        <f t="shared" si="88"/>
        <v>录入参数</v>
      </c>
      <c r="AJ316" s="153"/>
      <c r="AK316" s="153"/>
      <c r="AL316" s="153"/>
      <c r="AM316" s="83"/>
    </row>
    <row r="317" spans="11:39">
      <c r="K317" s="83"/>
      <c r="N317" s="92">
        <v>123</v>
      </c>
      <c r="O317" s="121"/>
      <c r="P317" s="94"/>
      <c r="Q317" s="149">
        <f t="shared" ref="Q317:Q324" si="98">P317+Q316</f>
        <v>0</v>
      </c>
      <c r="R317" s="100" t="s">
        <v>963</v>
      </c>
      <c r="S317" s="150" t="str">
        <f t="shared" si="21"/>
        <v>123-</v>
      </c>
      <c r="T317" s="151">
        <v>123</v>
      </c>
      <c r="U317" s="148" t="str">
        <f>V316</f>
        <v>123-</v>
      </c>
      <c r="V317" s="148" t="str">
        <f>S318</f>
        <v>124-</v>
      </c>
      <c r="W317" s="80">
        <f t="shared" ca="1" si="82"/>
        <v>0</v>
      </c>
      <c r="X317" s="80">
        <f t="shared" ca="1" si="83"/>
        <v>0</v>
      </c>
      <c r="Y317" s="152" t="str">
        <f t="shared" si="89"/>
        <v/>
      </c>
      <c r="Z317" s="152" t="str">
        <f t="shared" si="89"/>
        <v/>
      </c>
      <c r="AA317" s="156">
        <f>AA316+1</f>
        <v>32</v>
      </c>
      <c r="AB317" s="153" t="e">
        <f t="shared" ca="1" si="94"/>
        <v>#N/A</v>
      </c>
      <c r="AC317" s="153" t="e">
        <f t="shared" ca="1" si="95"/>
        <v>#N/A</v>
      </c>
      <c r="AD317" s="154" t="str">
        <f t="shared" si="63"/>
        <v>増分なし</v>
      </c>
      <c r="AE317" s="153" t="s">
        <v>1025</v>
      </c>
      <c r="AF317" s="155" t="e">
        <f t="shared" ca="1" si="96"/>
        <v>#N/A</v>
      </c>
      <c r="AG317" s="155" t="e">
        <f t="shared" ca="1" si="97"/>
        <v>#N/A</v>
      </c>
      <c r="AH317" s="153" t="str">
        <f t="shared" si="87"/>
        <v>录入参数</v>
      </c>
      <c r="AI317" s="153" t="str">
        <f t="shared" si="88"/>
        <v>录入参数</v>
      </c>
      <c r="AJ317" s="153"/>
      <c r="AK317" s="153"/>
      <c r="AL317" s="153"/>
      <c r="AM317" s="83"/>
    </row>
    <row r="318" spans="11:39" ht="13.5" customHeight="1">
      <c r="K318" s="83"/>
      <c r="N318" s="92">
        <v>124</v>
      </c>
      <c r="O318" s="121"/>
      <c r="P318" s="94"/>
      <c r="Q318" s="149">
        <f t="shared" si="98"/>
        <v>0</v>
      </c>
      <c r="R318" s="100" t="s">
        <v>963</v>
      </c>
      <c r="S318" s="150" t="str">
        <f t="shared" si="21"/>
        <v>124-</v>
      </c>
      <c r="T318" s="151">
        <v>124</v>
      </c>
      <c r="U318" s="148" t="str">
        <f t="shared" ref="U318:U323" si="99">V317</f>
        <v>124-</v>
      </c>
      <c r="V318" s="148" t="str">
        <f t="shared" ref="V318:V323" si="100">S319</f>
        <v>125-</v>
      </c>
      <c r="W318" s="80">
        <f t="shared" ca="1" si="82"/>
        <v>0</v>
      </c>
      <c r="X318" s="80">
        <f t="shared" ca="1" si="83"/>
        <v>0</v>
      </c>
      <c r="Y318" s="152" t="str">
        <f t="shared" si="89"/>
        <v/>
      </c>
      <c r="Z318" s="152" t="str">
        <f t="shared" si="89"/>
        <v/>
      </c>
      <c r="AA318" s="156">
        <f t="shared" ref="AA318:AA323" si="101">AA317+1</f>
        <v>33</v>
      </c>
      <c r="AB318" s="153" t="e">
        <f t="shared" ca="1" si="94"/>
        <v>#N/A</v>
      </c>
      <c r="AC318" s="153" t="e">
        <f t="shared" ca="1" si="95"/>
        <v>#N/A</v>
      </c>
      <c r="AD318" s="154" t="str">
        <f t="shared" si="63"/>
        <v>増分なし</v>
      </c>
      <c r="AE318" s="153" t="s">
        <v>1025</v>
      </c>
      <c r="AF318" s="155" t="e">
        <f t="shared" ca="1" si="96"/>
        <v>#N/A</v>
      </c>
      <c r="AG318" s="155" t="e">
        <f t="shared" ca="1" si="97"/>
        <v>#N/A</v>
      </c>
      <c r="AH318" s="153" t="str">
        <f t="shared" si="87"/>
        <v>录入参数</v>
      </c>
      <c r="AI318" s="153" t="str">
        <f t="shared" si="88"/>
        <v>录入参数</v>
      </c>
      <c r="AJ318" s="153"/>
      <c r="AK318" s="153"/>
      <c r="AL318" s="153"/>
      <c r="AM318" s="83"/>
    </row>
    <row r="319" spans="11:39">
      <c r="K319" s="83"/>
      <c r="N319" s="92">
        <v>125</v>
      </c>
      <c r="O319" s="121"/>
      <c r="P319" s="94"/>
      <c r="Q319" s="149">
        <f t="shared" si="98"/>
        <v>0</v>
      </c>
      <c r="R319" s="100" t="s">
        <v>963</v>
      </c>
      <c r="S319" s="150" t="str">
        <f t="shared" si="21"/>
        <v>125-</v>
      </c>
      <c r="T319" s="151">
        <v>125</v>
      </c>
      <c r="U319" s="148" t="str">
        <f t="shared" si="99"/>
        <v>125-</v>
      </c>
      <c r="V319" s="148" t="str">
        <f t="shared" si="100"/>
        <v>126-</v>
      </c>
      <c r="W319" s="80">
        <f t="shared" ca="1" si="82"/>
        <v>0</v>
      </c>
      <c r="X319" s="80">
        <f t="shared" ca="1" si="83"/>
        <v>0</v>
      </c>
      <c r="Y319" s="152" t="str">
        <f t="shared" si="89"/>
        <v/>
      </c>
      <c r="Z319" s="152" t="str">
        <f t="shared" si="89"/>
        <v/>
      </c>
      <c r="AA319" s="156">
        <f t="shared" si="101"/>
        <v>34</v>
      </c>
      <c r="AB319" s="153" t="e">
        <f t="shared" ca="1" si="94"/>
        <v>#N/A</v>
      </c>
      <c r="AC319" s="153" t="e">
        <f t="shared" ca="1" si="95"/>
        <v>#N/A</v>
      </c>
      <c r="AD319" s="154" t="str">
        <f t="shared" si="63"/>
        <v>増分なし</v>
      </c>
      <c r="AE319" s="153" t="s">
        <v>1025</v>
      </c>
      <c r="AF319" s="155" t="e">
        <f t="shared" ca="1" si="96"/>
        <v>#N/A</v>
      </c>
      <c r="AG319" s="155" t="e">
        <f t="shared" ca="1" si="97"/>
        <v>#N/A</v>
      </c>
      <c r="AH319" s="153" t="str">
        <f t="shared" si="87"/>
        <v>录入参数</v>
      </c>
      <c r="AI319" s="153" t="str">
        <f t="shared" si="88"/>
        <v>录入参数</v>
      </c>
      <c r="AJ319" s="153"/>
      <c r="AK319" s="153"/>
      <c r="AL319" s="153"/>
      <c r="AM319" s="83"/>
    </row>
    <row r="320" spans="11:39">
      <c r="K320" s="83"/>
      <c r="N320" s="92">
        <v>126</v>
      </c>
      <c r="O320" s="121"/>
      <c r="P320" s="94"/>
      <c r="Q320" s="149">
        <f t="shared" si="98"/>
        <v>0</v>
      </c>
      <c r="R320" s="100" t="s">
        <v>963</v>
      </c>
      <c r="S320" s="150" t="str">
        <f t="shared" si="21"/>
        <v>126-</v>
      </c>
      <c r="T320" s="151">
        <v>126</v>
      </c>
      <c r="U320" s="148" t="str">
        <f t="shared" si="99"/>
        <v>126-</v>
      </c>
      <c r="V320" s="148" t="str">
        <f t="shared" si="100"/>
        <v>127-</v>
      </c>
      <c r="W320" s="80">
        <f t="shared" ca="1" si="82"/>
        <v>0</v>
      </c>
      <c r="X320" s="80">
        <f t="shared" ca="1" si="83"/>
        <v>0</v>
      </c>
      <c r="Y320" s="152" t="str">
        <f t="shared" si="89"/>
        <v/>
      </c>
      <c r="Z320" s="152" t="str">
        <f t="shared" si="89"/>
        <v/>
      </c>
      <c r="AA320" s="156">
        <f t="shared" si="101"/>
        <v>35</v>
      </c>
      <c r="AB320" s="153" t="e">
        <f t="shared" ca="1" si="94"/>
        <v>#N/A</v>
      </c>
      <c r="AC320" s="153" t="e">
        <f t="shared" ca="1" si="95"/>
        <v>#N/A</v>
      </c>
      <c r="AD320" s="154" t="str">
        <f t="shared" si="63"/>
        <v>増分なし</v>
      </c>
      <c r="AE320" s="153" t="s">
        <v>1025</v>
      </c>
      <c r="AF320" s="155" t="e">
        <f t="shared" ca="1" si="96"/>
        <v>#N/A</v>
      </c>
      <c r="AG320" s="155" t="e">
        <f t="shared" ca="1" si="97"/>
        <v>#N/A</v>
      </c>
      <c r="AH320" s="153" t="str">
        <f t="shared" si="87"/>
        <v>录入参数</v>
      </c>
      <c r="AI320" s="153" t="str">
        <f t="shared" si="88"/>
        <v>录入参数</v>
      </c>
      <c r="AJ320" s="153"/>
      <c r="AK320" s="153"/>
      <c r="AL320" s="153"/>
      <c r="AM320" s="83"/>
    </row>
    <row r="321" spans="11:39">
      <c r="K321" s="83"/>
      <c r="N321" s="92">
        <v>127</v>
      </c>
      <c r="O321" s="121"/>
      <c r="P321" s="94"/>
      <c r="Q321" s="149">
        <f t="shared" si="98"/>
        <v>0</v>
      </c>
      <c r="R321" s="100" t="s">
        <v>963</v>
      </c>
      <c r="S321" s="150" t="str">
        <f t="shared" si="21"/>
        <v>127-</v>
      </c>
      <c r="T321" s="151">
        <v>127</v>
      </c>
      <c r="U321" s="148" t="str">
        <f t="shared" si="99"/>
        <v>127-</v>
      </c>
      <c r="V321" s="148" t="str">
        <f t="shared" si="100"/>
        <v>128-</v>
      </c>
      <c r="W321" s="80">
        <f t="shared" ca="1" si="82"/>
        <v>0</v>
      </c>
      <c r="X321" s="80">
        <f t="shared" ca="1" si="83"/>
        <v>0</v>
      </c>
      <c r="Y321" s="152" t="str">
        <f t="shared" si="89"/>
        <v/>
      </c>
      <c r="Z321" s="152" t="str">
        <f t="shared" si="89"/>
        <v/>
      </c>
      <c r="AA321" s="156">
        <f t="shared" si="101"/>
        <v>36</v>
      </c>
      <c r="AB321" s="153" t="e">
        <f t="shared" ca="1" si="94"/>
        <v>#N/A</v>
      </c>
      <c r="AC321" s="153" t="e">
        <f t="shared" ca="1" si="95"/>
        <v>#N/A</v>
      </c>
      <c r="AD321" s="154" t="str">
        <f t="shared" si="63"/>
        <v>増分なし</v>
      </c>
      <c r="AE321" s="153" t="s">
        <v>1025</v>
      </c>
      <c r="AF321" s="155" t="e">
        <f t="shared" ca="1" si="96"/>
        <v>#N/A</v>
      </c>
      <c r="AG321" s="155" t="e">
        <f t="shared" ca="1" si="97"/>
        <v>#N/A</v>
      </c>
      <c r="AH321" s="153" t="str">
        <f t="shared" si="87"/>
        <v>录入参数</v>
      </c>
      <c r="AI321" s="153" t="str">
        <f t="shared" si="88"/>
        <v>录入参数</v>
      </c>
      <c r="AJ321" s="153"/>
      <c r="AK321" s="153"/>
      <c r="AL321" s="153"/>
      <c r="AM321" s="83"/>
    </row>
    <row r="322" spans="11:39">
      <c r="K322" s="83"/>
      <c r="N322" s="92">
        <v>128</v>
      </c>
      <c r="O322" s="121"/>
      <c r="P322" s="94"/>
      <c r="Q322" s="149">
        <f t="shared" si="98"/>
        <v>0</v>
      </c>
      <c r="R322" s="100" t="s">
        <v>963</v>
      </c>
      <c r="S322" s="150" t="str">
        <f t="shared" si="21"/>
        <v>128-</v>
      </c>
      <c r="T322" s="151">
        <v>128</v>
      </c>
      <c r="U322" s="148" t="str">
        <f t="shared" si="99"/>
        <v>128-</v>
      </c>
      <c r="V322" s="148" t="str">
        <f t="shared" si="100"/>
        <v>129-</v>
      </c>
      <c r="W322" s="80">
        <f t="shared" ca="1" si="82"/>
        <v>0</v>
      </c>
      <c r="X322" s="80">
        <f t="shared" ca="1" si="83"/>
        <v>0</v>
      </c>
      <c r="Y322" s="152" t="str">
        <f t="shared" si="89"/>
        <v/>
      </c>
      <c r="Z322" s="152" t="str">
        <f t="shared" si="89"/>
        <v/>
      </c>
      <c r="AA322" s="156">
        <f t="shared" si="101"/>
        <v>37</v>
      </c>
      <c r="AB322" s="153" t="e">
        <f t="shared" ca="1" si="94"/>
        <v>#N/A</v>
      </c>
      <c r="AC322" s="153" t="e">
        <f t="shared" ca="1" si="95"/>
        <v>#N/A</v>
      </c>
      <c r="AD322" s="154" t="str">
        <f t="shared" si="63"/>
        <v>増分なし</v>
      </c>
      <c r="AE322" s="153" t="s">
        <v>1025</v>
      </c>
      <c r="AF322" s="155" t="e">
        <f t="shared" ca="1" si="96"/>
        <v>#N/A</v>
      </c>
      <c r="AG322" s="155" t="e">
        <f t="shared" ca="1" si="97"/>
        <v>#N/A</v>
      </c>
      <c r="AH322" s="153" t="str">
        <f t="shared" si="87"/>
        <v>录入参数</v>
      </c>
      <c r="AI322" s="153" t="str">
        <f t="shared" si="88"/>
        <v>录入参数</v>
      </c>
      <c r="AJ322" s="153"/>
      <c r="AK322" s="153"/>
      <c r="AL322" s="153"/>
      <c r="AM322" s="83"/>
    </row>
    <row r="323" spans="11:39">
      <c r="K323" s="83"/>
      <c r="N323" s="92">
        <v>129</v>
      </c>
      <c r="O323" s="121"/>
      <c r="P323" s="94"/>
      <c r="Q323" s="149">
        <f t="shared" si="98"/>
        <v>0</v>
      </c>
      <c r="R323" s="100" t="s">
        <v>963</v>
      </c>
      <c r="S323" s="150" t="str">
        <f t="shared" si="21"/>
        <v>129-</v>
      </c>
      <c r="T323" s="151">
        <v>129</v>
      </c>
      <c r="U323" s="148" t="str">
        <f t="shared" si="99"/>
        <v>129-</v>
      </c>
      <c r="V323" s="148" t="str">
        <f t="shared" si="100"/>
        <v>130-</v>
      </c>
      <c r="W323" s="80">
        <f t="shared" ca="1" si="82"/>
        <v>0</v>
      </c>
      <c r="X323" s="80">
        <f t="shared" ca="1" si="83"/>
        <v>0</v>
      </c>
      <c r="Y323" s="152" t="str">
        <f t="shared" si="89"/>
        <v/>
      </c>
      <c r="Z323" s="152" t="str">
        <f t="shared" si="89"/>
        <v/>
      </c>
      <c r="AA323" s="156">
        <f t="shared" si="101"/>
        <v>38</v>
      </c>
      <c r="AB323" s="153" t="e">
        <f t="shared" ca="1" si="94"/>
        <v>#N/A</v>
      </c>
      <c r="AC323" s="153" t="e">
        <f t="shared" ca="1" si="95"/>
        <v>#N/A</v>
      </c>
      <c r="AD323" s="154" t="str">
        <f t="shared" si="63"/>
        <v>増分なし</v>
      </c>
      <c r="AE323" s="153" t="s">
        <v>1025</v>
      </c>
      <c r="AF323" s="155" t="e">
        <f t="shared" ca="1" si="96"/>
        <v>#N/A</v>
      </c>
      <c r="AG323" s="155" t="e">
        <f t="shared" ca="1" si="97"/>
        <v>#N/A</v>
      </c>
      <c r="AH323" s="153" t="str">
        <f t="shared" ref="AH323:AH344" si="102">IF(Y323="","录入参数",_xlfn.IFNA(_xlfn.IFNA(_xlfn.IFNA(_xlfn.IFNA(INDEX($C$42:$C$91,MATCH(Y323,$B$42:$B$91,0)),INDEX($F$42:$F$91,MATCH(Y323,$E$42:$E$91,0))),INDEX($I$42:$I$91,MATCH(Y323,$H$42:$H$91,0))),INDEX($L$42:$L$91,MATCH(Y323,$K$42:$K$91,0))),"无对应参数"))</f>
        <v>录入参数</v>
      </c>
      <c r="AI323" s="153" t="str">
        <f t="shared" ref="AI323:AI344" si="103">IF(Z323="","录入参数",_xlfn.IFNA(_xlfn.IFNA(_xlfn.IFNA(_xlfn.IFNA(INDEX($C$42:$C$91,MATCH(Z323,$B$42:$B$91,0)),INDEX($F$42:$F$91,MATCH(Z323,$E$42:$E$91,0))),INDEX($I$42:$I$91,MATCH(Z323,$H$42:$H$91,0))),INDEX($L$42:$L$91,MATCH(Z323,$K$42:$K$91,0))),"无对应参数"))</f>
        <v>录入参数</v>
      </c>
      <c r="AJ323" s="153"/>
      <c r="AK323" s="153"/>
      <c r="AL323" s="153"/>
      <c r="AM323" s="83"/>
    </row>
    <row r="324" spans="11:39">
      <c r="K324" s="83"/>
      <c r="N324" s="92">
        <v>130</v>
      </c>
      <c r="O324" s="121"/>
      <c r="P324" s="94"/>
      <c r="Q324" s="149">
        <f t="shared" si="98"/>
        <v>0</v>
      </c>
      <c r="R324" s="100" t="s">
        <v>963</v>
      </c>
      <c r="S324" s="150" t="str">
        <f t="shared" si="21"/>
        <v>130-</v>
      </c>
      <c r="T324" s="151">
        <v>130</v>
      </c>
      <c r="U324" s="148"/>
      <c r="V324" s="148"/>
      <c r="W324" s="80" t="str">
        <f t="shared" ca="1" si="82"/>
        <v/>
      </c>
      <c r="X324" s="80" t="str">
        <f t="shared" ca="1" si="83"/>
        <v/>
      </c>
      <c r="Y324" s="152" t="str">
        <f t="shared" si="89"/>
        <v/>
      </c>
      <c r="Z324" s="152" t="str">
        <f t="shared" si="89"/>
        <v/>
      </c>
      <c r="AA324" s="156"/>
      <c r="AB324" s="153" t="str">
        <f t="shared" si="94"/>
        <v/>
      </c>
      <c r="AC324" s="153" t="str">
        <f t="shared" si="95"/>
        <v/>
      </c>
      <c r="AD324" s="154" t="str">
        <f t="shared" si="63"/>
        <v/>
      </c>
      <c r="AE324" s="153" t="s">
        <v>1025</v>
      </c>
      <c r="AF324" s="155" t="str">
        <f t="shared" si="96"/>
        <v/>
      </c>
      <c r="AG324" s="155" t="str">
        <f t="shared" si="97"/>
        <v/>
      </c>
      <c r="AH324" s="153" t="str">
        <f t="shared" si="102"/>
        <v>录入参数</v>
      </c>
      <c r="AI324" s="153" t="str">
        <f t="shared" si="103"/>
        <v>录入参数</v>
      </c>
      <c r="AJ324" s="153"/>
      <c r="AK324" s="153"/>
      <c r="AL324" s="153"/>
      <c r="AM324" s="83"/>
    </row>
    <row r="325" spans="11:39">
      <c r="K325" s="83"/>
      <c r="N325" s="92">
        <v>131</v>
      </c>
      <c r="O325" s="121"/>
      <c r="P325" s="94"/>
      <c r="Q325" s="149"/>
      <c r="R325" s="100" t="s">
        <v>963</v>
      </c>
      <c r="S325" s="150" t="str">
        <f t="shared" si="21"/>
        <v>131-</v>
      </c>
      <c r="T325" s="151">
        <v>131</v>
      </c>
      <c r="U325" s="148"/>
      <c r="V325" s="148"/>
      <c r="W325" s="80" t="str">
        <f t="shared" ca="1" si="82"/>
        <v/>
      </c>
      <c r="X325" s="80" t="str">
        <f t="shared" ca="1" si="83"/>
        <v/>
      </c>
      <c r="Y325" s="152" t="str">
        <f t="shared" si="89"/>
        <v/>
      </c>
      <c r="Z325" s="152" t="str">
        <f t="shared" si="89"/>
        <v/>
      </c>
      <c r="AA325" s="111"/>
      <c r="AB325" s="153" t="str">
        <f t="shared" si="67"/>
        <v/>
      </c>
      <c r="AC325" s="153" t="str">
        <f t="shared" si="68"/>
        <v/>
      </c>
      <c r="AD325" s="154" t="str">
        <f t="shared" si="63"/>
        <v/>
      </c>
      <c r="AE325" s="153" t="s">
        <v>1025</v>
      </c>
      <c r="AF325" s="155" t="str">
        <f t="shared" si="69"/>
        <v/>
      </c>
      <c r="AG325" s="155" t="str">
        <f t="shared" si="70"/>
        <v/>
      </c>
      <c r="AH325" s="153" t="str">
        <f t="shared" si="102"/>
        <v>录入参数</v>
      </c>
      <c r="AI325" s="153" t="str">
        <f t="shared" si="103"/>
        <v>录入参数</v>
      </c>
      <c r="AJ325" s="153"/>
      <c r="AK325" s="153"/>
      <c r="AL325" s="153"/>
      <c r="AM325" s="83"/>
    </row>
    <row r="326" spans="11:39">
      <c r="K326" s="83"/>
      <c r="N326" s="92">
        <v>132</v>
      </c>
      <c r="O326" s="126"/>
      <c r="P326" s="94"/>
      <c r="Q326" s="99">
        <f>P326</f>
        <v>0</v>
      </c>
      <c r="R326" s="100" t="s">
        <v>963</v>
      </c>
      <c r="S326" s="150" t="str">
        <f t="shared" si="21"/>
        <v>132-</v>
      </c>
      <c r="T326" s="151">
        <v>132</v>
      </c>
      <c r="U326" s="148" t="str">
        <f>S326</f>
        <v>132-</v>
      </c>
      <c r="V326" s="148" t="str">
        <f>S327</f>
        <v>133-</v>
      </c>
      <c r="W326" s="80">
        <f t="shared" ca="1" si="82"/>
        <v>0</v>
      </c>
      <c r="X326" s="80">
        <f t="shared" ca="1" si="83"/>
        <v>0</v>
      </c>
      <c r="Y326" s="152" t="str">
        <f t="shared" si="89"/>
        <v/>
      </c>
      <c r="Z326" s="152" t="str">
        <f t="shared" si="89"/>
        <v/>
      </c>
      <c r="AA326" s="116">
        <v>1</v>
      </c>
      <c r="AB326" s="153" t="e">
        <f t="shared" ca="1" si="67"/>
        <v>#N/A</v>
      </c>
      <c r="AC326" s="153" t="e">
        <f t="shared" ca="1" si="68"/>
        <v>#N/A</v>
      </c>
      <c r="AD326" s="154" t="str">
        <f t="shared" si="63"/>
        <v>増分なし</v>
      </c>
      <c r="AE326" s="153" t="s">
        <v>1025</v>
      </c>
      <c r="AF326" s="155" t="e">
        <f t="shared" ca="1" si="69"/>
        <v>#N/A</v>
      </c>
      <c r="AG326" s="155" t="e">
        <f t="shared" ca="1" si="70"/>
        <v>#N/A</v>
      </c>
      <c r="AH326" s="153" t="str">
        <f t="shared" si="102"/>
        <v>录入参数</v>
      </c>
      <c r="AI326" s="153" t="str">
        <f t="shared" si="103"/>
        <v>录入参数</v>
      </c>
      <c r="AJ326" s="153"/>
      <c r="AK326" s="153"/>
      <c r="AL326" s="153"/>
      <c r="AM326" s="83"/>
    </row>
    <row r="327" spans="11:39">
      <c r="K327" s="83"/>
      <c r="N327" s="92">
        <v>133</v>
      </c>
      <c r="O327" s="121"/>
      <c r="P327" s="94"/>
      <c r="Q327" s="149">
        <f t="shared" ref="Q327" si="104">P327+Q326</f>
        <v>0</v>
      </c>
      <c r="R327" s="100" t="s">
        <v>963</v>
      </c>
      <c r="S327" s="150" t="str">
        <f t="shared" si="21"/>
        <v>133-</v>
      </c>
      <c r="T327" s="151">
        <v>133</v>
      </c>
      <c r="U327" s="148"/>
      <c r="V327" s="148"/>
      <c r="W327" s="80" t="str">
        <f t="shared" ca="1" si="82"/>
        <v/>
      </c>
      <c r="X327" s="80" t="str">
        <f t="shared" ca="1" si="83"/>
        <v/>
      </c>
      <c r="Y327" s="152" t="str">
        <f t="shared" si="89"/>
        <v/>
      </c>
      <c r="Z327" s="152" t="str">
        <f t="shared" si="89"/>
        <v/>
      </c>
      <c r="AA327" s="116"/>
      <c r="AB327" s="153" t="str">
        <f t="shared" ref="AB327:AB344" si="105">IF(OR(U327="",U327="-"),"",IF(AC327=IF(W327+0.00001&gt;MAX(A节点位置A),INDEX(A要素号A,MAX(A要素号A)),LOOKUP(W327+0.00001,A节点位置A,A要素号A)),"",IF(W327+0.00001&gt;MAX(A节点位置A),INDEX(A要素号A,MAX(A要素号A)),LOOKUP(W327+0.00001,A节点位置A,A要素号A))))</f>
        <v/>
      </c>
      <c r="AC327" s="153" t="str">
        <f t="shared" ref="AC327:AC344" si="106">IF(OR(V327="",V327="-"),"",IF(X327+0.00001&gt;MAX(A节点位置A),INDEX(A要素号A,MAX(A要素号A)),LOOKUP(X327-0.000001,A节点位置A,A要素号A)))</f>
        <v/>
      </c>
      <c r="AD327" s="154" t="str">
        <f t="shared" ref="AD327:AD344" si="107">IF(OR(R327="",U327=""),"",R327)</f>
        <v/>
      </c>
      <c r="AE327" s="153" t="s">
        <v>1025</v>
      </c>
      <c r="AF327" s="155" t="str">
        <f t="shared" ref="AF327:AF344" si="108">IF(OR(U327="",U327="-"),"",IF(AND(AB327="",AC327&lt;&gt;""),ROUND(W327-LOOKUP(AC327,A要素号A,A节点位置A),3),ROUND(W327-LOOKUP(AB327,A要素号A,A节点位置A),3)))</f>
        <v/>
      </c>
      <c r="AG327" s="155" t="str">
        <f t="shared" ref="AG327:AG344" si="109">IF(OR(V327="",V327="-",AC327=""),"",ROUND(LOOKUP(AC327,A要素号A,A节点位置A)+LOOKUP(AC327,A要素号A,A要素长A)-X327,3))</f>
        <v/>
      </c>
      <c r="AH327" s="153" t="str">
        <f t="shared" si="102"/>
        <v>录入参数</v>
      </c>
      <c r="AI327" s="153" t="str">
        <f t="shared" si="103"/>
        <v>录入参数</v>
      </c>
      <c r="AJ327" s="153"/>
      <c r="AK327" s="153"/>
      <c r="AL327" s="153"/>
      <c r="AM327" s="83"/>
    </row>
    <row r="328" spans="11:39">
      <c r="K328" s="83"/>
      <c r="N328" s="92">
        <v>134</v>
      </c>
      <c r="O328" s="121"/>
      <c r="P328" s="94"/>
      <c r="Q328" s="149"/>
      <c r="R328" s="100" t="s">
        <v>963</v>
      </c>
      <c r="S328" s="150" t="str">
        <f t="shared" si="21"/>
        <v>134-</v>
      </c>
      <c r="T328" s="151">
        <v>134</v>
      </c>
      <c r="U328" s="148"/>
      <c r="V328" s="148"/>
      <c r="W328" s="80" t="str">
        <f t="shared" ca="1" si="82"/>
        <v/>
      </c>
      <c r="X328" s="80" t="str">
        <f t="shared" ca="1" si="83"/>
        <v/>
      </c>
      <c r="Y328" s="152" t="str">
        <f t="shared" si="89"/>
        <v/>
      </c>
      <c r="Z328" s="152" t="str">
        <f t="shared" si="89"/>
        <v/>
      </c>
      <c r="AA328" s="111"/>
      <c r="AB328" s="153" t="str">
        <f t="shared" si="105"/>
        <v/>
      </c>
      <c r="AC328" s="153" t="str">
        <f t="shared" si="106"/>
        <v/>
      </c>
      <c r="AD328" s="154" t="str">
        <f t="shared" si="107"/>
        <v/>
      </c>
      <c r="AE328" s="153" t="s">
        <v>1025</v>
      </c>
      <c r="AF328" s="155" t="str">
        <f t="shared" si="108"/>
        <v/>
      </c>
      <c r="AG328" s="155" t="str">
        <f t="shared" si="109"/>
        <v/>
      </c>
      <c r="AH328" s="153" t="str">
        <f t="shared" si="102"/>
        <v>录入参数</v>
      </c>
      <c r="AI328" s="153" t="str">
        <f t="shared" si="103"/>
        <v>录入参数</v>
      </c>
      <c r="AJ328" s="153"/>
      <c r="AK328" s="153"/>
      <c r="AL328" s="153"/>
      <c r="AM328" s="83"/>
    </row>
    <row r="329" spans="11:39">
      <c r="K329" s="83"/>
      <c r="N329" s="92">
        <v>135</v>
      </c>
      <c r="O329" s="121"/>
      <c r="P329" s="94"/>
      <c r="Q329" s="149"/>
      <c r="R329" s="100" t="s">
        <v>963</v>
      </c>
      <c r="S329" s="150" t="str">
        <f t="shared" si="21"/>
        <v>135-</v>
      </c>
      <c r="T329" s="151">
        <v>135</v>
      </c>
      <c r="U329" s="148"/>
      <c r="V329" s="148"/>
      <c r="W329" s="80" t="str">
        <f t="shared" ca="1" si="82"/>
        <v/>
      </c>
      <c r="X329" s="80" t="str">
        <f t="shared" ca="1" si="83"/>
        <v/>
      </c>
      <c r="Y329" s="152" t="str">
        <f t="shared" si="89"/>
        <v/>
      </c>
      <c r="Z329" s="152" t="str">
        <f t="shared" si="89"/>
        <v/>
      </c>
      <c r="AA329" s="111"/>
      <c r="AB329" s="153" t="str">
        <f t="shared" si="105"/>
        <v/>
      </c>
      <c r="AC329" s="153" t="str">
        <f t="shared" si="106"/>
        <v/>
      </c>
      <c r="AD329" s="154" t="str">
        <f t="shared" si="107"/>
        <v/>
      </c>
      <c r="AE329" s="153" t="s">
        <v>1025</v>
      </c>
      <c r="AF329" s="155" t="str">
        <f t="shared" si="108"/>
        <v/>
      </c>
      <c r="AG329" s="155" t="str">
        <f t="shared" si="109"/>
        <v/>
      </c>
      <c r="AH329" s="153" t="str">
        <f t="shared" si="102"/>
        <v>录入参数</v>
      </c>
      <c r="AI329" s="153" t="str">
        <f t="shared" si="103"/>
        <v>录入参数</v>
      </c>
      <c r="AJ329" s="153"/>
      <c r="AK329" s="153"/>
      <c r="AL329" s="153"/>
      <c r="AM329" s="83"/>
    </row>
    <row r="330" spans="11:39">
      <c r="K330" s="83"/>
      <c r="N330" s="92">
        <v>136</v>
      </c>
      <c r="O330" s="121"/>
      <c r="P330" s="94"/>
      <c r="Q330" s="149"/>
      <c r="R330" s="100" t="s">
        <v>963</v>
      </c>
      <c r="S330" s="150" t="str">
        <f t="shared" si="21"/>
        <v>136-</v>
      </c>
      <c r="T330" s="151">
        <v>136</v>
      </c>
      <c r="U330" s="148"/>
      <c r="V330" s="148"/>
      <c r="W330" s="80" t="str">
        <f t="shared" ca="1" si="82"/>
        <v/>
      </c>
      <c r="X330" s="80" t="str">
        <f t="shared" ca="1" si="83"/>
        <v/>
      </c>
      <c r="Y330" s="152" t="str">
        <f t="shared" si="89"/>
        <v/>
      </c>
      <c r="Z330" s="152" t="str">
        <f t="shared" si="89"/>
        <v/>
      </c>
      <c r="AA330" s="111"/>
      <c r="AB330" s="153" t="str">
        <f t="shared" si="105"/>
        <v/>
      </c>
      <c r="AC330" s="153" t="str">
        <f t="shared" si="106"/>
        <v/>
      </c>
      <c r="AD330" s="154" t="str">
        <f t="shared" si="107"/>
        <v/>
      </c>
      <c r="AE330" s="153" t="s">
        <v>1025</v>
      </c>
      <c r="AF330" s="155" t="str">
        <f t="shared" si="108"/>
        <v/>
      </c>
      <c r="AG330" s="155" t="str">
        <f t="shared" si="109"/>
        <v/>
      </c>
      <c r="AH330" s="153" t="str">
        <f t="shared" si="102"/>
        <v>录入参数</v>
      </c>
      <c r="AI330" s="153" t="str">
        <f t="shared" si="103"/>
        <v>录入参数</v>
      </c>
      <c r="AJ330" s="153"/>
      <c r="AK330" s="153"/>
      <c r="AL330" s="153"/>
      <c r="AM330" s="83"/>
    </row>
    <row r="331" spans="11:39">
      <c r="K331" s="83"/>
      <c r="N331" s="92">
        <v>137</v>
      </c>
      <c r="O331" s="121"/>
      <c r="P331" s="94"/>
      <c r="Q331" s="149"/>
      <c r="R331" s="100" t="s">
        <v>963</v>
      </c>
      <c r="S331" s="150" t="str">
        <f t="shared" si="21"/>
        <v>137-</v>
      </c>
      <c r="T331" s="151">
        <v>137</v>
      </c>
      <c r="U331" s="148"/>
      <c r="V331" s="148"/>
      <c r="W331" s="80" t="str">
        <f t="shared" ca="1" si="82"/>
        <v/>
      </c>
      <c r="X331" s="80" t="str">
        <f t="shared" ca="1" si="83"/>
        <v/>
      </c>
      <c r="Y331" s="152" t="str">
        <f t="shared" si="89"/>
        <v/>
      </c>
      <c r="Z331" s="152" t="str">
        <f t="shared" si="89"/>
        <v/>
      </c>
      <c r="AA331" s="111"/>
      <c r="AB331" s="153" t="str">
        <f t="shared" si="105"/>
        <v/>
      </c>
      <c r="AC331" s="153" t="str">
        <f t="shared" si="106"/>
        <v/>
      </c>
      <c r="AD331" s="154" t="str">
        <f t="shared" si="107"/>
        <v/>
      </c>
      <c r="AE331" s="153" t="s">
        <v>1025</v>
      </c>
      <c r="AF331" s="155" t="str">
        <f t="shared" si="108"/>
        <v/>
      </c>
      <c r="AG331" s="155" t="str">
        <f t="shared" si="109"/>
        <v/>
      </c>
      <c r="AH331" s="153" t="str">
        <f t="shared" si="102"/>
        <v>录入参数</v>
      </c>
      <c r="AI331" s="153" t="str">
        <f t="shared" si="103"/>
        <v>录入参数</v>
      </c>
      <c r="AJ331" s="153"/>
      <c r="AK331" s="153"/>
      <c r="AL331" s="153"/>
      <c r="AM331" s="83"/>
    </row>
    <row r="332" spans="11:39">
      <c r="K332" s="83"/>
      <c r="N332" s="92">
        <v>138</v>
      </c>
      <c r="O332" s="121"/>
      <c r="P332" s="94"/>
      <c r="Q332" s="149"/>
      <c r="R332" s="100" t="s">
        <v>963</v>
      </c>
      <c r="S332" s="150" t="str">
        <f t="shared" si="21"/>
        <v>138-</v>
      </c>
      <c r="T332" s="151">
        <v>138</v>
      </c>
      <c r="U332" s="148"/>
      <c r="V332" s="148"/>
      <c r="W332" s="80" t="str">
        <f t="shared" ca="1" si="82"/>
        <v/>
      </c>
      <c r="X332" s="80" t="str">
        <f t="shared" ca="1" si="83"/>
        <v/>
      </c>
      <c r="Y332" s="152" t="str">
        <f t="shared" si="89"/>
        <v/>
      </c>
      <c r="Z332" s="152" t="str">
        <f t="shared" si="89"/>
        <v/>
      </c>
      <c r="AA332" s="111"/>
      <c r="AB332" s="153" t="str">
        <f t="shared" si="105"/>
        <v/>
      </c>
      <c r="AC332" s="153" t="str">
        <f t="shared" si="106"/>
        <v/>
      </c>
      <c r="AD332" s="154" t="str">
        <f t="shared" si="107"/>
        <v/>
      </c>
      <c r="AE332" s="153" t="s">
        <v>1025</v>
      </c>
      <c r="AF332" s="155" t="str">
        <f t="shared" si="108"/>
        <v/>
      </c>
      <c r="AG332" s="155" t="str">
        <f t="shared" si="109"/>
        <v/>
      </c>
      <c r="AH332" s="153" t="str">
        <f t="shared" si="102"/>
        <v>录入参数</v>
      </c>
      <c r="AI332" s="153" t="str">
        <f t="shared" si="103"/>
        <v>录入参数</v>
      </c>
      <c r="AJ332" s="153"/>
      <c r="AK332" s="153"/>
      <c r="AL332" s="153"/>
      <c r="AM332" s="83"/>
    </row>
    <row r="333" spans="11:39">
      <c r="K333" s="83"/>
      <c r="N333" s="92">
        <v>139</v>
      </c>
      <c r="O333" s="121"/>
      <c r="P333" s="94"/>
      <c r="Q333" s="149"/>
      <c r="R333" s="100" t="s">
        <v>963</v>
      </c>
      <c r="S333" s="150" t="str">
        <f t="shared" si="21"/>
        <v>139-</v>
      </c>
      <c r="T333" s="151">
        <v>139</v>
      </c>
      <c r="U333" s="148"/>
      <c r="V333" s="148"/>
      <c r="W333" s="80" t="str">
        <f t="shared" ca="1" si="82"/>
        <v/>
      </c>
      <c r="X333" s="80" t="str">
        <f t="shared" ca="1" si="83"/>
        <v/>
      </c>
      <c r="Y333" s="152" t="str">
        <f t="shared" si="89"/>
        <v/>
      </c>
      <c r="Z333" s="152" t="str">
        <f t="shared" si="89"/>
        <v/>
      </c>
      <c r="AA333" s="111"/>
      <c r="AB333" s="153" t="str">
        <f t="shared" si="105"/>
        <v/>
      </c>
      <c r="AC333" s="153" t="str">
        <f t="shared" si="106"/>
        <v/>
      </c>
      <c r="AD333" s="154" t="str">
        <f t="shared" si="107"/>
        <v/>
      </c>
      <c r="AE333" s="153" t="s">
        <v>1025</v>
      </c>
      <c r="AF333" s="155" t="str">
        <f t="shared" si="108"/>
        <v/>
      </c>
      <c r="AG333" s="155" t="str">
        <f t="shared" si="109"/>
        <v/>
      </c>
      <c r="AH333" s="153" t="str">
        <f t="shared" si="102"/>
        <v>录入参数</v>
      </c>
      <c r="AI333" s="153" t="str">
        <f t="shared" si="103"/>
        <v>录入参数</v>
      </c>
      <c r="AJ333" s="153"/>
      <c r="AK333" s="153"/>
      <c r="AL333" s="153"/>
      <c r="AM333" s="83"/>
    </row>
    <row r="334" spans="11:39">
      <c r="K334" s="83"/>
      <c r="N334" s="92">
        <v>140</v>
      </c>
      <c r="O334" s="121"/>
      <c r="P334" s="94"/>
      <c r="Q334" s="149"/>
      <c r="R334" s="100" t="s">
        <v>963</v>
      </c>
      <c r="S334" s="150" t="str">
        <f t="shared" si="21"/>
        <v>140-</v>
      </c>
      <c r="T334" s="151">
        <v>140</v>
      </c>
      <c r="U334" s="148"/>
      <c r="V334" s="148"/>
      <c r="W334" s="80" t="str">
        <f t="shared" ca="1" si="82"/>
        <v/>
      </c>
      <c r="X334" s="80" t="str">
        <f t="shared" ca="1" si="83"/>
        <v/>
      </c>
      <c r="Y334" s="152" t="str">
        <f t="shared" si="89"/>
        <v/>
      </c>
      <c r="Z334" s="152" t="str">
        <f t="shared" si="89"/>
        <v/>
      </c>
      <c r="AA334" s="111"/>
      <c r="AB334" s="153" t="str">
        <f t="shared" si="105"/>
        <v/>
      </c>
      <c r="AC334" s="153" t="str">
        <f t="shared" si="106"/>
        <v/>
      </c>
      <c r="AD334" s="154" t="str">
        <f t="shared" si="107"/>
        <v/>
      </c>
      <c r="AE334" s="153" t="s">
        <v>1025</v>
      </c>
      <c r="AF334" s="155" t="str">
        <f t="shared" si="108"/>
        <v/>
      </c>
      <c r="AG334" s="155" t="str">
        <f t="shared" si="109"/>
        <v/>
      </c>
      <c r="AH334" s="153" t="str">
        <f t="shared" si="102"/>
        <v>录入参数</v>
      </c>
      <c r="AI334" s="153" t="str">
        <f t="shared" si="103"/>
        <v>录入参数</v>
      </c>
      <c r="AJ334" s="153"/>
      <c r="AK334" s="153"/>
      <c r="AL334" s="153"/>
      <c r="AM334" s="83"/>
    </row>
    <row r="335" spans="11:39">
      <c r="K335" s="83"/>
      <c r="N335" s="92">
        <v>141</v>
      </c>
      <c r="O335" s="121"/>
      <c r="P335" s="94"/>
      <c r="Q335" s="149"/>
      <c r="R335" s="100" t="s">
        <v>963</v>
      </c>
      <c r="S335" s="150" t="str">
        <f t="shared" si="21"/>
        <v>141-</v>
      </c>
      <c r="T335" s="151">
        <v>141</v>
      </c>
      <c r="U335" s="148"/>
      <c r="V335" s="148"/>
      <c r="W335" s="80" t="str">
        <f t="shared" ca="1" si="82"/>
        <v/>
      </c>
      <c r="X335" s="80" t="str">
        <f t="shared" ca="1" si="83"/>
        <v/>
      </c>
      <c r="Y335" s="152" t="str">
        <f t="shared" si="89"/>
        <v/>
      </c>
      <c r="Z335" s="152" t="str">
        <f t="shared" si="89"/>
        <v/>
      </c>
      <c r="AA335" s="111"/>
      <c r="AB335" s="153" t="str">
        <f t="shared" si="105"/>
        <v/>
      </c>
      <c r="AC335" s="153" t="str">
        <f t="shared" si="106"/>
        <v/>
      </c>
      <c r="AD335" s="154" t="str">
        <f t="shared" si="107"/>
        <v/>
      </c>
      <c r="AE335" s="153" t="s">
        <v>1025</v>
      </c>
      <c r="AF335" s="155" t="str">
        <f t="shared" si="108"/>
        <v/>
      </c>
      <c r="AG335" s="155" t="str">
        <f t="shared" si="109"/>
        <v/>
      </c>
      <c r="AH335" s="153" t="str">
        <f t="shared" si="102"/>
        <v>录入参数</v>
      </c>
      <c r="AI335" s="153" t="str">
        <f t="shared" si="103"/>
        <v>录入参数</v>
      </c>
      <c r="AJ335" s="153"/>
      <c r="AK335" s="153"/>
      <c r="AL335" s="153"/>
      <c r="AM335" s="83"/>
    </row>
    <row r="336" spans="11:39">
      <c r="K336" s="83"/>
      <c r="N336" s="92">
        <v>142</v>
      </c>
      <c r="O336" s="121"/>
      <c r="P336" s="94"/>
      <c r="Q336" s="149"/>
      <c r="R336" s="100"/>
      <c r="S336" s="150"/>
      <c r="T336" s="151">
        <v>92</v>
      </c>
      <c r="U336" s="148"/>
      <c r="V336" s="148"/>
      <c r="W336" s="80" t="str">
        <f t="shared" ca="1" si="82"/>
        <v/>
      </c>
      <c r="X336" s="80" t="str">
        <f t="shared" ca="1" si="83"/>
        <v/>
      </c>
      <c r="Y336" s="152" t="str">
        <f t="shared" si="89"/>
        <v/>
      </c>
      <c r="Z336" s="152" t="str">
        <f t="shared" si="89"/>
        <v/>
      </c>
      <c r="AA336" s="165"/>
      <c r="AB336" s="153" t="str">
        <f t="shared" si="105"/>
        <v/>
      </c>
      <c r="AC336" s="153" t="str">
        <f t="shared" si="106"/>
        <v/>
      </c>
      <c r="AD336" s="154" t="str">
        <f t="shared" si="107"/>
        <v/>
      </c>
      <c r="AE336" s="153" t="s">
        <v>1025</v>
      </c>
      <c r="AF336" s="155" t="str">
        <f t="shared" si="108"/>
        <v/>
      </c>
      <c r="AG336" s="155" t="str">
        <f t="shared" si="109"/>
        <v/>
      </c>
      <c r="AH336" s="153" t="str">
        <f t="shared" si="102"/>
        <v>录入参数</v>
      </c>
      <c r="AI336" s="153" t="str">
        <f t="shared" si="103"/>
        <v>录入参数</v>
      </c>
      <c r="AJ336" s="153"/>
      <c r="AK336" s="153"/>
      <c r="AL336" s="153"/>
      <c r="AM336" s="83"/>
    </row>
    <row r="337" spans="11:39">
      <c r="K337" s="83"/>
      <c r="N337" s="92">
        <v>143</v>
      </c>
      <c r="O337" s="121"/>
      <c r="P337" s="94"/>
      <c r="Q337" s="99">
        <f>P337</f>
        <v>0</v>
      </c>
      <c r="R337" s="100" t="s">
        <v>963</v>
      </c>
      <c r="S337" s="150" t="str">
        <f t="shared" si="21"/>
        <v>143-</v>
      </c>
      <c r="T337" s="151">
        <v>93</v>
      </c>
      <c r="U337" s="148"/>
      <c r="V337" s="148"/>
      <c r="W337" s="80" t="str">
        <f t="shared" ca="1" si="82"/>
        <v/>
      </c>
      <c r="X337" s="80" t="str">
        <f t="shared" ca="1" si="83"/>
        <v/>
      </c>
      <c r="Y337" s="152" t="str">
        <f t="shared" si="89"/>
        <v/>
      </c>
      <c r="Z337" s="152" t="str">
        <f t="shared" si="89"/>
        <v/>
      </c>
      <c r="AA337" s="116"/>
      <c r="AB337" s="153" t="str">
        <f t="shared" si="105"/>
        <v/>
      </c>
      <c r="AC337" s="153" t="str">
        <f t="shared" si="106"/>
        <v/>
      </c>
      <c r="AD337" s="154" t="str">
        <f t="shared" si="107"/>
        <v/>
      </c>
      <c r="AE337" s="153" t="s">
        <v>1025</v>
      </c>
      <c r="AF337" s="155" t="str">
        <f t="shared" si="108"/>
        <v/>
      </c>
      <c r="AG337" s="155" t="str">
        <f t="shared" si="109"/>
        <v/>
      </c>
      <c r="AH337" s="153" t="str">
        <f t="shared" si="102"/>
        <v>录入参数</v>
      </c>
      <c r="AI337" s="153" t="str">
        <f t="shared" si="103"/>
        <v>录入参数</v>
      </c>
      <c r="AJ337" s="153"/>
      <c r="AK337" s="153"/>
      <c r="AL337" s="153"/>
      <c r="AM337" s="83"/>
    </row>
    <row r="338" spans="11:39">
      <c r="K338" s="83"/>
      <c r="N338" s="92">
        <v>144</v>
      </c>
      <c r="O338" s="121"/>
      <c r="P338" s="94"/>
      <c r="Q338" s="149">
        <f t="shared" ref="Q338:Q345" si="110">P338+Q337</f>
        <v>0</v>
      </c>
      <c r="R338" s="100" t="s">
        <v>963</v>
      </c>
      <c r="S338" s="150" t="str">
        <f t="shared" si="21"/>
        <v>144-</v>
      </c>
      <c r="T338" s="151">
        <v>94</v>
      </c>
      <c r="U338" s="148"/>
      <c r="V338" s="148"/>
      <c r="W338" s="80" t="str">
        <f t="shared" ca="1" si="82"/>
        <v/>
      </c>
      <c r="X338" s="80" t="str">
        <f t="shared" ca="1" si="83"/>
        <v/>
      </c>
      <c r="Y338" s="152" t="str">
        <f t="shared" si="89"/>
        <v/>
      </c>
      <c r="Z338" s="152" t="str">
        <f t="shared" si="89"/>
        <v/>
      </c>
      <c r="AA338" s="165"/>
      <c r="AB338" s="153" t="str">
        <f t="shared" si="105"/>
        <v/>
      </c>
      <c r="AC338" s="153" t="str">
        <f t="shared" si="106"/>
        <v/>
      </c>
      <c r="AD338" s="154" t="str">
        <f t="shared" si="107"/>
        <v/>
      </c>
      <c r="AE338" s="153" t="s">
        <v>1025</v>
      </c>
      <c r="AF338" s="155" t="str">
        <f t="shared" si="108"/>
        <v/>
      </c>
      <c r="AG338" s="155" t="str">
        <f t="shared" si="109"/>
        <v/>
      </c>
      <c r="AH338" s="153" t="str">
        <f t="shared" si="102"/>
        <v>录入参数</v>
      </c>
      <c r="AI338" s="153" t="str">
        <f t="shared" si="103"/>
        <v>录入参数</v>
      </c>
      <c r="AJ338" s="153"/>
      <c r="AK338" s="153"/>
      <c r="AL338" s="153"/>
      <c r="AM338" s="83"/>
    </row>
    <row r="339" spans="11:39">
      <c r="K339" s="83"/>
      <c r="N339" s="92">
        <v>145</v>
      </c>
      <c r="O339" s="121"/>
      <c r="P339" s="94"/>
      <c r="Q339" s="149">
        <f t="shared" si="110"/>
        <v>0</v>
      </c>
      <c r="R339" s="100" t="s">
        <v>963</v>
      </c>
      <c r="S339" s="150" t="str">
        <f t="shared" si="21"/>
        <v>145-</v>
      </c>
      <c r="T339" s="151">
        <v>95</v>
      </c>
      <c r="U339" s="148"/>
      <c r="V339" s="148"/>
      <c r="W339" s="80" t="str">
        <f t="shared" ca="1" si="82"/>
        <v/>
      </c>
      <c r="X339" s="80" t="str">
        <f t="shared" ca="1" si="83"/>
        <v/>
      </c>
      <c r="Y339" s="152" t="str">
        <f t="shared" si="89"/>
        <v/>
      </c>
      <c r="Z339" s="152" t="str">
        <f t="shared" si="89"/>
        <v/>
      </c>
      <c r="AA339" s="165"/>
      <c r="AB339" s="153" t="str">
        <f t="shared" si="105"/>
        <v/>
      </c>
      <c r="AC339" s="153" t="str">
        <f t="shared" si="106"/>
        <v/>
      </c>
      <c r="AD339" s="154" t="str">
        <f t="shared" si="107"/>
        <v/>
      </c>
      <c r="AE339" s="153" t="s">
        <v>1025</v>
      </c>
      <c r="AF339" s="155" t="str">
        <f t="shared" si="108"/>
        <v/>
      </c>
      <c r="AG339" s="155" t="str">
        <f t="shared" si="109"/>
        <v/>
      </c>
      <c r="AH339" s="153" t="str">
        <f t="shared" si="102"/>
        <v>录入参数</v>
      </c>
      <c r="AI339" s="153" t="str">
        <f t="shared" si="103"/>
        <v>录入参数</v>
      </c>
      <c r="AJ339" s="153"/>
      <c r="AK339" s="153"/>
      <c r="AL339" s="153"/>
      <c r="AM339" s="83"/>
    </row>
    <row r="340" spans="11:39">
      <c r="K340" s="83"/>
      <c r="N340" s="92">
        <v>146</v>
      </c>
      <c r="O340" s="121"/>
      <c r="P340" s="94"/>
      <c r="Q340" s="99">
        <f>P340</f>
        <v>0</v>
      </c>
      <c r="R340" s="100" t="s">
        <v>963</v>
      </c>
      <c r="S340" s="150" t="str">
        <f t="shared" si="21"/>
        <v>146-</v>
      </c>
      <c r="T340" s="151">
        <v>96</v>
      </c>
      <c r="U340" s="148"/>
      <c r="V340" s="148"/>
      <c r="W340" s="80" t="str">
        <f t="shared" ca="1" si="82"/>
        <v/>
      </c>
      <c r="X340" s="80" t="str">
        <f t="shared" ca="1" si="83"/>
        <v/>
      </c>
      <c r="Y340" s="152" t="str">
        <f t="shared" si="89"/>
        <v/>
      </c>
      <c r="Z340" s="152" t="str">
        <f t="shared" si="89"/>
        <v/>
      </c>
      <c r="AA340" s="157">
        <v>1</v>
      </c>
      <c r="AB340" s="153" t="str">
        <f t="shared" si="105"/>
        <v/>
      </c>
      <c r="AC340" s="153" t="str">
        <f t="shared" si="106"/>
        <v/>
      </c>
      <c r="AD340" s="154" t="str">
        <f t="shared" si="107"/>
        <v/>
      </c>
      <c r="AE340" s="153" t="s">
        <v>1025</v>
      </c>
      <c r="AF340" s="155" t="str">
        <f t="shared" si="108"/>
        <v/>
      </c>
      <c r="AG340" s="155" t="str">
        <f t="shared" si="109"/>
        <v/>
      </c>
      <c r="AH340" s="153" t="str">
        <f t="shared" si="102"/>
        <v>录入参数</v>
      </c>
      <c r="AI340" s="153" t="str">
        <f t="shared" si="103"/>
        <v>录入参数</v>
      </c>
      <c r="AJ340" s="153"/>
      <c r="AK340" s="153"/>
      <c r="AL340" s="153"/>
      <c r="AM340" s="83"/>
    </row>
    <row r="341" spans="11:39">
      <c r="K341" s="83"/>
      <c r="N341" s="92">
        <v>147</v>
      </c>
      <c r="O341" s="121"/>
      <c r="P341" s="94"/>
      <c r="Q341" s="149">
        <f t="shared" si="110"/>
        <v>0</v>
      </c>
      <c r="R341" s="100" t="s">
        <v>963</v>
      </c>
      <c r="S341" s="150" t="str">
        <f t="shared" si="21"/>
        <v>147-</v>
      </c>
      <c r="T341" s="151">
        <v>97</v>
      </c>
      <c r="U341" s="148"/>
      <c r="V341" s="148"/>
      <c r="W341" s="80" t="str">
        <f t="shared" ca="1" si="82"/>
        <v/>
      </c>
      <c r="X341" s="80" t="str">
        <f t="shared" ca="1" si="83"/>
        <v/>
      </c>
      <c r="Y341" s="152" t="str">
        <f t="shared" si="89"/>
        <v/>
      </c>
      <c r="Z341" s="152" t="str">
        <f t="shared" si="89"/>
        <v/>
      </c>
      <c r="AA341" s="165"/>
      <c r="AB341" s="153" t="str">
        <f t="shared" si="105"/>
        <v/>
      </c>
      <c r="AC341" s="153" t="str">
        <f t="shared" si="106"/>
        <v/>
      </c>
      <c r="AD341" s="154" t="str">
        <f t="shared" si="107"/>
        <v/>
      </c>
      <c r="AE341" s="153" t="s">
        <v>1025</v>
      </c>
      <c r="AF341" s="155" t="str">
        <f t="shared" si="108"/>
        <v/>
      </c>
      <c r="AG341" s="155" t="str">
        <f t="shared" si="109"/>
        <v/>
      </c>
      <c r="AH341" s="153" t="str">
        <f t="shared" si="102"/>
        <v>录入参数</v>
      </c>
      <c r="AI341" s="153" t="str">
        <f t="shared" si="103"/>
        <v>录入参数</v>
      </c>
      <c r="AJ341" s="153"/>
      <c r="AK341" s="153"/>
      <c r="AL341" s="153"/>
      <c r="AM341" s="83"/>
    </row>
    <row r="342" spans="11:39">
      <c r="K342" s="83"/>
      <c r="N342" s="92">
        <v>148</v>
      </c>
      <c r="O342" s="121"/>
      <c r="P342" s="94"/>
      <c r="Q342" s="149">
        <f t="shared" si="110"/>
        <v>0</v>
      </c>
      <c r="R342" s="100" t="s">
        <v>963</v>
      </c>
      <c r="S342" s="150" t="str">
        <f t="shared" si="21"/>
        <v>148-</v>
      </c>
      <c r="T342" s="151">
        <v>98</v>
      </c>
      <c r="U342" s="148"/>
      <c r="V342" s="148"/>
      <c r="W342" s="80" t="str">
        <f t="shared" ca="1" si="82"/>
        <v/>
      </c>
      <c r="X342" s="80" t="str">
        <f t="shared" ca="1" si="83"/>
        <v/>
      </c>
      <c r="Y342" s="152" t="str">
        <f t="shared" si="89"/>
        <v/>
      </c>
      <c r="Z342" s="152" t="str">
        <f t="shared" si="89"/>
        <v/>
      </c>
      <c r="AA342" s="165"/>
      <c r="AB342" s="153" t="str">
        <f t="shared" si="105"/>
        <v/>
      </c>
      <c r="AC342" s="153" t="str">
        <f t="shared" si="106"/>
        <v/>
      </c>
      <c r="AD342" s="154" t="str">
        <f t="shared" si="107"/>
        <v/>
      </c>
      <c r="AE342" s="153" t="s">
        <v>1025</v>
      </c>
      <c r="AF342" s="155" t="str">
        <f t="shared" si="108"/>
        <v/>
      </c>
      <c r="AG342" s="155" t="str">
        <f t="shared" si="109"/>
        <v/>
      </c>
      <c r="AH342" s="153" t="str">
        <f t="shared" si="102"/>
        <v>录入参数</v>
      </c>
      <c r="AI342" s="153" t="str">
        <f t="shared" si="103"/>
        <v>录入参数</v>
      </c>
      <c r="AJ342" s="153"/>
      <c r="AK342" s="153"/>
      <c r="AL342" s="153"/>
      <c r="AM342" s="83"/>
    </row>
    <row r="343" spans="11:39">
      <c r="K343" s="83"/>
      <c r="N343" s="92">
        <v>149</v>
      </c>
      <c r="O343" s="121"/>
      <c r="P343" s="94"/>
      <c r="Q343" s="149">
        <f t="shared" si="110"/>
        <v>0</v>
      </c>
      <c r="R343" s="100" t="s">
        <v>963</v>
      </c>
      <c r="S343" s="150" t="str">
        <f t="shared" si="21"/>
        <v>149-</v>
      </c>
      <c r="T343" s="151">
        <v>99</v>
      </c>
      <c r="U343" s="148"/>
      <c r="V343" s="148"/>
      <c r="W343" s="80" t="str">
        <f t="shared" ca="1" si="82"/>
        <v/>
      </c>
      <c r="X343" s="80" t="str">
        <f t="shared" ca="1" si="83"/>
        <v/>
      </c>
      <c r="Y343" s="152" t="str">
        <f t="shared" si="89"/>
        <v/>
      </c>
      <c r="Z343" s="152" t="str">
        <f t="shared" si="89"/>
        <v/>
      </c>
      <c r="AA343" s="165"/>
      <c r="AB343" s="153" t="str">
        <f t="shared" si="105"/>
        <v/>
      </c>
      <c r="AC343" s="153" t="str">
        <f t="shared" si="106"/>
        <v/>
      </c>
      <c r="AD343" s="154" t="str">
        <f t="shared" si="107"/>
        <v/>
      </c>
      <c r="AE343" s="153" t="s">
        <v>1025</v>
      </c>
      <c r="AF343" s="155" t="str">
        <f t="shared" si="108"/>
        <v/>
      </c>
      <c r="AG343" s="155" t="str">
        <f t="shared" si="109"/>
        <v/>
      </c>
      <c r="AH343" s="153" t="str">
        <f t="shared" si="102"/>
        <v>录入参数</v>
      </c>
      <c r="AI343" s="153" t="str">
        <f t="shared" si="103"/>
        <v>录入参数</v>
      </c>
      <c r="AJ343" s="153"/>
      <c r="AK343" s="153"/>
      <c r="AL343" s="153"/>
      <c r="AM343" s="83"/>
    </row>
    <row r="344" spans="11:39">
      <c r="K344" s="83"/>
      <c r="N344" s="92">
        <v>150</v>
      </c>
      <c r="O344" s="121"/>
      <c r="P344" s="94"/>
      <c r="Q344" s="149">
        <f t="shared" si="110"/>
        <v>0</v>
      </c>
      <c r="R344" s="100" t="s">
        <v>963</v>
      </c>
      <c r="S344" s="150" t="str">
        <f t="shared" si="21"/>
        <v>150-</v>
      </c>
      <c r="T344" s="151">
        <v>100</v>
      </c>
      <c r="U344" s="148"/>
      <c r="V344" s="148"/>
      <c r="W344" s="80" t="str">
        <f t="shared" ca="1" si="82"/>
        <v/>
      </c>
      <c r="X344" s="80" t="str">
        <f t="shared" ca="1" si="83"/>
        <v/>
      </c>
      <c r="Y344" s="152" t="str">
        <f t="shared" si="89"/>
        <v/>
      </c>
      <c r="Z344" s="152" t="str">
        <f t="shared" si="89"/>
        <v/>
      </c>
      <c r="AA344" s="165"/>
      <c r="AB344" s="153" t="str">
        <f t="shared" si="105"/>
        <v/>
      </c>
      <c r="AC344" s="153" t="str">
        <f t="shared" si="106"/>
        <v/>
      </c>
      <c r="AD344" s="154" t="str">
        <f t="shared" si="107"/>
        <v/>
      </c>
      <c r="AE344" s="153" t="s">
        <v>1025</v>
      </c>
      <c r="AF344" s="155" t="str">
        <f t="shared" si="108"/>
        <v/>
      </c>
      <c r="AG344" s="155" t="str">
        <f t="shared" si="109"/>
        <v/>
      </c>
      <c r="AH344" s="153" t="str">
        <f t="shared" si="102"/>
        <v>录入参数</v>
      </c>
      <c r="AI344" s="153" t="str">
        <f t="shared" si="103"/>
        <v>录入参数</v>
      </c>
      <c r="AJ344" s="153"/>
      <c r="AK344" s="153"/>
      <c r="AL344" s="153"/>
      <c r="AM344" s="83"/>
    </row>
    <row r="345" spans="11:39">
      <c r="K345" s="83"/>
      <c r="N345" s="122"/>
      <c r="O345" s="123"/>
      <c r="P345" s="124"/>
      <c r="Q345" s="162">
        <f t="shared" si="110"/>
        <v>0</v>
      </c>
      <c r="S345" s="163"/>
      <c r="T345" s="129"/>
      <c r="U345" s="129"/>
      <c r="V345" s="129"/>
      <c r="W345" s="129"/>
      <c r="X345" s="164"/>
      <c r="Y345" s="164"/>
      <c r="Z345" s="164"/>
      <c r="AA345" s="164"/>
      <c r="AB345" s="164"/>
      <c r="AC345" s="164"/>
      <c r="AD345" s="164"/>
      <c r="AE345" s="164"/>
      <c r="AF345" s="164"/>
      <c r="AG345" s="164"/>
      <c r="AH345" s="164"/>
      <c r="AI345" s="164"/>
      <c r="AJ345" s="164"/>
      <c r="AK345" s="164"/>
      <c r="AL345" s="164"/>
      <c r="AM345" s="83"/>
    </row>
    <row r="346" spans="11:39">
      <c r="K346" s="83"/>
      <c r="X346" s="80"/>
      <c r="Y346" s="80"/>
      <c r="Z346" s="80"/>
      <c r="AA346" s="80"/>
      <c r="AB346" s="80"/>
      <c r="AC346" s="80"/>
      <c r="AD346" s="80"/>
      <c r="AE346" s="80"/>
      <c r="AF346" s="80"/>
      <c r="AG346" s="80"/>
      <c r="AH346" s="80"/>
      <c r="AI346" s="80"/>
      <c r="AJ346" s="80"/>
      <c r="AK346" s="80"/>
      <c r="AL346" s="80"/>
      <c r="AM346" s="83"/>
    </row>
    <row r="347" spans="11:39" ht="16.5">
      <c r="K347" s="83"/>
      <c r="X347" s="80"/>
      <c r="Y347" s="80"/>
      <c r="Z347" s="80"/>
      <c r="AA347" s="80"/>
      <c r="AB347" s="80"/>
      <c r="AC347" s="80"/>
      <c r="AD347" s="166"/>
      <c r="AE347" s="80"/>
      <c r="AF347" s="80"/>
      <c r="AG347" s="80"/>
      <c r="AH347" s="80"/>
      <c r="AI347" s="80"/>
      <c r="AJ347" s="80"/>
      <c r="AK347" s="80"/>
      <c r="AL347" s="80"/>
      <c r="AM347" s="83"/>
    </row>
    <row r="348" spans="11:39">
      <c r="K348" s="83"/>
      <c r="X348" s="80"/>
      <c r="Y348" s="80"/>
      <c r="Z348" s="80"/>
      <c r="AA348" s="80"/>
      <c r="AB348" s="80"/>
      <c r="AC348" s="80"/>
      <c r="AD348" s="80"/>
      <c r="AE348" s="80"/>
      <c r="AF348" s="80"/>
      <c r="AG348" s="80"/>
      <c r="AH348" s="80"/>
      <c r="AI348" s="80"/>
      <c r="AJ348" s="80"/>
      <c r="AK348" s="80"/>
      <c r="AL348" s="80"/>
      <c r="AM348" s="83"/>
    </row>
    <row r="349" spans="11:39" ht="32.1" customHeight="1">
      <c r="K349" s="83"/>
      <c r="L349" s="1777" t="str">
        <f>L98</f>
        <v>A上層梁</v>
      </c>
      <c r="M349" s="130"/>
      <c r="N349" s="85"/>
      <c r="O349" s="1760"/>
      <c r="P349" s="1761"/>
      <c r="Q349" s="1762"/>
      <c r="R349" s="97"/>
      <c r="S349" s="134"/>
      <c r="T349" s="1763" t="s">
        <v>1025</v>
      </c>
      <c r="U349" s="1764"/>
      <c r="V349" s="1764"/>
      <c r="W349" s="1764"/>
      <c r="X349" s="1765"/>
      <c r="Y349" s="97"/>
      <c r="Z349" s="97"/>
      <c r="AA349" s="97"/>
      <c r="AB349" s="97"/>
      <c r="AC349" s="97"/>
      <c r="AD349" s="97"/>
      <c r="AE349" s="97"/>
      <c r="AF349" s="97"/>
      <c r="AG349" s="97"/>
      <c r="AH349" s="97"/>
      <c r="AI349" s="97"/>
      <c r="AJ349" s="97"/>
      <c r="AK349" s="97"/>
      <c r="AL349" s="167"/>
      <c r="AM349" s="83"/>
    </row>
    <row r="350" spans="11:39" ht="31.5" customHeight="1">
      <c r="K350" s="83"/>
      <c r="L350" s="1778"/>
      <c r="M350" s="138"/>
      <c r="N350" s="1766" t="s">
        <v>1193</v>
      </c>
      <c r="O350" s="1767"/>
      <c r="P350" s="1768"/>
      <c r="Q350" s="39"/>
      <c r="S350" s="143" t="s">
        <v>1194</v>
      </c>
      <c r="T350" s="1769" t="s">
        <v>1195</v>
      </c>
      <c r="U350" s="1770"/>
      <c r="V350" s="1771"/>
      <c r="W350" s="1772" t="s">
        <v>1196</v>
      </c>
      <c r="X350" s="1773"/>
      <c r="AM350" s="83"/>
    </row>
    <row r="351" spans="11:39" ht="27">
      <c r="K351" s="83"/>
      <c r="L351" s="87" t="s">
        <v>1146</v>
      </c>
      <c r="M351" s="87"/>
      <c r="N351" s="88" t="s">
        <v>1197</v>
      </c>
      <c r="O351" s="88" t="s">
        <v>1148</v>
      </c>
      <c r="P351" s="90" t="s">
        <v>1198</v>
      </c>
      <c r="Q351" s="98" t="s">
        <v>1150</v>
      </c>
      <c r="R351" s="98" t="s">
        <v>960</v>
      </c>
      <c r="S351" s="90"/>
      <c r="T351" s="98" t="s">
        <v>1199</v>
      </c>
      <c r="U351" s="98" t="s">
        <v>1003</v>
      </c>
      <c r="V351" s="98" t="s">
        <v>1004</v>
      </c>
      <c r="W351" s="144" t="s">
        <v>1200</v>
      </c>
      <c r="X351" s="144" t="s">
        <v>1150</v>
      </c>
      <c r="Y351" s="98" t="s">
        <v>1003</v>
      </c>
      <c r="Z351" s="98" t="s">
        <v>1004</v>
      </c>
      <c r="AA351" s="136" t="s">
        <v>1151</v>
      </c>
      <c r="AB351" s="108" t="s">
        <v>998</v>
      </c>
      <c r="AC351" s="108" t="s">
        <v>999</v>
      </c>
      <c r="AD351" s="109" t="s">
        <v>960</v>
      </c>
      <c r="AE351" s="109" t="s">
        <v>1000</v>
      </c>
      <c r="AF351" s="109" t="s">
        <v>1001</v>
      </c>
      <c r="AG351" s="109" t="s">
        <v>1002</v>
      </c>
      <c r="AH351" s="109" t="s">
        <v>1003</v>
      </c>
      <c r="AI351" s="109" t="s">
        <v>1004</v>
      </c>
      <c r="AJ351" s="109" t="s">
        <v>1005</v>
      </c>
      <c r="AK351" s="109" t="s">
        <v>1006</v>
      </c>
      <c r="AL351" s="109" t="s">
        <v>1007</v>
      </c>
      <c r="AM351" s="83"/>
    </row>
    <row r="352" spans="11:39">
      <c r="K352" s="83"/>
      <c r="L352" s="139" t="s">
        <v>1140</v>
      </c>
      <c r="M352" s="66"/>
      <c r="N352" s="92"/>
      <c r="O352" s="126"/>
      <c r="P352" s="94"/>
      <c r="Q352" s="80">
        <f>P352</f>
        <v>0</v>
      </c>
      <c r="R352" s="100" t="s">
        <v>963</v>
      </c>
      <c r="S352" s="150" t="str">
        <f t="shared" ref="S352:S384" si="111">N352&amp;"-"&amp;O352</f>
        <v>-</v>
      </c>
      <c r="T352" s="146">
        <v>1</v>
      </c>
      <c r="U352" s="147" t="str">
        <f>S352</f>
        <v>-</v>
      </c>
      <c r="V352" s="148" t="str">
        <f>S353</f>
        <v>-</v>
      </c>
      <c r="W352" s="80" t="e">
        <f t="shared" ref="W352:W378" ca="1" si="112">IF(U352="","",INDEX(INDIRECT("P"&amp;L$356&amp;":P"&amp;L$358),MATCH(U352,INDIRECT("R"&amp;$L$356&amp;":R"&amp;L$358),0)))</f>
        <v>#N/A</v>
      </c>
      <c r="X352" s="80" t="e">
        <f t="shared" ref="X352:X378" ca="1" si="113">IF(V352="","",INDEX(INDIRECT("P"&amp;L$356&amp;":P"&amp;L$358),MATCH(V352,INDIRECT("R"&amp;$L$356&amp;":R"&amp;L$358),0)))</f>
        <v>#N/A</v>
      </c>
      <c r="Y352" s="152" t="str">
        <f>IF(U352="","",MID(U352,FIND("-",U352,1)+1,6))</f>
        <v/>
      </c>
      <c r="Z352" s="152" t="str">
        <f>IF(V352="","",MID(V352,FIND("-",V352,1)+1,6))</f>
        <v/>
      </c>
      <c r="AA352" s="111"/>
      <c r="AB352" s="153" t="str">
        <f t="shared" ref="AB352:AB378" si="114">IF(OR(U352="",U352="-"),"",IF(AC352=IF(W352+0.00001&gt;MAX(A节点位置A),INDEX(A要素号A,MAX(A要素号A)),LOOKUP(W352+0.00001,A节点位置A,A要素号A)),"",IF(W352+0.00001&gt;MAX(A节点位置A),INDEX(A要素号A,MAX(A要素号A)),LOOKUP(W352+0.00001,A节点位置A,A要素号A))))</f>
        <v/>
      </c>
      <c r="AC352" s="153" t="str">
        <f t="shared" ref="AC352:AC378" si="115">IF(OR(V352="",V352="-"),"",IF(X352+0.00001&gt;MAX(A节点位置A),INDEX(A要素号A,MAX(A要素号A)),LOOKUP(X352-0.000001,A节点位置A,A要素号A)))</f>
        <v/>
      </c>
      <c r="AD352" s="154" t="str">
        <f>R352</f>
        <v>増分なし</v>
      </c>
      <c r="AE352" s="153" t="s">
        <v>1009</v>
      </c>
      <c r="AF352" s="155" t="str">
        <f t="shared" ref="AF352:AF378" si="116">IF(OR(U352="",U352="-"),"",IF(AND(AB352="",AC352&lt;&gt;""),ROUND(W352-LOOKUP(AC352,A要素号A,A节点位置A),3),ROUND(W352-LOOKUP(AB352,A要素号A,A节点位置A),3)))</f>
        <v/>
      </c>
      <c r="AG352" s="155" t="str">
        <f t="shared" ref="AG352:AG378" si="117">IF(OR(V352="",V352="-",AC352=""),"",ROUND(LOOKUP(AC352,A要素号A,A节点位置A)+LOOKUP(AC352,A要素号A,A要素长A)-X352,3))</f>
        <v/>
      </c>
      <c r="AH352" s="153" t="str">
        <f t="shared" ref="AH352:AH378" si="118">IF(Y352="","录入参数",_xlfn.IFNA(_xlfn.IFNA(_xlfn.IFNA(_xlfn.IFNA(INDEX($C$42:$C$91,MATCH(Y352,$B$42:$B$91,0)),INDEX($F$42:$F$91,MATCH(Y352,$E$42:$E$91,0))),INDEX($I$42:$I$91,MATCH(Y352,$H$42:$H$91,0))),INDEX($L$42:$L$91,MATCH(Y352,$K$42:$K$91,0))),"无对应参数"))</f>
        <v>录入参数</v>
      </c>
      <c r="AI352" s="153" t="str">
        <f t="shared" ref="AI352:AI378" si="119">IF(Z352="","录入参数",_xlfn.IFNA(_xlfn.IFNA(_xlfn.IFNA(_xlfn.IFNA(INDEX($C$42:$C$91,MATCH(Z352,$B$42:$B$91,0)),INDEX($F$42:$F$91,MATCH(Z352,$E$42:$E$91,0))),INDEX($I$42:$I$91,MATCH(Z352,$H$42:$H$91,0))),INDEX($L$42:$L$91,MATCH(Z352,$K$42:$K$91,0))),"无对应参数"))</f>
        <v>录入参数</v>
      </c>
      <c r="AJ352" s="153"/>
      <c r="AK352" s="153"/>
      <c r="AL352" s="153"/>
      <c r="AM352" s="83"/>
    </row>
    <row r="353" spans="11:39">
      <c r="K353" s="83"/>
      <c r="L353" s="139" t="s">
        <v>1138</v>
      </c>
      <c r="M353" s="66"/>
      <c r="N353" s="92"/>
      <c r="O353" s="121"/>
      <c r="P353" s="94"/>
      <c r="Q353" s="80">
        <f t="shared" ref="Q353:Q385" si="120">P353+Q352</f>
        <v>0</v>
      </c>
      <c r="R353" s="100" t="s">
        <v>963</v>
      </c>
      <c r="S353" s="150" t="str">
        <f t="shared" si="111"/>
        <v>-</v>
      </c>
      <c r="T353" s="151">
        <v>2</v>
      </c>
      <c r="U353" s="148" t="str">
        <f t="shared" ref="U353:U360" si="121">S354</f>
        <v>-</v>
      </c>
      <c r="V353" s="148" t="str">
        <f t="shared" ref="V353:V369" si="122">S355</f>
        <v>-</v>
      </c>
      <c r="W353" s="80" t="e">
        <f t="shared" ca="1" si="112"/>
        <v>#N/A</v>
      </c>
      <c r="X353" s="80" t="e">
        <f t="shared" ca="1" si="113"/>
        <v>#N/A</v>
      </c>
      <c r="Y353" s="152" t="str">
        <f t="shared" ref="Y353:Z378" si="123">IF(U353="","",MID(U353,FIND("-",U353,1)+1,6))</f>
        <v/>
      </c>
      <c r="Z353" s="152" t="str">
        <f t="shared" si="123"/>
        <v/>
      </c>
      <c r="AA353" s="111"/>
      <c r="AB353" s="153" t="str">
        <f t="shared" si="114"/>
        <v/>
      </c>
      <c r="AC353" s="153" t="str">
        <f t="shared" si="115"/>
        <v/>
      </c>
      <c r="AD353" s="154" t="str">
        <f t="shared" ref="AD353:AD378" si="124">R353</f>
        <v>増分なし</v>
      </c>
      <c r="AE353" s="153" t="s">
        <v>1017</v>
      </c>
      <c r="AF353" s="155" t="str">
        <f t="shared" si="116"/>
        <v/>
      </c>
      <c r="AG353" s="155" t="str">
        <f t="shared" si="117"/>
        <v/>
      </c>
      <c r="AH353" s="153" t="str">
        <f t="shared" si="118"/>
        <v>录入参数</v>
      </c>
      <c r="AI353" s="153" t="str">
        <f t="shared" si="119"/>
        <v>录入参数</v>
      </c>
      <c r="AJ353" s="153"/>
      <c r="AK353" s="153"/>
      <c r="AL353" s="153"/>
      <c r="AM353" s="83"/>
    </row>
    <row r="354" spans="11:39">
      <c r="K354" s="83"/>
      <c r="L354" s="139" t="s">
        <v>1153</v>
      </c>
      <c r="M354" s="66"/>
      <c r="N354" s="92"/>
      <c r="O354" s="121"/>
      <c r="P354" s="94"/>
      <c r="Q354" s="80">
        <f t="shared" si="120"/>
        <v>0</v>
      </c>
      <c r="R354" s="100" t="s">
        <v>963</v>
      </c>
      <c r="S354" s="150" t="str">
        <f t="shared" si="111"/>
        <v>-</v>
      </c>
      <c r="T354" s="151">
        <v>3</v>
      </c>
      <c r="U354" s="148" t="str">
        <f t="shared" si="121"/>
        <v>-</v>
      </c>
      <c r="V354" s="148" t="str">
        <f t="shared" si="122"/>
        <v>-</v>
      </c>
      <c r="W354" s="80" t="e">
        <f t="shared" ca="1" si="112"/>
        <v>#N/A</v>
      </c>
      <c r="X354" s="80" t="e">
        <f t="shared" ca="1" si="113"/>
        <v>#N/A</v>
      </c>
      <c r="Y354" s="152" t="str">
        <f t="shared" si="123"/>
        <v/>
      </c>
      <c r="Z354" s="152" t="str">
        <f t="shared" si="123"/>
        <v/>
      </c>
      <c r="AA354" s="111"/>
      <c r="AB354" s="153" t="str">
        <f t="shared" si="114"/>
        <v/>
      </c>
      <c r="AC354" s="153" t="str">
        <f t="shared" si="115"/>
        <v/>
      </c>
      <c r="AD354" s="154" t="str">
        <f t="shared" si="124"/>
        <v>増分なし</v>
      </c>
      <c r="AE354" s="153" t="s">
        <v>1025</v>
      </c>
      <c r="AF354" s="155" t="str">
        <f t="shared" si="116"/>
        <v/>
      </c>
      <c r="AG354" s="155" t="str">
        <f t="shared" si="117"/>
        <v/>
      </c>
      <c r="AH354" s="153" t="str">
        <f t="shared" si="118"/>
        <v>录入参数</v>
      </c>
      <c r="AI354" s="153" t="str">
        <f t="shared" si="119"/>
        <v>录入参数</v>
      </c>
      <c r="AJ354" s="153"/>
      <c r="AK354" s="153"/>
      <c r="AL354" s="153"/>
      <c r="AM354" s="83"/>
    </row>
    <row r="355" spans="11:39">
      <c r="K355" s="83"/>
      <c r="L355" s="140" t="s">
        <v>1201</v>
      </c>
      <c r="M355" s="159"/>
      <c r="N355" s="92"/>
      <c r="O355" s="121"/>
      <c r="P355" s="94"/>
      <c r="Q355" s="80">
        <f t="shared" si="120"/>
        <v>0</v>
      </c>
      <c r="R355" s="100" t="s">
        <v>963</v>
      </c>
      <c r="S355" s="150" t="str">
        <f t="shared" si="111"/>
        <v>-</v>
      </c>
      <c r="T355" s="151">
        <v>4</v>
      </c>
      <c r="U355" s="148" t="str">
        <f t="shared" si="121"/>
        <v>-</v>
      </c>
      <c r="V355" s="148" t="str">
        <f t="shared" si="122"/>
        <v>-</v>
      </c>
      <c r="W355" s="80" t="e">
        <f t="shared" ca="1" si="112"/>
        <v>#N/A</v>
      </c>
      <c r="X355" s="80" t="e">
        <f t="shared" ca="1" si="113"/>
        <v>#N/A</v>
      </c>
      <c r="Y355" s="152" t="str">
        <f t="shared" si="123"/>
        <v/>
      </c>
      <c r="Z355" s="152" t="str">
        <f t="shared" si="123"/>
        <v/>
      </c>
      <c r="AA355" s="111"/>
      <c r="AB355" s="153" t="str">
        <f t="shared" si="114"/>
        <v/>
      </c>
      <c r="AC355" s="153" t="str">
        <f t="shared" si="115"/>
        <v/>
      </c>
      <c r="AD355" s="154" t="str">
        <f t="shared" si="124"/>
        <v>増分なし</v>
      </c>
      <c r="AE355" s="153" t="s">
        <v>1025</v>
      </c>
      <c r="AF355" s="155" t="str">
        <f t="shared" si="116"/>
        <v/>
      </c>
      <c r="AG355" s="155" t="str">
        <f t="shared" si="117"/>
        <v/>
      </c>
      <c r="AH355" s="153" t="str">
        <f t="shared" si="118"/>
        <v>录入参数</v>
      </c>
      <c r="AI355" s="153" t="str">
        <f t="shared" si="119"/>
        <v>录入参数</v>
      </c>
      <c r="AJ355" s="153"/>
      <c r="AK355" s="153"/>
      <c r="AL355" s="153"/>
      <c r="AM355" s="83"/>
    </row>
    <row r="356" spans="11:39" ht="14.25" hidden="1" customHeight="1">
      <c r="K356" s="83"/>
      <c r="L356" s="141">
        <f>ROW(N352)</f>
        <v>352</v>
      </c>
      <c r="M356" s="160"/>
      <c r="N356" s="92"/>
      <c r="O356" s="121"/>
      <c r="P356" s="94"/>
      <c r="Q356" s="80">
        <f t="shared" si="120"/>
        <v>0</v>
      </c>
      <c r="R356" s="100" t="s">
        <v>963</v>
      </c>
      <c r="S356" s="150" t="str">
        <f t="shared" si="111"/>
        <v>-</v>
      </c>
      <c r="T356" s="151">
        <v>5</v>
      </c>
      <c r="U356" s="148" t="str">
        <f t="shared" si="121"/>
        <v>-</v>
      </c>
      <c r="V356" s="148" t="str">
        <f t="shared" si="122"/>
        <v>-</v>
      </c>
      <c r="W356" s="80" t="e">
        <f t="shared" ca="1" si="112"/>
        <v>#N/A</v>
      </c>
      <c r="X356" s="80" t="e">
        <f t="shared" ca="1" si="113"/>
        <v>#N/A</v>
      </c>
      <c r="Y356" s="152" t="str">
        <f t="shared" si="123"/>
        <v/>
      </c>
      <c r="Z356" s="152" t="str">
        <f t="shared" si="123"/>
        <v/>
      </c>
      <c r="AA356" s="111"/>
      <c r="AB356" s="153" t="str">
        <f t="shared" si="114"/>
        <v/>
      </c>
      <c r="AC356" s="153" t="str">
        <f t="shared" si="115"/>
        <v/>
      </c>
      <c r="AD356" s="154" t="str">
        <f t="shared" si="124"/>
        <v>増分なし</v>
      </c>
      <c r="AE356" s="153" t="s">
        <v>1025</v>
      </c>
      <c r="AF356" s="155" t="str">
        <f t="shared" si="116"/>
        <v/>
      </c>
      <c r="AG356" s="155" t="str">
        <f t="shared" si="117"/>
        <v/>
      </c>
      <c r="AH356" s="153" t="str">
        <f t="shared" si="118"/>
        <v>录入参数</v>
      </c>
      <c r="AI356" s="153" t="str">
        <f t="shared" si="119"/>
        <v>录入参数</v>
      </c>
      <c r="AJ356" s="153"/>
      <c r="AK356" s="153"/>
      <c r="AL356" s="153"/>
      <c r="AM356" s="83"/>
    </row>
    <row r="357" spans="11:39" ht="14.25" hidden="1" customHeight="1">
      <c r="K357" s="83"/>
      <c r="L357" s="140" t="s">
        <v>1202</v>
      </c>
      <c r="M357" s="159"/>
      <c r="N357" s="92"/>
      <c r="O357" s="121"/>
      <c r="P357" s="94"/>
      <c r="Q357" s="80">
        <f t="shared" si="120"/>
        <v>0</v>
      </c>
      <c r="R357" s="100" t="s">
        <v>963</v>
      </c>
      <c r="S357" s="150" t="str">
        <f t="shared" si="111"/>
        <v>-</v>
      </c>
      <c r="T357" s="151">
        <v>6</v>
      </c>
      <c r="U357" s="148" t="str">
        <f t="shared" si="121"/>
        <v>-</v>
      </c>
      <c r="V357" s="148" t="str">
        <f t="shared" si="122"/>
        <v>-</v>
      </c>
      <c r="W357" s="80" t="e">
        <f t="shared" ca="1" si="112"/>
        <v>#N/A</v>
      </c>
      <c r="X357" s="80" t="e">
        <f t="shared" ca="1" si="113"/>
        <v>#N/A</v>
      </c>
      <c r="Y357" s="152" t="str">
        <f t="shared" si="123"/>
        <v/>
      </c>
      <c r="Z357" s="152" t="str">
        <f t="shared" si="123"/>
        <v/>
      </c>
      <c r="AA357" s="135"/>
      <c r="AB357" s="153" t="str">
        <f t="shared" si="114"/>
        <v/>
      </c>
      <c r="AC357" s="153" t="str">
        <f t="shared" si="115"/>
        <v/>
      </c>
      <c r="AD357" s="154" t="str">
        <f t="shared" si="124"/>
        <v>増分なし</v>
      </c>
      <c r="AE357" s="153" t="s">
        <v>1025</v>
      </c>
      <c r="AF357" s="155" t="str">
        <f t="shared" si="116"/>
        <v/>
      </c>
      <c r="AG357" s="155" t="str">
        <f t="shared" si="117"/>
        <v/>
      </c>
      <c r="AH357" s="153" t="str">
        <f t="shared" si="118"/>
        <v>录入参数</v>
      </c>
      <c r="AI357" s="153" t="str">
        <f t="shared" si="119"/>
        <v>录入参数</v>
      </c>
      <c r="AJ357" s="153"/>
      <c r="AK357" s="153"/>
      <c r="AL357" s="153"/>
      <c r="AM357" s="83"/>
    </row>
    <row r="358" spans="11:39" ht="14.25" hidden="1" customHeight="1">
      <c r="K358" s="83"/>
      <c r="L358" s="141">
        <f>ROW(N384)</f>
        <v>384</v>
      </c>
      <c r="M358" s="160"/>
      <c r="N358" s="92"/>
      <c r="O358" s="121"/>
      <c r="P358" s="94"/>
      <c r="Q358" s="80">
        <f t="shared" si="120"/>
        <v>0</v>
      </c>
      <c r="R358" s="100" t="s">
        <v>963</v>
      </c>
      <c r="S358" s="150" t="str">
        <f t="shared" si="111"/>
        <v>-</v>
      </c>
      <c r="T358" s="151">
        <v>7</v>
      </c>
      <c r="U358" s="148" t="str">
        <f t="shared" si="121"/>
        <v>-</v>
      </c>
      <c r="V358" s="148" t="str">
        <f t="shared" si="122"/>
        <v>-</v>
      </c>
      <c r="W358" s="80" t="e">
        <f t="shared" ca="1" si="112"/>
        <v>#N/A</v>
      </c>
      <c r="X358" s="80" t="e">
        <f t="shared" ca="1" si="113"/>
        <v>#N/A</v>
      </c>
      <c r="Y358" s="152" t="str">
        <f t="shared" si="123"/>
        <v/>
      </c>
      <c r="Z358" s="152" t="str">
        <f t="shared" si="123"/>
        <v/>
      </c>
      <c r="AA358" s="111"/>
      <c r="AB358" s="153" t="str">
        <f t="shared" si="114"/>
        <v/>
      </c>
      <c r="AC358" s="153" t="str">
        <f t="shared" si="115"/>
        <v/>
      </c>
      <c r="AD358" s="154" t="str">
        <f t="shared" si="124"/>
        <v>増分なし</v>
      </c>
      <c r="AE358" s="153" t="s">
        <v>1025</v>
      </c>
      <c r="AF358" s="155" t="str">
        <f t="shared" si="116"/>
        <v/>
      </c>
      <c r="AG358" s="155" t="str">
        <f t="shared" si="117"/>
        <v/>
      </c>
      <c r="AH358" s="153" t="str">
        <f t="shared" si="118"/>
        <v>录入参数</v>
      </c>
      <c r="AI358" s="153" t="str">
        <f t="shared" si="119"/>
        <v>录入参数</v>
      </c>
      <c r="AJ358" s="153"/>
      <c r="AK358" s="153"/>
      <c r="AL358" s="153"/>
      <c r="AM358" s="83"/>
    </row>
    <row r="359" spans="11:39" ht="14.25" hidden="1" customHeight="1">
      <c r="K359" s="83"/>
      <c r="N359" s="92"/>
      <c r="O359" s="121"/>
      <c r="P359" s="94"/>
      <c r="Q359" s="80">
        <f t="shared" si="120"/>
        <v>0</v>
      </c>
      <c r="R359" s="100" t="s">
        <v>963</v>
      </c>
      <c r="S359" s="150" t="str">
        <f t="shared" si="111"/>
        <v>-</v>
      </c>
      <c r="T359" s="151">
        <v>8</v>
      </c>
      <c r="U359" s="148" t="str">
        <f t="shared" si="121"/>
        <v>-</v>
      </c>
      <c r="V359" s="148" t="str">
        <f t="shared" si="122"/>
        <v>-</v>
      </c>
      <c r="W359" s="80" t="e">
        <f t="shared" ca="1" si="112"/>
        <v>#N/A</v>
      </c>
      <c r="X359" s="80" t="e">
        <f t="shared" ca="1" si="113"/>
        <v>#N/A</v>
      </c>
      <c r="Y359" s="152" t="str">
        <f t="shared" si="123"/>
        <v/>
      </c>
      <c r="Z359" s="152" t="str">
        <f t="shared" si="123"/>
        <v/>
      </c>
      <c r="AA359" s="111"/>
      <c r="AB359" s="153" t="str">
        <f t="shared" si="114"/>
        <v/>
      </c>
      <c r="AC359" s="153" t="str">
        <f t="shared" si="115"/>
        <v/>
      </c>
      <c r="AD359" s="154" t="str">
        <f t="shared" si="124"/>
        <v>増分なし</v>
      </c>
      <c r="AE359" s="153" t="s">
        <v>1025</v>
      </c>
      <c r="AF359" s="155" t="str">
        <f t="shared" si="116"/>
        <v/>
      </c>
      <c r="AG359" s="155" t="str">
        <f t="shared" si="117"/>
        <v/>
      </c>
      <c r="AH359" s="153" t="str">
        <f t="shared" si="118"/>
        <v>录入参数</v>
      </c>
      <c r="AI359" s="153" t="str">
        <f t="shared" si="119"/>
        <v>录入参数</v>
      </c>
      <c r="AJ359" s="153"/>
      <c r="AK359" s="153"/>
      <c r="AL359" s="153"/>
      <c r="AM359" s="83"/>
    </row>
    <row r="360" spans="11:39" ht="14.25" hidden="1" customHeight="1">
      <c r="K360" s="83"/>
      <c r="N360" s="92"/>
      <c r="O360" s="121"/>
      <c r="P360" s="94"/>
      <c r="Q360" s="80">
        <f t="shared" si="120"/>
        <v>0</v>
      </c>
      <c r="R360" s="100" t="s">
        <v>963</v>
      </c>
      <c r="S360" s="150" t="str">
        <f t="shared" si="111"/>
        <v>-</v>
      </c>
      <c r="T360" s="151">
        <v>9</v>
      </c>
      <c r="U360" s="148" t="str">
        <f t="shared" si="121"/>
        <v>-</v>
      </c>
      <c r="V360" s="148" t="str">
        <f t="shared" si="122"/>
        <v>-</v>
      </c>
      <c r="W360" s="80" t="e">
        <f t="shared" ca="1" si="112"/>
        <v>#N/A</v>
      </c>
      <c r="X360" s="80" t="e">
        <f t="shared" ca="1" si="113"/>
        <v>#N/A</v>
      </c>
      <c r="Y360" s="152" t="str">
        <f t="shared" si="123"/>
        <v/>
      </c>
      <c r="Z360" s="152" t="str">
        <f t="shared" si="123"/>
        <v/>
      </c>
      <c r="AA360" s="111"/>
      <c r="AB360" s="153" t="str">
        <f t="shared" si="114"/>
        <v/>
      </c>
      <c r="AC360" s="153" t="str">
        <f t="shared" si="115"/>
        <v/>
      </c>
      <c r="AD360" s="154" t="str">
        <f t="shared" si="124"/>
        <v>増分なし</v>
      </c>
      <c r="AE360" s="153" t="s">
        <v>1025</v>
      </c>
      <c r="AF360" s="155" t="str">
        <f t="shared" si="116"/>
        <v/>
      </c>
      <c r="AG360" s="155" t="str">
        <f t="shared" si="117"/>
        <v/>
      </c>
      <c r="AH360" s="153" t="str">
        <f t="shared" si="118"/>
        <v>录入参数</v>
      </c>
      <c r="AI360" s="153" t="str">
        <f t="shared" si="119"/>
        <v>录入参数</v>
      </c>
      <c r="AJ360" s="153"/>
      <c r="AK360" s="153"/>
      <c r="AL360" s="153"/>
      <c r="AM360" s="83"/>
    </row>
    <row r="361" spans="11:39" ht="14.25" hidden="1" customHeight="1">
      <c r="K361" s="83"/>
      <c r="N361" s="92"/>
      <c r="O361" s="121"/>
      <c r="P361" s="94"/>
      <c r="Q361" s="80">
        <f t="shared" si="120"/>
        <v>0</v>
      </c>
      <c r="R361" s="100" t="s">
        <v>963</v>
      </c>
      <c r="S361" s="150" t="str">
        <f t="shared" si="111"/>
        <v>-</v>
      </c>
      <c r="T361" s="151">
        <v>10</v>
      </c>
      <c r="U361" s="148" t="str">
        <f t="shared" ref="U361:U365" si="125">V360</f>
        <v>-</v>
      </c>
      <c r="V361" s="148" t="str">
        <f t="shared" si="122"/>
        <v>-</v>
      </c>
      <c r="W361" s="80" t="e">
        <f t="shared" ca="1" si="112"/>
        <v>#N/A</v>
      </c>
      <c r="X361" s="80" t="e">
        <f t="shared" ca="1" si="113"/>
        <v>#N/A</v>
      </c>
      <c r="Y361" s="152" t="str">
        <f t="shared" si="123"/>
        <v/>
      </c>
      <c r="Z361" s="152" t="str">
        <f t="shared" si="123"/>
        <v/>
      </c>
      <c r="AA361" s="111"/>
      <c r="AB361" s="153" t="str">
        <f t="shared" si="114"/>
        <v/>
      </c>
      <c r="AC361" s="153" t="str">
        <f t="shared" si="115"/>
        <v/>
      </c>
      <c r="AD361" s="154" t="str">
        <f t="shared" si="124"/>
        <v>増分なし</v>
      </c>
      <c r="AE361" s="153" t="s">
        <v>1025</v>
      </c>
      <c r="AF361" s="155" t="str">
        <f t="shared" si="116"/>
        <v/>
      </c>
      <c r="AG361" s="155" t="str">
        <f t="shared" si="117"/>
        <v/>
      </c>
      <c r="AH361" s="153" t="str">
        <f t="shared" si="118"/>
        <v>录入参数</v>
      </c>
      <c r="AI361" s="153" t="str">
        <f t="shared" si="119"/>
        <v>录入参数</v>
      </c>
      <c r="AJ361" s="153"/>
      <c r="AK361" s="153"/>
      <c r="AL361" s="153"/>
      <c r="AM361" s="83"/>
    </row>
    <row r="362" spans="11:39" ht="14.25" hidden="1" customHeight="1">
      <c r="K362" s="83"/>
      <c r="N362" s="92"/>
      <c r="O362" s="121"/>
      <c r="P362" s="94"/>
      <c r="Q362" s="80">
        <f t="shared" si="120"/>
        <v>0</v>
      </c>
      <c r="R362" s="100" t="s">
        <v>963</v>
      </c>
      <c r="S362" s="150" t="str">
        <f t="shared" si="111"/>
        <v>-</v>
      </c>
      <c r="T362" s="151">
        <v>11</v>
      </c>
      <c r="U362" s="148" t="str">
        <f t="shared" si="125"/>
        <v>-</v>
      </c>
      <c r="V362" s="148" t="str">
        <f t="shared" si="122"/>
        <v>-</v>
      </c>
      <c r="W362" s="80" t="e">
        <f t="shared" ca="1" si="112"/>
        <v>#N/A</v>
      </c>
      <c r="X362" s="80" t="e">
        <f t="shared" ca="1" si="113"/>
        <v>#N/A</v>
      </c>
      <c r="Y362" s="152" t="str">
        <f t="shared" si="123"/>
        <v/>
      </c>
      <c r="Z362" s="152" t="str">
        <f t="shared" si="123"/>
        <v/>
      </c>
      <c r="AA362" s="111"/>
      <c r="AB362" s="153" t="str">
        <f t="shared" si="114"/>
        <v/>
      </c>
      <c r="AC362" s="153" t="str">
        <f t="shared" si="115"/>
        <v/>
      </c>
      <c r="AD362" s="154" t="str">
        <f t="shared" si="124"/>
        <v>増分なし</v>
      </c>
      <c r="AE362" s="153" t="s">
        <v>1025</v>
      </c>
      <c r="AF362" s="155" t="str">
        <f t="shared" si="116"/>
        <v/>
      </c>
      <c r="AG362" s="155" t="str">
        <f t="shared" si="117"/>
        <v/>
      </c>
      <c r="AH362" s="153" t="str">
        <f t="shared" si="118"/>
        <v>录入参数</v>
      </c>
      <c r="AI362" s="153" t="str">
        <f t="shared" si="119"/>
        <v>录入参数</v>
      </c>
      <c r="AJ362" s="153"/>
      <c r="AK362" s="153"/>
      <c r="AL362" s="153"/>
      <c r="AM362" s="83"/>
    </row>
    <row r="363" spans="11:39" ht="14.25" hidden="1" customHeight="1">
      <c r="K363" s="83"/>
      <c r="N363" s="92"/>
      <c r="O363" s="121"/>
      <c r="P363" s="94"/>
      <c r="Q363" s="80">
        <f t="shared" si="120"/>
        <v>0</v>
      </c>
      <c r="R363" s="100" t="s">
        <v>963</v>
      </c>
      <c r="S363" s="150" t="str">
        <f t="shared" si="111"/>
        <v>-</v>
      </c>
      <c r="T363" s="151">
        <v>12</v>
      </c>
      <c r="U363" s="148" t="str">
        <f t="shared" ref="U363:U367" si="126">S364</f>
        <v>-</v>
      </c>
      <c r="V363" s="148" t="str">
        <f t="shared" si="122"/>
        <v>-</v>
      </c>
      <c r="W363" s="80" t="e">
        <f t="shared" ca="1" si="112"/>
        <v>#N/A</v>
      </c>
      <c r="X363" s="80" t="e">
        <f t="shared" ca="1" si="113"/>
        <v>#N/A</v>
      </c>
      <c r="Y363" s="152" t="str">
        <f t="shared" si="123"/>
        <v/>
      </c>
      <c r="Z363" s="152" t="str">
        <f t="shared" si="123"/>
        <v/>
      </c>
      <c r="AA363" s="135"/>
      <c r="AB363" s="153" t="str">
        <f t="shared" si="114"/>
        <v/>
      </c>
      <c r="AC363" s="153" t="str">
        <f t="shared" si="115"/>
        <v/>
      </c>
      <c r="AD363" s="154" t="str">
        <f t="shared" si="124"/>
        <v>増分なし</v>
      </c>
      <c r="AE363" s="153" t="s">
        <v>1025</v>
      </c>
      <c r="AF363" s="155" t="str">
        <f t="shared" si="116"/>
        <v/>
      </c>
      <c r="AG363" s="155" t="str">
        <f t="shared" si="117"/>
        <v/>
      </c>
      <c r="AH363" s="153" t="str">
        <f t="shared" si="118"/>
        <v>录入参数</v>
      </c>
      <c r="AI363" s="153" t="str">
        <f t="shared" si="119"/>
        <v>录入参数</v>
      </c>
      <c r="AJ363" s="153"/>
      <c r="AK363" s="153"/>
      <c r="AL363" s="153"/>
      <c r="AM363" s="83"/>
    </row>
    <row r="364" spans="11:39" ht="14.25" hidden="1" customHeight="1">
      <c r="K364" s="83"/>
      <c r="N364" s="92"/>
      <c r="O364" s="121"/>
      <c r="P364" s="94"/>
      <c r="Q364" s="80">
        <f t="shared" si="120"/>
        <v>0</v>
      </c>
      <c r="R364" s="100" t="s">
        <v>963</v>
      </c>
      <c r="S364" s="150" t="str">
        <f t="shared" si="111"/>
        <v>-</v>
      </c>
      <c r="T364" s="151">
        <v>13</v>
      </c>
      <c r="U364" s="148" t="str">
        <f t="shared" si="125"/>
        <v>-</v>
      </c>
      <c r="V364" s="148" t="str">
        <f t="shared" si="122"/>
        <v>-</v>
      </c>
      <c r="W364" s="80" t="e">
        <f t="shared" ca="1" si="112"/>
        <v>#N/A</v>
      </c>
      <c r="X364" s="80" t="e">
        <f t="shared" ca="1" si="113"/>
        <v>#N/A</v>
      </c>
      <c r="Y364" s="152" t="str">
        <f t="shared" si="123"/>
        <v/>
      </c>
      <c r="Z364" s="152" t="str">
        <f t="shared" si="123"/>
        <v/>
      </c>
      <c r="AA364" s="111"/>
      <c r="AB364" s="153" t="str">
        <f t="shared" si="114"/>
        <v/>
      </c>
      <c r="AC364" s="153" t="str">
        <f t="shared" si="115"/>
        <v/>
      </c>
      <c r="AD364" s="154" t="str">
        <f t="shared" si="124"/>
        <v>増分なし</v>
      </c>
      <c r="AE364" s="153" t="s">
        <v>1025</v>
      </c>
      <c r="AF364" s="155" t="str">
        <f t="shared" si="116"/>
        <v/>
      </c>
      <c r="AG364" s="155" t="str">
        <f t="shared" si="117"/>
        <v/>
      </c>
      <c r="AH364" s="153" t="str">
        <f t="shared" si="118"/>
        <v>录入参数</v>
      </c>
      <c r="AI364" s="153" t="str">
        <f t="shared" si="119"/>
        <v>录入参数</v>
      </c>
      <c r="AJ364" s="153"/>
      <c r="AK364" s="153"/>
      <c r="AL364" s="153"/>
      <c r="AM364" s="83"/>
    </row>
    <row r="365" spans="11:39" ht="15" hidden="1" customHeight="1">
      <c r="K365" s="83"/>
      <c r="N365" s="92"/>
      <c r="O365" s="121"/>
      <c r="P365" s="94"/>
      <c r="Q365" s="80">
        <f t="shared" si="120"/>
        <v>0</v>
      </c>
      <c r="R365" s="100" t="s">
        <v>963</v>
      </c>
      <c r="S365" s="150" t="str">
        <f t="shared" si="111"/>
        <v>-</v>
      </c>
      <c r="T365" s="151">
        <v>14</v>
      </c>
      <c r="U365" s="148" t="str">
        <f t="shared" si="125"/>
        <v>-</v>
      </c>
      <c r="V365" s="148" t="str">
        <f t="shared" si="122"/>
        <v>-</v>
      </c>
      <c r="W365" s="80" t="e">
        <f t="shared" ca="1" si="112"/>
        <v>#N/A</v>
      </c>
      <c r="X365" s="80" t="e">
        <f t="shared" ca="1" si="113"/>
        <v>#N/A</v>
      </c>
      <c r="Y365" s="152" t="str">
        <f t="shared" si="123"/>
        <v/>
      </c>
      <c r="Z365" s="152" t="str">
        <f t="shared" si="123"/>
        <v/>
      </c>
      <c r="AA365" s="111"/>
      <c r="AB365" s="153" t="str">
        <f t="shared" si="114"/>
        <v/>
      </c>
      <c r="AC365" s="153" t="str">
        <f t="shared" si="115"/>
        <v/>
      </c>
      <c r="AD365" s="154" t="str">
        <f t="shared" si="124"/>
        <v>増分なし</v>
      </c>
      <c r="AE365" s="153" t="s">
        <v>1025</v>
      </c>
      <c r="AF365" s="155" t="str">
        <f t="shared" si="116"/>
        <v/>
      </c>
      <c r="AG365" s="155" t="str">
        <f t="shared" si="117"/>
        <v/>
      </c>
      <c r="AH365" s="153" t="str">
        <f t="shared" si="118"/>
        <v>录入参数</v>
      </c>
      <c r="AI365" s="153" t="str">
        <f t="shared" si="119"/>
        <v>录入参数</v>
      </c>
      <c r="AJ365" s="153"/>
      <c r="AK365" s="153"/>
      <c r="AL365" s="153"/>
      <c r="AM365" s="83"/>
    </row>
    <row r="366" spans="11:39" ht="20.25" hidden="1" customHeight="1">
      <c r="K366" s="83"/>
      <c r="N366" s="92"/>
      <c r="O366" s="121"/>
      <c r="P366" s="94"/>
      <c r="Q366" s="80">
        <f t="shared" si="120"/>
        <v>0</v>
      </c>
      <c r="R366" s="100" t="s">
        <v>963</v>
      </c>
      <c r="S366" s="150" t="str">
        <f t="shared" si="111"/>
        <v>-</v>
      </c>
      <c r="T366" s="151">
        <v>15</v>
      </c>
      <c r="U366" s="148" t="str">
        <f t="shared" si="126"/>
        <v>-</v>
      </c>
      <c r="V366" s="148" t="str">
        <f t="shared" si="122"/>
        <v>-</v>
      </c>
      <c r="W366" s="80" t="e">
        <f t="shared" ca="1" si="112"/>
        <v>#N/A</v>
      </c>
      <c r="X366" s="80" t="e">
        <f t="shared" ca="1" si="113"/>
        <v>#N/A</v>
      </c>
      <c r="Y366" s="152" t="str">
        <f t="shared" si="123"/>
        <v/>
      </c>
      <c r="Z366" s="152" t="str">
        <f t="shared" si="123"/>
        <v/>
      </c>
      <c r="AA366" s="111"/>
      <c r="AB366" s="153" t="str">
        <f t="shared" si="114"/>
        <v/>
      </c>
      <c r="AC366" s="153" t="str">
        <f t="shared" si="115"/>
        <v/>
      </c>
      <c r="AD366" s="154" t="str">
        <f t="shared" si="124"/>
        <v>増分なし</v>
      </c>
      <c r="AE366" s="153" t="s">
        <v>1025</v>
      </c>
      <c r="AF366" s="155" t="str">
        <f t="shared" si="116"/>
        <v/>
      </c>
      <c r="AG366" s="155" t="str">
        <f t="shared" si="117"/>
        <v/>
      </c>
      <c r="AH366" s="153" t="str">
        <f t="shared" si="118"/>
        <v>录入参数</v>
      </c>
      <c r="AI366" s="153" t="str">
        <f t="shared" si="119"/>
        <v>录入参数</v>
      </c>
      <c r="AJ366" s="153"/>
      <c r="AK366" s="153"/>
      <c r="AL366" s="153"/>
      <c r="AM366" s="83"/>
    </row>
    <row r="367" spans="11:39" ht="41.25" hidden="1" customHeight="1">
      <c r="K367" s="83"/>
      <c r="N367" s="92"/>
      <c r="O367" s="121"/>
      <c r="P367" s="94"/>
      <c r="Q367" s="80">
        <f t="shared" si="120"/>
        <v>0</v>
      </c>
      <c r="R367" s="100" t="s">
        <v>963</v>
      </c>
      <c r="S367" s="150" t="str">
        <f t="shared" si="111"/>
        <v>-</v>
      </c>
      <c r="T367" s="151">
        <v>16</v>
      </c>
      <c r="U367" s="148" t="str">
        <f t="shared" si="126"/>
        <v>-</v>
      </c>
      <c r="V367" s="148" t="str">
        <f t="shared" si="122"/>
        <v>-</v>
      </c>
      <c r="W367" s="80" t="e">
        <f t="shared" ca="1" si="112"/>
        <v>#N/A</v>
      </c>
      <c r="X367" s="80" t="e">
        <f t="shared" ca="1" si="113"/>
        <v>#N/A</v>
      </c>
      <c r="Y367" s="152" t="str">
        <f t="shared" si="123"/>
        <v/>
      </c>
      <c r="Z367" s="152" t="str">
        <f t="shared" si="123"/>
        <v/>
      </c>
      <c r="AA367" s="111"/>
      <c r="AB367" s="153" t="str">
        <f t="shared" si="114"/>
        <v/>
      </c>
      <c r="AC367" s="153" t="str">
        <f t="shared" si="115"/>
        <v/>
      </c>
      <c r="AD367" s="154" t="str">
        <f t="shared" si="124"/>
        <v>増分なし</v>
      </c>
      <c r="AE367" s="153" t="s">
        <v>1025</v>
      </c>
      <c r="AF367" s="155" t="str">
        <f t="shared" si="116"/>
        <v/>
      </c>
      <c r="AG367" s="155" t="str">
        <f t="shared" si="117"/>
        <v/>
      </c>
      <c r="AH367" s="153" t="str">
        <f t="shared" si="118"/>
        <v>录入参数</v>
      </c>
      <c r="AI367" s="153" t="str">
        <f t="shared" si="119"/>
        <v>录入参数</v>
      </c>
      <c r="AJ367" s="153"/>
      <c r="AK367" s="153"/>
      <c r="AL367" s="153"/>
      <c r="AM367" s="83"/>
    </row>
    <row r="368" spans="11:39" ht="17.25" hidden="1" customHeight="1">
      <c r="K368" s="83"/>
      <c r="N368" s="92"/>
      <c r="O368" s="121"/>
      <c r="P368" s="94"/>
      <c r="Q368" s="80">
        <f t="shared" si="120"/>
        <v>0</v>
      </c>
      <c r="R368" s="100" t="s">
        <v>963</v>
      </c>
      <c r="S368" s="150" t="str">
        <f t="shared" si="111"/>
        <v>-</v>
      </c>
      <c r="T368" s="151">
        <v>17</v>
      </c>
      <c r="U368" s="148" t="str">
        <f t="shared" ref="U368:U371" si="127">V367</f>
        <v>-</v>
      </c>
      <c r="V368" s="148" t="str">
        <f t="shared" si="122"/>
        <v>-</v>
      </c>
      <c r="W368" s="80" t="e">
        <f t="shared" ca="1" si="112"/>
        <v>#N/A</v>
      </c>
      <c r="X368" s="80" t="e">
        <f t="shared" ca="1" si="113"/>
        <v>#N/A</v>
      </c>
      <c r="Y368" s="152" t="str">
        <f t="shared" si="123"/>
        <v/>
      </c>
      <c r="Z368" s="152" t="str">
        <f t="shared" si="123"/>
        <v/>
      </c>
      <c r="AA368" s="111"/>
      <c r="AB368" s="153" t="str">
        <f t="shared" si="114"/>
        <v/>
      </c>
      <c r="AC368" s="153" t="str">
        <f t="shared" si="115"/>
        <v/>
      </c>
      <c r="AD368" s="154" t="str">
        <f t="shared" si="124"/>
        <v>増分なし</v>
      </c>
      <c r="AE368" s="153" t="s">
        <v>1025</v>
      </c>
      <c r="AF368" s="155" t="str">
        <f t="shared" si="116"/>
        <v/>
      </c>
      <c r="AG368" s="155" t="str">
        <f t="shared" si="117"/>
        <v/>
      </c>
      <c r="AH368" s="153" t="str">
        <f t="shared" si="118"/>
        <v>录入参数</v>
      </c>
      <c r="AI368" s="153" t="str">
        <f t="shared" si="119"/>
        <v>录入参数</v>
      </c>
      <c r="AJ368" s="153"/>
      <c r="AK368" s="153"/>
      <c r="AL368" s="153"/>
      <c r="AM368" s="83"/>
    </row>
    <row r="369" spans="11:39" ht="17.25" hidden="1" customHeight="1">
      <c r="K369" s="83"/>
      <c r="N369" s="92"/>
      <c r="O369" s="121"/>
      <c r="P369" s="94"/>
      <c r="Q369" s="80">
        <f t="shared" si="120"/>
        <v>0</v>
      </c>
      <c r="R369" s="100" t="s">
        <v>963</v>
      </c>
      <c r="S369" s="150" t="str">
        <f t="shared" si="111"/>
        <v>-</v>
      </c>
      <c r="T369" s="151">
        <v>18</v>
      </c>
      <c r="U369" s="148" t="str">
        <f t="shared" si="127"/>
        <v>-</v>
      </c>
      <c r="V369" s="148" t="str">
        <f t="shared" si="122"/>
        <v>-</v>
      </c>
      <c r="W369" s="80" t="e">
        <f t="shared" ca="1" si="112"/>
        <v>#N/A</v>
      </c>
      <c r="X369" s="80" t="e">
        <f t="shared" ca="1" si="113"/>
        <v>#N/A</v>
      </c>
      <c r="Y369" s="152" t="str">
        <f t="shared" si="123"/>
        <v/>
      </c>
      <c r="Z369" s="152" t="str">
        <f t="shared" si="123"/>
        <v/>
      </c>
      <c r="AA369" s="135"/>
      <c r="AB369" s="153" t="str">
        <f t="shared" si="114"/>
        <v/>
      </c>
      <c r="AC369" s="153" t="str">
        <f t="shared" si="115"/>
        <v/>
      </c>
      <c r="AD369" s="154" t="str">
        <f t="shared" si="124"/>
        <v>増分なし</v>
      </c>
      <c r="AE369" s="153" t="s">
        <v>1025</v>
      </c>
      <c r="AF369" s="155" t="str">
        <f t="shared" si="116"/>
        <v/>
      </c>
      <c r="AG369" s="155" t="str">
        <f t="shared" si="117"/>
        <v/>
      </c>
      <c r="AH369" s="153" t="str">
        <f t="shared" si="118"/>
        <v>录入参数</v>
      </c>
      <c r="AI369" s="153" t="str">
        <f t="shared" si="119"/>
        <v>录入参数</v>
      </c>
      <c r="AJ369" s="153"/>
      <c r="AK369" s="153"/>
      <c r="AL369" s="153"/>
      <c r="AM369" s="83"/>
    </row>
    <row r="370" spans="11:39" ht="14.25" hidden="1" customHeight="1">
      <c r="K370" s="83"/>
      <c r="N370" s="92"/>
      <c r="O370" s="121"/>
      <c r="P370" s="94"/>
      <c r="Q370" s="80">
        <f t="shared" si="120"/>
        <v>0</v>
      </c>
      <c r="R370" s="100" t="s">
        <v>963</v>
      </c>
      <c r="S370" s="150" t="str">
        <f t="shared" si="111"/>
        <v>-</v>
      </c>
      <c r="T370" s="151">
        <v>19</v>
      </c>
      <c r="U370" s="148" t="str">
        <f>S372</f>
        <v>-</v>
      </c>
      <c r="V370" s="148" t="str">
        <f>S373</f>
        <v>-</v>
      </c>
      <c r="W370" s="80" t="e">
        <f t="shared" ca="1" si="112"/>
        <v>#N/A</v>
      </c>
      <c r="X370" s="80" t="e">
        <f t="shared" ca="1" si="113"/>
        <v>#N/A</v>
      </c>
      <c r="Y370" s="152" t="str">
        <f t="shared" si="123"/>
        <v/>
      </c>
      <c r="Z370" s="152" t="str">
        <f t="shared" si="123"/>
        <v/>
      </c>
      <c r="AA370" s="111"/>
      <c r="AB370" s="153" t="str">
        <f t="shared" si="114"/>
        <v/>
      </c>
      <c r="AC370" s="153" t="str">
        <f t="shared" si="115"/>
        <v/>
      </c>
      <c r="AD370" s="154" t="str">
        <f t="shared" si="124"/>
        <v>増分なし</v>
      </c>
      <c r="AE370" s="153" t="s">
        <v>1025</v>
      </c>
      <c r="AF370" s="155" t="str">
        <f t="shared" si="116"/>
        <v/>
      </c>
      <c r="AG370" s="155" t="str">
        <f t="shared" si="117"/>
        <v/>
      </c>
      <c r="AH370" s="153" t="str">
        <f t="shared" si="118"/>
        <v>录入参数</v>
      </c>
      <c r="AI370" s="153" t="str">
        <f t="shared" si="119"/>
        <v>录入参数</v>
      </c>
      <c r="AJ370" s="153"/>
      <c r="AK370" s="153"/>
      <c r="AL370" s="153"/>
      <c r="AM370" s="83"/>
    </row>
    <row r="371" spans="11:39" ht="14.25" hidden="1" customHeight="1">
      <c r="K371" s="83"/>
      <c r="N371" s="92"/>
      <c r="O371" s="121"/>
      <c r="P371" s="94"/>
      <c r="Q371" s="80">
        <f t="shared" si="120"/>
        <v>0</v>
      </c>
      <c r="R371" s="100" t="s">
        <v>963</v>
      </c>
      <c r="S371" s="150" t="str">
        <f t="shared" si="111"/>
        <v>-</v>
      </c>
      <c r="T371" s="151">
        <v>20</v>
      </c>
      <c r="U371" s="148" t="str">
        <f t="shared" si="127"/>
        <v>-</v>
      </c>
      <c r="V371" s="148" t="str">
        <f>S374</f>
        <v>-</v>
      </c>
      <c r="W371" s="80" t="e">
        <f t="shared" ca="1" si="112"/>
        <v>#N/A</v>
      </c>
      <c r="X371" s="80" t="e">
        <f t="shared" ca="1" si="113"/>
        <v>#N/A</v>
      </c>
      <c r="Y371" s="152" t="str">
        <f t="shared" si="123"/>
        <v/>
      </c>
      <c r="Z371" s="152" t="str">
        <f t="shared" si="123"/>
        <v/>
      </c>
      <c r="AA371" s="111"/>
      <c r="AB371" s="153" t="str">
        <f t="shared" si="114"/>
        <v/>
      </c>
      <c r="AC371" s="153" t="str">
        <f t="shared" si="115"/>
        <v/>
      </c>
      <c r="AD371" s="154" t="str">
        <f t="shared" si="124"/>
        <v>増分なし</v>
      </c>
      <c r="AE371" s="153" t="s">
        <v>1025</v>
      </c>
      <c r="AF371" s="155" t="str">
        <f t="shared" si="116"/>
        <v/>
      </c>
      <c r="AG371" s="155" t="str">
        <f t="shared" si="117"/>
        <v/>
      </c>
      <c r="AH371" s="153" t="str">
        <f t="shared" si="118"/>
        <v>录入参数</v>
      </c>
      <c r="AI371" s="153" t="str">
        <f t="shared" si="119"/>
        <v>录入参数</v>
      </c>
      <c r="AJ371" s="153"/>
      <c r="AK371" s="153"/>
      <c r="AL371" s="153"/>
      <c r="AM371" s="83"/>
    </row>
    <row r="372" spans="11:39" ht="14.25" hidden="1" customHeight="1">
      <c r="K372" s="83"/>
      <c r="N372" s="92"/>
      <c r="O372" s="121"/>
      <c r="P372" s="94"/>
      <c r="Q372" s="80">
        <f t="shared" si="120"/>
        <v>0</v>
      </c>
      <c r="R372" s="100" t="s">
        <v>963</v>
      </c>
      <c r="S372" s="150" t="str">
        <f t="shared" si="111"/>
        <v>-</v>
      </c>
      <c r="T372" s="151">
        <v>21</v>
      </c>
      <c r="U372" s="148" t="str">
        <f t="shared" ref="U372:U374" si="128">S375</f>
        <v>-</v>
      </c>
      <c r="V372" s="148" t="str">
        <f t="shared" ref="V372:V378" si="129">S376</f>
        <v>-</v>
      </c>
      <c r="W372" s="80" t="e">
        <f t="shared" ca="1" si="112"/>
        <v>#N/A</v>
      </c>
      <c r="X372" s="80" t="e">
        <f t="shared" ca="1" si="113"/>
        <v>#N/A</v>
      </c>
      <c r="Y372" s="152" t="str">
        <f t="shared" si="123"/>
        <v/>
      </c>
      <c r="Z372" s="152" t="str">
        <f t="shared" si="123"/>
        <v/>
      </c>
      <c r="AA372" s="111"/>
      <c r="AB372" s="153" t="str">
        <f t="shared" si="114"/>
        <v/>
      </c>
      <c r="AC372" s="153" t="str">
        <f t="shared" si="115"/>
        <v/>
      </c>
      <c r="AD372" s="154" t="str">
        <f t="shared" si="124"/>
        <v>増分なし</v>
      </c>
      <c r="AE372" s="153" t="s">
        <v>1025</v>
      </c>
      <c r="AF372" s="155" t="str">
        <f t="shared" si="116"/>
        <v/>
      </c>
      <c r="AG372" s="155" t="str">
        <f t="shared" si="117"/>
        <v/>
      </c>
      <c r="AH372" s="153" t="str">
        <f t="shared" si="118"/>
        <v>录入参数</v>
      </c>
      <c r="AI372" s="153" t="str">
        <f t="shared" si="119"/>
        <v>录入参数</v>
      </c>
      <c r="AJ372" s="153"/>
      <c r="AK372" s="153"/>
      <c r="AL372" s="153"/>
      <c r="AM372" s="83"/>
    </row>
    <row r="373" spans="11:39" ht="14.25" hidden="1" customHeight="1">
      <c r="K373" s="83"/>
      <c r="N373" s="92"/>
      <c r="O373" s="121"/>
      <c r="P373" s="94"/>
      <c r="Q373" s="80">
        <f t="shared" si="120"/>
        <v>0</v>
      </c>
      <c r="R373" s="100" t="s">
        <v>963</v>
      </c>
      <c r="S373" s="150" t="str">
        <f t="shared" si="111"/>
        <v>-</v>
      </c>
      <c r="T373" s="151">
        <v>22</v>
      </c>
      <c r="U373" s="148" t="str">
        <f t="shared" si="128"/>
        <v>-</v>
      </c>
      <c r="V373" s="148" t="str">
        <f t="shared" si="129"/>
        <v>-</v>
      </c>
      <c r="W373" s="80" t="e">
        <f t="shared" ca="1" si="112"/>
        <v>#N/A</v>
      </c>
      <c r="X373" s="80" t="e">
        <f t="shared" ca="1" si="113"/>
        <v>#N/A</v>
      </c>
      <c r="Y373" s="152" t="str">
        <f t="shared" si="123"/>
        <v/>
      </c>
      <c r="Z373" s="152" t="str">
        <f t="shared" si="123"/>
        <v/>
      </c>
      <c r="AA373" s="111"/>
      <c r="AB373" s="153" t="str">
        <f t="shared" si="114"/>
        <v/>
      </c>
      <c r="AC373" s="153" t="str">
        <f t="shared" si="115"/>
        <v/>
      </c>
      <c r="AD373" s="154" t="str">
        <f t="shared" si="124"/>
        <v>増分なし</v>
      </c>
      <c r="AE373" s="153" t="s">
        <v>1025</v>
      </c>
      <c r="AF373" s="155" t="str">
        <f t="shared" si="116"/>
        <v/>
      </c>
      <c r="AG373" s="155" t="str">
        <f t="shared" si="117"/>
        <v/>
      </c>
      <c r="AH373" s="153" t="str">
        <f t="shared" si="118"/>
        <v>录入参数</v>
      </c>
      <c r="AI373" s="153" t="str">
        <f t="shared" si="119"/>
        <v>录入参数</v>
      </c>
      <c r="AJ373" s="153"/>
      <c r="AK373" s="153"/>
      <c r="AL373" s="153"/>
      <c r="AM373" s="83"/>
    </row>
    <row r="374" spans="11:39" ht="17.25" hidden="1" customHeight="1">
      <c r="K374" s="83"/>
      <c r="N374" s="92"/>
      <c r="O374" s="121"/>
      <c r="P374" s="94"/>
      <c r="Q374" s="80">
        <f t="shared" si="120"/>
        <v>0</v>
      </c>
      <c r="R374" s="100" t="s">
        <v>963</v>
      </c>
      <c r="S374" s="150" t="str">
        <f t="shared" si="111"/>
        <v>-</v>
      </c>
      <c r="T374" s="151">
        <v>23</v>
      </c>
      <c r="U374" s="148" t="str">
        <f t="shared" si="128"/>
        <v>-</v>
      </c>
      <c r="V374" s="148" t="str">
        <f t="shared" si="129"/>
        <v>-</v>
      </c>
      <c r="W374" s="80" t="e">
        <f t="shared" ca="1" si="112"/>
        <v>#N/A</v>
      </c>
      <c r="X374" s="80" t="e">
        <f t="shared" ca="1" si="113"/>
        <v>#N/A</v>
      </c>
      <c r="Y374" s="152" t="str">
        <f t="shared" si="123"/>
        <v/>
      </c>
      <c r="Z374" s="152" t="str">
        <f t="shared" si="123"/>
        <v/>
      </c>
      <c r="AA374" s="111"/>
      <c r="AB374" s="153" t="str">
        <f t="shared" si="114"/>
        <v/>
      </c>
      <c r="AC374" s="153" t="str">
        <f t="shared" si="115"/>
        <v/>
      </c>
      <c r="AD374" s="154" t="str">
        <f t="shared" si="124"/>
        <v>増分なし</v>
      </c>
      <c r="AE374" s="153" t="s">
        <v>1025</v>
      </c>
      <c r="AF374" s="155" t="str">
        <f t="shared" si="116"/>
        <v/>
      </c>
      <c r="AG374" s="155" t="str">
        <f t="shared" si="117"/>
        <v/>
      </c>
      <c r="AH374" s="153" t="str">
        <f t="shared" si="118"/>
        <v>录入参数</v>
      </c>
      <c r="AI374" s="153" t="str">
        <f t="shared" si="119"/>
        <v>录入参数</v>
      </c>
      <c r="AJ374" s="153"/>
      <c r="AK374" s="153"/>
      <c r="AL374" s="153"/>
      <c r="AM374" s="83"/>
    </row>
    <row r="375" spans="11:39" ht="17.25" hidden="1" customHeight="1">
      <c r="K375" s="83"/>
      <c r="N375" s="92"/>
      <c r="O375" s="121"/>
      <c r="P375" s="94"/>
      <c r="Q375" s="80">
        <f t="shared" si="120"/>
        <v>0</v>
      </c>
      <c r="R375" s="100" t="s">
        <v>963</v>
      </c>
      <c r="S375" s="150" t="str">
        <f t="shared" si="111"/>
        <v>-</v>
      </c>
      <c r="T375" s="151">
        <v>24</v>
      </c>
      <c r="U375" s="148" t="str">
        <f t="shared" ref="U375:U378" si="130">V374</f>
        <v>-</v>
      </c>
      <c r="V375" s="148" t="str">
        <f t="shared" si="129"/>
        <v>-</v>
      </c>
      <c r="W375" s="80" t="e">
        <f t="shared" ca="1" si="112"/>
        <v>#N/A</v>
      </c>
      <c r="X375" s="80" t="e">
        <f t="shared" ca="1" si="113"/>
        <v>#N/A</v>
      </c>
      <c r="Y375" s="152" t="str">
        <f t="shared" si="123"/>
        <v/>
      </c>
      <c r="Z375" s="152" t="str">
        <f t="shared" si="123"/>
        <v/>
      </c>
      <c r="AA375" s="135"/>
      <c r="AB375" s="153" t="str">
        <f t="shared" si="114"/>
        <v/>
      </c>
      <c r="AC375" s="153" t="str">
        <f t="shared" si="115"/>
        <v/>
      </c>
      <c r="AD375" s="154" t="str">
        <f t="shared" si="124"/>
        <v>増分なし</v>
      </c>
      <c r="AE375" s="153" t="s">
        <v>1025</v>
      </c>
      <c r="AF375" s="155" t="str">
        <f t="shared" si="116"/>
        <v/>
      </c>
      <c r="AG375" s="155" t="str">
        <f t="shared" si="117"/>
        <v/>
      </c>
      <c r="AH375" s="153" t="str">
        <f t="shared" si="118"/>
        <v>录入参数</v>
      </c>
      <c r="AI375" s="153" t="str">
        <f t="shared" si="119"/>
        <v>录入参数</v>
      </c>
      <c r="AJ375" s="153"/>
      <c r="AK375" s="153"/>
      <c r="AL375" s="153"/>
      <c r="AM375" s="83"/>
    </row>
    <row r="376" spans="11:39" ht="17.25" hidden="1" customHeight="1">
      <c r="K376" s="83"/>
      <c r="N376" s="92"/>
      <c r="O376" s="121"/>
      <c r="P376" s="94"/>
      <c r="Q376" s="80">
        <f t="shared" si="120"/>
        <v>0</v>
      </c>
      <c r="R376" s="100" t="s">
        <v>963</v>
      </c>
      <c r="S376" s="150" t="str">
        <f t="shared" si="111"/>
        <v>-</v>
      </c>
      <c r="T376" s="151">
        <v>25</v>
      </c>
      <c r="U376" s="148" t="str">
        <f t="shared" si="130"/>
        <v>-</v>
      </c>
      <c r="V376" s="148" t="str">
        <f t="shared" si="129"/>
        <v>-</v>
      </c>
      <c r="W376" s="80" t="e">
        <f t="shared" ca="1" si="112"/>
        <v>#N/A</v>
      </c>
      <c r="X376" s="80" t="e">
        <f t="shared" ca="1" si="113"/>
        <v>#N/A</v>
      </c>
      <c r="Y376" s="152" t="str">
        <f t="shared" si="123"/>
        <v/>
      </c>
      <c r="Z376" s="152" t="str">
        <f t="shared" si="123"/>
        <v/>
      </c>
      <c r="AA376" s="111"/>
      <c r="AB376" s="153" t="str">
        <f t="shared" si="114"/>
        <v/>
      </c>
      <c r="AC376" s="153" t="str">
        <f t="shared" si="115"/>
        <v/>
      </c>
      <c r="AD376" s="154" t="str">
        <f t="shared" si="124"/>
        <v>増分なし</v>
      </c>
      <c r="AE376" s="153" t="s">
        <v>1025</v>
      </c>
      <c r="AF376" s="155" t="str">
        <f t="shared" si="116"/>
        <v/>
      </c>
      <c r="AG376" s="155" t="str">
        <f t="shared" si="117"/>
        <v/>
      </c>
      <c r="AH376" s="153" t="str">
        <f t="shared" si="118"/>
        <v>录入参数</v>
      </c>
      <c r="AI376" s="153" t="str">
        <f t="shared" si="119"/>
        <v>录入参数</v>
      </c>
      <c r="AJ376" s="153"/>
      <c r="AK376" s="153"/>
      <c r="AL376" s="153"/>
      <c r="AM376" s="83"/>
    </row>
    <row r="377" spans="11:39" ht="17.25" hidden="1" customHeight="1">
      <c r="K377" s="83"/>
      <c r="N377" s="92"/>
      <c r="O377" s="121"/>
      <c r="P377" s="94"/>
      <c r="Q377" s="80">
        <f t="shared" si="120"/>
        <v>0</v>
      </c>
      <c r="R377" s="100" t="s">
        <v>963</v>
      </c>
      <c r="S377" s="150" t="str">
        <f t="shared" si="111"/>
        <v>-</v>
      </c>
      <c r="T377" s="151">
        <v>26</v>
      </c>
      <c r="U377" s="148" t="str">
        <f>S380</f>
        <v>-</v>
      </c>
      <c r="V377" s="148" t="str">
        <f t="shared" si="129"/>
        <v>-</v>
      </c>
      <c r="W377" s="80" t="e">
        <f t="shared" ca="1" si="112"/>
        <v>#N/A</v>
      </c>
      <c r="X377" s="80" t="e">
        <f t="shared" ca="1" si="113"/>
        <v>#N/A</v>
      </c>
      <c r="Y377" s="152" t="str">
        <f t="shared" si="123"/>
        <v/>
      </c>
      <c r="Z377" s="152" t="str">
        <f t="shared" si="123"/>
        <v/>
      </c>
      <c r="AA377" s="111"/>
      <c r="AB377" s="153" t="str">
        <f t="shared" si="114"/>
        <v/>
      </c>
      <c r="AC377" s="153" t="str">
        <f t="shared" si="115"/>
        <v/>
      </c>
      <c r="AD377" s="154" t="str">
        <f t="shared" si="124"/>
        <v>増分なし</v>
      </c>
      <c r="AE377" s="153" t="s">
        <v>1025</v>
      </c>
      <c r="AF377" s="155" t="str">
        <f t="shared" si="116"/>
        <v/>
      </c>
      <c r="AG377" s="155" t="str">
        <f t="shared" si="117"/>
        <v/>
      </c>
      <c r="AH377" s="153" t="str">
        <f t="shared" si="118"/>
        <v>录入参数</v>
      </c>
      <c r="AI377" s="153" t="str">
        <f t="shared" si="119"/>
        <v>录入参数</v>
      </c>
      <c r="AJ377" s="153"/>
      <c r="AK377" s="153"/>
      <c r="AL377" s="153"/>
      <c r="AM377" s="83"/>
    </row>
    <row r="378" spans="11:39" ht="17.25" hidden="1" customHeight="1">
      <c r="K378" s="83"/>
      <c r="N378" s="92"/>
      <c r="O378" s="121"/>
      <c r="P378" s="161"/>
      <c r="Q378" s="80">
        <f t="shared" si="120"/>
        <v>0</v>
      </c>
      <c r="R378" s="100" t="s">
        <v>963</v>
      </c>
      <c r="S378" s="150" t="str">
        <f t="shared" si="111"/>
        <v>-</v>
      </c>
      <c r="T378" s="151">
        <v>27</v>
      </c>
      <c r="U378" s="148" t="str">
        <f t="shared" si="130"/>
        <v>-</v>
      </c>
      <c r="V378" s="148" t="str">
        <f t="shared" si="129"/>
        <v>-</v>
      </c>
      <c r="W378" s="80" t="e">
        <f t="shared" ca="1" si="112"/>
        <v>#N/A</v>
      </c>
      <c r="X378" s="80" t="e">
        <f t="shared" ca="1" si="113"/>
        <v>#N/A</v>
      </c>
      <c r="Y378" s="152" t="str">
        <f t="shared" si="123"/>
        <v/>
      </c>
      <c r="Z378" s="152" t="str">
        <f t="shared" si="123"/>
        <v/>
      </c>
      <c r="AA378" s="111"/>
      <c r="AB378" s="153" t="str">
        <f t="shared" si="114"/>
        <v/>
      </c>
      <c r="AC378" s="153" t="str">
        <f t="shared" si="115"/>
        <v/>
      </c>
      <c r="AD378" s="154" t="str">
        <f t="shared" si="124"/>
        <v>増分なし</v>
      </c>
      <c r="AE378" s="153" t="s">
        <v>1025</v>
      </c>
      <c r="AF378" s="155" t="str">
        <f t="shared" si="116"/>
        <v/>
      </c>
      <c r="AG378" s="155" t="str">
        <f t="shared" si="117"/>
        <v/>
      </c>
      <c r="AH378" s="153" t="str">
        <f t="shared" si="118"/>
        <v>录入参数</v>
      </c>
      <c r="AI378" s="153" t="str">
        <f t="shared" si="119"/>
        <v>录入参数</v>
      </c>
      <c r="AJ378" s="153"/>
      <c r="AK378" s="153"/>
      <c r="AL378" s="153"/>
      <c r="AM378" s="83"/>
    </row>
    <row r="379" spans="11:39" ht="17.25" hidden="1" customHeight="1">
      <c r="K379" s="83"/>
      <c r="N379" s="92"/>
      <c r="O379" s="121"/>
      <c r="P379" s="94"/>
      <c r="Q379" s="80">
        <f t="shared" si="120"/>
        <v>0</v>
      </c>
      <c r="R379" s="100" t="s">
        <v>963</v>
      </c>
      <c r="S379" s="150" t="str">
        <f t="shared" si="111"/>
        <v>-</v>
      </c>
      <c r="T379" s="80"/>
      <c r="U379" s="80"/>
      <c r="V379" s="80"/>
      <c r="W379" s="80"/>
      <c r="X379" s="80"/>
      <c r="Y379" s="80"/>
      <c r="Z379" s="80"/>
      <c r="AB379" s="80"/>
      <c r="AC379" s="80"/>
      <c r="AD379" s="80"/>
      <c r="AE379" s="80"/>
      <c r="AF379" s="80"/>
      <c r="AG379" s="80"/>
      <c r="AH379" s="80"/>
      <c r="AI379" s="80"/>
      <c r="AJ379" s="80"/>
      <c r="AK379" s="80"/>
      <c r="AL379" s="80"/>
      <c r="AM379" s="83"/>
    </row>
    <row r="380" spans="11:39" ht="14.25" hidden="1" customHeight="1">
      <c r="K380" s="83"/>
      <c r="N380" s="92"/>
      <c r="O380" s="121"/>
      <c r="P380" s="94"/>
      <c r="Q380" s="80">
        <f t="shared" si="120"/>
        <v>0</v>
      </c>
      <c r="R380" s="100" t="s">
        <v>963</v>
      </c>
      <c r="S380" s="150" t="str">
        <f t="shared" si="111"/>
        <v>-</v>
      </c>
      <c r="T380" s="80"/>
      <c r="U380" s="80"/>
      <c r="V380" s="80"/>
      <c r="W380" s="80"/>
      <c r="X380" s="80"/>
      <c r="Y380" s="80"/>
      <c r="Z380" s="80"/>
      <c r="AB380" s="80"/>
      <c r="AC380" s="80"/>
      <c r="AD380" s="80"/>
      <c r="AE380" s="80"/>
      <c r="AF380" s="80"/>
      <c r="AG380" s="80"/>
      <c r="AH380" s="80"/>
      <c r="AI380" s="80"/>
      <c r="AJ380" s="80"/>
      <c r="AK380" s="80"/>
      <c r="AL380" s="80"/>
      <c r="AM380" s="83"/>
    </row>
    <row r="381" spans="11:39" ht="17.25" hidden="1" customHeight="1">
      <c r="K381" s="83"/>
      <c r="N381" s="92"/>
      <c r="O381" s="121"/>
      <c r="P381" s="94"/>
      <c r="Q381" s="80">
        <f t="shared" si="120"/>
        <v>0</v>
      </c>
      <c r="R381" s="100" t="s">
        <v>963</v>
      </c>
      <c r="S381" s="150" t="str">
        <f t="shared" si="111"/>
        <v>-</v>
      </c>
      <c r="T381" s="80"/>
      <c r="U381" s="80"/>
      <c r="V381" s="80"/>
      <c r="W381" s="80"/>
      <c r="X381" s="80"/>
      <c r="Y381" s="80"/>
      <c r="Z381" s="80"/>
      <c r="AB381" s="80"/>
      <c r="AC381" s="80"/>
      <c r="AD381" s="80"/>
      <c r="AE381" s="80"/>
      <c r="AF381" s="80"/>
      <c r="AG381" s="80"/>
      <c r="AH381" s="80"/>
      <c r="AI381" s="80"/>
      <c r="AJ381" s="80"/>
      <c r="AK381" s="80"/>
      <c r="AL381" s="80"/>
      <c r="AM381" s="83"/>
    </row>
    <row r="382" spans="11:39" ht="17.25" hidden="1" customHeight="1">
      <c r="K382" s="83"/>
      <c r="N382" s="92"/>
      <c r="O382" s="121"/>
      <c r="P382" s="94"/>
      <c r="Q382" s="80">
        <f t="shared" si="120"/>
        <v>0</v>
      </c>
      <c r="R382" s="100" t="s">
        <v>963</v>
      </c>
      <c r="S382" s="150" t="str">
        <f t="shared" si="111"/>
        <v>-</v>
      </c>
      <c r="T382" s="80"/>
      <c r="U382" s="80"/>
      <c r="V382" s="80"/>
      <c r="W382" s="80"/>
      <c r="X382" s="80"/>
      <c r="Y382" s="80"/>
      <c r="Z382" s="80"/>
      <c r="AB382" s="80"/>
      <c r="AC382" s="80"/>
      <c r="AD382" s="80"/>
      <c r="AE382" s="80"/>
      <c r="AF382" s="80"/>
      <c r="AG382" s="80"/>
      <c r="AH382" s="80"/>
      <c r="AI382" s="80"/>
      <c r="AJ382" s="80"/>
      <c r="AK382" s="80"/>
      <c r="AL382" s="80"/>
      <c r="AM382" s="83"/>
    </row>
    <row r="383" spans="11:39" ht="17.25" hidden="1" customHeight="1">
      <c r="K383" s="83"/>
      <c r="N383" s="92"/>
      <c r="O383" s="121"/>
      <c r="P383" s="94"/>
      <c r="Q383" s="80">
        <f t="shared" si="120"/>
        <v>0</v>
      </c>
      <c r="R383" s="100" t="s">
        <v>963</v>
      </c>
      <c r="S383" s="150" t="str">
        <f t="shared" si="111"/>
        <v>-</v>
      </c>
      <c r="T383" s="80"/>
      <c r="U383" s="80"/>
      <c r="V383" s="80"/>
      <c r="W383" s="80"/>
      <c r="X383" s="80"/>
      <c r="Y383" s="80"/>
      <c r="Z383" s="80"/>
      <c r="AB383" s="80"/>
      <c r="AC383" s="80"/>
      <c r="AD383" s="80"/>
      <c r="AE383" s="80"/>
      <c r="AF383" s="80"/>
      <c r="AG383" s="80"/>
      <c r="AH383" s="80"/>
      <c r="AI383" s="80"/>
      <c r="AJ383" s="80"/>
      <c r="AK383" s="80"/>
      <c r="AL383" s="80"/>
      <c r="AM383" s="83"/>
    </row>
    <row r="384" spans="11:39" ht="17.25" hidden="1" customHeight="1">
      <c r="K384" s="83"/>
      <c r="N384" s="92"/>
      <c r="O384" s="121"/>
      <c r="P384" s="94"/>
      <c r="Q384" s="80">
        <f t="shared" si="120"/>
        <v>0</v>
      </c>
      <c r="R384" s="100" t="s">
        <v>963</v>
      </c>
      <c r="S384" s="150" t="str">
        <f t="shared" si="111"/>
        <v>-</v>
      </c>
      <c r="T384" s="80"/>
      <c r="U384" s="80"/>
      <c r="V384" s="80"/>
      <c r="W384" s="80"/>
      <c r="X384" s="80"/>
      <c r="Y384" s="80"/>
      <c r="Z384" s="80"/>
      <c r="AB384" s="80"/>
      <c r="AC384" s="80"/>
      <c r="AD384" s="80"/>
      <c r="AE384" s="80"/>
      <c r="AF384" s="80"/>
      <c r="AG384" s="80"/>
      <c r="AH384" s="80"/>
      <c r="AI384" s="80"/>
      <c r="AJ384" s="80"/>
      <c r="AK384" s="80"/>
      <c r="AL384" s="80"/>
      <c r="AM384" s="83"/>
    </row>
    <row r="385" spans="11:39" ht="17.25" hidden="1" customHeight="1">
      <c r="K385" s="83"/>
      <c r="N385" s="122"/>
      <c r="O385" s="123"/>
      <c r="P385" s="124"/>
      <c r="Q385" s="162">
        <f t="shared" si="120"/>
        <v>0</v>
      </c>
      <c r="S385" s="163"/>
      <c r="T385" s="129"/>
      <c r="U385" s="129"/>
      <c r="V385" s="129"/>
      <c r="W385" s="129"/>
      <c r="X385" s="164"/>
      <c r="Y385" s="164"/>
      <c r="Z385" s="164"/>
      <c r="AA385" s="129"/>
      <c r="AB385" s="164"/>
      <c r="AC385" s="164"/>
      <c r="AD385" s="164"/>
      <c r="AE385" s="164"/>
      <c r="AF385" s="164"/>
      <c r="AG385" s="164"/>
      <c r="AH385" s="164"/>
      <c r="AI385" s="164"/>
      <c r="AJ385" s="164"/>
      <c r="AK385" s="164"/>
      <c r="AL385" s="164"/>
      <c r="AM385" s="83"/>
    </row>
    <row r="386" spans="11:39" ht="17.25" hidden="1" customHeight="1">
      <c r="K386" s="83"/>
      <c r="AM386" s="83"/>
    </row>
    <row r="387" spans="11:39" ht="37.5" hidden="1" customHeight="1">
      <c r="K387" s="83"/>
      <c r="L387" s="1777" t="str">
        <f>L349</f>
        <v>A上層梁</v>
      </c>
      <c r="M387" s="130"/>
      <c r="N387" s="85" t="s">
        <v>1209</v>
      </c>
      <c r="O387" s="1760">
        <f>O349</f>
        <v>0</v>
      </c>
      <c r="P387" s="1761"/>
      <c r="Q387" s="1762"/>
      <c r="R387" s="97"/>
      <c r="S387" s="134"/>
      <c r="T387" s="1763" t="s">
        <v>1025</v>
      </c>
      <c r="U387" s="1764"/>
      <c r="V387" s="1764"/>
      <c r="W387" s="1764"/>
      <c r="X387" s="1765"/>
      <c r="Y387" s="97"/>
      <c r="Z387" s="97"/>
      <c r="AA387" s="97"/>
      <c r="AB387" s="97"/>
      <c r="AC387" s="97"/>
      <c r="AD387" s="97"/>
      <c r="AE387" s="97"/>
      <c r="AF387" s="97"/>
      <c r="AG387" s="97"/>
      <c r="AH387" s="97"/>
      <c r="AI387" s="97"/>
      <c r="AJ387" s="97"/>
      <c r="AK387" s="97"/>
      <c r="AL387" s="97"/>
      <c r="AM387" s="83"/>
    </row>
    <row r="388" spans="11:39" ht="30" hidden="1" customHeight="1">
      <c r="K388" s="83"/>
      <c r="L388" s="1777"/>
      <c r="M388" s="130"/>
      <c r="N388" s="1766" t="s">
        <v>1193</v>
      </c>
      <c r="O388" s="1767"/>
      <c r="P388" s="1768"/>
      <c r="Q388" s="39"/>
      <c r="S388" s="143" t="s">
        <v>1194</v>
      </c>
      <c r="T388" s="1769" t="s">
        <v>1195</v>
      </c>
      <c r="U388" s="1770"/>
      <c r="V388" s="1771"/>
      <c r="W388" s="1772" t="s">
        <v>1196</v>
      </c>
      <c r="X388" s="1773"/>
      <c r="AM388" s="83"/>
    </row>
    <row r="389" spans="11:39" ht="14.25" hidden="1" customHeight="1">
      <c r="K389" s="83"/>
      <c r="L389" s="87" t="s">
        <v>1146</v>
      </c>
      <c r="M389" s="87"/>
      <c r="N389" s="88" t="s">
        <v>1197</v>
      </c>
      <c r="O389" s="88" t="s">
        <v>1148</v>
      </c>
      <c r="P389" s="90" t="s">
        <v>1198</v>
      </c>
      <c r="Q389" s="98" t="s">
        <v>1150</v>
      </c>
      <c r="R389" s="98" t="s">
        <v>960</v>
      </c>
      <c r="S389" s="90"/>
      <c r="T389" s="98" t="s">
        <v>1199</v>
      </c>
      <c r="U389" s="98" t="s">
        <v>1003</v>
      </c>
      <c r="V389" s="98" t="s">
        <v>1004</v>
      </c>
      <c r="W389" s="144" t="s">
        <v>1200</v>
      </c>
      <c r="X389" s="144" t="s">
        <v>1150</v>
      </c>
      <c r="Y389" s="98" t="s">
        <v>1003</v>
      </c>
      <c r="Z389" s="98" t="s">
        <v>1004</v>
      </c>
      <c r="AA389" s="136" t="s">
        <v>1151</v>
      </c>
      <c r="AB389" s="108" t="s">
        <v>998</v>
      </c>
      <c r="AC389" s="108" t="s">
        <v>999</v>
      </c>
      <c r="AD389" s="109" t="s">
        <v>960</v>
      </c>
      <c r="AE389" s="109" t="s">
        <v>1000</v>
      </c>
      <c r="AF389" s="109" t="s">
        <v>1001</v>
      </c>
      <c r="AG389" s="109" t="s">
        <v>1002</v>
      </c>
      <c r="AH389" s="109" t="s">
        <v>1003</v>
      </c>
      <c r="AI389" s="109" t="s">
        <v>1004</v>
      </c>
      <c r="AJ389" s="109" t="s">
        <v>1005</v>
      </c>
      <c r="AK389" s="109" t="s">
        <v>1006</v>
      </c>
      <c r="AL389" s="109" t="s">
        <v>1007</v>
      </c>
      <c r="AM389" s="83"/>
    </row>
    <row r="390" spans="11:39" ht="17.25" hidden="1" customHeight="1">
      <c r="K390" s="83"/>
      <c r="L390" s="139" t="s">
        <v>1140</v>
      </c>
      <c r="M390" s="66"/>
      <c r="N390" s="92"/>
      <c r="O390" s="126"/>
      <c r="P390" s="94"/>
      <c r="Q390" s="80">
        <f>P390</f>
        <v>0</v>
      </c>
      <c r="R390" s="100" t="s">
        <v>963</v>
      </c>
      <c r="S390" s="150" t="str">
        <f t="shared" ref="S390:S422" si="131">N390&amp;"-"&amp;O390</f>
        <v>-</v>
      </c>
      <c r="T390" s="146">
        <v>1</v>
      </c>
      <c r="U390" s="147" t="str">
        <f>S390</f>
        <v>-</v>
      </c>
      <c r="V390" s="148" t="str">
        <f>S391</f>
        <v>-</v>
      </c>
      <c r="W390" s="80" t="e">
        <f t="shared" ref="W390:W416" ca="1" si="132">IF(U390="","",INDEX(INDIRECT("P"&amp;L$394&amp;":P"&amp;L$396),MATCH(U390,INDIRECT("R"&amp;$L$394&amp;":R"&amp;L$396),0)))</f>
        <v>#N/A</v>
      </c>
      <c r="X390" s="80" t="e">
        <f t="shared" ref="X390:X416" ca="1" si="133">IF(V390="","",INDEX(INDIRECT("P"&amp;L$394&amp;":P"&amp;L$396),MATCH(V390,INDIRECT("R"&amp;$L$394&amp;":R"&amp;L$396),0)))</f>
        <v>#N/A</v>
      </c>
      <c r="Y390" s="152" t="str">
        <f>IF(U390="","",MID(U390,FIND("-",U390,1)+1,6))</f>
        <v/>
      </c>
      <c r="Z390" s="152" t="str">
        <f>IF(V390="","",MID(V390,FIND("-",V390,1)+1,6))</f>
        <v/>
      </c>
      <c r="AA390" s="111"/>
      <c r="AB390" s="153" t="str">
        <f t="shared" ref="AB390:AB416" si="134">IF(OR(U390="",U390="-"),"",IF(AC390=IF(W390+0.00001&gt;MAX(A节点位置A),INDEX(A要素号A,MAX(A要素号A)),LOOKUP(W390+0.00001,A节点位置A,A要素号A)),"",IF(W390+0.00001&gt;MAX(A节点位置A),INDEX(A要素号A,MAX(A要素号A)),LOOKUP(W390+0.00001,A节点位置A,A要素号A))))</f>
        <v/>
      </c>
      <c r="AC390" s="153" t="str">
        <f t="shared" ref="AC390:AC416" si="135">IF(OR(V390="",V390="-"),"",IF(X390+0.00001&gt;MAX(A节点位置A),INDEX(A要素号A,MAX(A要素号A)),LOOKUP(X390-0.000001,A节点位置A,A要素号A)))</f>
        <v/>
      </c>
      <c r="AD390" s="154" t="str">
        <f t="shared" ref="AD390:AD416" si="136">R390</f>
        <v>増分なし</v>
      </c>
      <c r="AE390" s="153" t="s">
        <v>1025</v>
      </c>
      <c r="AF390" s="155" t="str">
        <f t="shared" ref="AF390:AF416" si="137">IF(OR(U390="",U390="-"),"",IF(AND(AB390="",AC390&lt;&gt;""),ROUND(W390-LOOKUP(AC390,A要素号A,A节点位置A),3),ROUND(W390-LOOKUP(AB390,A要素号A,A节点位置A),3)))</f>
        <v/>
      </c>
      <c r="AG390" s="155" t="str">
        <f t="shared" ref="AG390:AG416" si="138">IF(OR(V390="",V390="-",AC390=""),"",ROUND(LOOKUP(AC390,A要素号A,A节点位置A)+LOOKUP(AC390,A要素号A,A要素长A)-X390,3))</f>
        <v/>
      </c>
      <c r="AH390" s="153" t="str">
        <f t="shared" ref="AH390:AH416" si="139">IF(Y390="","录入参数",_xlfn.IFNA(_xlfn.IFNA(_xlfn.IFNA(_xlfn.IFNA(INDEX($C$42:$C$91,MATCH(Y390,$B$42:$B$91,0)),INDEX($F$42:$F$91,MATCH(Y390,$E$42:$E$91,0))),INDEX($I$42:$I$91,MATCH(Y390,$H$42:$H$91,0))),INDEX($L$42:$L$91,MATCH(Y390,$K$42:$K$91,0))),"无对应参数"))</f>
        <v>录入参数</v>
      </c>
      <c r="AI390" s="153" t="str">
        <f t="shared" ref="AI390:AI416" si="140">IF(Z390="","录入参数",_xlfn.IFNA(_xlfn.IFNA(_xlfn.IFNA(_xlfn.IFNA(INDEX($C$42:$C$91,MATCH(Z390,$B$42:$B$91,0)),INDEX($F$42:$F$91,MATCH(Z390,$E$42:$E$91,0))),INDEX($I$42:$I$91,MATCH(Z390,$H$42:$H$91,0))),INDEX($L$42:$L$91,MATCH(Z390,$K$42:$K$91,0))),"无对应参数"))</f>
        <v>录入参数</v>
      </c>
      <c r="AJ390" s="153"/>
      <c r="AK390" s="153"/>
      <c r="AL390" s="153"/>
      <c r="AM390" s="83"/>
    </row>
    <row r="391" spans="11:39" ht="17.25" hidden="1" customHeight="1">
      <c r="K391" s="83"/>
      <c r="L391" s="139" t="s">
        <v>1138</v>
      </c>
      <c r="M391" s="66"/>
      <c r="N391" s="92"/>
      <c r="O391" s="121"/>
      <c r="P391" s="94"/>
      <c r="Q391" s="80">
        <f t="shared" ref="Q391:Q399" si="141">P391+Q390</f>
        <v>0</v>
      </c>
      <c r="R391" s="100" t="s">
        <v>963</v>
      </c>
      <c r="S391" s="150" t="str">
        <f t="shared" si="131"/>
        <v>-</v>
      </c>
      <c r="T391" s="151">
        <v>2</v>
      </c>
      <c r="U391" s="148" t="str">
        <f>S392</f>
        <v>-</v>
      </c>
      <c r="V391" s="148" t="str">
        <f>S393</f>
        <v>-</v>
      </c>
      <c r="W391" s="80" t="e">
        <f t="shared" ca="1" si="132"/>
        <v>#N/A</v>
      </c>
      <c r="X391" s="80" t="e">
        <f t="shared" ca="1" si="133"/>
        <v>#N/A</v>
      </c>
      <c r="Y391" s="152" t="str">
        <f t="shared" ref="Y391:Z416" si="142">IF(U391="","",MID(U391,FIND("-",U391,1)+1,6))</f>
        <v/>
      </c>
      <c r="Z391" s="152" t="str">
        <f t="shared" si="142"/>
        <v/>
      </c>
      <c r="AA391" s="111"/>
      <c r="AB391" s="153" t="str">
        <f t="shared" si="134"/>
        <v/>
      </c>
      <c r="AC391" s="153" t="str">
        <f t="shared" si="135"/>
        <v/>
      </c>
      <c r="AD391" s="154" t="str">
        <f t="shared" si="136"/>
        <v>増分なし</v>
      </c>
      <c r="AE391" s="153" t="s">
        <v>1025</v>
      </c>
      <c r="AF391" s="155" t="str">
        <f t="shared" si="137"/>
        <v/>
      </c>
      <c r="AG391" s="155" t="str">
        <f t="shared" si="138"/>
        <v/>
      </c>
      <c r="AH391" s="153" t="str">
        <f t="shared" si="139"/>
        <v>录入参数</v>
      </c>
      <c r="AI391" s="153" t="str">
        <f t="shared" si="140"/>
        <v>录入参数</v>
      </c>
      <c r="AJ391" s="153"/>
      <c r="AK391" s="153"/>
      <c r="AL391" s="153"/>
      <c r="AM391" s="83"/>
    </row>
    <row r="392" spans="11:39" ht="14.25" hidden="1" customHeight="1">
      <c r="K392" s="83"/>
      <c r="L392" s="139" t="s">
        <v>1153</v>
      </c>
      <c r="M392" s="66"/>
      <c r="N392" s="92"/>
      <c r="O392" s="121"/>
      <c r="P392" s="94"/>
      <c r="Q392" s="80">
        <f t="shared" si="141"/>
        <v>0</v>
      </c>
      <c r="R392" s="100" t="s">
        <v>963</v>
      </c>
      <c r="S392" s="150" t="str">
        <f t="shared" si="131"/>
        <v>-</v>
      </c>
      <c r="T392" s="151">
        <v>3</v>
      </c>
      <c r="U392" s="148" t="str">
        <f>S394</f>
        <v>-</v>
      </c>
      <c r="V392" s="148" t="str">
        <f>S395</f>
        <v>-</v>
      </c>
      <c r="W392" s="80" t="e">
        <f t="shared" ca="1" si="132"/>
        <v>#N/A</v>
      </c>
      <c r="X392" s="80" t="e">
        <f t="shared" ca="1" si="133"/>
        <v>#N/A</v>
      </c>
      <c r="Y392" s="152" t="str">
        <f t="shared" si="142"/>
        <v/>
      </c>
      <c r="Z392" s="152" t="str">
        <f t="shared" si="142"/>
        <v/>
      </c>
      <c r="AA392" s="111"/>
      <c r="AB392" s="153" t="str">
        <f t="shared" si="134"/>
        <v/>
      </c>
      <c r="AC392" s="153" t="str">
        <f t="shared" si="135"/>
        <v/>
      </c>
      <c r="AD392" s="154" t="str">
        <f t="shared" si="136"/>
        <v>増分なし</v>
      </c>
      <c r="AE392" s="153" t="s">
        <v>1025</v>
      </c>
      <c r="AF392" s="155" t="str">
        <f t="shared" si="137"/>
        <v/>
      </c>
      <c r="AG392" s="155" t="str">
        <f t="shared" si="138"/>
        <v/>
      </c>
      <c r="AH392" s="153" t="str">
        <f t="shared" si="139"/>
        <v>录入参数</v>
      </c>
      <c r="AI392" s="153" t="str">
        <f t="shared" si="140"/>
        <v>录入参数</v>
      </c>
      <c r="AJ392" s="153"/>
      <c r="AK392" s="153"/>
      <c r="AL392" s="153"/>
      <c r="AM392" s="83"/>
    </row>
    <row r="393" spans="11:39" ht="17.25" hidden="1" customHeight="1">
      <c r="K393" s="83"/>
      <c r="L393" s="140" t="s">
        <v>1201</v>
      </c>
      <c r="M393" s="159"/>
      <c r="N393" s="92"/>
      <c r="O393" s="121"/>
      <c r="P393" s="94"/>
      <c r="Q393" s="80">
        <f t="shared" si="141"/>
        <v>0</v>
      </c>
      <c r="R393" s="100" t="s">
        <v>963</v>
      </c>
      <c r="S393" s="150" t="str">
        <f t="shared" si="131"/>
        <v>-</v>
      </c>
      <c r="T393" s="151">
        <v>4</v>
      </c>
      <c r="U393" s="148" t="str">
        <f>S396</f>
        <v>-</v>
      </c>
      <c r="V393" s="148" t="str">
        <f>S397</f>
        <v>-</v>
      </c>
      <c r="W393" s="80" t="e">
        <f t="shared" ca="1" si="132"/>
        <v>#N/A</v>
      </c>
      <c r="X393" s="80" t="e">
        <f t="shared" ca="1" si="133"/>
        <v>#N/A</v>
      </c>
      <c r="Y393" s="152" t="str">
        <f t="shared" si="142"/>
        <v/>
      </c>
      <c r="Z393" s="152" t="str">
        <f t="shared" si="142"/>
        <v/>
      </c>
      <c r="AA393" s="111"/>
      <c r="AB393" s="153" t="str">
        <f t="shared" si="134"/>
        <v/>
      </c>
      <c r="AC393" s="153" t="str">
        <f t="shared" si="135"/>
        <v/>
      </c>
      <c r="AD393" s="154" t="str">
        <f t="shared" si="136"/>
        <v>増分なし</v>
      </c>
      <c r="AE393" s="153" t="s">
        <v>1025</v>
      </c>
      <c r="AF393" s="155" t="str">
        <f t="shared" si="137"/>
        <v/>
      </c>
      <c r="AG393" s="155" t="str">
        <f t="shared" si="138"/>
        <v/>
      </c>
      <c r="AH393" s="153" t="str">
        <f t="shared" si="139"/>
        <v>录入参数</v>
      </c>
      <c r="AI393" s="153" t="str">
        <f t="shared" si="140"/>
        <v>录入参数</v>
      </c>
      <c r="AJ393" s="153"/>
      <c r="AK393" s="153"/>
      <c r="AL393" s="153"/>
      <c r="AM393" s="83"/>
    </row>
    <row r="394" spans="11:39" ht="17.25" hidden="1" customHeight="1">
      <c r="K394" s="83"/>
      <c r="L394" s="141">
        <f>ROW(N390)</f>
        <v>390</v>
      </c>
      <c r="M394" s="160"/>
      <c r="N394" s="92"/>
      <c r="O394" s="121"/>
      <c r="P394" s="94"/>
      <c r="Q394" s="80">
        <f t="shared" si="141"/>
        <v>0</v>
      </c>
      <c r="R394" s="100" t="s">
        <v>963</v>
      </c>
      <c r="S394" s="150" t="str">
        <f t="shared" si="131"/>
        <v>-</v>
      </c>
      <c r="T394" s="151">
        <v>5</v>
      </c>
      <c r="U394" s="148" t="str">
        <f>S398</f>
        <v>-</v>
      </c>
      <c r="V394" s="148" t="str">
        <f>S399</f>
        <v>-</v>
      </c>
      <c r="W394" s="80" t="e">
        <f t="shared" ca="1" si="132"/>
        <v>#N/A</v>
      </c>
      <c r="X394" s="80" t="e">
        <f t="shared" ca="1" si="133"/>
        <v>#N/A</v>
      </c>
      <c r="Y394" s="152" t="str">
        <f t="shared" si="142"/>
        <v/>
      </c>
      <c r="Z394" s="152" t="str">
        <f t="shared" si="142"/>
        <v/>
      </c>
      <c r="AA394" s="111"/>
      <c r="AB394" s="153" t="str">
        <f t="shared" si="134"/>
        <v/>
      </c>
      <c r="AC394" s="153" t="str">
        <f t="shared" si="135"/>
        <v/>
      </c>
      <c r="AD394" s="154" t="str">
        <f t="shared" si="136"/>
        <v>増分なし</v>
      </c>
      <c r="AE394" s="153" t="s">
        <v>1025</v>
      </c>
      <c r="AF394" s="155" t="str">
        <f t="shared" si="137"/>
        <v/>
      </c>
      <c r="AG394" s="155" t="str">
        <f t="shared" si="138"/>
        <v/>
      </c>
      <c r="AH394" s="153" t="str">
        <f t="shared" si="139"/>
        <v>录入参数</v>
      </c>
      <c r="AI394" s="153" t="str">
        <f t="shared" si="140"/>
        <v>录入参数</v>
      </c>
      <c r="AJ394" s="153"/>
      <c r="AK394" s="153"/>
      <c r="AL394" s="153"/>
      <c r="AM394" s="83"/>
    </row>
    <row r="395" spans="11:39" ht="14.25" hidden="1" customHeight="1">
      <c r="K395" s="83"/>
      <c r="L395" s="140" t="s">
        <v>1202</v>
      </c>
      <c r="M395" s="159"/>
      <c r="N395" s="92"/>
      <c r="O395" s="121"/>
      <c r="P395" s="94"/>
      <c r="Q395" s="80">
        <f t="shared" si="141"/>
        <v>0</v>
      </c>
      <c r="R395" s="100" t="s">
        <v>963</v>
      </c>
      <c r="S395" s="150" t="str">
        <f t="shared" si="131"/>
        <v>-</v>
      </c>
      <c r="T395" s="151">
        <v>6</v>
      </c>
      <c r="U395" s="148" t="str">
        <f>S401</f>
        <v>-</v>
      </c>
      <c r="V395" s="148" t="str">
        <f>S402</f>
        <v>-</v>
      </c>
      <c r="W395" s="80" t="e">
        <f t="shared" ca="1" si="132"/>
        <v>#N/A</v>
      </c>
      <c r="X395" s="80" t="e">
        <f t="shared" ca="1" si="133"/>
        <v>#N/A</v>
      </c>
      <c r="Y395" s="152" t="str">
        <f t="shared" si="142"/>
        <v/>
      </c>
      <c r="Z395" s="152" t="str">
        <f t="shared" si="142"/>
        <v/>
      </c>
      <c r="AA395" s="111"/>
      <c r="AB395" s="153" t="str">
        <f t="shared" si="134"/>
        <v/>
      </c>
      <c r="AC395" s="153" t="str">
        <f t="shared" si="135"/>
        <v/>
      </c>
      <c r="AD395" s="154" t="str">
        <f t="shared" si="136"/>
        <v>増分なし</v>
      </c>
      <c r="AE395" s="153" t="s">
        <v>1025</v>
      </c>
      <c r="AF395" s="155" t="str">
        <f t="shared" si="137"/>
        <v/>
      </c>
      <c r="AG395" s="155" t="str">
        <f t="shared" si="138"/>
        <v/>
      </c>
      <c r="AH395" s="153" t="str">
        <f t="shared" si="139"/>
        <v>录入参数</v>
      </c>
      <c r="AI395" s="153" t="str">
        <f t="shared" si="140"/>
        <v>录入参数</v>
      </c>
      <c r="AJ395" s="153"/>
      <c r="AK395" s="153"/>
      <c r="AL395" s="153"/>
      <c r="AM395" s="83"/>
    </row>
    <row r="396" spans="11:39" ht="14.25" hidden="1" customHeight="1">
      <c r="K396" s="83"/>
      <c r="L396" s="141">
        <f>ROW(N422)</f>
        <v>422</v>
      </c>
      <c r="M396" s="160"/>
      <c r="N396" s="92"/>
      <c r="O396" s="121"/>
      <c r="P396" s="94"/>
      <c r="Q396" s="80">
        <f t="shared" si="141"/>
        <v>0</v>
      </c>
      <c r="R396" s="100" t="s">
        <v>963</v>
      </c>
      <c r="S396" s="150" t="str">
        <f t="shared" si="131"/>
        <v>-</v>
      </c>
      <c r="T396" s="151"/>
      <c r="U396" s="148"/>
      <c r="V396" s="148"/>
      <c r="W396" s="80" t="str">
        <f t="shared" ca="1" si="132"/>
        <v/>
      </c>
      <c r="X396" s="80" t="str">
        <f t="shared" ca="1" si="133"/>
        <v/>
      </c>
      <c r="Y396" s="152" t="str">
        <f t="shared" si="142"/>
        <v/>
      </c>
      <c r="Z396" s="152" t="str">
        <f t="shared" si="142"/>
        <v/>
      </c>
      <c r="AA396" s="111"/>
      <c r="AB396" s="153" t="str">
        <f t="shared" si="134"/>
        <v/>
      </c>
      <c r="AC396" s="153" t="str">
        <f t="shared" si="135"/>
        <v/>
      </c>
      <c r="AD396" s="154" t="str">
        <f t="shared" si="136"/>
        <v>増分なし</v>
      </c>
      <c r="AE396" s="153" t="s">
        <v>1025</v>
      </c>
      <c r="AF396" s="155" t="str">
        <f t="shared" si="137"/>
        <v/>
      </c>
      <c r="AG396" s="155" t="str">
        <f t="shared" si="138"/>
        <v/>
      </c>
      <c r="AH396" s="153" t="str">
        <f t="shared" si="139"/>
        <v>录入参数</v>
      </c>
      <c r="AI396" s="153" t="str">
        <f t="shared" si="140"/>
        <v>录入参数</v>
      </c>
      <c r="AJ396" s="153"/>
      <c r="AK396" s="153"/>
      <c r="AL396" s="153"/>
      <c r="AM396" s="83"/>
    </row>
    <row r="397" spans="11:39" ht="17.25" hidden="1" customHeight="1">
      <c r="K397" s="83"/>
      <c r="N397" s="92"/>
      <c r="O397" s="121"/>
      <c r="P397" s="94"/>
      <c r="Q397" s="80">
        <f t="shared" si="141"/>
        <v>0</v>
      </c>
      <c r="R397" s="100" t="s">
        <v>963</v>
      </c>
      <c r="S397" s="150" t="str">
        <f t="shared" si="131"/>
        <v>-</v>
      </c>
      <c r="T397" s="151"/>
      <c r="U397" s="148"/>
      <c r="V397" s="148"/>
      <c r="W397" s="80" t="str">
        <f t="shared" ca="1" si="132"/>
        <v/>
      </c>
      <c r="X397" s="80" t="str">
        <f t="shared" ca="1" si="133"/>
        <v/>
      </c>
      <c r="Y397" s="152" t="str">
        <f t="shared" si="142"/>
        <v/>
      </c>
      <c r="Z397" s="152" t="str">
        <f t="shared" si="142"/>
        <v/>
      </c>
      <c r="AA397" s="111"/>
      <c r="AB397" s="153" t="str">
        <f t="shared" si="134"/>
        <v/>
      </c>
      <c r="AC397" s="153" t="str">
        <f t="shared" si="135"/>
        <v/>
      </c>
      <c r="AD397" s="154" t="str">
        <f t="shared" si="136"/>
        <v>増分なし</v>
      </c>
      <c r="AE397" s="153" t="s">
        <v>1025</v>
      </c>
      <c r="AF397" s="155" t="str">
        <f t="shared" si="137"/>
        <v/>
      </c>
      <c r="AG397" s="155" t="str">
        <f t="shared" si="138"/>
        <v/>
      </c>
      <c r="AH397" s="153" t="str">
        <f t="shared" si="139"/>
        <v>录入参数</v>
      </c>
      <c r="AI397" s="153" t="str">
        <f t="shared" si="140"/>
        <v>录入参数</v>
      </c>
      <c r="AJ397" s="153"/>
      <c r="AK397" s="153"/>
      <c r="AL397" s="153"/>
      <c r="AM397" s="83"/>
    </row>
    <row r="398" spans="11:39" ht="17.25" hidden="1" customHeight="1">
      <c r="K398" s="83"/>
      <c r="N398" s="92"/>
      <c r="O398" s="121"/>
      <c r="P398" s="94"/>
      <c r="Q398" s="80">
        <f t="shared" si="141"/>
        <v>0</v>
      </c>
      <c r="R398" s="100" t="s">
        <v>963</v>
      </c>
      <c r="S398" s="150" t="str">
        <f t="shared" si="131"/>
        <v>-</v>
      </c>
      <c r="T398" s="151"/>
      <c r="U398" s="148"/>
      <c r="V398" s="148"/>
      <c r="W398" s="80" t="str">
        <f t="shared" ca="1" si="132"/>
        <v/>
      </c>
      <c r="X398" s="80" t="str">
        <f t="shared" ca="1" si="133"/>
        <v/>
      </c>
      <c r="Y398" s="152" t="str">
        <f t="shared" si="142"/>
        <v/>
      </c>
      <c r="Z398" s="152" t="str">
        <f t="shared" si="142"/>
        <v/>
      </c>
      <c r="AA398" s="111"/>
      <c r="AB398" s="153" t="str">
        <f t="shared" si="134"/>
        <v/>
      </c>
      <c r="AC398" s="153" t="str">
        <f t="shared" si="135"/>
        <v/>
      </c>
      <c r="AD398" s="154" t="str">
        <f t="shared" si="136"/>
        <v>増分なし</v>
      </c>
      <c r="AE398" s="153" t="s">
        <v>1025</v>
      </c>
      <c r="AF398" s="155" t="str">
        <f t="shared" si="137"/>
        <v/>
      </c>
      <c r="AG398" s="155" t="str">
        <f t="shared" si="138"/>
        <v/>
      </c>
      <c r="AH398" s="153" t="str">
        <f t="shared" si="139"/>
        <v>录入参数</v>
      </c>
      <c r="AI398" s="153" t="str">
        <f t="shared" si="140"/>
        <v>录入参数</v>
      </c>
      <c r="AJ398" s="153"/>
      <c r="AK398" s="153"/>
      <c r="AL398" s="153"/>
      <c r="AM398" s="83"/>
    </row>
    <row r="399" spans="11:39" ht="14.25" hidden="1" customHeight="1">
      <c r="K399" s="83"/>
      <c r="N399" s="92"/>
      <c r="O399" s="121"/>
      <c r="P399" s="94"/>
      <c r="Q399" s="80">
        <f t="shared" si="141"/>
        <v>0</v>
      </c>
      <c r="R399" s="100" t="s">
        <v>963</v>
      </c>
      <c r="S399" s="150" t="str">
        <f t="shared" si="131"/>
        <v>-</v>
      </c>
      <c r="T399" s="151"/>
      <c r="U399" s="148"/>
      <c r="V399" s="148"/>
      <c r="W399" s="80" t="str">
        <f t="shared" ca="1" si="132"/>
        <v/>
      </c>
      <c r="X399" s="80" t="str">
        <f t="shared" ca="1" si="133"/>
        <v/>
      </c>
      <c r="Y399" s="152" t="str">
        <f t="shared" si="142"/>
        <v/>
      </c>
      <c r="Z399" s="152" t="str">
        <f t="shared" si="142"/>
        <v/>
      </c>
      <c r="AA399" s="111"/>
      <c r="AB399" s="153" t="str">
        <f t="shared" si="134"/>
        <v/>
      </c>
      <c r="AC399" s="153" t="str">
        <f t="shared" si="135"/>
        <v/>
      </c>
      <c r="AD399" s="154" t="str">
        <f t="shared" si="136"/>
        <v>増分なし</v>
      </c>
      <c r="AE399" s="153" t="s">
        <v>1025</v>
      </c>
      <c r="AF399" s="155" t="str">
        <f t="shared" si="137"/>
        <v/>
      </c>
      <c r="AG399" s="155" t="str">
        <f t="shared" si="138"/>
        <v/>
      </c>
      <c r="AH399" s="153" t="str">
        <f t="shared" si="139"/>
        <v>录入参数</v>
      </c>
      <c r="AI399" s="153" t="str">
        <f t="shared" si="140"/>
        <v>录入参数</v>
      </c>
      <c r="AJ399" s="153"/>
      <c r="AK399" s="153"/>
      <c r="AL399" s="153"/>
      <c r="AM399" s="83"/>
    </row>
    <row r="400" spans="11:39" ht="14.25" hidden="1" customHeight="1">
      <c r="K400" s="83"/>
      <c r="N400" s="92"/>
      <c r="O400" s="121"/>
      <c r="P400" s="94"/>
      <c r="Q400" s="80"/>
      <c r="R400" s="100" t="s">
        <v>963</v>
      </c>
      <c r="S400" s="150" t="str">
        <f t="shared" si="131"/>
        <v>-</v>
      </c>
      <c r="T400" s="151"/>
      <c r="U400" s="148"/>
      <c r="V400" s="148"/>
      <c r="W400" s="80" t="str">
        <f t="shared" ca="1" si="132"/>
        <v/>
      </c>
      <c r="X400" s="80" t="str">
        <f t="shared" ca="1" si="133"/>
        <v/>
      </c>
      <c r="Y400" s="152" t="str">
        <f t="shared" si="142"/>
        <v/>
      </c>
      <c r="Z400" s="152" t="str">
        <f t="shared" si="142"/>
        <v/>
      </c>
      <c r="AA400" s="111"/>
      <c r="AB400" s="153" t="str">
        <f t="shared" si="134"/>
        <v/>
      </c>
      <c r="AC400" s="153" t="str">
        <f t="shared" si="135"/>
        <v/>
      </c>
      <c r="AD400" s="154" t="str">
        <f t="shared" si="136"/>
        <v>増分なし</v>
      </c>
      <c r="AE400" s="153" t="s">
        <v>1025</v>
      </c>
      <c r="AF400" s="155" t="str">
        <f t="shared" si="137"/>
        <v/>
      </c>
      <c r="AG400" s="155" t="str">
        <f t="shared" si="138"/>
        <v/>
      </c>
      <c r="AH400" s="153" t="str">
        <f t="shared" si="139"/>
        <v>录入参数</v>
      </c>
      <c r="AI400" s="153" t="str">
        <f t="shared" si="140"/>
        <v>录入参数</v>
      </c>
      <c r="AJ400" s="153"/>
      <c r="AK400" s="153"/>
      <c r="AL400" s="153"/>
      <c r="AM400" s="83"/>
    </row>
    <row r="401" spans="11:39" ht="14.25" hidden="1" customHeight="1">
      <c r="K401" s="83"/>
      <c r="N401" s="92"/>
      <c r="O401" s="121"/>
      <c r="P401" s="94"/>
      <c r="Q401" s="80">
        <f t="shared" ref="Q401:Q423" si="143">P401+Q400</f>
        <v>0</v>
      </c>
      <c r="R401" s="100" t="s">
        <v>963</v>
      </c>
      <c r="S401" s="150" t="str">
        <f t="shared" si="131"/>
        <v>-</v>
      </c>
      <c r="T401" s="151"/>
      <c r="U401" s="148"/>
      <c r="V401" s="148"/>
      <c r="W401" s="80" t="str">
        <f t="shared" ca="1" si="132"/>
        <v/>
      </c>
      <c r="X401" s="80" t="str">
        <f t="shared" ca="1" si="133"/>
        <v/>
      </c>
      <c r="Y401" s="152" t="str">
        <f t="shared" si="142"/>
        <v/>
      </c>
      <c r="Z401" s="152" t="str">
        <f t="shared" si="142"/>
        <v/>
      </c>
      <c r="AA401" s="111"/>
      <c r="AB401" s="153" t="str">
        <f t="shared" si="134"/>
        <v/>
      </c>
      <c r="AC401" s="153" t="str">
        <f t="shared" si="135"/>
        <v/>
      </c>
      <c r="AD401" s="154" t="str">
        <f t="shared" si="136"/>
        <v>増分なし</v>
      </c>
      <c r="AE401" s="153" t="s">
        <v>1025</v>
      </c>
      <c r="AF401" s="155" t="str">
        <f t="shared" si="137"/>
        <v/>
      </c>
      <c r="AG401" s="155" t="str">
        <f t="shared" si="138"/>
        <v/>
      </c>
      <c r="AH401" s="153" t="str">
        <f t="shared" si="139"/>
        <v>录入参数</v>
      </c>
      <c r="AI401" s="153" t="str">
        <f t="shared" si="140"/>
        <v>录入参数</v>
      </c>
      <c r="AJ401" s="153"/>
      <c r="AK401" s="153"/>
      <c r="AL401" s="153"/>
      <c r="AM401" s="83"/>
    </row>
    <row r="402" spans="11:39" ht="14.25" hidden="1" customHeight="1">
      <c r="K402" s="83"/>
      <c r="N402" s="92"/>
      <c r="O402" s="121"/>
      <c r="P402" s="94"/>
      <c r="Q402" s="80">
        <f t="shared" si="143"/>
        <v>0</v>
      </c>
      <c r="R402" s="100" t="s">
        <v>963</v>
      </c>
      <c r="S402" s="150" t="str">
        <f t="shared" si="131"/>
        <v>-</v>
      </c>
      <c r="T402" s="151"/>
      <c r="U402" s="148"/>
      <c r="V402" s="148"/>
      <c r="W402" s="80" t="str">
        <f t="shared" ca="1" si="132"/>
        <v/>
      </c>
      <c r="X402" s="80" t="str">
        <f t="shared" ca="1" si="133"/>
        <v/>
      </c>
      <c r="Y402" s="152" t="str">
        <f t="shared" si="142"/>
        <v/>
      </c>
      <c r="Z402" s="152" t="str">
        <f t="shared" si="142"/>
        <v/>
      </c>
      <c r="AA402" s="111"/>
      <c r="AB402" s="153" t="str">
        <f t="shared" si="134"/>
        <v/>
      </c>
      <c r="AC402" s="153" t="str">
        <f t="shared" si="135"/>
        <v/>
      </c>
      <c r="AD402" s="154" t="str">
        <f t="shared" si="136"/>
        <v>増分なし</v>
      </c>
      <c r="AE402" s="153" t="s">
        <v>1025</v>
      </c>
      <c r="AF402" s="155" t="str">
        <f t="shared" si="137"/>
        <v/>
      </c>
      <c r="AG402" s="155" t="str">
        <f t="shared" si="138"/>
        <v/>
      </c>
      <c r="AH402" s="153" t="str">
        <f t="shared" si="139"/>
        <v>录入参数</v>
      </c>
      <c r="AI402" s="153" t="str">
        <f t="shared" si="140"/>
        <v>录入参数</v>
      </c>
      <c r="AJ402" s="153"/>
      <c r="AK402" s="153"/>
      <c r="AL402" s="153"/>
      <c r="AM402" s="83"/>
    </row>
    <row r="403" spans="11:39" ht="14.25" hidden="1" customHeight="1">
      <c r="K403" s="83"/>
      <c r="N403" s="92"/>
      <c r="O403" s="121"/>
      <c r="P403" s="94"/>
      <c r="Q403" s="80">
        <f t="shared" si="143"/>
        <v>0</v>
      </c>
      <c r="R403" s="100" t="s">
        <v>963</v>
      </c>
      <c r="S403" s="150" t="str">
        <f t="shared" si="131"/>
        <v>-</v>
      </c>
      <c r="T403" s="151"/>
      <c r="U403" s="148"/>
      <c r="V403" s="148"/>
      <c r="W403" s="80" t="str">
        <f t="shared" ca="1" si="132"/>
        <v/>
      </c>
      <c r="X403" s="80" t="str">
        <f t="shared" ca="1" si="133"/>
        <v/>
      </c>
      <c r="Y403" s="152" t="str">
        <f t="shared" si="142"/>
        <v/>
      </c>
      <c r="Z403" s="152" t="str">
        <f t="shared" si="142"/>
        <v/>
      </c>
      <c r="AA403" s="111"/>
      <c r="AB403" s="153" t="str">
        <f t="shared" si="134"/>
        <v/>
      </c>
      <c r="AC403" s="153" t="str">
        <f t="shared" si="135"/>
        <v/>
      </c>
      <c r="AD403" s="154" t="str">
        <f t="shared" si="136"/>
        <v>増分なし</v>
      </c>
      <c r="AE403" s="153" t="s">
        <v>1025</v>
      </c>
      <c r="AF403" s="155" t="str">
        <f t="shared" si="137"/>
        <v/>
      </c>
      <c r="AG403" s="155" t="str">
        <f t="shared" si="138"/>
        <v/>
      </c>
      <c r="AH403" s="153" t="str">
        <f t="shared" si="139"/>
        <v>录入参数</v>
      </c>
      <c r="AI403" s="153" t="str">
        <f t="shared" si="140"/>
        <v>录入参数</v>
      </c>
      <c r="AJ403" s="153"/>
      <c r="AK403" s="153"/>
      <c r="AL403" s="153"/>
      <c r="AM403" s="83"/>
    </row>
    <row r="404" spans="11:39" ht="14.25" hidden="1" customHeight="1">
      <c r="K404" s="83"/>
      <c r="N404" s="92"/>
      <c r="O404" s="121"/>
      <c r="P404" s="94"/>
      <c r="Q404" s="80">
        <f t="shared" si="143"/>
        <v>0</v>
      </c>
      <c r="R404" s="100" t="s">
        <v>963</v>
      </c>
      <c r="S404" s="150" t="str">
        <f t="shared" si="131"/>
        <v>-</v>
      </c>
      <c r="T404" s="151"/>
      <c r="U404" s="148"/>
      <c r="V404" s="148"/>
      <c r="W404" s="80" t="str">
        <f t="shared" ca="1" si="132"/>
        <v/>
      </c>
      <c r="X404" s="80" t="str">
        <f t="shared" ca="1" si="133"/>
        <v/>
      </c>
      <c r="Y404" s="152" t="str">
        <f t="shared" si="142"/>
        <v/>
      </c>
      <c r="Z404" s="152" t="str">
        <f t="shared" si="142"/>
        <v/>
      </c>
      <c r="AA404" s="111"/>
      <c r="AB404" s="153" t="str">
        <f t="shared" si="134"/>
        <v/>
      </c>
      <c r="AC404" s="153" t="str">
        <f t="shared" si="135"/>
        <v/>
      </c>
      <c r="AD404" s="154" t="str">
        <f t="shared" si="136"/>
        <v>増分なし</v>
      </c>
      <c r="AE404" s="153" t="s">
        <v>1025</v>
      </c>
      <c r="AF404" s="155" t="str">
        <f t="shared" si="137"/>
        <v/>
      </c>
      <c r="AG404" s="155" t="str">
        <f t="shared" si="138"/>
        <v/>
      </c>
      <c r="AH404" s="153" t="str">
        <f t="shared" si="139"/>
        <v>录入参数</v>
      </c>
      <c r="AI404" s="153" t="str">
        <f t="shared" si="140"/>
        <v>录入参数</v>
      </c>
      <c r="AJ404" s="153"/>
      <c r="AK404" s="153"/>
      <c r="AL404" s="153"/>
      <c r="AM404" s="83"/>
    </row>
    <row r="405" spans="11:39" ht="17.25" hidden="1" customHeight="1">
      <c r="K405" s="83"/>
      <c r="N405" s="92"/>
      <c r="O405" s="121"/>
      <c r="P405" s="94"/>
      <c r="Q405" s="80">
        <f t="shared" si="143"/>
        <v>0</v>
      </c>
      <c r="R405" s="100" t="s">
        <v>963</v>
      </c>
      <c r="S405" s="150" t="str">
        <f t="shared" si="131"/>
        <v>-</v>
      </c>
      <c r="T405" s="151"/>
      <c r="U405" s="148"/>
      <c r="V405" s="148"/>
      <c r="W405" s="80" t="str">
        <f t="shared" ca="1" si="132"/>
        <v/>
      </c>
      <c r="X405" s="80" t="str">
        <f t="shared" ca="1" si="133"/>
        <v/>
      </c>
      <c r="Y405" s="152" t="str">
        <f t="shared" si="142"/>
        <v/>
      </c>
      <c r="Z405" s="152" t="str">
        <f t="shared" si="142"/>
        <v/>
      </c>
      <c r="AA405" s="111"/>
      <c r="AB405" s="153" t="str">
        <f t="shared" si="134"/>
        <v/>
      </c>
      <c r="AC405" s="153" t="str">
        <f t="shared" si="135"/>
        <v/>
      </c>
      <c r="AD405" s="154" t="str">
        <f t="shared" si="136"/>
        <v>増分なし</v>
      </c>
      <c r="AE405" s="153" t="s">
        <v>1025</v>
      </c>
      <c r="AF405" s="155" t="str">
        <f t="shared" si="137"/>
        <v/>
      </c>
      <c r="AG405" s="155" t="str">
        <f t="shared" si="138"/>
        <v/>
      </c>
      <c r="AH405" s="153" t="str">
        <f t="shared" si="139"/>
        <v>录入参数</v>
      </c>
      <c r="AI405" s="153" t="str">
        <f t="shared" si="140"/>
        <v>录入参数</v>
      </c>
      <c r="AJ405" s="153"/>
      <c r="AK405" s="153"/>
      <c r="AL405" s="153"/>
      <c r="AM405" s="83"/>
    </row>
    <row r="406" spans="11:39" ht="17.25" hidden="1" customHeight="1">
      <c r="K406" s="83"/>
      <c r="N406" s="92"/>
      <c r="O406" s="121"/>
      <c r="P406" s="94"/>
      <c r="Q406" s="80">
        <f t="shared" si="143"/>
        <v>0</v>
      </c>
      <c r="R406" s="100" t="s">
        <v>963</v>
      </c>
      <c r="S406" s="150" t="str">
        <f t="shared" si="131"/>
        <v>-</v>
      </c>
      <c r="T406" s="151"/>
      <c r="U406" s="148"/>
      <c r="V406" s="148"/>
      <c r="W406" s="80" t="str">
        <f t="shared" ca="1" si="132"/>
        <v/>
      </c>
      <c r="X406" s="80" t="str">
        <f t="shared" ca="1" si="133"/>
        <v/>
      </c>
      <c r="Y406" s="152" t="str">
        <f t="shared" si="142"/>
        <v/>
      </c>
      <c r="Z406" s="152" t="str">
        <f t="shared" si="142"/>
        <v/>
      </c>
      <c r="AA406" s="111"/>
      <c r="AB406" s="153" t="str">
        <f t="shared" si="134"/>
        <v/>
      </c>
      <c r="AC406" s="153" t="str">
        <f t="shared" si="135"/>
        <v/>
      </c>
      <c r="AD406" s="154" t="str">
        <f t="shared" si="136"/>
        <v>増分なし</v>
      </c>
      <c r="AE406" s="153" t="s">
        <v>1025</v>
      </c>
      <c r="AF406" s="155" t="str">
        <f t="shared" si="137"/>
        <v/>
      </c>
      <c r="AG406" s="155" t="str">
        <f t="shared" si="138"/>
        <v/>
      </c>
      <c r="AH406" s="153" t="str">
        <f t="shared" si="139"/>
        <v>录入参数</v>
      </c>
      <c r="AI406" s="153" t="str">
        <f t="shared" si="140"/>
        <v>录入参数</v>
      </c>
      <c r="AJ406" s="153"/>
      <c r="AK406" s="153"/>
      <c r="AL406" s="153"/>
      <c r="AM406" s="83"/>
    </row>
    <row r="407" spans="11:39" ht="14.25" hidden="1" customHeight="1">
      <c r="K407" s="83"/>
      <c r="N407" s="92"/>
      <c r="O407" s="121"/>
      <c r="P407" s="94"/>
      <c r="Q407" s="80">
        <f t="shared" si="143"/>
        <v>0</v>
      </c>
      <c r="R407" s="100" t="s">
        <v>963</v>
      </c>
      <c r="S407" s="150" t="str">
        <f t="shared" si="131"/>
        <v>-</v>
      </c>
      <c r="T407" s="151"/>
      <c r="U407" s="148"/>
      <c r="V407" s="148"/>
      <c r="W407" s="80" t="str">
        <f t="shared" ca="1" si="132"/>
        <v/>
      </c>
      <c r="X407" s="80" t="str">
        <f t="shared" ca="1" si="133"/>
        <v/>
      </c>
      <c r="Y407" s="152" t="str">
        <f t="shared" si="142"/>
        <v/>
      </c>
      <c r="Z407" s="152" t="str">
        <f t="shared" si="142"/>
        <v/>
      </c>
      <c r="AA407" s="111"/>
      <c r="AB407" s="153" t="str">
        <f t="shared" si="134"/>
        <v/>
      </c>
      <c r="AC407" s="153" t="str">
        <f t="shared" si="135"/>
        <v/>
      </c>
      <c r="AD407" s="154" t="str">
        <f t="shared" si="136"/>
        <v>増分なし</v>
      </c>
      <c r="AE407" s="153" t="s">
        <v>1025</v>
      </c>
      <c r="AF407" s="155" t="str">
        <f t="shared" si="137"/>
        <v/>
      </c>
      <c r="AG407" s="155" t="str">
        <f t="shared" si="138"/>
        <v/>
      </c>
      <c r="AH407" s="153" t="str">
        <f t="shared" si="139"/>
        <v>录入参数</v>
      </c>
      <c r="AI407" s="153" t="str">
        <f t="shared" si="140"/>
        <v>录入参数</v>
      </c>
      <c r="AJ407" s="153"/>
      <c r="AK407" s="153"/>
      <c r="AL407" s="153"/>
      <c r="AM407" s="83"/>
    </row>
    <row r="408" spans="11:39" ht="17.25" hidden="1" customHeight="1">
      <c r="K408" s="83"/>
      <c r="N408" s="92"/>
      <c r="O408" s="121"/>
      <c r="P408" s="94"/>
      <c r="Q408" s="80">
        <f t="shared" si="143"/>
        <v>0</v>
      </c>
      <c r="R408" s="100" t="s">
        <v>963</v>
      </c>
      <c r="S408" s="150" t="str">
        <f t="shared" si="131"/>
        <v>-</v>
      </c>
      <c r="T408" s="151"/>
      <c r="U408" s="148"/>
      <c r="V408" s="148"/>
      <c r="W408" s="80" t="str">
        <f t="shared" ca="1" si="132"/>
        <v/>
      </c>
      <c r="X408" s="80" t="str">
        <f t="shared" ca="1" si="133"/>
        <v/>
      </c>
      <c r="Y408" s="152" t="str">
        <f t="shared" si="142"/>
        <v/>
      </c>
      <c r="Z408" s="152" t="str">
        <f t="shared" si="142"/>
        <v/>
      </c>
      <c r="AA408" s="111"/>
      <c r="AB408" s="153" t="str">
        <f t="shared" si="134"/>
        <v/>
      </c>
      <c r="AC408" s="153" t="str">
        <f t="shared" si="135"/>
        <v/>
      </c>
      <c r="AD408" s="154" t="str">
        <f t="shared" si="136"/>
        <v>増分なし</v>
      </c>
      <c r="AE408" s="153" t="s">
        <v>1025</v>
      </c>
      <c r="AF408" s="155" t="str">
        <f t="shared" si="137"/>
        <v/>
      </c>
      <c r="AG408" s="155" t="str">
        <f t="shared" si="138"/>
        <v/>
      </c>
      <c r="AH408" s="153" t="str">
        <f t="shared" si="139"/>
        <v>录入参数</v>
      </c>
      <c r="AI408" s="153" t="str">
        <f t="shared" si="140"/>
        <v>录入参数</v>
      </c>
      <c r="AJ408" s="153"/>
      <c r="AK408" s="153"/>
      <c r="AL408" s="153"/>
      <c r="AM408" s="83"/>
    </row>
    <row r="409" spans="11:39" ht="14.25" hidden="1" customHeight="1">
      <c r="K409" s="83"/>
      <c r="N409" s="92"/>
      <c r="O409" s="121"/>
      <c r="P409" s="94"/>
      <c r="Q409" s="80">
        <f t="shared" si="143"/>
        <v>0</v>
      </c>
      <c r="R409" s="100" t="s">
        <v>963</v>
      </c>
      <c r="S409" s="150" t="str">
        <f t="shared" si="131"/>
        <v>-</v>
      </c>
      <c r="T409" s="151"/>
      <c r="U409" s="148"/>
      <c r="V409" s="148"/>
      <c r="W409" s="80" t="str">
        <f t="shared" ca="1" si="132"/>
        <v/>
      </c>
      <c r="X409" s="80" t="str">
        <f t="shared" ca="1" si="133"/>
        <v/>
      </c>
      <c r="Y409" s="152" t="str">
        <f t="shared" si="142"/>
        <v/>
      </c>
      <c r="Z409" s="152" t="str">
        <f t="shared" si="142"/>
        <v/>
      </c>
      <c r="AA409" s="111"/>
      <c r="AB409" s="153" t="str">
        <f t="shared" si="134"/>
        <v/>
      </c>
      <c r="AC409" s="153" t="str">
        <f t="shared" si="135"/>
        <v/>
      </c>
      <c r="AD409" s="154" t="str">
        <f t="shared" si="136"/>
        <v>増分なし</v>
      </c>
      <c r="AE409" s="153" t="s">
        <v>1025</v>
      </c>
      <c r="AF409" s="155" t="str">
        <f t="shared" si="137"/>
        <v/>
      </c>
      <c r="AG409" s="155" t="str">
        <f t="shared" si="138"/>
        <v/>
      </c>
      <c r="AH409" s="153" t="str">
        <f t="shared" si="139"/>
        <v>录入参数</v>
      </c>
      <c r="AI409" s="153" t="str">
        <f t="shared" si="140"/>
        <v>录入参数</v>
      </c>
      <c r="AJ409" s="153"/>
      <c r="AK409" s="153"/>
      <c r="AL409" s="153"/>
      <c r="AM409" s="83"/>
    </row>
    <row r="410" spans="11:39" ht="14.25" hidden="1" customHeight="1">
      <c r="K410" s="83"/>
      <c r="N410" s="92"/>
      <c r="O410" s="121"/>
      <c r="P410" s="94"/>
      <c r="Q410" s="80">
        <f t="shared" si="143"/>
        <v>0</v>
      </c>
      <c r="R410" s="100" t="s">
        <v>963</v>
      </c>
      <c r="S410" s="150" t="str">
        <f t="shared" si="131"/>
        <v>-</v>
      </c>
      <c r="T410" s="151"/>
      <c r="U410" s="148"/>
      <c r="V410" s="148"/>
      <c r="W410" s="80" t="str">
        <f t="shared" ca="1" si="132"/>
        <v/>
      </c>
      <c r="X410" s="80" t="str">
        <f t="shared" ca="1" si="133"/>
        <v/>
      </c>
      <c r="Y410" s="152" t="str">
        <f t="shared" si="142"/>
        <v/>
      </c>
      <c r="Z410" s="152" t="str">
        <f t="shared" si="142"/>
        <v/>
      </c>
      <c r="AA410" s="111"/>
      <c r="AB410" s="153" t="str">
        <f t="shared" si="134"/>
        <v/>
      </c>
      <c r="AC410" s="153" t="str">
        <f t="shared" si="135"/>
        <v/>
      </c>
      <c r="AD410" s="154" t="str">
        <f t="shared" si="136"/>
        <v>増分なし</v>
      </c>
      <c r="AE410" s="153" t="s">
        <v>1025</v>
      </c>
      <c r="AF410" s="155" t="str">
        <f t="shared" si="137"/>
        <v/>
      </c>
      <c r="AG410" s="155" t="str">
        <f t="shared" si="138"/>
        <v/>
      </c>
      <c r="AH410" s="153" t="str">
        <f t="shared" si="139"/>
        <v>录入参数</v>
      </c>
      <c r="AI410" s="153" t="str">
        <f t="shared" si="140"/>
        <v>录入参数</v>
      </c>
      <c r="AJ410" s="153"/>
      <c r="AK410" s="153"/>
      <c r="AL410" s="153"/>
      <c r="AM410" s="83"/>
    </row>
    <row r="411" spans="11:39" ht="17.25" hidden="1" customHeight="1">
      <c r="K411" s="83"/>
      <c r="N411" s="92"/>
      <c r="O411" s="121"/>
      <c r="P411" s="94"/>
      <c r="Q411" s="80">
        <f t="shared" si="143"/>
        <v>0</v>
      </c>
      <c r="R411" s="100" t="s">
        <v>963</v>
      </c>
      <c r="S411" s="150" t="str">
        <f t="shared" si="131"/>
        <v>-</v>
      </c>
      <c r="T411" s="151"/>
      <c r="U411" s="148"/>
      <c r="V411" s="148"/>
      <c r="W411" s="80" t="str">
        <f t="shared" ca="1" si="132"/>
        <v/>
      </c>
      <c r="X411" s="80" t="str">
        <f t="shared" ca="1" si="133"/>
        <v/>
      </c>
      <c r="Y411" s="152" t="str">
        <f t="shared" si="142"/>
        <v/>
      </c>
      <c r="Z411" s="152" t="str">
        <f t="shared" si="142"/>
        <v/>
      </c>
      <c r="AA411" s="111"/>
      <c r="AB411" s="153" t="str">
        <f t="shared" si="134"/>
        <v/>
      </c>
      <c r="AC411" s="153" t="str">
        <f t="shared" si="135"/>
        <v/>
      </c>
      <c r="AD411" s="154" t="str">
        <f t="shared" si="136"/>
        <v>増分なし</v>
      </c>
      <c r="AE411" s="153" t="s">
        <v>1025</v>
      </c>
      <c r="AF411" s="155" t="str">
        <f t="shared" si="137"/>
        <v/>
      </c>
      <c r="AG411" s="155" t="str">
        <f t="shared" si="138"/>
        <v/>
      </c>
      <c r="AH411" s="153" t="str">
        <f t="shared" si="139"/>
        <v>录入参数</v>
      </c>
      <c r="AI411" s="153" t="str">
        <f t="shared" si="140"/>
        <v>录入参数</v>
      </c>
      <c r="AJ411" s="153"/>
      <c r="AK411" s="153"/>
      <c r="AL411" s="153"/>
      <c r="AM411" s="83"/>
    </row>
    <row r="412" spans="11:39" ht="17.25" hidden="1" customHeight="1">
      <c r="K412" s="83"/>
      <c r="N412" s="92"/>
      <c r="O412" s="121"/>
      <c r="P412" s="94"/>
      <c r="Q412" s="80">
        <f t="shared" si="143"/>
        <v>0</v>
      </c>
      <c r="R412" s="100" t="s">
        <v>963</v>
      </c>
      <c r="S412" s="150" t="str">
        <f t="shared" si="131"/>
        <v>-</v>
      </c>
      <c r="T412" s="151"/>
      <c r="U412" s="148"/>
      <c r="V412" s="148"/>
      <c r="W412" s="80" t="str">
        <f t="shared" ca="1" si="132"/>
        <v/>
      </c>
      <c r="X412" s="80" t="str">
        <f t="shared" ca="1" si="133"/>
        <v/>
      </c>
      <c r="Y412" s="152" t="str">
        <f t="shared" si="142"/>
        <v/>
      </c>
      <c r="Z412" s="152" t="str">
        <f t="shared" si="142"/>
        <v/>
      </c>
      <c r="AA412" s="111"/>
      <c r="AB412" s="153" t="str">
        <f t="shared" si="134"/>
        <v/>
      </c>
      <c r="AC412" s="153" t="str">
        <f t="shared" si="135"/>
        <v/>
      </c>
      <c r="AD412" s="154" t="str">
        <f t="shared" si="136"/>
        <v>増分なし</v>
      </c>
      <c r="AE412" s="153" t="s">
        <v>1025</v>
      </c>
      <c r="AF412" s="155" t="str">
        <f t="shared" si="137"/>
        <v/>
      </c>
      <c r="AG412" s="155" t="str">
        <f t="shared" si="138"/>
        <v/>
      </c>
      <c r="AH412" s="153" t="str">
        <f t="shared" si="139"/>
        <v>录入参数</v>
      </c>
      <c r="AI412" s="153" t="str">
        <f t="shared" si="140"/>
        <v>录入参数</v>
      </c>
      <c r="AJ412" s="153"/>
      <c r="AK412" s="153"/>
      <c r="AL412" s="153"/>
      <c r="AM412" s="83"/>
    </row>
    <row r="413" spans="11:39" ht="17.25" hidden="1" customHeight="1">
      <c r="K413" s="83"/>
      <c r="N413" s="92"/>
      <c r="O413" s="121"/>
      <c r="P413" s="94"/>
      <c r="Q413" s="80">
        <f t="shared" si="143"/>
        <v>0</v>
      </c>
      <c r="R413" s="100" t="s">
        <v>963</v>
      </c>
      <c r="S413" s="150" t="str">
        <f t="shared" si="131"/>
        <v>-</v>
      </c>
      <c r="T413" s="151"/>
      <c r="U413" s="148"/>
      <c r="V413" s="148"/>
      <c r="W413" s="80" t="str">
        <f t="shared" ca="1" si="132"/>
        <v/>
      </c>
      <c r="X413" s="80" t="str">
        <f t="shared" ca="1" si="133"/>
        <v/>
      </c>
      <c r="Y413" s="152" t="str">
        <f t="shared" si="142"/>
        <v/>
      </c>
      <c r="Z413" s="152" t="str">
        <f t="shared" si="142"/>
        <v/>
      </c>
      <c r="AA413" s="111"/>
      <c r="AB413" s="153" t="str">
        <f t="shared" si="134"/>
        <v/>
      </c>
      <c r="AC413" s="153" t="str">
        <f t="shared" si="135"/>
        <v/>
      </c>
      <c r="AD413" s="154" t="str">
        <f t="shared" si="136"/>
        <v>増分なし</v>
      </c>
      <c r="AE413" s="153" t="s">
        <v>1025</v>
      </c>
      <c r="AF413" s="155" t="str">
        <f t="shared" si="137"/>
        <v/>
      </c>
      <c r="AG413" s="155" t="str">
        <f t="shared" si="138"/>
        <v/>
      </c>
      <c r="AH413" s="153" t="str">
        <f t="shared" si="139"/>
        <v>录入参数</v>
      </c>
      <c r="AI413" s="153" t="str">
        <f t="shared" si="140"/>
        <v>录入参数</v>
      </c>
      <c r="AJ413" s="153"/>
      <c r="AK413" s="153"/>
      <c r="AL413" s="153"/>
      <c r="AM413" s="83"/>
    </row>
    <row r="414" spans="11:39" ht="17.25" hidden="1" customHeight="1">
      <c r="K414" s="83"/>
      <c r="N414" s="92"/>
      <c r="O414" s="121"/>
      <c r="P414" s="94"/>
      <c r="Q414" s="80">
        <f t="shared" si="143"/>
        <v>0</v>
      </c>
      <c r="R414" s="100" t="s">
        <v>963</v>
      </c>
      <c r="S414" s="150" t="str">
        <f t="shared" si="131"/>
        <v>-</v>
      </c>
      <c r="T414" s="151"/>
      <c r="U414" s="148"/>
      <c r="V414" s="148"/>
      <c r="W414" s="80" t="str">
        <f t="shared" ca="1" si="132"/>
        <v/>
      </c>
      <c r="X414" s="80" t="str">
        <f t="shared" ca="1" si="133"/>
        <v/>
      </c>
      <c r="Y414" s="152" t="str">
        <f t="shared" si="142"/>
        <v/>
      </c>
      <c r="Z414" s="152" t="str">
        <f t="shared" si="142"/>
        <v/>
      </c>
      <c r="AA414" s="111"/>
      <c r="AB414" s="153" t="str">
        <f t="shared" si="134"/>
        <v/>
      </c>
      <c r="AC414" s="153" t="str">
        <f t="shared" si="135"/>
        <v/>
      </c>
      <c r="AD414" s="154" t="str">
        <f t="shared" si="136"/>
        <v>増分なし</v>
      </c>
      <c r="AE414" s="153" t="s">
        <v>1025</v>
      </c>
      <c r="AF414" s="155" t="str">
        <f t="shared" si="137"/>
        <v/>
      </c>
      <c r="AG414" s="155" t="str">
        <f t="shared" si="138"/>
        <v/>
      </c>
      <c r="AH414" s="153" t="str">
        <f t="shared" si="139"/>
        <v>录入参数</v>
      </c>
      <c r="AI414" s="153" t="str">
        <f t="shared" si="140"/>
        <v>录入参数</v>
      </c>
      <c r="AJ414" s="153"/>
      <c r="AK414" s="153"/>
      <c r="AL414" s="153"/>
      <c r="AM414" s="83"/>
    </row>
    <row r="415" spans="11:39" ht="17.25" hidden="1" customHeight="1">
      <c r="K415" s="83"/>
      <c r="N415" s="92"/>
      <c r="O415" s="121"/>
      <c r="P415" s="94"/>
      <c r="Q415" s="80">
        <f t="shared" si="143"/>
        <v>0</v>
      </c>
      <c r="R415" s="100" t="s">
        <v>963</v>
      </c>
      <c r="S415" s="150" t="str">
        <f t="shared" si="131"/>
        <v>-</v>
      </c>
      <c r="T415" s="151"/>
      <c r="U415" s="148"/>
      <c r="V415" s="148"/>
      <c r="W415" s="80" t="str">
        <f t="shared" ca="1" si="132"/>
        <v/>
      </c>
      <c r="X415" s="80" t="str">
        <f t="shared" ca="1" si="133"/>
        <v/>
      </c>
      <c r="Y415" s="152" t="str">
        <f t="shared" si="142"/>
        <v/>
      </c>
      <c r="Z415" s="152" t="str">
        <f t="shared" si="142"/>
        <v/>
      </c>
      <c r="AA415" s="111"/>
      <c r="AB415" s="153" t="str">
        <f t="shared" si="134"/>
        <v/>
      </c>
      <c r="AC415" s="153" t="str">
        <f t="shared" si="135"/>
        <v/>
      </c>
      <c r="AD415" s="154" t="str">
        <f t="shared" si="136"/>
        <v>増分なし</v>
      </c>
      <c r="AE415" s="153" t="s">
        <v>1025</v>
      </c>
      <c r="AF415" s="155" t="str">
        <f t="shared" si="137"/>
        <v/>
      </c>
      <c r="AG415" s="155" t="str">
        <f t="shared" si="138"/>
        <v/>
      </c>
      <c r="AH415" s="153" t="str">
        <f t="shared" si="139"/>
        <v>录入参数</v>
      </c>
      <c r="AI415" s="153" t="str">
        <f t="shared" si="140"/>
        <v>录入参数</v>
      </c>
      <c r="AJ415" s="153"/>
      <c r="AK415" s="153"/>
      <c r="AL415" s="153"/>
      <c r="AM415" s="83"/>
    </row>
    <row r="416" spans="11:39" ht="14.25" hidden="1" customHeight="1">
      <c r="K416" s="83"/>
      <c r="N416" s="92"/>
      <c r="O416" s="121"/>
      <c r="P416" s="94"/>
      <c r="Q416" s="80">
        <f t="shared" si="143"/>
        <v>0</v>
      </c>
      <c r="R416" s="100" t="s">
        <v>963</v>
      </c>
      <c r="S416" s="150" t="str">
        <f t="shared" si="131"/>
        <v>-</v>
      </c>
      <c r="T416" s="151"/>
      <c r="U416" s="148"/>
      <c r="V416" s="148"/>
      <c r="W416" s="80" t="str">
        <f t="shared" ca="1" si="132"/>
        <v/>
      </c>
      <c r="X416" s="80" t="str">
        <f t="shared" ca="1" si="133"/>
        <v/>
      </c>
      <c r="Y416" s="152" t="str">
        <f t="shared" si="142"/>
        <v/>
      </c>
      <c r="Z416" s="152" t="str">
        <f t="shared" si="142"/>
        <v/>
      </c>
      <c r="AA416" s="111"/>
      <c r="AB416" s="153" t="str">
        <f t="shared" si="134"/>
        <v/>
      </c>
      <c r="AC416" s="153" t="str">
        <f t="shared" si="135"/>
        <v/>
      </c>
      <c r="AD416" s="154" t="str">
        <f t="shared" si="136"/>
        <v>増分なし</v>
      </c>
      <c r="AE416" s="153" t="s">
        <v>1025</v>
      </c>
      <c r="AF416" s="155" t="str">
        <f t="shared" si="137"/>
        <v/>
      </c>
      <c r="AG416" s="155" t="str">
        <f t="shared" si="138"/>
        <v/>
      </c>
      <c r="AH416" s="153" t="str">
        <f t="shared" si="139"/>
        <v>录入参数</v>
      </c>
      <c r="AI416" s="153" t="str">
        <f t="shared" si="140"/>
        <v>录入参数</v>
      </c>
      <c r="AJ416" s="153"/>
      <c r="AK416" s="153"/>
      <c r="AL416" s="153"/>
      <c r="AM416" s="83"/>
    </row>
    <row r="417" spans="11:39" ht="17.25" hidden="1" customHeight="1">
      <c r="K417" s="83"/>
      <c r="N417" s="92"/>
      <c r="O417" s="121"/>
      <c r="P417" s="94"/>
      <c r="Q417" s="80">
        <f t="shared" si="143"/>
        <v>0</v>
      </c>
      <c r="R417" s="100" t="s">
        <v>963</v>
      </c>
      <c r="S417" s="150" t="str">
        <f t="shared" si="131"/>
        <v>-</v>
      </c>
      <c r="T417" s="80"/>
      <c r="U417" s="80"/>
      <c r="V417" s="80"/>
      <c r="W417" s="80"/>
      <c r="X417" s="80"/>
      <c r="Y417" s="80"/>
      <c r="Z417" s="80"/>
      <c r="AB417" s="80"/>
      <c r="AC417" s="80"/>
      <c r="AD417" s="80"/>
      <c r="AE417" s="80"/>
      <c r="AF417" s="80"/>
      <c r="AG417" s="80"/>
      <c r="AH417" s="80"/>
      <c r="AI417" s="80"/>
      <c r="AJ417" s="80"/>
      <c r="AK417" s="80"/>
      <c r="AL417" s="80"/>
      <c r="AM417" s="83"/>
    </row>
    <row r="418" spans="11:39" ht="17.25" hidden="1" customHeight="1">
      <c r="K418" s="83"/>
      <c r="N418" s="92"/>
      <c r="O418" s="121"/>
      <c r="P418" s="94"/>
      <c r="Q418" s="80">
        <f t="shared" si="143"/>
        <v>0</v>
      </c>
      <c r="R418" s="100" t="s">
        <v>963</v>
      </c>
      <c r="S418" s="150" t="str">
        <f t="shared" si="131"/>
        <v>-</v>
      </c>
      <c r="T418" s="80"/>
      <c r="U418" s="80"/>
      <c r="V418" s="80"/>
      <c r="W418" s="80"/>
      <c r="X418" s="80"/>
      <c r="Y418" s="80"/>
      <c r="Z418" s="80"/>
      <c r="AB418" s="80"/>
      <c r="AC418" s="80"/>
      <c r="AD418" s="80"/>
      <c r="AE418" s="80"/>
      <c r="AF418" s="80"/>
      <c r="AG418" s="80"/>
      <c r="AH418" s="80"/>
      <c r="AI418" s="80"/>
      <c r="AJ418" s="80"/>
      <c r="AK418" s="80"/>
      <c r="AL418" s="80"/>
      <c r="AM418" s="83"/>
    </row>
    <row r="419" spans="11:39" ht="14.25" hidden="1" customHeight="1">
      <c r="K419" s="83"/>
      <c r="N419" s="92"/>
      <c r="O419" s="121"/>
      <c r="P419" s="94"/>
      <c r="Q419" s="80">
        <f t="shared" si="143"/>
        <v>0</v>
      </c>
      <c r="R419" s="100" t="s">
        <v>963</v>
      </c>
      <c r="S419" s="150" t="str">
        <f t="shared" si="131"/>
        <v>-</v>
      </c>
      <c r="T419" s="80"/>
      <c r="U419" s="80"/>
      <c r="V419" s="80"/>
      <c r="W419" s="80"/>
      <c r="X419" s="80"/>
      <c r="Y419" s="80"/>
      <c r="Z419" s="80"/>
      <c r="AB419" s="80"/>
      <c r="AC419" s="80"/>
      <c r="AD419" s="80"/>
      <c r="AE419" s="80"/>
      <c r="AF419" s="80"/>
      <c r="AG419" s="80"/>
      <c r="AH419" s="80"/>
      <c r="AI419" s="80"/>
      <c r="AJ419" s="80"/>
      <c r="AK419" s="80"/>
      <c r="AL419" s="80"/>
      <c r="AM419" s="83"/>
    </row>
    <row r="420" spans="11:39" ht="14.25" hidden="1" customHeight="1">
      <c r="K420" s="83"/>
      <c r="N420" s="92"/>
      <c r="O420" s="121"/>
      <c r="P420" s="94"/>
      <c r="Q420" s="80">
        <f t="shared" si="143"/>
        <v>0</v>
      </c>
      <c r="R420" s="100" t="s">
        <v>963</v>
      </c>
      <c r="S420" s="150" t="str">
        <f t="shared" si="131"/>
        <v>-</v>
      </c>
      <c r="T420" s="80"/>
      <c r="U420" s="80"/>
      <c r="V420" s="80"/>
      <c r="W420" s="80"/>
      <c r="X420" s="80"/>
      <c r="Y420" s="80"/>
      <c r="Z420" s="80"/>
      <c r="AB420" s="80"/>
      <c r="AC420" s="80"/>
      <c r="AD420" s="80"/>
      <c r="AE420" s="80"/>
      <c r="AF420" s="80"/>
      <c r="AG420" s="80"/>
      <c r="AH420" s="80"/>
      <c r="AI420" s="80"/>
      <c r="AJ420" s="80"/>
      <c r="AK420" s="80"/>
      <c r="AL420" s="80"/>
      <c r="AM420" s="83"/>
    </row>
    <row r="421" spans="11:39" ht="17.25" hidden="1" customHeight="1">
      <c r="K421" s="83"/>
      <c r="N421" s="92"/>
      <c r="O421" s="121"/>
      <c r="P421" s="94"/>
      <c r="Q421" s="80">
        <f t="shared" si="143"/>
        <v>0</v>
      </c>
      <c r="R421" s="100" t="s">
        <v>963</v>
      </c>
      <c r="S421" s="150" t="str">
        <f t="shared" si="131"/>
        <v>-</v>
      </c>
      <c r="T421" s="80"/>
      <c r="U421" s="80"/>
      <c r="V421" s="80"/>
      <c r="W421" s="80"/>
      <c r="X421" s="80"/>
      <c r="Y421" s="80"/>
      <c r="Z421" s="80"/>
      <c r="AB421" s="80"/>
      <c r="AC421" s="80"/>
      <c r="AD421" s="80"/>
      <c r="AE421" s="80"/>
      <c r="AF421" s="80"/>
      <c r="AG421" s="80"/>
      <c r="AH421" s="80"/>
      <c r="AI421" s="80"/>
      <c r="AJ421" s="80"/>
      <c r="AK421" s="80"/>
      <c r="AL421" s="80"/>
      <c r="AM421" s="83"/>
    </row>
    <row r="422" spans="11:39" ht="17.25" hidden="1" customHeight="1">
      <c r="K422" s="83"/>
      <c r="N422" s="168"/>
      <c r="O422" s="169"/>
      <c r="P422" s="170"/>
      <c r="Q422" s="80">
        <f t="shared" si="143"/>
        <v>0</v>
      </c>
      <c r="R422" s="100" t="s">
        <v>963</v>
      </c>
      <c r="S422" s="150" t="str">
        <f t="shared" si="131"/>
        <v>-</v>
      </c>
      <c r="T422" s="80"/>
      <c r="U422" s="80"/>
      <c r="V422" s="80"/>
      <c r="W422" s="80"/>
      <c r="X422" s="80"/>
      <c r="Y422" s="80"/>
      <c r="Z422" s="80"/>
      <c r="AB422" s="80"/>
      <c r="AC422" s="80"/>
      <c r="AD422" s="80"/>
      <c r="AE422" s="80"/>
      <c r="AF422" s="80"/>
      <c r="AG422" s="80"/>
      <c r="AH422" s="80"/>
      <c r="AI422" s="80"/>
      <c r="AJ422" s="80"/>
      <c r="AK422" s="80"/>
      <c r="AL422" s="80"/>
      <c r="AM422" s="83"/>
    </row>
    <row r="423" spans="11:39" ht="17.25" hidden="1" customHeight="1">
      <c r="K423" s="83"/>
      <c r="N423" s="171"/>
      <c r="O423" s="172"/>
      <c r="P423" s="173"/>
      <c r="Q423" s="180">
        <f t="shared" si="143"/>
        <v>0</v>
      </c>
      <c r="S423" s="181"/>
      <c r="T423" s="182"/>
      <c r="U423" s="182"/>
      <c r="V423" s="182"/>
      <c r="W423" s="182"/>
      <c r="X423" s="183"/>
      <c r="Y423" s="183"/>
      <c r="Z423" s="183"/>
      <c r="AA423" s="182"/>
      <c r="AB423" s="183"/>
      <c r="AC423" s="183"/>
      <c r="AD423" s="183"/>
      <c r="AE423" s="183"/>
      <c r="AF423" s="183"/>
      <c r="AG423" s="183"/>
      <c r="AH423" s="183"/>
      <c r="AI423" s="183"/>
      <c r="AJ423" s="183"/>
      <c r="AK423" s="183"/>
      <c r="AL423" s="183"/>
      <c r="AM423" s="83"/>
    </row>
    <row r="424" spans="11:39" ht="17.25" hidden="1" customHeight="1">
      <c r="K424" s="83"/>
      <c r="AM424" s="83"/>
    </row>
    <row r="425" spans="11:39" ht="14.25" hidden="1" customHeight="1">
      <c r="K425" s="83"/>
      <c r="AM425" s="83"/>
    </row>
    <row r="426" spans="11:39" ht="14.25" hidden="1" customHeight="1">
      <c r="K426" s="83"/>
      <c r="AM426" s="83"/>
    </row>
    <row r="427" spans="11:39" ht="18.75" customHeight="1">
      <c r="K427" s="83"/>
      <c r="AM427" s="83"/>
    </row>
    <row r="428" spans="11:39">
      <c r="K428" s="83"/>
      <c r="AM428" s="83"/>
    </row>
    <row r="429" spans="11:39">
      <c r="K429" s="83"/>
      <c r="AM429" s="83"/>
    </row>
    <row r="430" spans="11:39">
      <c r="K430" s="83"/>
      <c r="AM430" s="83"/>
    </row>
    <row r="431" spans="11:39">
      <c r="K431" s="83"/>
      <c r="AM431" s="83"/>
    </row>
    <row r="432" spans="11:39">
      <c r="K432" s="83"/>
      <c r="AM432" s="83"/>
    </row>
    <row r="433" spans="11:39">
      <c r="K433" s="83"/>
      <c r="AM433" s="83"/>
    </row>
    <row r="434" spans="11:39">
      <c r="K434" s="83"/>
      <c r="AM434" s="83"/>
    </row>
    <row r="435" spans="11:39" ht="42" customHeight="1">
      <c r="K435" s="83"/>
      <c r="N435" s="1779" t="s">
        <v>956</v>
      </c>
      <c r="O435" s="1779"/>
      <c r="AM435" s="83"/>
    </row>
    <row r="436" spans="11:39" ht="41.1" customHeight="1">
      <c r="K436" s="83"/>
      <c r="L436" s="1777" t="str">
        <f>L387</f>
        <v>A上層梁</v>
      </c>
      <c r="M436" s="130"/>
      <c r="N436" s="85">
        <v>3</v>
      </c>
      <c r="O436" s="1760">
        <f>O387</f>
        <v>0</v>
      </c>
      <c r="P436" s="1761"/>
      <c r="Q436" s="1762"/>
      <c r="R436" s="1763" t="s">
        <v>1210</v>
      </c>
      <c r="S436" s="1764"/>
      <c r="T436" s="97"/>
      <c r="U436" s="97"/>
      <c r="V436" s="97"/>
      <c r="W436" s="97"/>
      <c r="X436" s="97"/>
      <c r="Y436" s="97"/>
      <c r="Z436" s="97"/>
      <c r="AA436" s="97"/>
      <c r="AB436" s="97"/>
      <c r="AC436" s="97"/>
      <c r="AD436" s="97"/>
      <c r="AE436" s="97"/>
      <c r="AF436" s="97"/>
      <c r="AG436" s="97"/>
      <c r="AH436" s="97"/>
      <c r="AI436" s="97"/>
      <c r="AJ436" s="97"/>
      <c r="AK436" s="97"/>
      <c r="AM436" s="83"/>
    </row>
    <row r="437" spans="11:39" ht="40.5">
      <c r="K437" s="83"/>
      <c r="L437" s="1777"/>
      <c r="M437" s="130"/>
      <c r="N437" s="174" t="s">
        <v>1211</v>
      </c>
      <c r="O437" s="175" t="s">
        <v>1212</v>
      </c>
      <c r="P437" s="175" t="s">
        <v>1213</v>
      </c>
      <c r="Q437" s="184" t="s">
        <v>1214</v>
      </c>
      <c r="R437" s="98" t="s">
        <v>960</v>
      </c>
      <c r="Z437" s="107" t="s">
        <v>1151</v>
      </c>
      <c r="AA437" s="185" t="s">
        <v>1215</v>
      </c>
      <c r="AB437" s="185" t="s">
        <v>1216</v>
      </c>
      <c r="AC437" s="185" t="s">
        <v>960</v>
      </c>
      <c r="AD437" s="185" t="s">
        <v>1212</v>
      </c>
      <c r="AE437" s="185" t="s">
        <v>1213</v>
      </c>
      <c r="AF437" s="185" t="s">
        <v>1214</v>
      </c>
      <c r="AM437" s="83"/>
    </row>
    <row r="438" spans="11:39" ht="16.5">
      <c r="K438" s="83"/>
      <c r="L438" s="176" t="s">
        <v>1217</v>
      </c>
      <c r="M438" s="176"/>
      <c r="N438" s="177">
        <v>1</v>
      </c>
      <c r="O438" s="94"/>
      <c r="P438" s="178" t="s">
        <v>1218</v>
      </c>
      <c r="Q438" s="94" t="s">
        <v>1219</v>
      </c>
      <c r="R438" s="100" t="s">
        <v>963</v>
      </c>
      <c r="S438" s="101"/>
      <c r="T438" s="101"/>
      <c r="U438" s="101"/>
      <c r="V438" s="101"/>
      <c r="W438" s="101"/>
      <c r="X438" s="101"/>
      <c r="Y438" s="110"/>
      <c r="Z438" s="186">
        <v>1</v>
      </c>
      <c r="AA438" s="187"/>
      <c r="AB438" s="187">
        <f>IF(N438="","",N438)</f>
        <v>1</v>
      </c>
      <c r="AC438" s="188" t="str">
        <f t="shared" ref="AC438:AC452" si="144">IF(R438="","",R438)</f>
        <v>増分なし</v>
      </c>
      <c r="AD438" s="187" t="str">
        <f t="shared" ref="AD438:AD469" si="145">IF(O438="","",_xlfn.IFNA(_xlfn.IFNA(_xlfn.IFNA(_xlfn.IFNA(INDEX($C$42:$C$91,MATCH(O438,$B$42:$B$91,0)),INDEX($F$42:$F$91,MATCH(O438,$E$42:$E$91,0))),INDEX($I$42:$I$91,MATCH(O438,$H$42:$H$91,0))),INDEX($L$42:$L$91,MATCH(O438,$K$42:$K$91,0))),"无对应参数"))</f>
        <v/>
      </c>
      <c r="AE438" s="187" t="str">
        <f t="shared" ref="AE438:AE469" si="146">IF(P438="","",_xlfn.IFNA(_xlfn.IFNA(_xlfn.IFNA(_xlfn.IFNA(INDEX($C$42:$C$91,MATCH(P438,$B$42:$B$91,0)),INDEX($F$42:$F$91,MATCH(P438,$E$42:$E$91,0))),INDEX($I$42:$I$91,MATCH(P438,$H$42:$H$91,0))),INDEX($L$42:$L$91,MATCH(P438,$K$42:$K$91,0))),"无对应参数"))</f>
        <v>无对应参数</v>
      </c>
      <c r="AF438" s="187" t="str">
        <f t="shared" ref="AF438:AF469" si="147">IF(Q438="","",_xlfn.IFNA(_xlfn.IFNA(_xlfn.IFNA(_xlfn.IFNA(INDEX($C$42:$C$91,MATCH(Q438,$B$42:$B$91,0)),INDEX($F$42:$F$91,MATCH(Q438,$E$42:$E$91,0))),INDEX($I$42:$I$91,MATCH(Q438,$H$42:$H$91,0))),INDEX($L$42:$L$91,MATCH(Q438,$K$42:$K$91,0))),"无对应参数"))</f>
        <v>无对应参数</v>
      </c>
      <c r="AM438" s="83"/>
    </row>
    <row r="439" spans="11:39" ht="16.5">
      <c r="K439" s="83"/>
      <c r="L439" s="95" t="s">
        <v>1192</v>
      </c>
      <c r="M439" s="127"/>
      <c r="N439" s="177">
        <v>11</v>
      </c>
      <c r="O439" s="94"/>
      <c r="P439" s="178" t="s">
        <v>1220</v>
      </c>
      <c r="Q439" s="94" t="s">
        <v>1221</v>
      </c>
      <c r="R439" s="100" t="s">
        <v>963</v>
      </c>
      <c r="S439" s="103"/>
      <c r="T439" s="103"/>
      <c r="U439" s="103"/>
      <c r="V439" s="103"/>
      <c r="W439" s="103"/>
      <c r="X439" s="103"/>
      <c r="Y439" s="115"/>
      <c r="Z439" s="186">
        <f>Z438+1</f>
        <v>2</v>
      </c>
      <c r="AA439" s="187"/>
      <c r="AB439" s="187">
        <f t="shared" ref="AB439:AB517" si="148">IF(N439="","",N439)</f>
        <v>11</v>
      </c>
      <c r="AC439" s="188" t="str">
        <f t="shared" si="144"/>
        <v>増分なし</v>
      </c>
      <c r="AD439" s="187" t="str">
        <f t="shared" si="145"/>
        <v/>
      </c>
      <c r="AE439" s="187" t="str">
        <f t="shared" si="146"/>
        <v>无对应参数</v>
      </c>
      <c r="AF439" s="187" t="str">
        <f t="shared" si="147"/>
        <v>无对应参数</v>
      </c>
      <c r="AM439" s="83"/>
    </row>
    <row r="440" spans="11:39">
      <c r="K440" s="83"/>
      <c r="N440" s="177">
        <v>21</v>
      </c>
      <c r="O440" s="94"/>
      <c r="P440" s="94" t="s">
        <v>1222</v>
      </c>
      <c r="Q440" s="94"/>
      <c r="R440" s="100" t="s">
        <v>963</v>
      </c>
      <c r="S440" s="101"/>
      <c r="T440" s="101"/>
      <c r="U440" s="101"/>
      <c r="V440" s="101"/>
      <c r="W440" s="101"/>
      <c r="X440" s="101"/>
      <c r="Y440" s="110"/>
      <c r="Z440" s="186">
        <f>Z439+1</f>
        <v>3</v>
      </c>
      <c r="AA440" s="187"/>
      <c r="AB440" s="187">
        <f t="shared" si="148"/>
        <v>21</v>
      </c>
      <c r="AC440" s="188" t="str">
        <f t="shared" si="144"/>
        <v>増分なし</v>
      </c>
      <c r="AD440" s="187" t="str">
        <f t="shared" si="145"/>
        <v/>
      </c>
      <c r="AE440" s="187" t="str">
        <f t="shared" si="146"/>
        <v>无对应参数</v>
      </c>
      <c r="AF440" s="187" t="str">
        <f t="shared" si="147"/>
        <v/>
      </c>
      <c r="AM440" s="83"/>
    </row>
    <row r="441" spans="11:39">
      <c r="K441" s="83"/>
      <c r="N441" s="177">
        <v>1</v>
      </c>
      <c r="O441" s="94"/>
      <c r="P441" s="94" t="s">
        <v>1223</v>
      </c>
      <c r="Q441" s="94"/>
      <c r="R441" s="100" t="s">
        <v>963</v>
      </c>
      <c r="S441" s="103"/>
      <c r="T441" s="103"/>
      <c r="U441" s="103"/>
      <c r="V441" s="103"/>
      <c r="W441" s="103"/>
      <c r="X441" s="103"/>
      <c r="Y441" s="115"/>
      <c r="Z441" s="186">
        <f t="shared" ref="Z441:Z442" si="149">Z440+1</f>
        <v>4</v>
      </c>
      <c r="AA441" s="187"/>
      <c r="AB441" s="187">
        <f t="shared" si="148"/>
        <v>1</v>
      </c>
      <c r="AC441" s="188" t="str">
        <f t="shared" si="144"/>
        <v>増分なし</v>
      </c>
      <c r="AD441" s="187" t="str">
        <f t="shared" si="145"/>
        <v/>
      </c>
      <c r="AE441" s="187" t="str">
        <f t="shared" si="146"/>
        <v>无对应参数</v>
      </c>
      <c r="AF441" s="187" t="str">
        <f t="shared" si="147"/>
        <v/>
      </c>
      <c r="AM441" s="83"/>
    </row>
    <row r="442" spans="11:39">
      <c r="K442" s="83"/>
      <c r="N442" s="177">
        <v>21</v>
      </c>
      <c r="O442" s="94"/>
      <c r="P442" s="94" t="s">
        <v>1224</v>
      </c>
      <c r="Q442" s="94"/>
      <c r="R442" s="100" t="s">
        <v>963</v>
      </c>
      <c r="S442" s="101"/>
      <c r="T442" s="101"/>
      <c r="U442" s="101"/>
      <c r="V442" s="101"/>
      <c r="W442" s="101"/>
      <c r="X442" s="101"/>
      <c r="Y442" s="110"/>
      <c r="Z442" s="186">
        <f t="shared" si="149"/>
        <v>5</v>
      </c>
      <c r="AA442" s="187"/>
      <c r="AB442" s="187">
        <f t="shared" si="148"/>
        <v>21</v>
      </c>
      <c r="AC442" s="188" t="str">
        <f t="shared" si="144"/>
        <v>増分なし</v>
      </c>
      <c r="AD442" s="187" t="str">
        <f t="shared" si="145"/>
        <v/>
      </c>
      <c r="AE442" s="187" t="str">
        <f t="shared" si="146"/>
        <v>无对应参数</v>
      </c>
      <c r="AF442" s="187" t="str">
        <f t="shared" si="147"/>
        <v/>
      </c>
      <c r="AM442" s="83"/>
    </row>
    <row r="443" spans="11:39">
      <c r="K443" s="83"/>
      <c r="N443" s="177">
        <v>6</v>
      </c>
      <c r="O443" s="94"/>
      <c r="P443" s="94" t="s">
        <v>1225</v>
      </c>
      <c r="Q443" s="94"/>
      <c r="R443" s="100" t="s">
        <v>963</v>
      </c>
      <c r="S443" s="103"/>
      <c r="T443" s="103"/>
      <c r="U443" s="103"/>
      <c r="V443" s="103"/>
      <c r="W443" s="103"/>
      <c r="X443" s="103"/>
      <c r="Y443" s="115"/>
      <c r="Z443" s="186"/>
      <c r="AA443" s="187"/>
      <c r="AB443" s="187">
        <f t="shared" si="148"/>
        <v>6</v>
      </c>
      <c r="AC443" s="188" t="str">
        <f t="shared" si="144"/>
        <v>増分なし</v>
      </c>
      <c r="AD443" s="187" t="str">
        <f t="shared" si="145"/>
        <v/>
      </c>
      <c r="AE443" s="187" t="str">
        <f t="shared" si="146"/>
        <v>无对应参数</v>
      </c>
      <c r="AF443" s="187" t="str">
        <f t="shared" si="147"/>
        <v/>
      </c>
      <c r="AM443" s="83"/>
    </row>
    <row r="444" spans="11:39" ht="16.5">
      <c r="K444" s="83"/>
      <c r="N444" s="177">
        <v>16</v>
      </c>
      <c r="O444" s="94"/>
      <c r="P444" s="178" t="s">
        <v>1226</v>
      </c>
      <c r="Q444" s="94"/>
      <c r="R444" s="100" t="s">
        <v>963</v>
      </c>
      <c r="S444" s="101"/>
      <c r="T444" s="101"/>
      <c r="U444" s="101"/>
      <c r="V444" s="101"/>
      <c r="W444" s="101"/>
      <c r="X444" s="101"/>
      <c r="Y444" s="110"/>
      <c r="Z444" s="186"/>
      <c r="AA444" s="187"/>
      <c r="AB444" s="187">
        <f t="shared" si="148"/>
        <v>16</v>
      </c>
      <c r="AC444" s="188" t="str">
        <f t="shared" si="144"/>
        <v>増分なし</v>
      </c>
      <c r="AD444" s="187" t="str">
        <f t="shared" si="145"/>
        <v/>
      </c>
      <c r="AE444" s="187" t="str">
        <f t="shared" si="146"/>
        <v>无对应参数</v>
      </c>
      <c r="AF444" s="187" t="str">
        <f t="shared" si="147"/>
        <v/>
      </c>
      <c r="AM444" s="83"/>
    </row>
    <row r="445" spans="11:39" ht="16.5">
      <c r="K445" s="83"/>
      <c r="N445" s="177">
        <v>19</v>
      </c>
      <c r="O445" s="94"/>
      <c r="P445" s="178" t="s">
        <v>1156</v>
      </c>
      <c r="Q445" s="94"/>
      <c r="R445" s="100" t="s">
        <v>963</v>
      </c>
      <c r="S445" s="101"/>
      <c r="T445" s="101"/>
      <c r="U445" s="101"/>
      <c r="V445" s="101"/>
      <c r="W445" s="101"/>
      <c r="X445" s="101"/>
      <c r="Y445" s="110"/>
      <c r="Z445" s="186"/>
      <c r="AA445" s="187"/>
      <c r="AB445" s="187">
        <f t="shared" si="148"/>
        <v>19</v>
      </c>
      <c r="AC445" s="188" t="str">
        <f t="shared" si="144"/>
        <v>増分なし</v>
      </c>
      <c r="AD445" s="187" t="str">
        <f t="shared" si="145"/>
        <v/>
      </c>
      <c r="AE445" s="187" t="str">
        <f t="shared" si="146"/>
        <v>无对应参数</v>
      </c>
      <c r="AF445" s="187" t="str">
        <f t="shared" si="147"/>
        <v/>
      </c>
      <c r="AM445" s="83"/>
    </row>
    <row r="446" spans="11:39" ht="16.5">
      <c r="K446" s="179"/>
      <c r="N446" s="177">
        <v>24</v>
      </c>
      <c r="O446" s="94"/>
      <c r="P446" s="94" t="s">
        <v>1227</v>
      </c>
      <c r="Q446" s="94"/>
      <c r="R446" s="100" t="s">
        <v>963</v>
      </c>
      <c r="S446" s="103"/>
      <c r="T446" s="103"/>
      <c r="U446" s="103"/>
      <c r="V446" s="103"/>
      <c r="W446" s="103"/>
      <c r="X446" s="103"/>
      <c r="Y446" s="115"/>
      <c r="Z446" s="189"/>
      <c r="AA446" s="187"/>
      <c r="AB446" s="187">
        <f t="shared" si="148"/>
        <v>24</v>
      </c>
      <c r="AC446" s="188" t="str">
        <f t="shared" si="144"/>
        <v>増分なし</v>
      </c>
      <c r="AD446" s="187" t="str">
        <f t="shared" si="145"/>
        <v/>
      </c>
      <c r="AE446" s="187" t="str">
        <f t="shared" si="146"/>
        <v>无对应参数</v>
      </c>
      <c r="AF446" s="187" t="str">
        <f t="shared" si="147"/>
        <v/>
      </c>
      <c r="AM446" s="83"/>
    </row>
    <row r="447" spans="11:39" ht="16.5">
      <c r="K447" s="179"/>
      <c r="N447" s="177">
        <v>29</v>
      </c>
      <c r="O447" s="94"/>
      <c r="P447" s="94" t="s">
        <v>1228</v>
      </c>
      <c r="Q447" s="94"/>
      <c r="R447" s="100" t="s">
        <v>963</v>
      </c>
      <c r="S447" s="103"/>
      <c r="T447" s="103"/>
      <c r="U447" s="103"/>
      <c r="V447" s="103"/>
      <c r="W447" s="103"/>
      <c r="X447" s="103"/>
      <c r="Y447" s="115"/>
      <c r="Z447" s="189">
        <f t="shared" ref="Z447:Z449" si="150">Z446+1</f>
        <v>1</v>
      </c>
      <c r="AA447" s="187"/>
      <c r="AB447" s="187">
        <f t="shared" si="148"/>
        <v>29</v>
      </c>
      <c r="AC447" s="188" t="str">
        <f t="shared" si="144"/>
        <v>増分なし</v>
      </c>
      <c r="AD447" s="187" t="str">
        <f t="shared" si="145"/>
        <v/>
      </c>
      <c r="AE447" s="187" t="str">
        <f t="shared" si="146"/>
        <v>无对应参数</v>
      </c>
      <c r="AF447" s="187" t="str">
        <f t="shared" si="147"/>
        <v/>
      </c>
      <c r="AM447" s="83"/>
    </row>
    <row r="448" spans="11:39" ht="16.5">
      <c r="K448" s="179"/>
      <c r="N448" s="177">
        <v>1</v>
      </c>
      <c r="O448" s="94"/>
      <c r="P448" s="94" t="s">
        <v>1229</v>
      </c>
      <c r="Q448" s="94"/>
      <c r="R448" s="100" t="s">
        <v>963</v>
      </c>
      <c r="S448" s="103"/>
      <c r="T448" s="103"/>
      <c r="U448" s="103"/>
      <c r="V448" s="103"/>
      <c r="W448" s="103"/>
      <c r="X448" s="103"/>
      <c r="Y448" s="115"/>
      <c r="Z448" s="189">
        <f t="shared" si="150"/>
        <v>2</v>
      </c>
      <c r="AA448" s="187"/>
      <c r="AB448" s="187">
        <f t="shared" si="148"/>
        <v>1</v>
      </c>
      <c r="AC448" s="188" t="str">
        <f t="shared" si="144"/>
        <v>増分なし</v>
      </c>
      <c r="AD448" s="187" t="str">
        <f t="shared" si="145"/>
        <v/>
      </c>
      <c r="AE448" s="187" t="str">
        <f t="shared" si="146"/>
        <v>无对应参数</v>
      </c>
      <c r="AF448" s="187" t="str">
        <f t="shared" si="147"/>
        <v/>
      </c>
      <c r="AM448" s="83"/>
    </row>
    <row r="449" spans="11:39" ht="16.5">
      <c r="K449" s="179"/>
      <c r="N449" s="177">
        <v>13</v>
      </c>
      <c r="O449" s="94"/>
      <c r="P449" s="94" t="s">
        <v>1230</v>
      </c>
      <c r="Q449" s="94"/>
      <c r="R449" s="100" t="s">
        <v>963</v>
      </c>
      <c r="S449" s="103"/>
      <c r="T449" s="103"/>
      <c r="U449" s="103"/>
      <c r="V449" s="103"/>
      <c r="W449" s="103"/>
      <c r="X449" s="103"/>
      <c r="Y449" s="115"/>
      <c r="Z449" s="189">
        <f t="shared" si="150"/>
        <v>3</v>
      </c>
      <c r="AA449" s="187"/>
      <c r="AB449" s="187">
        <f t="shared" si="148"/>
        <v>13</v>
      </c>
      <c r="AC449" s="188" t="str">
        <f t="shared" si="144"/>
        <v>増分なし</v>
      </c>
      <c r="AD449" s="187" t="str">
        <f t="shared" si="145"/>
        <v/>
      </c>
      <c r="AE449" s="187" t="str">
        <f t="shared" si="146"/>
        <v>无对应参数</v>
      </c>
      <c r="AF449" s="187" t="str">
        <f t="shared" si="147"/>
        <v/>
      </c>
      <c r="AM449" s="83"/>
    </row>
    <row r="450" spans="11:39">
      <c r="K450" s="179"/>
      <c r="N450" s="177"/>
      <c r="O450" s="94"/>
      <c r="P450" s="94"/>
      <c r="Q450" s="94"/>
      <c r="R450" s="100" t="s">
        <v>963</v>
      </c>
      <c r="S450" s="103"/>
      <c r="T450" s="103"/>
      <c r="U450" s="103"/>
      <c r="V450" s="103"/>
      <c r="W450" s="103"/>
      <c r="X450" s="103"/>
      <c r="Y450" s="115"/>
      <c r="Z450" s="190"/>
      <c r="AA450" s="187"/>
      <c r="AB450" s="187" t="str">
        <f t="shared" si="148"/>
        <v/>
      </c>
      <c r="AC450" s="188" t="str">
        <f t="shared" si="144"/>
        <v>増分なし</v>
      </c>
      <c r="AD450" s="187" t="str">
        <f t="shared" si="145"/>
        <v/>
      </c>
      <c r="AE450" s="187" t="str">
        <f t="shared" si="146"/>
        <v/>
      </c>
      <c r="AF450" s="187" t="str">
        <f t="shared" si="147"/>
        <v/>
      </c>
      <c r="AM450" s="83"/>
    </row>
    <row r="451" spans="11:39" ht="16.5">
      <c r="K451" s="179"/>
      <c r="N451" s="177">
        <v>1</v>
      </c>
      <c r="O451" s="94"/>
      <c r="P451" s="178" t="s">
        <v>1231</v>
      </c>
      <c r="Q451" s="94" t="s">
        <v>1232</v>
      </c>
      <c r="R451" s="100" t="s">
        <v>963</v>
      </c>
      <c r="S451" s="103"/>
      <c r="T451" s="103"/>
      <c r="U451" s="103"/>
      <c r="V451" s="103"/>
      <c r="W451" s="103"/>
      <c r="X451" s="103"/>
      <c r="Y451" s="115"/>
      <c r="Z451" s="191">
        <v>1</v>
      </c>
      <c r="AA451" s="187"/>
      <c r="AB451" s="187">
        <f t="shared" si="148"/>
        <v>1</v>
      </c>
      <c r="AC451" s="188" t="str">
        <f t="shared" si="144"/>
        <v>増分なし</v>
      </c>
      <c r="AD451" s="187" t="str">
        <f t="shared" si="145"/>
        <v/>
      </c>
      <c r="AE451" s="187" t="str">
        <f t="shared" si="146"/>
        <v>无对应参数</v>
      </c>
      <c r="AF451" s="187" t="str">
        <f t="shared" si="147"/>
        <v>无对应参数</v>
      </c>
      <c r="AM451" s="83"/>
    </row>
    <row r="452" spans="11:39" ht="16.5">
      <c r="K452" s="179"/>
      <c r="N452" s="177">
        <v>13</v>
      </c>
      <c r="O452" s="94"/>
      <c r="P452" s="178" t="s">
        <v>1233</v>
      </c>
      <c r="Q452" s="94" t="s">
        <v>1234</v>
      </c>
      <c r="R452" s="100" t="s">
        <v>963</v>
      </c>
      <c r="S452" s="103"/>
      <c r="T452" s="103"/>
      <c r="U452" s="103"/>
      <c r="V452" s="103"/>
      <c r="W452" s="103"/>
      <c r="X452" s="103"/>
      <c r="Y452" s="115"/>
      <c r="Z452" s="191">
        <f>Z451+1</f>
        <v>2</v>
      </c>
      <c r="AA452" s="187"/>
      <c r="AB452" s="187">
        <f t="shared" si="148"/>
        <v>13</v>
      </c>
      <c r="AC452" s="188" t="str">
        <f t="shared" si="144"/>
        <v>増分なし</v>
      </c>
      <c r="AD452" s="187" t="str">
        <f t="shared" si="145"/>
        <v/>
      </c>
      <c r="AE452" s="187" t="str">
        <f t="shared" si="146"/>
        <v>无对应参数</v>
      </c>
      <c r="AF452" s="187" t="str">
        <f t="shared" si="147"/>
        <v>无对应参数</v>
      </c>
      <c r="AM452" s="83"/>
    </row>
    <row r="453" spans="11:39" ht="16.5">
      <c r="K453" s="179"/>
      <c r="N453" s="177">
        <v>1</v>
      </c>
      <c r="O453" s="94"/>
      <c r="P453" s="94" t="s">
        <v>1235</v>
      </c>
      <c r="Q453" s="94" t="s">
        <v>1236</v>
      </c>
      <c r="R453" s="100" t="s">
        <v>963</v>
      </c>
      <c r="S453" s="103"/>
      <c r="T453" s="103"/>
      <c r="U453" s="103"/>
      <c r="V453" s="103"/>
      <c r="W453" s="103"/>
      <c r="X453" s="103"/>
      <c r="Y453" s="115"/>
      <c r="Z453" s="192"/>
      <c r="AA453" s="187"/>
      <c r="AB453" s="187">
        <f t="shared" si="148"/>
        <v>1</v>
      </c>
      <c r="AC453" s="188" t="str">
        <f t="shared" ref="AC453:AC516" si="151">IF(R453="","",R453)</f>
        <v>増分なし</v>
      </c>
      <c r="AD453" s="187" t="str">
        <f t="shared" si="145"/>
        <v/>
      </c>
      <c r="AE453" s="187" t="str">
        <f t="shared" si="146"/>
        <v>无对应参数</v>
      </c>
      <c r="AF453" s="187" t="str">
        <f t="shared" si="147"/>
        <v>无对应参数</v>
      </c>
      <c r="AM453" s="83"/>
    </row>
    <row r="454" spans="11:39" ht="16.5">
      <c r="K454" s="179"/>
      <c r="N454" s="177">
        <v>13</v>
      </c>
      <c r="O454" s="94"/>
      <c r="P454" s="94" t="s">
        <v>1237</v>
      </c>
      <c r="Q454" s="94" t="s">
        <v>1238</v>
      </c>
      <c r="R454" s="100" t="s">
        <v>963</v>
      </c>
      <c r="S454" s="103"/>
      <c r="T454" s="103"/>
      <c r="U454" s="103"/>
      <c r="V454" s="103"/>
      <c r="W454" s="103"/>
      <c r="X454" s="103"/>
      <c r="Y454" s="115"/>
      <c r="Z454" s="190">
        <v>1</v>
      </c>
      <c r="AA454" s="187"/>
      <c r="AB454" s="187">
        <f t="shared" si="148"/>
        <v>13</v>
      </c>
      <c r="AC454" s="188" t="str">
        <f t="shared" si="151"/>
        <v>増分なし</v>
      </c>
      <c r="AD454" s="187" t="str">
        <f t="shared" si="145"/>
        <v/>
      </c>
      <c r="AE454" s="187" t="str">
        <f t="shared" si="146"/>
        <v>无对应参数</v>
      </c>
      <c r="AF454" s="187" t="str">
        <f t="shared" si="147"/>
        <v>无对应参数</v>
      </c>
      <c r="AM454" s="83"/>
    </row>
    <row r="455" spans="11:39" ht="16.5">
      <c r="K455" s="179"/>
      <c r="N455" s="177">
        <v>22</v>
      </c>
      <c r="O455" s="94"/>
      <c r="P455" s="94" t="s">
        <v>1227</v>
      </c>
      <c r="Q455" s="94"/>
      <c r="R455" s="100" t="s">
        <v>963</v>
      </c>
      <c r="S455" s="103"/>
      <c r="T455" s="103"/>
      <c r="U455" s="103"/>
      <c r="V455" s="103"/>
      <c r="W455" s="103"/>
      <c r="X455" s="103"/>
      <c r="Y455" s="115"/>
      <c r="Z455" s="190">
        <f>Z454+1</f>
        <v>2</v>
      </c>
      <c r="AA455" s="187"/>
      <c r="AB455" s="187">
        <f t="shared" si="148"/>
        <v>22</v>
      </c>
      <c r="AC455" s="188" t="str">
        <f t="shared" si="151"/>
        <v>増分なし</v>
      </c>
      <c r="AD455" s="187" t="str">
        <f t="shared" si="145"/>
        <v/>
      </c>
      <c r="AE455" s="187" t="str">
        <f t="shared" si="146"/>
        <v>无对应参数</v>
      </c>
      <c r="AF455" s="187" t="str">
        <f t="shared" si="147"/>
        <v/>
      </c>
      <c r="AM455" s="83"/>
    </row>
    <row r="456" spans="11:39" ht="16.5">
      <c r="K456" s="179"/>
      <c r="N456" s="177">
        <v>27</v>
      </c>
      <c r="O456" s="94"/>
      <c r="P456" s="94" t="s">
        <v>1228</v>
      </c>
      <c r="Q456" s="94"/>
      <c r="R456" s="100" t="s">
        <v>963</v>
      </c>
      <c r="S456" s="103"/>
      <c r="T456" s="103"/>
      <c r="U456" s="103"/>
      <c r="V456" s="103"/>
      <c r="W456" s="103"/>
      <c r="X456" s="103"/>
      <c r="Y456" s="115"/>
      <c r="Z456" s="190"/>
      <c r="AA456" s="187"/>
      <c r="AB456" s="187">
        <f t="shared" si="148"/>
        <v>27</v>
      </c>
      <c r="AC456" s="188" t="str">
        <f t="shared" si="151"/>
        <v>増分なし</v>
      </c>
      <c r="AD456" s="187" t="str">
        <f t="shared" si="145"/>
        <v/>
      </c>
      <c r="AE456" s="187" t="str">
        <f t="shared" si="146"/>
        <v>无对应参数</v>
      </c>
      <c r="AF456" s="187" t="str">
        <f t="shared" si="147"/>
        <v/>
      </c>
      <c r="AM456" s="83"/>
    </row>
    <row r="457" spans="11:39" ht="16.5">
      <c r="K457" s="179"/>
      <c r="N457" s="177">
        <v>1</v>
      </c>
      <c r="O457" s="94"/>
      <c r="P457" s="94" t="s">
        <v>1229</v>
      </c>
      <c r="Q457" s="94"/>
      <c r="R457" s="100" t="s">
        <v>963</v>
      </c>
      <c r="S457" s="103"/>
      <c r="T457" s="103"/>
      <c r="U457" s="103"/>
      <c r="V457" s="103"/>
      <c r="W457" s="103"/>
      <c r="X457" s="103"/>
      <c r="Y457" s="115"/>
      <c r="Z457" s="190"/>
      <c r="AA457" s="187"/>
      <c r="AB457" s="187">
        <f t="shared" si="148"/>
        <v>1</v>
      </c>
      <c r="AC457" s="188" t="str">
        <f t="shared" si="151"/>
        <v>増分なし</v>
      </c>
      <c r="AD457" s="187" t="str">
        <f t="shared" si="145"/>
        <v/>
      </c>
      <c r="AE457" s="187" t="str">
        <f t="shared" si="146"/>
        <v>无对应参数</v>
      </c>
      <c r="AF457" s="187" t="str">
        <f t="shared" si="147"/>
        <v/>
      </c>
      <c r="AM457" s="83"/>
    </row>
    <row r="458" spans="11:39" ht="16.5">
      <c r="K458" s="179"/>
      <c r="N458" s="177">
        <v>13</v>
      </c>
      <c r="O458" s="94"/>
      <c r="P458" s="94" t="s">
        <v>1230</v>
      </c>
      <c r="Q458" s="94"/>
      <c r="R458" s="100" t="s">
        <v>963</v>
      </c>
      <c r="S458" s="103"/>
      <c r="T458" s="103"/>
      <c r="U458" s="103"/>
      <c r="V458" s="103"/>
      <c r="W458" s="103"/>
      <c r="X458" s="103"/>
      <c r="Y458" s="115"/>
      <c r="Z458" s="192">
        <v>1</v>
      </c>
      <c r="AA458" s="187"/>
      <c r="AB458" s="187">
        <f t="shared" si="148"/>
        <v>13</v>
      </c>
      <c r="AC458" s="188" t="str">
        <f t="shared" si="151"/>
        <v>増分なし</v>
      </c>
      <c r="AD458" s="187" t="str">
        <f t="shared" si="145"/>
        <v/>
      </c>
      <c r="AE458" s="187" t="str">
        <f t="shared" si="146"/>
        <v>无对应参数</v>
      </c>
      <c r="AF458" s="187" t="str">
        <f t="shared" si="147"/>
        <v/>
      </c>
      <c r="AM458" s="83"/>
    </row>
    <row r="459" spans="11:39">
      <c r="K459" s="179"/>
      <c r="N459" s="177"/>
      <c r="O459" s="94"/>
      <c r="P459" s="94"/>
      <c r="Q459" s="94"/>
      <c r="R459" s="100" t="s">
        <v>963</v>
      </c>
      <c r="S459" s="103"/>
      <c r="T459" s="103"/>
      <c r="U459" s="103"/>
      <c r="V459" s="103"/>
      <c r="W459" s="103"/>
      <c r="X459" s="103"/>
      <c r="Y459" s="115"/>
      <c r="Z459" s="192">
        <f>Z458+1</f>
        <v>2</v>
      </c>
      <c r="AA459" s="187"/>
      <c r="AB459" s="187" t="str">
        <f t="shared" si="148"/>
        <v/>
      </c>
      <c r="AC459" s="188" t="str">
        <f t="shared" si="151"/>
        <v>増分なし</v>
      </c>
      <c r="AD459" s="187" t="str">
        <f t="shared" si="145"/>
        <v/>
      </c>
      <c r="AE459" s="187" t="str">
        <f t="shared" si="146"/>
        <v/>
      </c>
      <c r="AF459" s="187" t="str">
        <f t="shared" si="147"/>
        <v/>
      </c>
      <c r="AM459" s="83"/>
    </row>
    <row r="460" spans="11:39" ht="16.5">
      <c r="K460" s="179"/>
      <c r="N460" s="177">
        <v>1</v>
      </c>
      <c r="O460" s="94"/>
      <c r="P460" s="178" t="s">
        <v>1231</v>
      </c>
      <c r="Q460" s="94" t="s">
        <v>1232</v>
      </c>
      <c r="R460" s="100" t="s">
        <v>963</v>
      </c>
      <c r="S460" s="103"/>
      <c r="T460" s="103"/>
      <c r="U460" s="103"/>
      <c r="V460" s="103"/>
      <c r="W460" s="103"/>
      <c r="X460" s="103"/>
      <c r="Y460" s="115"/>
      <c r="Z460" s="192"/>
      <c r="AA460" s="187"/>
      <c r="AB460" s="187">
        <f t="shared" si="148"/>
        <v>1</v>
      </c>
      <c r="AC460" s="188" t="str">
        <f t="shared" si="151"/>
        <v>増分なし</v>
      </c>
      <c r="AD460" s="187" t="str">
        <f t="shared" si="145"/>
        <v/>
      </c>
      <c r="AE460" s="187" t="str">
        <f t="shared" si="146"/>
        <v>无对应参数</v>
      </c>
      <c r="AF460" s="187" t="str">
        <f t="shared" si="147"/>
        <v>无对应参数</v>
      </c>
      <c r="AM460" s="83"/>
    </row>
    <row r="461" spans="11:39" ht="16.5">
      <c r="K461" s="179"/>
      <c r="N461" s="177">
        <v>13</v>
      </c>
      <c r="O461" s="94"/>
      <c r="P461" s="178" t="s">
        <v>1233</v>
      </c>
      <c r="Q461" s="94" t="s">
        <v>1234</v>
      </c>
      <c r="R461" s="100" t="s">
        <v>963</v>
      </c>
      <c r="S461" s="103"/>
      <c r="T461" s="103"/>
      <c r="U461" s="103"/>
      <c r="V461" s="103"/>
      <c r="W461" s="103"/>
      <c r="X461" s="103"/>
      <c r="Y461" s="115"/>
      <c r="Z461" s="192"/>
      <c r="AA461" s="187"/>
      <c r="AB461" s="187">
        <f t="shared" si="148"/>
        <v>13</v>
      </c>
      <c r="AC461" s="188" t="str">
        <f t="shared" si="151"/>
        <v>増分なし</v>
      </c>
      <c r="AD461" s="187" t="str">
        <f t="shared" si="145"/>
        <v/>
      </c>
      <c r="AE461" s="187" t="str">
        <f t="shared" si="146"/>
        <v>无对应参数</v>
      </c>
      <c r="AF461" s="187" t="str">
        <f t="shared" si="147"/>
        <v>无对应参数</v>
      </c>
      <c r="AM461" s="83"/>
    </row>
    <row r="462" spans="11:39">
      <c r="K462" s="179"/>
      <c r="N462" s="177"/>
      <c r="O462" s="94"/>
      <c r="P462" s="94"/>
      <c r="Q462" s="94"/>
      <c r="R462" s="100" t="s">
        <v>963</v>
      </c>
      <c r="S462" s="103"/>
      <c r="T462" s="103"/>
      <c r="U462" s="103"/>
      <c r="V462" s="103"/>
      <c r="W462" s="103"/>
      <c r="X462" s="103"/>
      <c r="Y462" s="115"/>
      <c r="Z462" s="192"/>
      <c r="AA462" s="187"/>
      <c r="AB462" s="187" t="str">
        <f t="shared" si="148"/>
        <v/>
      </c>
      <c r="AC462" s="188" t="str">
        <f t="shared" si="151"/>
        <v>増分なし</v>
      </c>
      <c r="AD462" s="187" t="str">
        <f t="shared" si="145"/>
        <v/>
      </c>
      <c r="AE462" s="187" t="str">
        <f t="shared" si="146"/>
        <v/>
      </c>
      <c r="AF462" s="187" t="str">
        <f t="shared" si="147"/>
        <v/>
      </c>
      <c r="AM462" s="83"/>
    </row>
    <row r="463" spans="11:39" ht="16.5">
      <c r="K463" s="179"/>
      <c r="N463" s="177">
        <v>1</v>
      </c>
      <c r="O463" s="178" t="s">
        <v>1239</v>
      </c>
      <c r="P463" s="94"/>
      <c r="Q463" s="178" t="s">
        <v>1240</v>
      </c>
      <c r="R463" s="100" t="s">
        <v>971</v>
      </c>
      <c r="S463" s="103"/>
      <c r="T463" s="103"/>
      <c r="U463" s="103"/>
      <c r="V463" s="103"/>
      <c r="W463" s="103"/>
      <c r="X463" s="103"/>
      <c r="Y463" s="115"/>
      <c r="Z463" s="193">
        <v>1</v>
      </c>
      <c r="AA463" s="187"/>
      <c r="AB463" s="187">
        <f t="shared" si="148"/>
        <v>1</v>
      </c>
      <c r="AC463" s="188" t="str">
        <f t="shared" si="151"/>
        <v>全ステップ増分</v>
      </c>
      <c r="AD463" s="187" t="str">
        <f t="shared" si="145"/>
        <v>无对应参数</v>
      </c>
      <c r="AE463" s="187" t="str">
        <f t="shared" si="146"/>
        <v/>
      </c>
      <c r="AF463" s="187" t="str">
        <f t="shared" si="147"/>
        <v>无对应参数</v>
      </c>
      <c r="AM463" s="83"/>
    </row>
    <row r="464" spans="11:39" ht="16.5">
      <c r="K464" s="179"/>
      <c r="N464" s="177">
        <v>13</v>
      </c>
      <c r="O464" s="178" t="s">
        <v>1239</v>
      </c>
      <c r="P464" s="94"/>
      <c r="Q464" s="178" t="s">
        <v>1241</v>
      </c>
      <c r="R464" s="100" t="s">
        <v>971</v>
      </c>
      <c r="S464" s="103"/>
      <c r="T464" s="103"/>
      <c r="U464" s="103"/>
      <c r="V464" s="103"/>
      <c r="W464" s="103"/>
      <c r="X464" s="103"/>
      <c r="Y464" s="115"/>
      <c r="Z464" s="193">
        <f>Z463+1</f>
        <v>2</v>
      </c>
      <c r="AA464" s="187"/>
      <c r="AB464" s="187">
        <f t="shared" si="148"/>
        <v>13</v>
      </c>
      <c r="AC464" s="188" t="str">
        <f t="shared" si="151"/>
        <v>全ステップ増分</v>
      </c>
      <c r="AD464" s="187" t="str">
        <f t="shared" si="145"/>
        <v>无对应参数</v>
      </c>
      <c r="AE464" s="187" t="str">
        <f t="shared" si="146"/>
        <v/>
      </c>
      <c r="AF464" s="187" t="str">
        <f t="shared" si="147"/>
        <v>无对应参数</v>
      </c>
      <c r="AM464" s="83"/>
    </row>
    <row r="465" spans="11:39">
      <c r="K465" s="179"/>
      <c r="N465" s="177"/>
      <c r="O465" s="94"/>
      <c r="P465" s="94"/>
      <c r="Q465" s="94"/>
      <c r="R465" s="100"/>
      <c r="S465" s="103"/>
      <c r="T465" s="103"/>
      <c r="U465" s="103"/>
      <c r="V465" s="103"/>
      <c r="W465" s="103"/>
      <c r="X465" s="103"/>
      <c r="Y465" s="115"/>
      <c r="Z465" s="192"/>
      <c r="AA465" s="187"/>
      <c r="AB465" s="187" t="str">
        <f t="shared" si="148"/>
        <v/>
      </c>
      <c r="AC465" s="188" t="str">
        <f t="shared" si="151"/>
        <v/>
      </c>
      <c r="AD465" s="187" t="str">
        <f t="shared" si="145"/>
        <v/>
      </c>
      <c r="AE465" s="187" t="str">
        <f t="shared" si="146"/>
        <v/>
      </c>
      <c r="AF465" s="187" t="str">
        <f t="shared" si="147"/>
        <v/>
      </c>
      <c r="AM465" s="83"/>
    </row>
    <row r="466" spans="11:39">
      <c r="K466" s="179"/>
      <c r="N466" s="177"/>
      <c r="O466" s="94"/>
      <c r="P466" s="94"/>
      <c r="Q466" s="94"/>
      <c r="R466" s="100"/>
      <c r="S466" s="103"/>
      <c r="T466" s="103"/>
      <c r="U466" s="103"/>
      <c r="V466" s="103"/>
      <c r="W466" s="103"/>
      <c r="X466" s="103"/>
      <c r="Y466" s="115"/>
      <c r="Z466" s="194">
        <v>1</v>
      </c>
      <c r="AA466" s="187"/>
      <c r="AB466" s="187" t="str">
        <f t="shared" si="148"/>
        <v/>
      </c>
      <c r="AC466" s="188" t="str">
        <f t="shared" si="151"/>
        <v/>
      </c>
      <c r="AD466" s="187" t="str">
        <f t="shared" si="145"/>
        <v/>
      </c>
      <c r="AE466" s="187" t="str">
        <f t="shared" si="146"/>
        <v/>
      </c>
      <c r="AF466" s="187" t="str">
        <f t="shared" si="147"/>
        <v/>
      </c>
      <c r="AM466" s="83"/>
    </row>
    <row r="467" spans="11:39" ht="16.5">
      <c r="K467" s="179"/>
      <c r="N467" s="177">
        <v>1</v>
      </c>
      <c r="O467" s="94" t="s">
        <v>1242</v>
      </c>
      <c r="P467" s="94"/>
      <c r="Q467" s="178" t="s">
        <v>1243</v>
      </c>
      <c r="R467" s="100" t="s">
        <v>971</v>
      </c>
      <c r="S467" s="103"/>
      <c r="T467" s="103"/>
      <c r="U467" s="103"/>
      <c r="V467" s="103"/>
      <c r="W467" s="103"/>
      <c r="X467" s="103"/>
      <c r="Y467" s="115"/>
      <c r="Z467" s="194">
        <f>Z466+1</f>
        <v>2</v>
      </c>
      <c r="AA467" s="187"/>
      <c r="AB467" s="187">
        <f t="shared" si="148"/>
        <v>1</v>
      </c>
      <c r="AC467" s="188" t="str">
        <f t="shared" si="151"/>
        <v>全ステップ増分</v>
      </c>
      <c r="AD467" s="187" t="str">
        <f t="shared" si="145"/>
        <v>无对应参数</v>
      </c>
      <c r="AE467" s="187" t="str">
        <f t="shared" si="146"/>
        <v/>
      </c>
      <c r="AF467" s="187" t="str">
        <f t="shared" si="147"/>
        <v>无对应参数</v>
      </c>
      <c r="AM467" s="83"/>
    </row>
    <row r="468" spans="11:39" ht="16.5">
      <c r="K468" s="179"/>
      <c r="N468" s="177">
        <v>13</v>
      </c>
      <c r="O468" s="94" t="s">
        <v>1242</v>
      </c>
      <c r="P468" s="94"/>
      <c r="Q468" s="178" t="s">
        <v>1244</v>
      </c>
      <c r="R468" s="100" t="s">
        <v>971</v>
      </c>
      <c r="S468" s="103"/>
      <c r="T468" s="103"/>
      <c r="U468" s="103"/>
      <c r="V468" s="103"/>
      <c r="W468" s="103"/>
      <c r="X468" s="103"/>
      <c r="Y468" s="115"/>
      <c r="Z468" s="193"/>
      <c r="AA468" s="187"/>
      <c r="AB468" s="187">
        <f t="shared" si="148"/>
        <v>13</v>
      </c>
      <c r="AC468" s="188" t="str">
        <f t="shared" si="151"/>
        <v>全ステップ増分</v>
      </c>
      <c r="AD468" s="187" t="str">
        <f t="shared" si="145"/>
        <v>无对应参数</v>
      </c>
      <c r="AE468" s="187" t="str">
        <f t="shared" si="146"/>
        <v/>
      </c>
      <c r="AF468" s="187" t="str">
        <f t="shared" si="147"/>
        <v>无对应参数</v>
      </c>
      <c r="AM468" s="83"/>
    </row>
    <row r="469" spans="11:39" ht="13.5" customHeight="1">
      <c r="K469" s="179"/>
      <c r="N469" s="177"/>
      <c r="O469" s="94"/>
      <c r="P469" s="94"/>
      <c r="Q469" s="94"/>
      <c r="R469" s="100" t="s">
        <v>971</v>
      </c>
      <c r="S469" s="103"/>
      <c r="T469" s="103"/>
      <c r="U469" s="103"/>
      <c r="V469" s="103"/>
      <c r="W469" s="103"/>
      <c r="X469" s="103"/>
      <c r="Y469" s="115"/>
      <c r="Z469" s="195">
        <v>1</v>
      </c>
      <c r="AA469" s="187"/>
      <c r="AB469" s="187" t="str">
        <f t="shared" si="148"/>
        <v/>
      </c>
      <c r="AC469" s="188" t="str">
        <f t="shared" si="151"/>
        <v>全ステップ増分</v>
      </c>
      <c r="AD469" s="187" t="str">
        <f t="shared" si="145"/>
        <v/>
      </c>
      <c r="AE469" s="187" t="str">
        <f t="shared" si="146"/>
        <v/>
      </c>
      <c r="AF469" s="187" t="str">
        <f t="shared" si="147"/>
        <v/>
      </c>
      <c r="AM469" s="83"/>
    </row>
    <row r="470" spans="11:39">
      <c r="K470" s="179"/>
      <c r="N470" s="177"/>
      <c r="O470" s="94"/>
      <c r="P470" s="94"/>
      <c r="Q470" s="94"/>
      <c r="R470" s="100" t="s">
        <v>971</v>
      </c>
      <c r="S470" s="103"/>
      <c r="T470" s="103"/>
      <c r="U470" s="103"/>
      <c r="V470" s="103"/>
      <c r="W470" s="103"/>
      <c r="X470" s="103"/>
      <c r="Y470" s="115"/>
      <c r="Z470" s="195">
        <f>Z469+1</f>
        <v>2</v>
      </c>
      <c r="AA470" s="187"/>
      <c r="AB470" s="187" t="str">
        <f t="shared" si="148"/>
        <v/>
      </c>
      <c r="AC470" s="188" t="str">
        <f t="shared" si="151"/>
        <v>全ステップ増分</v>
      </c>
      <c r="AD470" s="187" t="str">
        <f t="shared" ref="AD470:AD501" si="152">IF(O470="","",_xlfn.IFNA(_xlfn.IFNA(_xlfn.IFNA(_xlfn.IFNA(INDEX($C$42:$C$91,MATCH(O470,$B$42:$B$91,0)),INDEX($F$42:$F$91,MATCH(O470,$E$42:$E$91,0))),INDEX($I$42:$I$91,MATCH(O470,$H$42:$H$91,0))),INDEX($L$42:$L$91,MATCH(O470,$K$42:$K$91,0))),"无对应参数"))</f>
        <v/>
      </c>
      <c r="AE470" s="187" t="str">
        <f t="shared" ref="AE470:AE501" si="153">IF(P470="","",_xlfn.IFNA(_xlfn.IFNA(_xlfn.IFNA(_xlfn.IFNA(INDEX($C$42:$C$91,MATCH(P470,$B$42:$B$91,0)),INDEX($F$42:$F$91,MATCH(P470,$E$42:$E$91,0))),INDEX($I$42:$I$91,MATCH(P470,$H$42:$H$91,0))),INDEX($L$42:$L$91,MATCH(P470,$K$42:$K$91,0))),"无对应参数"))</f>
        <v/>
      </c>
      <c r="AF470" s="187" t="str">
        <f t="shared" ref="AF470:AF501" si="154">IF(Q470="","",_xlfn.IFNA(_xlfn.IFNA(_xlfn.IFNA(_xlfn.IFNA(INDEX($C$42:$C$91,MATCH(Q470,$B$42:$B$91,0)),INDEX($F$42:$F$91,MATCH(Q470,$E$42:$E$91,0))),INDEX($I$42:$I$91,MATCH(Q470,$H$42:$H$91,0))),INDEX($L$42:$L$91,MATCH(Q470,$K$42:$K$91,0))),"无对应参数"))</f>
        <v/>
      </c>
      <c r="AM470" s="83"/>
    </row>
    <row r="471" spans="11:39">
      <c r="K471" s="179"/>
      <c r="N471" s="177"/>
      <c r="O471" s="94"/>
      <c r="P471" s="94"/>
      <c r="Q471" s="94"/>
      <c r="R471" s="100" t="s">
        <v>963</v>
      </c>
      <c r="S471" s="103"/>
      <c r="T471" s="103"/>
      <c r="U471" s="103"/>
      <c r="V471" s="103"/>
      <c r="W471" s="103"/>
      <c r="X471" s="103"/>
      <c r="Y471" s="115"/>
      <c r="Z471" s="194"/>
      <c r="AA471" s="187"/>
      <c r="AB471" s="187" t="str">
        <f t="shared" si="148"/>
        <v/>
      </c>
      <c r="AC471" s="188" t="str">
        <f t="shared" si="151"/>
        <v>増分なし</v>
      </c>
      <c r="AD471" s="187" t="str">
        <f t="shared" si="152"/>
        <v/>
      </c>
      <c r="AE471" s="187" t="str">
        <f t="shared" si="153"/>
        <v/>
      </c>
      <c r="AF471" s="187" t="str">
        <f t="shared" si="154"/>
        <v/>
      </c>
      <c r="AM471" s="83"/>
    </row>
    <row r="472" spans="11:39">
      <c r="K472" s="179"/>
      <c r="N472" s="177">
        <v>1</v>
      </c>
      <c r="O472" s="94"/>
      <c r="P472" s="94" t="s">
        <v>1245</v>
      </c>
      <c r="Q472" s="94" t="s">
        <v>1246</v>
      </c>
      <c r="R472" s="100" t="s">
        <v>963</v>
      </c>
      <c r="S472" s="103"/>
      <c r="T472" s="103"/>
      <c r="U472" s="103"/>
      <c r="V472" s="103"/>
      <c r="W472" s="103"/>
      <c r="X472" s="103"/>
      <c r="Y472" s="115"/>
      <c r="Z472" s="196">
        <v>1</v>
      </c>
      <c r="AA472" s="187"/>
      <c r="AB472" s="187">
        <f t="shared" si="148"/>
        <v>1</v>
      </c>
      <c r="AC472" s="188" t="str">
        <f t="shared" si="151"/>
        <v>増分なし</v>
      </c>
      <c r="AD472" s="187" t="str">
        <f t="shared" si="152"/>
        <v/>
      </c>
      <c r="AE472" s="187" t="str">
        <f t="shared" si="153"/>
        <v>无对应参数</v>
      </c>
      <c r="AF472" s="187" t="str">
        <f t="shared" si="154"/>
        <v>无对应参数</v>
      </c>
      <c r="AM472" s="83"/>
    </row>
    <row r="473" spans="11:39">
      <c r="K473" s="179"/>
      <c r="N473" s="177">
        <v>13</v>
      </c>
      <c r="O473" s="94"/>
      <c r="P473" s="94" t="s">
        <v>1247</v>
      </c>
      <c r="Q473" s="94" t="s">
        <v>1248</v>
      </c>
      <c r="R473" s="100" t="s">
        <v>963</v>
      </c>
      <c r="S473" s="103"/>
      <c r="T473" s="103"/>
      <c r="U473" s="103"/>
      <c r="V473" s="103"/>
      <c r="W473" s="103"/>
      <c r="X473" s="103"/>
      <c r="Y473" s="115"/>
      <c r="Z473" s="196">
        <f>Z472+1</f>
        <v>2</v>
      </c>
      <c r="AA473" s="187"/>
      <c r="AB473" s="187">
        <f t="shared" si="148"/>
        <v>13</v>
      </c>
      <c r="AC473" s="188" t="str">
        <f t="shared" si="151"/>
        <v>増分なし</v>
      </c>
      <c r="AD473" s="187" t="str">
        <f t="shared" si="152"/>
        <v/>
      </c>
      <c r="AE473" s="187" t="str">
        <f t="shared" si="153"/>
        <v>无对应参数</v>
      </c>
      <c r="AF473" s="187" t="str">
        <f t="shared" si="154"/>
        <v>无对应参数</v>
      </c>
      <c r="AM473" s="83"/>
    </row>
    <row r="474" spans="11:39">
      <c r="K474" s="179"/>
      <c r="N474" s="177"/>
      <c r="O474" s="94"/>
      <c r="P474" s="94"/>
      <c r="Q474" s="94"/>
      <c r="R474" s="100"/>
      <c r="S474" s="103"/>
      <c r="T474" s="103"/>
      <c r="U474" s="103"/>
      <c r="V474" s="103"/>
      <c r="W474" s="103"/>
      <c r="X474" s="103"/>
      <c r="Y474" s="115"/>
      <c r="Z474" s="197"/>
      <c r="AA474" s="187"/>
      <c r="AB474" s="187" t="str">
        <f t="shared" si="148"/>
        <v/>
      </c>
      <c r="AC474" s="188" t="str">
        <f t="shared" si="151"/>
        <v/>
      </c>
      <c r="AD474" s="187" t="str">
        <f t="shared" si="152"/>
        <v/>
      </c>
      <c r="AE474" s="187" t="str">
        <f t="shared" si="153"/>
        <v/>
      </c>
      <c r="AF474" s="187" t="str">
        <f t="shared" si="154"/>
        <v/>
      </c>
      <c r="AM474" s="83"/>
    </row>
    <row r="475" spans="11:39" ht="16.5">
      <c r="K475" s="179"/>
      <c r="N475" s="177">
        <v>1</v>
      </c>
      <c r="O475" s="178" t="s">
        <v>1249</v>
      </c>
      <c r="P475" s="94"/>
      <c r="Q475" s="178" t="s">
        <v>1250</v>
      </c>
      <c r="R475" s="100" t="s">
        <v>981</v>
      </c>
      <c r="S475" s="103"/>
      <c r="T475" s="103"/>
      <c r="U475" s="103"/>
      <c r="V475" s="103"/>
      <c r="W475" s="103"/>
      <c r="X475" s="103"/>
      <c r="Y475" s="115"/>
      <c r="Z475" s="197">
        <v>1</v>
      </c>
      <c r="AA475" s="187"/>
      <c r="AB475" s="187">
        <f t="shared" si="148"/>
        <v>1</v>
      </c>
      <c r="AC475" s="188" t="str">
        <f t="shared" si="151"/>
        <v>載荷ステップ限定増分</v>
      </c>
      <c r="AD475" s="187" t="str">
        <f t="shared" si="152"/>
        <v>无对应参数</v>
      </c>
      <c r="AE475" s="187" t="str">
        <f t="shared" si="153"/>
        <v/>
      </c>
      <c r="AF475" s="187" t="str">
        <f t="shared" si="154"/>
        <v>无对应参数</v>
      </c>
      <c r="AM475" s="83"/>
    </row>
    <row r="476" spans="11:39" ht="16.5">
      <c r="K476" s="179"/>
      <c r="N476" s="177">
        <v>13</v>
      </c>
      <c r="O476" s="178" t="s">
        <v>1249</v>
      </c>
      <c r="P476" s="94"/>
      <c r="Q476" s="178" t="s">
        <v>1251</v>
      </c>
      <c r="R476" s="100" t="s">
        <v>981</v>
      </c>
      <c r="S476" s="103"/>
      <c r="T476" s="103"/>
      <c r="U476" s="103"/>
      <c r="V476" s="103"/>
      <c r="W476" s="103"/>
      <c r="X476" s="103"/>
      <c r="Y476" s="115"/>
      <c r="Z476" s="197"/>
      <c r="AA476" s="187"/>
      <c r="AB476" s="187">
        <f t="shared" si="148"/>
        <v>13</v>
      </c>
      <c r="AC476" s="188" t="str">
        <f t="shared" si="151"/>
        <v>載荷ステップ限定増分</v>
      </c>
      <c r="AD476" s="187" t="str">
        <f t="shared" si="152"/>
        <v>无对应参数</v>
      </c>
      <c r="AE476" s="187" t="str">
        <f t="shared" si="153"/>
        <v/>
      </c>
      <c r="AF476" s="187" t="str">
        <f t="shared" si="154"/>
        <v>无对应参数</v>
      </c>
      <c r="AM476" s="83"/>
    </row>
    <row r="477" spans="11:39">
      <c r="K477" s="179"/>
      <c r="N477" s="177"/>
      <c r="O477" s="94"/>
      <c r="P477" s="94"/>
      <c r="Q477" s="94"/>
      <c r="R477" s="100"/>
      <c r="S477" s="103"/>
      <c r="T477" s="103"/>
      <c r="U477" s="103"/>
      <c r="V477" s="103"/>
      <c r="W477" s="103"/>
      <c r="X477" s="103"/>
      <c r="Y477" s="115"/>
      <c r="Z477" s="192"/>
      <c r="AA477" s="187"/>
      <c r="AB477" s="187" t="str">
        <f t="shared" si="148"/>
        <v/>
      </c>
      <c r="AC477" s="188" t="str">
        <f t="shared" si="151"/>
        <v/>
      </c>
      <c r="AD477" s="187" t="str">
        <f t="shared" si="152"/>
        <v/>
      </c>
      <c r="AE477" s="187" t="str">
        <f t="shared" si="153"/>
        <v/>
      </c>
      <c r="AF477" s="187" t="str">
        <f t="shared" si="154"/>
        <v/>
      </c>
      <c r="AM477" s="83"/>
    </row>
    <row r="478" spans="11:39" ht="16.5">
      <c r="K478" s="179"/>
      <c r="N478" s="177">
        <v>13</v>
      </c>
      <c r="O478" s="94"/>
      <c r="P478" s="178" t="s">
        <v>1252</v>
      </c>
      <c r="Q478" s="178" t="s">
        <v>1253</v>
      </c>
      <c r="R478" s="100" t="s">
        <v>963</v>
      </c>
      <c r="S478" s="103"/>
      <c r="T478" s="103"/>
      <c r="U478" s="103"/>
      <c r="V478" s="103"/>
      <c r="W478" s="103"/>
      <c r="X478" s="103"/>
      <c r="Y478" s="115"/>
      <c r="Z478" s="198">
        <v>1</v>
      </c>
      <c r="AA478" s="187"/>
      <c r="AB478" s="187">
        <f t="shared" si="148"/>
        <v>13</v>
      </c>
      <c r="AC478" s="188" t="str">
        <f t="shared" si="151"/>
        <v>増分なし</v>
      </c>
      <c r="AD478" s="187" t="str">
        <f t="shared" si="152"/>
        <v/>
      </c>
      <c r="AE478" s="187" t="str">
        <f t="shared" si="153"/>
        <v>无对应参数</v>
      </c>
      <c r="AF478" s="187" t="str">
        <f t="shared" si="154"/>
        <v>无对应参数</v>
      </c>
      <c r="AM478" s="83"/>
    </row>
    <row r="479" spans="11:39">
      <c r="K479" s="179"/>
      <c r="N479" s="177"/>
      <c r="O479" s="94"/>
      <c r="P479" s="94"/>
      <c r="Q479" s="94"/>
      <c r="R479" s="100" t="s">
        <v>963</v>
      </c>
      <c r="S479" s="103"/>
      <c r="T479" s="103"/>
      <c r="U479" s="103"/>
      <c r="V479" s="103"/>
      <c r="W479" s="103"/>
      <c r="X479" s="103"/>
      <c r="Y479" s="115"/>
      <c r="Z479" s="198"/>
      <c r="AA479" s="187"/>
      <c r="AB479" s="187" t="str">
        <f t="shared" si="148"/>
        <v/>
      </c>
      <c r="AC479" s="188" t="str">
        <f t="shared" si="151"/>
        <v>増分なし</v>
      </c>
      <c r="AD479" s="187" t="str">
        <f t="shared" si="152"/>
        <v/>
      </c>
      <c r="AE479" s="187" t="str">
        <f t="shared" si="153"/>
        <v/>
      </c>
      <c r="AF479" s="187" t="str">
        <f t="shared" si="154"/>
        <v/>
      </c>
      <c r="AM479" s="83"/>
    </row>
    <row r="480" spans="11:39">
      <c r="K480" s="179"/>
      <c r="N480" s="177"/>
      <c r="O480" s="94"/>
      <c r="P480" s="94"/>
      <c r="Q480" s="94"/>
      <c r="R480" s="100"/>
      <c r="S480" s="103"/>
      <c r="T480" s="103"/>
      <c r="U480" s="103"/>
      <c r="V480" s="103"/>
      <c r="W480" s="103"/>
      <c r="X480" s="103"/>
      <c r="Y480" s="115"/>
      <c r="Z480" s="192"/>
      <c r="AA480" s="187"/>
      <c r="AB480" s="187" t="str">
        <f t="shared" si="148"/>
        <v/>
      </c>
      <c r="AC480" s="188" t="str">
        <f t="shared" si="151"/>
        <v/>
      </c>
      <c r="AD480" s="187" t="str">
        <f t="shared" si="152"/>
        <v/>
      </c>
      <c r="AE480" s="187" t="str">
        <f t="shared" si="153"/>
        <v/>
      </c>
      <c r="AF480" s="187" t="str">
        <f t="shared" si="154"/>
        <v/>
      </c>
      <c r="AM480" s="83"/>
    </row>
    <row r="481" spans="11:39" ht="16.5">
      <c r="K481" s="179"/>
      <c r="N481" s="177">
        <v>1</v>
      </c>
      <c r="O481" s="178" t="s">
        <v>1254</v>
      </c>
      <c r="P481" s="178"/>
      <c r="Q481" s="178" t="s">
        <v>1255</v>
      </c>
      <c r="R481" s="100" t="s">
        <v>963</v>
      </c>
      <c r="S481" s="103"/>
      <c r="T481" s="103"/>
      <c r="U481" s="103"/>
      <c r="V481" s="103"/>
      <c r="W481" s="103"/>
      <c r="X481" s="103"/>
      <c r="Y481" s="115"/>
      <c r="Z481" s="192"/>
      <c r="AA481" s="187"/>
      <c r="AB481" s="187">
        <f t="shared" si="148"/>
        <v>1</v>
      </c>
      <c r="AC481" s="188" t="str">
        <f t="shared" si="151"/>
        <v>増分なし</v>
      </c>
      <c r="AD481" s="187" t="str">
        <f t="shared" si="152"/>
        <v>无对应参数</v>
      </c>
      <c r="AE481" s="187" t="str">
        <f t="shared" si="153"/>
        <v/>
      </c>
      <c r="AF481" s="187" t="str">
        <f t="shared" si="154"/>
        <v>无对应参数</v>
      </c>
      <c r="AM481" s="83"/>
    </row>
    <row r="482" spans="11:39" ht="16.5">
      <c r="K482" s="179"/>
      <c r="N482" s="177">
        <v>13</v>
      </c>
      <c r="O482" s="178" t="s">
        <v>1254</v>
      </c>
      <c r="P482" s="94"/>
      <c r="Q482" s="94"/>
      <c r="R482" s="100" t="s">
        <v>963</v>
      </c>
      <c r="S482" s="103"/>
      <c r="T482" s="103"/>
      <c r="U482" s="103"/>
      <c r="V482" s="103"/>
      <c r="W482" s="103"/>
      <c r="X482" s="103"/>
      <c r="Y482" s="115"/>
      <c r="Z482" s="193"/>
      <c r="AA482" s="187"/>
      <c r="AB482" s="187">
        <f t="shared" si="148"/>
        <v>13</v>
      </c>
      <c r="AC482" s="188" t="str">
        <f t="shared" si="151"/>
        <v>増分なし</v>
      </c>
      <c r="AD482" s="187" t="str">
        <f t="shared" si="152"/>
        <v>无对应参数</v>
      </c>
      <c r="AE482" s="187" t="str">
        <f t="shared" si="153"/>
        <v/>
      </c>
      <c r="AF482" s="187" t="str">
        <f t="shared" si="154"/>
        <v/>
      </c>
      <c r="AM482" s="83"/>
    </row>
    <row r="483" spans="11:39" ht="16.5">
      <c r="K483" s="179"/>
      <c r="N483" s="177"/>
      <c r="O483" s="178"/>
      <c r="P483" s="178"/>
      <c r="Q483" s="94"/>
      <c r="R483" s="100"/>
      <c r="S483" s="103"/>
      <c r="T483" s="103"/>
      <c r="U483" s="103"/>
      <c r="V483" s="103"/>
      <c r="W483" s="103"/>
      <c r="X483" s="103"/>
      <c r="Y483" s="115"/>
      <c r="Z483" s="193"/>
      <c r="AA483" s="187"/>
      <c r="AB483" s="187" t="str">
        <f t="shared" si="148"/>
        <v/>
      </c>
      <c r="AC483" s="188" t="str">
        <f t="shared" si="151"/>
        <v/>
      </c>
      <c r="AD483" s="187" t="str">
        <f t="shared" si="152"/>
        <v/>
      </c>
      <c r="AE483" s="187" t="str">
        <f t="shared" si="153"/>
        <v/>
      </c>
      <c r="AF483" s="187" t="str">
        <f t="shared" si="154"/>
        <v/>
      </c>
      <c r="AM483" s="83"/>
    </row>
    <row r="484" spans="11:39" ht="16.5">
      <c r="K484" s="179"/>
      <c r="N484" s="177">
        <v>13</v>
      </c>
      <c r="O484" s="178"/>
      <c r="P484" s="178" t="s">
        <v>1256</v>
      </c>
      <c r="Q484" s="178" t="s">
        <v>1257</v>
      </c>
      <c r="R484" s="100" t="s">
        <v>963</v>
      </c>
      <c r="S484" s="103"/>
      <c r="T484" s="103"/>
      <c r="U484" s="103"/>
      <c r="V484" s="103"/>
      <c r="W484" s="103"/>
      <c r="X484" s="103"/>
      <c r="Y484" s="115"/>
      <c r="Z484" s="192"/>
      <c r="AA484" s="187"/>
      <c r="AB484" s="187">
        <f t="shared" si="148"/>
        <v>13</v>
      </c>
      <c r="AC484" s="188" t="str">
        <f t="shared" si="151"/>
        <v>増分なし</v>
      </c>
      <c r="AD484" s="187" t="str">
        <f t="shared" si="152"/>
        <v/>
      </c>
      <c r="AE484" s="187" t="str">
        <f t="shared" si="153"/>
        <v>无对应参数</v>
      </c>
      <c r="AF484" s="187" t="str">
        <f t="shared" si="154"/>
        <v>无对应参数</v>
      </c>
      <c r="AM484" s="83"/>
    </row>
    <row r="485" spans="11:39" ht="16.5">
      <c r="K485" s="179"/>
      <c r="N485" s="177"/>
      <c r="O485" s="178"/>
      <c r="P485" s="94"/>
      <c r="Q485" s="94"/>
      <c r="R485" s="100" t="s">
        <v>963</v>
      </c>
      <c r="S485" s="103"/>
      <c r="T485" s="103"/>
      <c r="U485" s="103"/>
      <c r="V485" s="103"/>
      <c r="W485" s="103"/>
      <c r="X485" s="103"/>
      <c r="Y485" s="115"/>
      <c r="Z485" s="194"/>
      <c r="AA485" s="187"/>
      <c r="AB485" s="187" t="str">
        <f t="shared" si="148"/>
        <v/>
      </c>
      <c r="AC485" s="188" t="str">
        <f t="shared" si="151"/>
        <v>増分なし</v>
      </c>
      <c r="AD485" s="187" t="str">
        <f t="shared" si="152"/>
        <v/>
      </c>
      <c r="AE485" s="187" t="str">
        <f t="shared" si="153"/>
        <v/>
      </c>
      <c r="AF485" s="187" t="str">
        <f t="shared" si="154"/>
        <v/>
      </c>
      <c r="AM485" s="83"/>
    </row>
    <row r="486" spans="11:39">
      <c r="K486" s="179"/>
      <c r="N486" s="177"/>
      <c r="O486" s="94"/>
      <c r="P486" s="94"/>
      <c r="Q486" s="94"/>
      <c r="R486" s="100"/>
      <c r="S486" s="103"/>
      <c r="T486" s="103"/>
      <c r="U486" s="103"/>
      <c r="V486" s="103"/>
      <c r="W486" s="103"/>
      <c r="X486" s="103"/>
      <c r="Y486" s="115"/>
      <c r="Z486" s="194"/>
      <c r="AA486" s="187"/>
      <c r="AB486" s="187" t="str">
        <f t="shared" si="148"/>
        <v/>
      </c>
      <c r="AC486" s="188" t="str">
        <f t="shared" si="151"/>
        <v/>
      </c>
      <c r="AD486" s="187" t="str">
        <f t="shared" si="152"/>
        <v/>
      </c>
      <c r="AE486" s="187" t="str">
        <f t="shared" si="153"/>
        <v/>
      </c>
      <c r="AF486" s="187" t="str">
        <f t="shared" si="154"/>
        <v/>
      </c>
      <c r="AM486" s="83"/>
    </row>
    <row r="487" spans="11:39" ht="16.5">
      <c r="K487" s="179"/>
      <c r="N487" s="177">
        <v>13</v>
      </c>
      <c r="O487" s="178"/>
      <c r="P487" s="178" t="s">
        <v>1258</v>
      </c>
      <c r="Q487" s="178" t="s">
        <v>1259</v>
      </c>
      <c r="R487" s="100" t="s">
        <v>963</v>
      </c>
      <c r="S487" s="103"/>
      <c r="T487" s="103"/>
      <c r="U487" s="103"/>
      <c r="V487" s="103"/>
      <c r="W487" s="103"/>
      <c r="X487" s="103"/>
      <c r="Y487" s="115"/>
      <c r="Z487" s="193"/>
      <c r="AA487" s="187"/>
      <c r="AB487" s="187">
        <f t="shared" si="148"/>
        <v>13</v>
      </c>
      <c r="AC487" s="188" t="str">
        <f t="shared" si="151"/>
        <v>増分なし</v>
      </c>
      <c r="AD487" s="187" t="str">
        <f t="shared" si="152"/>
        <v/>
      </c>
      <c r="AE487" s="187" t="str">
        <f t="shared" si="153"/>
        <v>无对应参数</v>
      </c>
      <c r="AF487" s="187" t="str">
        <f t="shared" si="154"/>
        <v>无对应参数</v>
      </c>
      <c r="AM487" s="83"/>
    </row>
    <row r="488" spans="11:39" ht="16.5">
      <c r="K488" s="179"/>
      <c r="N488" s="177"/>
      <c r="O488" s="178"/>
      <c r="P488" s="94"/>
      <c r="Q488" s="94"/>
      <c r="R488" s="100" t="s">
        <v>963</v>
      </c>
      <c r="S488" s="103"/>
      <c r="T488" s="103"/>
      <c r="U488" s="103"/>
      <c r="V488" s="103"/>
      <c r="W488" s="103"/>
      <c r="X488" s="103"/>
      <c r="Y488" s="115"/>
      <c r="Z488" s="195"/>
      <c r="AA488" s="187"/>
      <c r="AB488" s="187" t="str">
        <f t="shared" si="148"/>
        <v/>
      </c>
      <c r="AC488" s="188" t="str">
        <f t="shared" si="151"/>
        <v>増分なし</v>
      </c>
      <c r="AD488" s="187" t="str">
        <f t="shared" si="152"/>
        <v/>
      </c>
      <c r="AE488" s="187" t="str">
        <f t="shared" si="153"/>
        <v/>
      </c>
      <c r="AF488" s="187" t="str">
        <f t="shared" si="154"/>
        <v/>
      </c>
      <c r="AM488" s="83"/>
    </row>
    <row r="489" spans="11:39">
      <c r="K489" s="179"/>
      <c r="N489" s="177"/>
      <c r="O489" s="94"/>
      <c r="P489" s="94"/>
      <c r="Q489" s="94"/>
      <c r="R489" s="100"/>
      <c r="S489" s="103"/>
      <c r="T489" s="103"/>
      <c r="U489" s="103"/>
      <c r="V489" s="103"/>
      <c r="W489" s="103"/>
      <c r="X489" s="103"/>
      <c r="Y489" s="115"/>
      <c r="Z489" s="195"/>
      <c r="AA489" s="187"/>
      <c r="AB489" s="187" t="str">
        <f t="shared" si="148"/>
        <v/>
      </c>
      <c r="AC489" s="188" t="str">
        <f t="shared" si="151"/>
        <v/>
      </c>
      <c r="AD489" s="187" t="str">
        <f t="shared" si="152"/>
        <v/>
      </c>
      <c r="AE489" s="187" t="str">
        <f t="shared" si="153"/>
        <v/>
      </c>
      <c r="AF489" s="187" t="str">
        <f t="shared" si="154"/>
        <v/>
      </c>
      <c r="AM489" s="83"/>
    </row>
    <row r="490" spans="11:39">
      <c r="K490" s="179"/>
      <c r="N490" s="177"/>
      <c r="O490" s="94"/>
      <c r="P490" s="94"/>
      <c r="Q490" s="94"/>
      <c r="R490" s="100"/>
      <c r="S490" s="103"/>
      <c r="T490" s="103"/>
      <c r="U490" s="103"/>
      <c r="V490" s="103"/>
      <c r="W490" s="103"/>
      <c r="X490" s="103"/>
      <c r="Y490" s="115"/>
      <c r="Z490" s="194"/>
      <c r="AA490" s="187"/>
      <c r="AB490" s="187" t="str">
        <f t="shared" si="148"/>
        <v/>
      </c>
      <c r="AC490" s="188" t="str">
        <f t="shared" si="151"/>
        <v/>
      </c>
      <c r="AD490" s="187" t="str">
        <f t="shared" si="152"/>
        <v/>
      </c>
      <c r="AE490" s="187" t="str">
        <f t="shared" si="153"/>
        <v/>
      </c>
      <c r="AF490" s="187" t="str">
        <f t="shared" si="154"/>
        <v/>
      </c>
      <c r="AM490" s="83"/>
    </row>
    <row r="491" spans="11:39" ht="16.5">
      <c r="K491" s="179"/>
      <c r="N491" s="177"/>
      <c r="O491" s="178"/>
      <c r="P491" s="178"/>
      <c r="Q491" s="94"/>
      <c r="R491" s="100"/>
      <c r="S491" s="103"/>
      <c r="T491" s="103"/>
      <c r="U491" s="103"/>
      <c r="V491" s="103"/>
      <c r="W491" s="103"/>
      <c r="X491" s="103"/>
      <c r="Y491" s="115"/>
      <c r="Z491" s="196"/>
      <c r="AA491" s="187"/>
      <c r="AB491" s="187" t="str">
        <f t="shared" si="148"/>
        <v/>
      </c>
      <c r="AC491" s="188" t="str">
        <f t="shared" si="151"/>
        <v/>
      </c>
      <c r="AD491" s="187" t="str">
        <f t="shared" si="152"/>
        <v/>
      </c>
      <c r="AE491" s="187" t="str">
        <f t="shared" si="153"/>
        <v/>
      </c>
      <c r="AF491" s="187" t="str">
        <f t="shared" si="154"/>
        <v/>
      </c>
      <c r="AM491" s="83"/>
    </row>
    <row r="492" spans="11:39" ht="16.5">
      <c r="K492" s="179"/>
      <c r="N492" s="177"/>
      <c r="O492" s="178"/>
      <c r="P492" s="94"/>
      <c r="Q492" s="94"/>
      <c r="R492" s="100"/>
      <c r="S492" s="103"/>
      <c r="T492" s="103"/>
      <c r="U492" s="103"/>
      <c r="V492" s="103"/>
      <c r="W492" s="103"/>
      <c r="X492" s="103"/>
      <c r="Y492" s="115"/>
      <c r="Z492" s="196"/>
      <c r="AA492" s="187"/>
      <c r="AB492" s="187" t="str">
        <f t="shared" si="148"/>
        <v/>
      </c>
      <c r="AC492" s="188" t="str">
        <f t="shared" si="151"/>
        <v/>
      </c>
      <c r="AD492" s="187" t="str">
        <f t="shared" si="152"/>
        <v/>
      </c>
      <c r="AE492" s="187" t="str">
        <f t="shared" si="153"/>
        <v/>
      </c>
      <c r="AF492" s="187" t="str">
        <f t="shared" si="154"/>
        <v/>
      </c>
      <c r="AM492" s="83"/>
    </row>
    <row r="493" spans="11:39" ht="16.5">
      <c r="K493" s="179"/>
      <c r="N493" s="177"/>
      <c r="O493" s="178"/>
      <c r="P493" s="178"/>
      <c r="Q493" s="94"/>
      <c r="R493" s="100"/>
      <c r="S493" s="103"/>
      <c r="T493" s="103"/>
      <c r="U493" s="103"/>
      <c r="V493" s="103"/>
      <c r="W493" s="103"/>
      <c r="X493" s="103"/>
      <c r="Y493" s="115"/>
      <c r="Z493" s="197"/>
      <c r="AA493" s="187"/>
      <c r="AB493" s="187" t="str">
        <f t="shared" si="148"/>
        <v/>
      </c>
      <c r="AC493" s="188" t="str">
        <f t="shared" si="151"/>
        <v/>
      </c>
      <c r="AD493" s="187" t="str">
        <f t="shared" si="152"/>
        <v/>
      </c>
      <c r="AE493" s="187" t="str">
        <f t="shared" si="153"/>
        <v/>
      </c>
      <c r="AF493" s="187" t="str">
        <f t="shared" si="154"/>
        <v/>
      </c>
      <c r="AM493" s="83"/>
    </row>
    <row r="494" spans="11:39" ht="16.5">
      <c r="K494" s="179"/>
      <c r="N494" s="177"/>
      <c r="O494" s="178"/>
      <c r="P494" s="94"/>
      <c r="Q494" s="94"/>
      <c r="R494" s="100"/>
      <c r="S494" s="103"/>
      <c r="T494" s="103"/>
      <c r="U494" s="103"/>
      <c r="V494" s="103"/>
      <c r="W494" s="103"/>
      <c r="X494" s="103"/>
      <c r="Y494" s="115"/>
      <c r="Z494" s="197"/>
      <c r="AA494" s="187"/>
      <c r="AB494" s="187" t="str">
        <f t="shared" si="148"/>
        <v/>
      </c>
      <c r="AC494" s="188" t="str">
        <f t="shared" si="151"/>
        <v/>
      </c>
      <c r="AD494" s="187" t="str">
        <f t="shared" si="152"/>
        <v/>
      </c>
      <c r="AE494" s="187" t="str">
        <f t="shared" si="153"/>
        <v/>
      </c>
      <c r="AF494" s="187" t="str">
        <f t="shared" si="154"/>
        <v/>
      </c>
      <c r="AM494" s="83"/>
    </row>
    <row r="495" spans="11:39">
      <c r="K495" s="179"/>
      <c r="N495" s="177"/>
      <c r="O495" s="94"/>
      <c r="P495" s="94"/>
      <c r="Q495" s="94"/>
      <c r="R495" s="100"/>
      <c r="S495" s="103"/>
      <c r="T495" s="103"/>
      <c r="U495" s="103"/>
      <c r="V495" s="103"/>
      <c r="W495" s="103"/>
      <c r="X495" s="103"/>
      <c r="Y495" s="115"/>
      <c r="Z495" s="195"/>
      <c r="AA495" s="187"/>
      <c r="AB495" s="187" t="str">
        <f t="shared" si="148"/>
        <v/>
      </c>
      <c r="AC495" s="188" t="str">
        <f t="shared" si="151"/>
        <v/>
      </c>
      <c r="AD495" s="187" t="str">
        <f t="shared" si="152"/>
        <v/>
      </c>
      <c r="AE495" s="187" t="str">
        <f t="shared" si="153"/>
        <v/>
      </c>
      <c r="AF495" s="187" t="str">
        <f t="shared" si="154"/>
        <v/>
      </c>
      <c r="AM495" s="83"/>
    </row>
    <row r="496" spans="11:39">
      <c r="K496" s="179"/>
      <c r="N496" s="177"/>
      <c r="O496" s="94"/>
      <c r="P496" s="94"/>
      <c r="Q496" s="94"/>
      <c r="R496" s="100"/>
      <c r="S496" s="103"/>
      <c r="T496" s="103"/>
      <c r="U496" s="103"/>
      <c r="V496" s="103"/>
      <c r="W496" s="103"/>
      <c r="X496" s="103"/>
      <c r="Y496" s="115"/>
      <c r="Z496" s="194"/>
      <c r="AA496" s="187"/>
      <c r="AB496" s="187" t="str">
        <f t="shared" si="148"/>
        <v/>
      </c>
      <c r="AC496" s="188" t="str">
        <f t="shared" si="151"/>
        <v/>
      </c>
      <c r="AD496" s="187" t="str">
        <f t="shared" si="152"/>
        <v/>
      </c>
      <c r="AE496" s="187" t="str">
        <f t="shared" si="153"/>
        <v/>
      </c>
      <c r="AF496" s="187" t="str">
        <f t="shared" si="154"/>
        <v/>
      </c>
      <c r="AM496" s="83"/>
    </row>
    <row r="497" spans="11:39" ht="16.5">
      <c r="K497" s="179"/>
      <c r="N497" s="177"/>
      <c r="O497" s="178"/>
      <c r="P497" s="178"/>
      <c r="Q497" s="94"/>
      <c r="R497" s="100"/>
      <c r="S497" s="103"/>
      <c r="T497" s="103"/>
      <c r="U497" s="103"/>
      <c r="V497" s="103"/>
      <c r="W497" s="103"/>
      <c r="X497" s="103"/>
      <c r="Y497" s="115"/>
      <c r="Z497" s="196"/>
      <c r="AA497" s="187"/>
      <c r="AB497" s="187" t="str">
        <f t="shared" si="148"/>
        <v/>
      </c>
      <c r="AC497" s="188" t="str">
        <f t="shared" si="151"/>
        <v/>
      </c>
      <c r="AD497" s="187" t="str">
        <f t="shared" si="152"/>
        <v/>
      </c>
      <c r="AE497" s="187" t="str">
        <f t="shared" si="153"/>
        <v/>
      </c>
      <c r="AF497" s="187" t="str">
        <f t="shared" si="154"/>
        <v/>
      </c>
      <c r="AM497" s="83"/>
    </row>
    <row r="498" spans="11:39" ht="16.5">
      <c r="K498" s="179"/>
      <c r="N498" s="177"/>
      <c r="O498" s="178"/>
      <c r="P498" s="94"/>
      <c r="Q498" s="94"/>
      <c r="R498" s="100"/>
      <c r="S498" s="103"/>
      <c r="T498" s="103"/>
      <c r="U498" s="103"/>
      <c r="V498" s="103"/>
      <c r="W498" s="103"/>
      <c r="X498" s="103"/>
      <c r="Y498" s="115"/>
      <c r="Z498" s="196"/>
      <c r="AA498" s="187"/>
      <c r="AB498" s="187" t="str">
        <f t="shared" si="148"/>
        <v/>
      </c>
      <c r="AC498" s="188" t="str">
        <f t="shared" si="151"/>
        <v/>
      </c>
      <c r="AD498" s="187" t="str">
        <f t="shared" si="152"/>
        <v/>
      </c>
      <c r="AE498" s="187" t="str">
        <f t="shared" si="153"/>
        <v/>
      </c>
      <c r="AF498" s="187" t="str">
        <f t="shared" si="154"/>
        <v/>
      </c>
      <c r="AM498" s="83"/>
    </row>
    <row r="499" spans="11:39" ht="16.5">
      <c r="K499" s="179"/>
      <c r="N499" s="177"/>
      <c r="O499" s="178"/>
      <c r="P499" s="178"/>
      <c r="Q499" s="94"/>
      <c r="R499" s="100"/>
      <c r="S499" s="103"/>
      <c r="T499" s="103"/>
      <c r="U499" s="103"/>
      <c r="V499" s="103"/>
      <c r="W499" s="103"/>
      <c r="X499" s="103"/>
      <c r="Y499" s="115"/>
      <c r="Z499" s="197"/>
      <c r="AA499" s="187"/>
      <c r="AB499" s="187" t="str">
        <f t="shared" si="148"/>
        <v/>
      </c>
      <c r="AC499" s="188" t="str">
        <f t="shared" si="151"/>
        <v/>
      </c>
      <c r="AD499" s="187" t="str">
        <f t="shared" si="152"/>
        <v/>
      </c>
      <c r="AE499" s="187" t="str">
        <f t="shared" si="153"/>
        <v/>
      </c>
      <c r="AF499" s="187" t="str">
        <f t="shared" si="154"/>
        <v/>
      </c>
      <c r="AM499" s="83"/>
    </row>
    <row r="500" spans="11:39" ht="16.5">
      <c r="K500" s="179"/>
      <c r="N500" s="177"/>
      <c r="O500" s="178"/>
      <c r="P500" s="94"/>
      <c r="Q500" s="94"/>
      <c r="R500" s="100"/>
      <c r="S500" s="103"/>
      <c r="T500" s="103"/>
      <c r="U500" s="103"/>
      <c r="V500" s="103"/>
      <c r="W500" s="103"/>
      <c r="X500" s="103"/>
      <c r="Y500" s="115"/>
      <c r="Z500" s="197"/>
      <c r="AA500" s="187"/>
      <c r="AB500" s="187" t="str">
        <f t="shared" si="148"/>
        <v/>
      </c>
      <c r="AC500" s="188" t="str">
        <f t="shared" si="151"/>
        <v/>
      </c>
      <c r="AD500" s="187" t="str">
        <f t="shared" si="152"/>
        <v/>
      </c>
      <c r="AE500" s="187" t="str">
        <f t="shared" si="153"/>
        <v/>
      </c>
      <c r="AF500" s="187" t="str">
        <f t="shared" si="154"/>
        <v/>
      </c>
      <c r="AM500" s="83"/>
    </row>
    <row r="501" spans="11:39" ht="16.5">
      <c r="K501" s="179"/>
      <c r="N501" s="177"/>
      <c r="O501" s="178"/>
      <c r="P501" s="94"/>
      <c r="Q501" s="94"/>
      <c r="R501" s="100"/>
      <c r="S501" s="103"/>
      <c r="T501" s="103"/>
      <c r="U501" s="103"/>
      <c r="V501" s="103"/>
      <c r="W501" s="103"/>
      <c r="X501" s="103"/>
      <c r="Y501" s="115"/>
      <c r="Z501" s="197"/>
      <c r="AA501" s="187"/>
      <c r="AB501" s="187" t="str">
        <f t="shared" si="148"/>
        <v/>
      </c>
      <c r="AC501" s="188" t="str">
        <f t="shared" si="151"/>
        <v/>
      </c>
      <c r="AD501" s="187" t="str">
        <f t="shared" si="152"/>
        <v/>
      </c>
      <c r="AE501" s="187" t="str">
        <f t="shared" si="153"/>
        <v/>
      </c>
      <c r="AF501" s="187" t="str">
        <f t="shared" si="154"/>
        <v/>
      </c>
      <c r="AM501" s="83"/>
    </row>
    <row r="502" spans="11:39">
      <c r="K502" s="179"/>
      <c r="N502" s="177"/>
      <c r="O502" s="94"/>
      <c r="P502" s="94"/>
      <c r="Q502" s="94"/>
      <c r="R502" s="100"/>
      <c r="S502" s="103"/>
      <c r="T502" s="103"/>
      <c r="U502" s="103"/>
      <c r="V502" s="103"/>
      <c r="W502" s="103"/>
      <c r="X502" s="103"/>
      <c r="Y502" s="115"/>
      <c r="Z502" s="192"/>
      <c r="AA502" s="187"/>
      <c r="AB502" s="187" t="str">
        <f t="shared" si="148"/>
        <v/>
      </c>
      <c r="AC502" s="188" t="str">
        <f t="shared" si="151"/>
        <v/>
      </c>
      <c r="AD502" s="187" t="str">
        <f t="shared" ref="AD502:AD529" si="155">IF(O502="","",_xlfn.IFNA(_xlfn.IFNA(_xlfn.IFNA(_xlfn.IFNA(INDEX($C$42:$C$91,MATCH(O502,$B$42:$B$91,0)),INDEX($F$42:$F$91,MATCH(O502,$E$42:$E$91,0))),INDEX($I$42:$I$91,MATCH(O502,$H$42:$H$91,0))),INDEX($L$42:$L$91,MATCH(O502,$K$42:$K$91,0))),"无对应参数"))</f>
        <v/>
      </c>
      <c r="AE502" s="187" t="str">
        <f t="shared" ref="AE502:AE529" si="156">IF(P502="","",_xlfn.IFNA(_xlfn.IFNA(_xlfn.IFNA(_xlfn.IFNA(INDEX($C$42:$C$91,MATCH(P502,$B$42:$B$91,0)),INDEX($F$42:$F$91,MATCH(P502,$E$42:$E$91,0))),INDEX($I$42:$I$91,MATCH(P502,$H$42:$H$91,0))),INDEX($L$42:$L$91,MATCH(P502,$K$42:$K$91,0))),"无对应参数"))</f>
        <v/>
      </c>
      <c r="AF502" s="187" t="str">
        <f t="shared" ref="AF502:AF529" si="157">IF(Q502="","",_xlfn.IFNA(_xlfn.IFNA(_xlfn.IFNA(_xlfn.IFNA(INDEX($C$42:$C$91,MATCH(Q502,$B$42:$B$91,0)),INDEX($F$42:$F$91,MATCH(Q502,$E$42:$E$91,0))),INDEX($I$42:$I$91,MATCH(Q502,$H$42:$H$91,0))),INDEX($L$42:$L$91,MATCH(Q502,$K$42:$K$91,0))),"无对应参数"))</f>
        <v/>
      </c>
      <c r="AM502" s="83"/>
    </row>
    <row r="503" spans="11:39">
      <c r="K503" s="179"/>
      <c r="N503" s="177"/>
      <c r="O503" s="94"/>
      <c r="P503" s="94"/>
      <c r="Q503" s="94"/>
      <c r="R503" s="100"/>
      <c r="S503" s="103"/>
      <c r="T503" s="103"/>
      <c r="U503" s="103"/>
      <c r="V503" s="103"/>
      <c r="W503" s="103"/>
      <c r="X503" s="103"/>
      <c r="Y503" s="115"/>
      <c r="Z503" s="195"/>
      <c r="AA503" s="187"/>
      <c r="AB503" s="187" t="str">
        <f t="shared" si="148"/>
        <v/>
      </c>
      <c r="AC503" s="188" t="str">
        <f t="shared" si="151"/>
        <v/>
      </c>
      <c r="AD503" s="187" t="str">
        <f t="shared" si="155"/>
        <v/>
      </c>
      <c r="AE503" s="187" t="str">
        <f t="shared" si="156"/>
        <v/>
      </c>
      <c r="AF503" s="187" t="str">
        <f t="shared" si="157"/>
        <v/>
      </c>
      <c r="AM503" s="83"/>
    </row>
    <row r="504" spans="11:39">
      <c r="K504" s="179"/>
      <c r="N504" s="177"/>
      <c r="O504" s="94"/>
      <c r="P504" s="94"/>
      <c r="Q504" s="94"/>
      <c r="R504" s="100"/>
      <c r="S504" s="103"/>
      <c r="T504" s="103"/>
      <c r="U504" s="103"/>
      <c r="V504" s="103"/>
      <c r="W504" s="103"/>
      <c r="X504" s="103"/>
      <c r="Y504" s="115"/>
      <c r="Z504" s="195"/>
      <c r="AA504" s="187"/>
      <c r="AB504" s="187" t="str">
        <f t="shared" si="148"/>
        <v/>
      </c>
      <c r="AC504" s="188" t="str">
        <f t="shared" si="151"/>
        <v/>
      </c>
      <c r="AD504" s="187" t="str">
        <f t="shared" si="155"/>
        <v/>
      </c>
      <c r="AE504" s="187" t="str">
        <f t="shared" si="156"/>
        <v/>
      </c>
      <c r="AF504" s="187" t="str">
        <f t="shared" si="157"/>
        <v/>
      </c>
      <c r="AM504" s="83"/>
    </row>
    <row r="505" spans="11:39">
      <c r="K505" s="179"/>
      <c r="N505" s="177"/>
      <c r="O505" s="94"/>
      <c r="P505" s="94"/>
      <c r="Q505" s="94"/>
      <c r="R505" s="100"/>
      <c r="S505" s="103"/>
      <c r="T505" s="103"/>
      <c r="U505" s="103"/>
      <c r="V505" s="103"/>
      <c r="W505" s="103"/>
      <c r="X505" s="103"/>
      <c r="Y505" s="115"/>
      <c r="Z505" s="192"/>
      <c r="AA505" s="187"/>
      <c r="AB505" s="187" t="str">
        <f t="shared" si="148"/>
        <v/>
      </c>
      <c r="AC505" s="188" t="str">
        <f t="shared" si="151"/>
        <v/>
      </c>
      <c r="AD505" s="187" t="str">
        <f t="shared" si="155"/>
        <v/>
      </c>
      <c r="AE505" s="187" t="str">
        <f t="shared" si="156"/>
        <v/>
      </c>
      <c r="AF505" s="187" t="str">
        <f t="shared" si="157"/>
        <v/>
      </c>
      <c r="AM505" s="83"/>
    </row>
    <row r="506" spans="11:39" ht="16.5">
      <c r="K506" s="179"/>
      <c r="N506" s="177"/>
      <c r="O506" s="178"/>
      <c r="P506" s="178"/>
      <c r="Q506" s="94"/>
      <c r="R506" s="100"/>
      <c r="S506" s="103"/>
      <c r="T506" s="103"/>
      <c r="U506" s="103"/>
      <c r="V506" s="103"/>
      <c r="W506" s="103"/>
      <c r="X506" s="103"/>
      <c r="Y506" s="115"/>
      <c r="Z506" s="196"/>
      <c r="AA506" s="187"/>
      <c r="AB506" s="187" t="str">
        <f t="shared" si="148"/>
        <v/>
      </c>
      <c r="AC506" s="188" t="str">
        <f t="shared" si="151"/>
        <v/>
      </c>
      <c r="AD506" s="187" t="str">
        <f t="shared" si="155"/>
        <v/>
      </c>
      <c r="AE506" s="187" t="str">
        <f t="shared" si="156"/>
        <v/>
      </c>
      <c r="AF506" s="187" t="str">
        <f t="shared" si="157"/>
        <v/>
      </c>
      <c r="AM506" s="83"/>
    </row>
    <row r="507" spans="11:39" ht="16.5">
      <c r="K507" s="179"/>
      <c r="N507" s="177"/>
      <c r="O507" s="178"/>
      <c r="P507" s="94"/>
      <c r="Q507" s="94"/>
      <c r="R507" s="100"/>
      <c r="S507" s="103"/>
      <c r="T507" s="103"/>
      <c r="U507" s="103"/>
      <c r="V507" s="103"/>
      <c r="W507" s="103"/>
      <c r="X507" s="103"/>
      <c r="Y507" s="115"/>
      <c r="Z507" s="196"/>
      <c r="AA507" s="187"/>
      <c r="AB507" s="187" t="str">
        <f t="shared" si="148"/>
        <v/>
      </c>
      <c r="AC507" s="188" t="str">
        <f t="shared" si="151"/>
        <v/>
      </c>
      <c r="AD507" s="187" t="str">
        <f t="shared" si="155"/>
        <v/>
      </c>
      <c r="AE507" s="187" t="str">
        <f t="shared" si="156"/>
        <v/>
      </c>
      <c r="AF507" s="187" t="str">
        <f t="shared" si="157"/>
        <v/>
      </c>
      <c r="AM507" s="83"/>
    </row>
    <row r="508" spans="11:39" ht="16.5">
      <c r="K508" s="179"/>
      <c r="N508" s="177"/>
      <c r="O508" s="178"/>
      <c r="P508" s="178"/>
      <c r="Q508" s="94"/>
      <c r="R508" s="100"/>
      <c r="S508" s="103"/>
      <c r="T508" s="103"/>
      <c r="U508" s="103"/>
      <c r="V508" s="103"/>
      <c r="W508" s="103"/>
      <c r="X508" s="103"/>
      <c r="Y508" s="115"/>
      <c r="Z508" s="197"/>
      <c r="AA508" s="187"/>
      <c r="AB508" s="187" t="str">
        <f t="shared" si="148"/>
        <v/>
      </c>
      <c r="AC508" s="188" t="str">
        <f t="shared" si="151"/>
        <v/>
      </c>
      <c r="AD508" s="187" t="str">
        <f t="shared" si="155"/>
        <v/>
      </c>
      <c r="AE508" s="187" t="str">
        <f t="shared" si="156"/>
        <v/>
      </c>
      <c r="AF508" s="187" t="str">
        <f t="shared" si="157"/>
        <v/>
      </c>
      <c r="AM508" s="83"/>
    </row>
    <row r="509" spans="11:39" ht="16.5">
      <c r="K509" s="179"/>
      <c r="N509" s="177"/>
      <c r="O509" s="178"/>
      <c r="P509" s="94"/>
      <c r="Q509" s="94"/>
      <c r="R509" s="100"/>
      <c r="S509" s="103"/>
      <c r="T509" s="103"/>
      <c r="U509" s="103"/>
      <c r="V509" s="103"/>
      <c r="W509" s="103"/>
      <c r="X509" s="103"/>
      <c r="Y509" s="115"/>
      <c r="Z509" s="197"/>
      <c r="AA509" s="187"/>
      <c r="AB509" s="187" t="str">
        <f t="shared" si="148"/>
        <v/>
      </c>
      <c r="AC509" s="188" t="str">
        <f t="shared" si="151"/>
        <v/>
      </c>
      <c r="AD509" s="187" t="str">
        <f t="shared" si="155"/>
        <v/>
      </c>
      <c r="AE509" s="187" t="str">
        <f t="shared" si="156"/>
        <v/>
      </c>
      <c r="AF509" s="187" t="str">
        <f t="shared" si="157"/>
        <v/>
      </c>
      <c r="AM509" s="83"/>
    </row>
    <row r="510" spans="11:39" ht="16.5">
      <c r="K510" s="179"/>
      <c r="N510" s="177"/>
      <c r="O510" s="178"/>
      <c r="P510" s="94"/>
      <c r="Q510" s="94"/>
      <c r="R510" s="100"/>
      <c r="S510" s="103"/>
      <c r="T510" s="103"/>
      <c r="U510" s="103"/>
      <c r="V510" s="103"/>
      <c r="W510" s="103"/>
      <c r="X510" s="103"/>
      <c r="Y510" s="115"/>
      <c r="Z510" s="196"/>
      <c r="AA510" s="187"/>
      <c r="AB510" s="187" t="str">
        <f t="shared" si="148"/>
        <v/>
      </c>
      <c r="AC510" s="188" t="str">
        <f t="shared" si="151"/>
        <v/>
      </c>
      <c r="AD510" s="187" t="str">
        <f t="shared" si="155"/>
        <v/>
      </c>
      <c r="AE510" s="187" t="str">
        <f t="shared" si="156"/>
        <v/>
      </c>
      <c r="AF510" s="187" t="str">
        <f t="shared" si="157"/>
        <v/>
      </c>
      <c r="AM510" s="83"/>
    </row>
    <row r="511" spans="11:39" ht="16.5">
      <c r="K511" s="179"/>
      <c r="N511" s="177"/>
      <c r="O511" s="178"/>
      <c r="P511" s="178"/>
      <c r="Q511" s="94"/>
      <c r="R511" s="100"/>
      <c r="S511" s="103"/>
      <c r="T511" s="103"/>
      <c r="U511" s="103"/>
      <c r="V511" s="103"/>
      <c r="W511" s="103"/>
      <c r="X511" s="103"/>
      <c r="Y511" s="115"/>
      <c r="Z511" s="196"/>
      <c r="AA511" s="187"/>
      <c r="AB511" s="187" t="str">
        <f t="shared" si="148"/>
        <v/>
      </c>
      <c r="AC511" s="188" t="str">
        <f t="shared" si="151"/>
        <v/>
      </c>
      <c r="AD511" s="187" t="str">
        <f t="shared" si="155"/>
        <v/>
      </c>
      <c r="AE511" s="187" t="str">
        <f t="shared" si="156"/>
        <v/>
      </c>
      <c r="AF511" s="187" t="str">
        <f t="shared" si="157"/>
        <v/>
      </c>
      <c r="AM511" s="83"/>
    </row>
    <row r="512" spans="11:39" ht="16.5">
      <c r="K512" s="179"/>
      <c r="N512" s="177"/>
      <c r="O512" s="178"/>
      <c r="P512" s="94"/>
      <c r="Q512" s="94"/>
      <c r="R512" s="100"/>
      <c r="S512" s="103"/>
      <c r="T512" s="103"/>
      <c r="U512" s="103"/>
      <c r="V512" s="103"/>
      <c r="W512" s="103"/>
      <c r="X512" s="103"/>
      <c r="Y512" s="115"/>
      <c r="Z512" s="196"/>
      <c r="AA512" s="187"/>
      <c r="AB512" s="187" t="str">
        <f t="shared" si="148"/>
        <v/>
      </c>
      <c r="AC512" s="188" t="str">
        <f t="shared" si="151"/>
        <v/>
      </c>
      <c r="AD512" s="187" t="str">
        <f t="shared" si="155"/>
        <v/>
      </c>
      <c r="AE512" s="187" t="str">
        <f t="shared" si="156"/>
        <v/>
      </c>
      <c r="AF512" s="187" t="str">
        <f t="shared" si="157"/>
        <v/>
      </c>
      <c r="AM512" s="83"/>
    </row>
    <row r="513" spans="11:39">
      <c r="K513" s="179"/>
      <c r="N513" s="177"/>
      <c r="O513" s="94"/>
      <c r="P513" s="94"/>
      <c r="Q513" s="94"/>
      <c r="R513" s="100"/>
      <c r="S513" s="103"/>
      <c r="T513" s="103"/>
      <c r="U513" s="103"/>
      <c r="V513" s="103"/>
      <c r="W513" s="103"/>
      <c r="X513" s="103"/>
      <c r="Y513" s="115"/>
      <c r="Z513" s="205"/>
      <c r="AA513" s="187"/>
      <c r="AB513" s="187" t="str">
        <f t="shared" si="148"/>
        <v/>
      </c>
      <c r="AC513" s="188" t="str">
        <f t="shared" si="151"/>
        <v/>
      </c>
      <c r="AD513" s="187" t="str">
        <f t="shared" si="155"/>
        <v/>
      </c>
      <c r="AE513" s="187" t="str">
        <f t="shared" si="156"/>
        <v/>
      </c>
      <c r="AF513" s="187" t="str">
        <f t="shared" si="157"/>
        <v/>
      </c>
      <c r="AM513" s="83"/>
    </row>
    <row r="514" spans="11:39" ht="16.5">
      <c r="K514" s="179"/>
      <c r="N514" s="177"/>
      <c r="O514" s="178"/>
      <c r="P514" s="178"/>
      <c r="Q514" s="94"/>
      <c r="R514" s="100"/>
      <c r="S514" s="103"/>
      <c r="T514" s="103"/>
      <c r="U514" s="103"/>
      <c r="V514" s="103"/>
      <c r="W514" s="103"/>
      <c r="X514" s="103"/>
      <c r="Y514" s="115"/>
      <c r="Z514" s="197"/>
      <c r="AA514" s="187"/>
      <c r="AB514" s="187" t="str">
        <f t="shared" si="148"/>
        <v/>
      </c>
      <c r="AC514" s="188" t="str">
        <f t="shared" si="151"/>
        <v/>
      </c>
      <c r="AD514" s="187" t="str">
        <f t="shared" si="155"/>
        <v/>
      </c>
      <c r="AE514" s="187" t="str">
        <f t="shared" si="156"/>
        <v/>
      </c>
      <c r="AF514" s="187" t="str">
        <f t="shared" si="157"/>
        <v/>
      </c>
      <c r="AM514" s="83"/>
    </row>
    <row r="515" spans="11:39" ht="16.5">
      <c r="K515" s="179"/>
      <c r="N515" s="177"/>
      <c r="O515" s="178"/>
      <c r="P515" s="94"/>
      <c r="Q515" s="94"/>
      <c r="R515" s="100"/>
      <c r="S515" s="103"/>
      <c r="T515" s="103"/>
      <c r="U515" s="103"/>
      <c r="V515" s="103"/>
      <c r="W515" s="103"/>
      <c r="X515" s="103"/>
      <c r="Y515" s="115"/>
      <c r="Z515" s="197"/>
      <c r="AA515" s="187"/>
      <c r="AB515" s="187" t="str">
        <f t="shared" si="148"/>
        <v/>
      </c>
      <c r="AC515" s="188" t="str">
        <f t="shared" si="151"/>
        <v/>
      </c>
      <c r="AD515" s="187" t="str">
        <f t="shared" si="155"/>
        <v/>
      </c>
      <c r="AE515" s="187" t="str">
        <f t="shared" si="156"/>
        <v/>
      </c>
      <c r="AF515" s="187" t="str">
        <f t="shared" si="157"/>
        <v/>
      </c>
      <c r="AM515" s="83"/>
    </row>
    <row r="516" spans="11:39" ht="16.5">
      <c r="K516" s="179"/>
      <c r="N516" s="177"/>
      <c r="O516" s="178"/>
      <c r="P516" s="94"/>
      <c r="Q516" s="94"/>
      <c r="R516" s="100"/>
      <c r="S516" s="103"/>
      <c r="T516" s="103"/>
      <c r="U516" s="103"/>
      <c r="V516" s="103"/>
      <c r="W516" s="103"/>
      <c r="X516" s="103"/>
      <c r="Y516" s="115"/>
      <c r="Z516" s="197"/>
      <c r="AA516" s="187"/>
      <c r="AB516" s="187" t="str">
        <f t="shared" si="148"/>
        <v/>
      </c>
      <c r="AC516" s="188" t="str">
        <f t="shared" si="151"/>
        <v/>
      </c>
      <c r="AD516" s="187" t="str">
        <f t="shared" si="155"/>
        <v/>
      </c>
      <c r="AE516" s="187" t="str">
        <f t="shared" si="156"/>
        <v/>
      </c>
      <c r="AF516" s="187" t="str">
        <f t="shared" si="157"/>
        <v/>
      </c>
      <c r="AM516" s="83"/>
    </row>
    <row r="517" spans="11:39" ht="16.5">
      <c r="K517" s="179"/>
      <c r="N517" s="177"/>
      <c r="O517" s="178"/>
      <c r="P517" s="94"/>
      <c r="Q517" s="94"/>
      <c r="R517" s="100"/>
      <c r="S517" s="103"/>
      <c r="T517" s="103"/>
      <c r="U517" s="103"/>
      <c r="V517" s="103"/>
      <c r="W517" s="103"/>
      <c r="X517" s="103"/>
      <c r="Y517" s="115"/>
      <c r="Z517" s="197"/>
      <c r="AA517" s="187"/>
      <c r="AB517" s="187" t="str">
        <f t="shared" si="148"/>
        <v/>
      </c>
      <c r="AC517" s="188" t="str">
        <f t="shared" ref="AC517:AC529" si="158">IF(R517="","",R517)</f>
        <v/>
      </c>
      <c r="AD517" s="187" t="str">
        <f t="shared" si="155"/>
        <v/>
      </c>
      <c r="AE517" s="187" t="str">
        <f t="shared" si="156"/>
        <v/>
      </c>
      <c r="AF517" s="187" t="str">
        <f t="shared" si="157"/>
        <v/>
      </c>
      <c r="AM517" s="83"/>
    </row>
    <row r="518" spans="11:39" ht="16.5">
      <c r="K518" s="179"/>
      <c r="N518" s="177"/>
      <c r="O518" s="178"/>
      <c r="P518" s="94"/>
      <c r="Q518" s="94"/>
      <c r="R518" s="100"/>
      <c r="S518" s="103"/>
      <c r="T518" s="103"/>
      <c r="U518" s="103"/>
      <c r="V518" s="103"/>
      <c r="W518" s="103"/>
      <c r="X518" s="103"/>
      <c r="Y518" s="115"/>
      <c r="Z518" s="197"/>
      <c r="AA518" s="187"/>
      <c r="AB518" s="187" t="str">
        <f t="shared" ref="AB518:AB529" si="159">IF(N518="","",N518)</f>
        <v/>
      </c>
      <c r="AC518" s="188" t="str">
        <f t="shared" si="158"/>
        <v/>
      </c>
      <c r="AD518" s="187" t="str">
        <f t="shared" si="155"/>
        <v/>
      </c>
      <c r="AE518" s="187" t="str">
        <f t="shared" si="156"/>
        <v/>
      </c>
      <c r="AF518" s="187" t="str">
        <f t="shared" si="157"/>
        <v/>
      </c>
      <c r="AM518" s="83"/>
    </row>
    <row r="519" spans="11:39" ht="16.5">
      <c r="K519" s="179"/>
      <c r="N519" s="177"/>
      <c r="O519" s="178"/>
      <c r="P519" s="178"/>
      <c r="Q519" s="94"/>
      <c r="R519" s="100"/>
      <c r="S519" s="103"/>
      <c r="T519" s="103"/>
      <c r="U519" s="103"/>
      <c r="V519" s="103"/>
      <c r="W519" s="103"/>
      <c r="X519" s="103"/>
      <c r="Y519" s="115"/>
      <c r="Z519" s="197"/>
      <c r="AA519" s="187"/>
      <c r="AB519" s="187" t="str">
        <f t="shared" si="159"/>
        <v/>
      </c>
      <c r="AC519" s="188" t="str">
        <f t="shared" si="158"/>
        <v/>
      </c>
      <c r="AD519" s="187" t="str">
        <f t="shared" si="155"/>
        <v/>
      </c>
      <c r="AE519" s="187" t="str">
        <f t="shared" si="156"/>
        <v/>
      </c>
      <c r="AF519" s="187" t="str">
        <f t="shared" si="157"/>
        <v/>
      </c>
      <c r="AM519" s="83"/>
    </row>
    <row r="520" spans="11:39" ht="16.5">
      <c r="K520" s="179"/>
      <c r="N520" s="177"/>
      <c r="O520" s="178"/>
      <c r="P520" s="94"/>
      <c r="Q520" s="94"/>
      <c r="R520" s="100"/>
      <c r="S520" s="103"/>
      <c r="T520" s="103"/>
      <c r="U520" s="103"/>
      <c r="V520" s="103"/>
      <c r="W520" s="103"/>
      <c r="X520" s="103"/>
      <c r="Y520" s="115"/>
      <c r="Z520" s="197"/>
      <c r="AA520" s="187"/>
      <c r="AB520" s="187" t="str">
        <f t="shared" si="159"/>
        <v/>
      </c>
      <c r="AC520" s="188" t="str">
        <f t="shared" si="158"/>
        <v/>
      </c>
      <c r="AD520" s="187" t="str">
        <f t="shared" si="155"/>
        <v/>
      </c>
      <c r="AE520" s="187" t="str">
        <f t="shared" si="156"/>
        <v/>
      </c>
      <c r="AF520" s="187" t="str">
        <f t="shared" si="157"/>
        <v/>
      </c>
      <c r="AM520" s="83"/>
    </row>
    <row r="521" spans="11:39">
      <c r="K521" s="179"/>
      <c r="N521" s="177"/>
      <c r="O521" s="94"/>
      <c r="P521" s="94"/>
      <c r="Q521" s="94"/>
      <c r="R521" s="100"/>
      <c r="S521" s="103"/>
      <c r="T521" s="103"/>
      <c r="U521" s="103"/>
      <c r="V521" s="103"/>
      <c r="W521" s="103"/>
      <c r="X521" s="103"/>
      <c r="Y521" s="115"/>
      <c r="Z521" s="197"/>
      <c r="AA521" s="187"/>
      <c r="AB521" s="187" t="str">
        <f t="shared" si="159"/>
        <v/>
      </c>
      <c r="AC521" s="188" t="str">
        <f t="shared" si="158"/>
        <v/>
      </c>
      <c r="AD521" s="187" t="str">
        <f t="shared" si="155"/>
        <v/>
      </c>
      <c r="AE521" s="187" t="str">
        <f t="shared" si="156"/>
        <v/>
      </c>
      <c r="AF521" s="187" t="str">
        <f t="shared" si="157"/>
        <v/>
      </c>
      <c r="AM521" s="83"/>
    </row>
    <row r="522" spans="11:39">
      <c r="K522" s="179"/>
      <c r="N522" s="177"/>
      <c r="O522" s="94"/>
      <c r="P522" s="94"/>
      <c r="Q522" s="94"/>
      <c r="R522" s="100"/>
      <c r="S522" s="103"/>
      <c r="T522" s="103"/>
      <c r="U522" s="103"/>
      <c r="V522" s="103"/>
      <c r="W522" s="103"/>
      <c r="X522" s="103"/>
      <c r="Y522" s="115"/>
      <c r="Z522" s="197"/>
      <c r="AA522" s="187"/>
      <c r="AB522" s="187" t="str">
        <f t="shared" si="159"/>
        <v/>
      </c>
      <c r="AC522" s="188" t="str">
        <f t="shared" si="158"/>
        <v/>
      </c>
      <c r="AD522" s="187" t="str">
        <f t="shared" si="155"/>
        <v/>
      </c>
      <c r="AE522" s="187" t="str">
        <f t="shared" si="156"/>
        <v/>
      </c>
      <c r="AF522" s="187" t="str">
        <f t="shared" si="157"/>
        <v/>
      </c>
      <c r="AM522" s="83"/>
    </row>
    <row r="523" spans="11:39">
      <c r="K523" s="179"/>
      <c r="N523" s="177"/>
      <c r="O523" s="94"/>
      <c r="P523" s="94"/>
      <c r="Q523" s="94"/>
      <c r="R523" s="100"/>
      <c r="S523" s="103"/>
      <c r="T523" s="103"/>
      <c r="U523" s="103"/>
      <c r="V523" s="103"/>
      <c r="W523" s="103"/>
      <c r="X523" s="103"/>
      <c r="Y523" s="115"/>
      <c r="Z523" s="197"/>
      <c r="AA523" s="187"/>
      <c r="AB523" s="187" t="str">
        <f t="shared" si="159"/>
        <v/>
      </c>
      <c r="AC523" s="188" t="str">
        <f t="shared" si="158"/>
        <v/>
      </c>
      <c r="AD523" s="187" t="str">
        <f t="shared" si="155"/>
        <v/>
      </c>
      <c r="AE523" s="187" t="str">
        <f t="shared" si="156"/>
        <v/>
      </c>
      <c r="AF523" s="187" t="str">
        <f t="shared" si="157"/>
        <v/>
      </c>
      <c r="AM523" s="83"/>
    </row>
    <row r="524" spans="11:39">
      <c r="K524" s="179"/>
      <c r="N524" s="177"/>
      <c r="O524" s="94"/>
      <c r="P524" s="94"/>
      <c r="Q524" s="94"/>
      <c r="R524" s="100"/>
      <c r="S524" s="103"/>
      <c r="T524" s="103"/>
      <c r="U524" s="103"/>
      <c r="V524" s="103"/>
      <c r="W524" s="103"/>
      <c r="X524" s="103"/>
      <c r="Y524" s="115"/>
      <c r="Z524" s="197"/>
      <c r="AA524" s="187"/>
      <c r="AB524" s="187" t="str">
        <f t="shared" si="159"/>
        <v/>
      </c>
      <c r="AC524" s="188" t="str">
        <f t="shared" si="158"/>
        <v/>
      </c>
      <c r="AD524" s="187" t="str">
        <f t="shared" si="155"/>
        <v/>
      </c>
      <c r="AE524" s="187" t="str">
        <f t="shared" si="156"/>
        <v/>
      </c>
      <c r="AF524" s="187" t="str">
        <f t="shared" si="157"/>
        <v/>
      </c>
      <c r="AM524" s="83"/>
    </row>
    <row r="525" spans="11:39">
      <c r="K525" s="179"/>
      <c r="N525" s="177"/>
      <c r="O525" s="94"/>
      <c r="P525" s="94"/>
      <c r="Q525" s="94"/>
      <c r="R525" s="100"/>
      <c r="S525" s="103"/>
      <c r="T525" s="103"/>
      <c r="U525" s="103"/>
      <c r="V525" s="103"/>
      <c r="W525" s="103"/>
      <c r="X525" s="103"/>
      <c r="Y525" s="115"/>
      <c r="Z525" s="189"/>
      <c r="AA525" s="187"/>
      <c r="AB525" s="187" t="str">
        <f t="shared" si="159"/>
        <v/>
      </c>
      <c r="AC525" s="188" t="str">
        <f t="shared" si="158"/>
        <v/>
      </c>
      <c r="AD525" s="187" t="str">
        <f t="shared" si="155"/>
        <v/>
      </c>
      <c r="AE525" s="187" t="str">
        <f t="shared" si="156"/>
        <v/>
      </c>
      <c r="AF525" s="187" t="str">
        <f t="shared" si="157"/>
        <v/>
      </c>
      <c r="AM525" s="83"/>
    </row>
    <row r="526" spans="11:39">
      <c r="K526" s="179"/>
      <c r="N526" s="177"/>
      <c r="O526" s="94"/>
      <c r="P526" s="94"/>
      <c r="Q526" s="94"/>
      <c r="R526" s="100"/>
      <c r="S526" s="103"/>
      <c r="T526" s="103"/>
      <c r="U526" s="103"/>
      <c r="V526" s="103"/>
      <c r="W526" s="103"/>
      <c r="X526" s="103"/>
      <c r="Y526" s="115"/>
      <c r="Z526" s="135"/>
      <c r="AA526" s="187"/>
      <c r="AB526" s="187" t="str">
        <f t="shared" si="159"/>
        <v/>
      </c>
      <c r="AC526" s="188" t="str">
        <f t="shared" si="158"/>
        <v/>
      </c>
      <c r="AD526" s="187" t="str">
        <f t="shared" si="155"/>
        <v/>
      </c>
      <c r="AE526" s="187" t="str">
        <f t="shared" si="156"/>
        <v/>
      </c>
      <c r="AF526" s="187" t="str">
        <f t="shared" si="157"/>
        <v/>
      </c>
      <c r="AM526" s="83"/>
    </row>
    <row r="527" spans="11:39">
      <c r="K527" s="179"/>
      <c r="N527" s="177"/>
      <c r="O527" s="94"/>
      <c r="P527" s="94"/>
      <c r="Q527" s="94"/>
      <c r="R527" s="100"/>
      <c r="S527" s="103"/>
      <c r="T527" s="103"/>
      <c r="U527" s="103"/>
      <c r="V527" s="103"/>
      <c r="W527" s="103"/>
      <c r="X527" s="103"/>
      <c r="Y527" s="115"/>
      <c r="Z527" s="190"/>
      <c r="AA527" s="187"/>
      <c r="AB527" s="187" t="str">
        <f t="shared" si="159"/>
        <v/>
      </c>
      <c r="AC527" s="188" t="str">
        <f t="shared" si="158"/>
        <v/>
      </c>
      <c r="AD527" s="187" t="str">
        <f t="shared" si="155"/>
        <v/>
      </c>
      <c r="AE527" s="187" t="str">
        <f t="shared" si="156"/>
        <v/>
      </c>
      <c r="AF527" s="187" t="str">
        <f t="shared" si="157"/>
        <v/>
      </c>
      <c r="AM527" s="83"/>
    </row>
    <row r="528" spans="11:39" ht="19.5" customHeight="1">
      <c r="K528" s="179"/>
      <c r="N528" s="177"/>
      <c r="O528" s="94"/>
      <c r="P528" s="94"/>
      <c r="Q528" s="94"/>
      <c r="R528" s="100"/>
      <c r="S528" s="103"/>
      <c r="T528" s="103"/>
      <c r="U528" s="103"/>
      <c r="V528" s="103"/>
      <c r="W528" s="103"/>
      <c r="X528" s="103"/>
      <c r="Y528" s="115"/>
      <c r="Z528" s="190"/>
      <c r="AA528" s="187"/>
      <c r="AB528" s="187" t="str">
        <f t="shared" si="159"/>
        <v/>
      </c>
      <c r="AC528" s="188" t="str">
        <f t="shared" si="158"/>
        <v/>
      </c>
      <c r="AD528" s="187" t="str">
        <f t="shared" si="155"/>
        <v/>
      </c>
      <c r="AE528" s="187" t="str">
        <f t="shared" si="156"/>
        <v/>
      </c>
      <c r="AF528" s="187" t="str">
        <f t="shared" si="157"/>
        <v/>
      </c>
      <c r="AM528" s="83"/>
    </row>
    <row r="529" spans="1:39">
      <c r="K529" s="179"/>
      <c r="N529" s="177"/>
      <c r="O529" s="94"/>
      <c r="P529" s="94"/>
      <c r="Q529" s="94"/>
      <c r="R529" s="100"/>
      <c r="S529" s="103"/>
      <c r="T529" s="103"/>
      <c r="U529" s="103"/>
      <c r="V529" s="103"/>
      <c r="W529" s="103"/>
      <c r="X529" s="103"/>
      <c r="Y529" s="115"/>
      <c r="Z529" s="135"/>
      <c r="AA529" s="187"/>
      <c r="AB529" s="187" t="str">
        <f t="shared" si="159"/>
        <v/>
      </c>
      <c r="AC529" s="188" t="str">
        <f t="shared" si="158"/>
        <v/>
      </c>
      <c r="AD529" s="187" t="str">
        <f t="shared" si="155"/>
        <v/>
      </c>
      <c r="AE529" s="187" t="str">
        <f t="shared" si="156"/>
        <v/>
      </c>
      <c r="AF529" s="187" t="str">
        <f t="shared" si="157"/>
        <v/>
      </c>
      <c r="AM529" s="201"/>
    </row>
    <row r="530" spans="1:39">
      <c r="K530" s="179"/>
      <c r="AM530" s="201"/>
    </row>
    <row r="531" spans="1:39">
      <c r="K531" s="179"/>
      <c r="N531" s="182"/>
      <c r="O531" s="182"/>
      <c r="P531" s="182"/>
      <c r="Q531" s="182"/>
      <c r="R531" s="182"/>
      <c r="S531" s="182"/>
      <c r="T531" s="182"/>
      <c r="U531" s="182"/>
      <c r="V531" s="182"/>
      <c r="W531" s="182"/>
      <c r="X531" s="182"/>
      <c r="Y531" s="182"/>
      <c r="Z531" s="182"/>
      <c r="AA531" s="182"/>
      <c r="AB531" s="182"/>
      <c r="AC531" s="182"/>
      <c r="AD531" s="182"/>
      <c r="AE531" s="182"/>
      <c r="AF531" s="182"/>
      <c r="AM531" s="201"/>
    </row>
    <row r="532" spans="1:39">
      <c r="K532" s="201"/>
      <c r="AM532" s="201"/>
    </row>
    <row r="533" spans="1:39">
      <c r="K533" s="201"/>
      <c r="AM533" s="201"/>
    </row>
    <row r="534" spans="1:39" s="1" customFormat="1">
      <c r="D534" s="64"/>
      <c r="K534" s="83"/>
      <c r="AM534" s="83"/>
    </row>
    <row r="535" spans="1:39" s="1" customFormat="1">
      <c r="D535" s="64"/>
      <c r="K535" s="83"/>
      <c r="AM535" s="83"/>
    </row>
    <row r="536" spans="1:39">
      <c r="K536" s="201"/>
      <c r="AM536" s="201"/>
    </row>
    <row r="537" spans="1:39" ht="45" customHeight="1">
      <c r="A537" s="1749" t="s">
        <v>1260</v>
      </c>
      <c r="B537" s="1749"/>
      <c r="C537" s="1749"/>
      <c r="D537" s="1749"/>
      <c r="E537" s="1749"/>
      <c r="F537" s="1749"/>
      <c r="G537" s="1749"/>
      <c r="H537" s="1749"/>
      <c r="I537" s="1749"/>
      <c r="J537" s="1749"/>
      <c r="K537" s="201"/>
      <c r="N537" s="1750" t="s">
        <v>955</v>
      </c>
      <c r="O537" s="1750"/>
      <c r="AM537" s="201"/>
    </row>
    <row r="538" spans="1:39" ht="33.950000000000003" customHeight="1">
      <c r="B538" s="1757" t="s">
        <v>1132</v>
      </c>
      <c r="C538" s="1757"/>
      <c r="D538" s="1757"/>
      <c r="E538" s="1757"/>
      <c r="F538" s="1758" t="s">
        <v>1133</v>
      </c>
      <c r="G538" s="1759"/>
      <c r="H538" s="1759"/>
      <c r="I538" s="1759"/>
      <c r="J538" s="1759"/>
      <c r="K538" s="83"/>
      <c r="L538" s="1777" t="str">
        <f>A537</f>
        <v>B  ④设置地中梁模型</v>
      </c>
      <c r="M538" s="130"/>
      <c r="N538" s="85">
        <v>4</v>
      </c>
      <c r="O538" s="1760">
        <f>O436</f>
        <v>0</v>
      </c>
      <c r="P538" s="1761"/>
      <c r="Q538" s="1762"/>
      <c r="R538" s="97"/>
      <c r="S538" s="97"/>
      <c r="T538" s="1763" t="s">
        <v>1025</v>
      </c>
      <c r="U538" s="1764"/>
      <c r="V538" s="1764"/>
      <c r="W538" s="1764"/>
      <c r="X538" s="1765"/>
      <c r="Y538" s="97"/>
      <c r="Z538" s="97"/>
      <c r="AA538" s="97"/>
      <c r="AB538" s="97"/>
      <c r="AC538" s="97"/>
      <c r="AD538" s="97"/>
      <c r="AE538" s="97"/>
      <c r="AF538" s="97"/>
      <c r="AG538" s="97"/>
      <c r="AH538" s="97"/>
      <c r="AI538" s="97"/>
      <c r="AJ538" s="97"/>
      <c r="AK538" s="97"/>
      <c r="AL538" s="97"/>
      <c r="AM538" s="83"/>
    </row>
    <row r="539" spans="1:39" ht="39.950000000000003" customHeight="1">
      <c r="A539" s="65" t="s">
        <v>1136</v>
      </c>
      <c r="B539" s="66" t="s">
        <v>1261</v>
      </c>
      <c r="C539" s="66" t="s">
        <v>1262</v>
      </c>
      <c r="D539" s="66" t="s">
        <v>1263</v>
      </c>
      <c r="E539" s="66" t="s">
        <v>1264</v>
      </c>
      <c r="F539" s="66" t="s">
        <v>1265</v>
      </c>
      <c r="G539" s="67" t="s">
        <v>1266</v>
      </c>
      <c r="H539" s="67" t="s">
        <v>1267</v>
      </c>
      <c r="I539" s="86" t="s">
        <v>1144</v>
      </c>
      <c r="J539" s="86" t="s">
        <v>1145</v>
      </c>
      <c r="K539" s="83"/>
      <c r="L539" s="1777"/>
      <c r="M539" s="130"/>
      <c r="N539" s="1766" t="s">
        <v>1193</v>
      </c>
      <c r="O539" s="1767"/>
      <c r="P539" s="1768"/>
      <c r="Q539" s="39"/>
      <c r="T539" s="1769" t="s">
        <v>1195</v>
      </c>
      <c r="U539" s="1770"/>
      <c r="V539" s="1771"/>
      <c r="W539" s="1772" t="s">
        <v>1196</v>
      </c>
      <c r="X539" s="1773"/>
      <c r="AM539" s="83"/>
    </row>
    <row r="540" spans="1:39" ht="27">
      <c r="A540" s="68"/>
      <c r="B540" s="69">
        <v>56</v>
      </c>
      <c r="C540" s="70">
        <v>21</v>
      </c>
      <c r="D540" s="71">
        <v>1.5249999999999999</v>
      </c>
      <c r="E540" s="72">
        <v>0</v>
      </c>
      <c r="F540" s="73"/>
      <c r="G540" s="199"/>
      <c r="H540" s="75"/>
      <c r="I540" s="72"/>
      <c r="J540" s="72"/>
      <c r="K540" s="83"/>
      <c r="L540" s="87" t="s">
        <v>1146</v>
      </c>
      <c r="M540" s="87"/>
      <c r="N540" s="88" t="s">
        <v>1197</v>
      </c>
      <c r="O540" s="88" t="s">
        <v>1148</v>
      </c>
      <c r="P540" s="90" t="s">
        <v>1198</v>
      </c>
      <c r="Q540" s="98" t="s">
        <v>1150</v>
      </c>
      <c r="R540" s="98" t="s">
        <v>960</v>
      </c>
      <c r="S540" s="204" t="s">
        <v>1194</v>
      </c>
      <c r="T540" s="98" t="s">
        <v>1199</v>
      </c>
      <c r="U540" s="98" t="s">
        <v>1003</v>
      </c>
      <c r="V540" s="98" t="s">
        <v>1004</v>
      </c>
      <c r="W540" s="144" t="s">
        <v>1200</v>
      </c>
      <c r="X540" s="144" t="s">
        <v>1150</v>
      </c>
      <c r="Y540" s="98" t="s">
        <v>1003</v>
      </c>
      <c r="Z540" s="98" t="s">
        <v>1004</v>
      </c>
      <c r="AA540" s="107" t="s">
        <v>1151</v>
      </c>
      <c r="AB540" s="108" t="s">
        <v>998</v>
      </c>
      <c r="AC540" s="108" t="s">
        <v>999</v>
      </c>
      <c r="AD540" s="109" t="s">
        <v>960</v>
      </c>
      <c r="AE540" s="109" t="s">
        <v>1000</v>
      </c>
      <c r="AF540" s="109" t="s">
        <v>1001</v>
      </c>
      <c r="AG540" s="109" t="s">
        <v>1002</v>
      </c>
      <c r="AH540" s="109" t="s">
        <v>1003</v>
      </c>
      <c r="AI540" s="109" t="s">
        <v>1004</v>
      </c>
      <c r="AJ540" s="109" t="s">
        <v>1005</v>
      </c>
      <c r="AK540" s="109" t="s">
        <v>1006</v>
      </c>
      <c r="AL540" s="109" t="s">
        <v>1007</v>
      </c>
      <c r="AM540" s="83"/>
    </row>
    <row r="541" spans="1:39">
      <c r="A541" s="69"/>
      <c r="B541" s="68">
        <v>57</v>
      </c>
      <c r="C541" s="70">
        <v>22</v>
      </c>
      <c r="D541" s="71">
        <v>0.75</v>
      </c>
      <c r="E541" s="72">
        <f t="shared" ref="E541:E583" si="160">D540+E540</f>
        <v>1.5249999999999999</v>
      </c>
      <c r="F541" s="73"/>
      <c r="G541" s="200"/>
      <c r="H541" s="75"/>
      <c r="I541" s="72"/>
      <c r="J541" s="72"/>
      <c r="K541" s="83"/>
      <c r="L541" s="139" t="s">
        <v>1140</v>
      </c>
      <c r="M541" s="1745" t="s">
        <v>1037</v>
      </c>
      <c r="N541" s="92">
        <v>1</v>
      </c>
      <c r="O541" s="126" t="s">
        <v>1058</v>
      </c>
      <c r="P541" s="94">
        <v>0</v>
      </c>
      <c r="Q541" s="99">
        <f>P541</f>
        <v>0</v>
      </c>
      <c r="R541" s="100" t="s">
        <v>963</v>
      </c>
      <c r="S541" s="150" t="str">
        <f t="shared" ref="S541:S550" si="161">N541&amp;"-"&amp;O541</f>
        <v>1-1W3</v>
      </c>
      <c r="T541" s="146">
        <v>1</v>
      </c>
      <c r="U541" s="147" t="str">
        <f>S541</f>
        <v>1-1W3</v>
      </c>
      <c r="V541" s="148" t="str">
        <f>S542</f>
        <v>2-1W3</v>
      </c>
      <c r="W541" s="80">
        <f ca="1">IF(U541="","",INDEX(INDIRECT("Q"&amp;L$545&amp;":Q"&amp;L$547),MATCH(U541,INDIRECT("S"&amp;$L$545&amp;":S"&amp;L$547),0)))</f>
        <v>0</v>
      </c>
      <c r="X541" s="80">
        <f ca="1">IF(V541="","",INDEX(INDIRECT("Q"&amp;L$545&amp;":Q"&amp;L$547),MATCH(V541,INDIRECT("S"&amp;$L$545&amp;":S"&amp;L$547),0)))</f>
        <v>14</v>
      </c>
      <c r="Y541" s="152" t="str">
        <f>IF(U541="","",MID(U541,FIND("-",U541,1)+1,6))</f>
        <v>1W3</v>
      </c>
      <c r="Z541" s="152" t="str">
        <f>IF(V541="","",MID(V541,FIND("-",V541,1)+1,6))</f>
        <v>1W3</v>
      </c>
      <c r="AA541" s="111">
        <v>40</v>
      </c>
      <c r="AB541" s="153">
        <f t="shared" ref="AB541:AB557" ca="1" si="162">IF(OR(U541="",U541="-"),"",IF(W541+0.00001&gt;MAX(B节点位置B),INDEX(B要素号B,MAX(B要素号B)),LOOKUP(W541+0.00001,B节点位置B,B要素号B)))</f>
        <v>21</v>
      </c>
      <c r="AC541" s="153">
        <f t="shared" ref="AC541:AC557" ca="1" si="163">IF(OR(V541="",V541="-"),"",IF(X541+0.00001&gt;MAX(B节点位置B),MAX(B要素号B),LOOKUP(X541-0.00001,B节点位置B,B要素号B)))</f>
        <v>28</v>
      </c>
      <c r="AD541" s="153" t="str">
        <f>R541</f>
        <v>増分なし</v>
      </c>
      <c r="AE541" s="153" t="s">
        <v>1025</v>
      </c>
      <c r="AF541" s="155">
        <f t="shared" ref="AF541:AF549" ca="1" si="164">IF(OR(U541="",U541="-"),"",IF(AND(AB541="",AC541&lt;&gt;""),ROUND(W541-LOOKUP(AC541,B要素号B,B节点位置B),3),ROUND(W541-LOOKUP(AB541,B要素号B,B节点位置B),3)))</f>
        <v>0</v>
      </c>
      <c r="AG541" s="155">
        <f t="shared" ref="AG541:AG545" ca="1" si="165">IF(OR(V541="",V541="-",AC541=""),"",ROUND(LOOKUP(AC541,B要素号B,B节点位置B)+LOOKUP(AC541,B要素号B,B要素长B)-X541,3))</f>
        <v>0</v>
      </c>
      <c r="AH541" s="153" t="str">
        <f>IF(Y541="","录入参数",IFERROR(IFERROR(IFERROR(IFERROR(INDEX($C$42:$C$91,MATCH(Y541,$B$42:$B$91,0)),INDEX($F$42:$F$91,MATCH(Y541,$E$42:$E$91,0))),INDEX($I$42:$I$91,MATCH(Y541,$H$42:$H$91,0))),INDEX($L$42:$L$91,MATCH(Y541,$K$42:$K$91,0))),"无对应参数"))</f>
        <v>无对应参数</v>
      </c>
      <c r="AI541" s="153" t="e">
        <f t="shared" ref="AI541:AI545" si="166">IF(Z541="","录入参数",_xlfn.IFNA(_xlfn.IFNA(_xlfn.IFNA(_xlfn.IFNA(INDEX($C$42:$C$91,MATCH(Z541,$B$42:$B$91,0)),INDEX($F$42:$F$91,MATCH(Z541,$E$42:$E$91,0))),INDEX($I$42:$I$91,MATCH(Z541,$H$42:$H$91,0))),INDEX($L$42:$L$91,MATCH(Z541,$K$42:$K$91,0))),"无对应参数"))</f>
        <v>#REF!</v>
      </c>
      <c r="AJ541" s="153"/>
      <c r="AK541" s="153"/>
      <c r="AL541" s="153"/>
      <c r="AM541" s="83"/>
    </row>
    <row r="542" spans="1:39">
      <c r="A542" s="77"/>
      <c r="B542" s="68">
        <v>58</v>
      </c>
      <c r="C542" s="70">
        <v>23</v>
      </c>
      <c r="D542" s="71">
        <v>0.75</v>
      </c>
      <c r="E542" s="72">
        <f t="shared" si="160"/>
        <v>2.2749999999999999</v>
      </c>
      <c r="F542" s="73"/>
      <c r="G542" s="200"/>
      <c r="H542" s="75"/>
      <c r="I542" s="72"/>
      <c r="J542" s="72"/>
      <c r="K542" s="83"/>
      <c r="L542" s="139" t="s">
        <v>1138</v>
      </c>
      <c r="M542" s="1746"/>
      <c r="N542" s="92">
        <v>2</v>
      </c>
      <c r="O542" s="126" t="s">
        <v>1058</v>
      </c>
      <c r="P542" s="94">
        <v>14</v>
      </c>
      <c r="Q542" s="80">
        <f t="shared" ref="Q542" si="167">P542+Q541</f>
        <v>14</v>
      </c>
      <c r="R542" s="100" t="s">
        <v>963</v>
      </c>
      <c r="S542" s="150" t="str">
        <f t="shared" si="161"/>
        <v>2-1W3</v>
      </c>
      <c r="T542" s="151">
        <v>2</v>
      </c>
      <c r="U542" s="147"/>
      <c r="V542" s="148"/>
      <c r="W542" s="80" t="str">
        <f t="shared" ref="W542:W550" ca="1" si="168">IF(U542="","",INDEX(INDIRECT("Q"&amp;L$545&amp;":Q"&amp;L$547),MATCH(U542,INDIRECT("S"&amp;$L$545&amp;":S"&amp;L$547),0)))</f>
        <v/>
      </c>
      <c r="X542" s="80" t="str">
        <f t="shared" ref="X542:X550" ca="1" si="169">IF(V542="","",INDEX(INDIRECT("Q"&amp;L$545&amp;":Q"&amp;L$547),MATCH(V542,INDIRECT("S"&amp;$L$545&amp;":S"&amp;L$547),0)))</f>
        <v/>
      </c>
      <c r="Y542" s="152" t="str">
        <f t="shared" ref="Y542:Z542" si="170">IF(U542="","",MID(U542,FIND("-",U542,1)+1,6))</f>
        <v/>
      </c>
      <c r="Z542" s="152" t="str">
        <f t="shared" si="170"/>
        <v/>
      </c>
      <c r="AA542" s="111">
        <v>41</v>
      </c>
      <c r="AB542" s="153" t="str">
        <f t="shared" si="162"/>
        <v/>
      </c>
      <c r="AC542" s="153" t="str">
        <f t="shared" si="163"/>
        <v/>
      </c>
      <c r="AD542" s="153" t="str">
        <f t="shared" ref="AD542:AD548" si="171">R542</f>
        <v>増分なし</v>
      </c>
      <c r="AE542" s="153" t="s">
        <v>1025</v>
      </c>
      <c r="AF542" s="155" t="str">
        <f t="shared" si="164"/>
        <v/>
      </c>
      <c r="AG542" s="155" t="str">
        <f t="shared" si="165"/>
        <v/>
      </c>
      <c r="AH542" s="153" t="str">
        <f t="shared" ref="AH542:AH545" si="172">IF(Y542="","录入参数",_xlfn.IFNA(_xlfn.IFNA(_xlfn.IFNA(_xlfn.IFNA(INDEX($C$42:$C$91,MATCH(Y542,$B$42:$B$91,0)),INDEX($F$42:$F$91,MATCH(Y542,$E$42:$E$91,0))),INDEX($I$42:$I$91,MATCH(Y542,$H$42:$H$91,0))),INDEX($L$42:$L$91,MATCH(Y542,$K$42:$K$91,0))),"无对应参数"))</f>
        <v>录入参数</v>
      </c>
      <c r="AI542" s="153" t="str">
        <f t="shared" si="166"/>
        <v>录入参数</v>
      </c>
      <c r="AJ542" s="153"/>
      <c r="AK542" s="153"/>
      <c r="AL542" s="153"/>
      <c r="AM542" s="83"/>
    </row>
    <row r="543" spans="1:39">
      <c r="A543" s="77"/>
      <c r="B543" s="68">
        <v>59</v>
      </c>
      <c r="C543" s="70">
        <v>24</v>
      </c>
      <c r="D543" s="71">
        <v>3.9750000000000001</v>
      </c>
      <c r="E543" s="72">
        <f t="shared" si="160"/>
        <v>3.0249999999999999</v>
      </c>
      <c r="F543" s="73"/>
      <c r="G543" s="200"/>
      <c r="H543" s="75"/>
      <c r="I543" s="72"/>
      <c r="J543" s="72"/>
      <c r="K543" s="83"/>
      <c r="L543" s="139" t="s">
        <v>1153</v>
      </c>
      <c r="M543" s="1747" t="s">
        <v>1039</v>
      </c>
      <c r="N543" s="202">
        <v>3</v>
      </c>
      <c r="O543" s="126" t="s">
        <v>1043</v>
      </c>
      <c r="P543" s="94">
        <v>0</v>
      </c>
      <c r="Q543" s="99">
        <f>P543</f>
        <v>0</v>
      </c>
      <c r="R543" s="100" t="s">
        <v>963</v>
      </c>
      <c r="S543" s="150" t="str">
        <f t="shared" si="161"/>
        <v>3-2W1</v>
      </c>
      <c r="T543" s="146">
        <v>3</v>
      </c>
      <c r="U543" s="147" t="str">
        <f>S543</f>
        <v>3-2W1</v>
      </c>
      <c r="V543" s="148" t="str">
        <f>S544</f>
        <v>4-2W1</v>
      </c>
      <c r="W543" s="80">
        <f t="shared" ca="1" si="168"/>
        <v>0</v>
      </c>
      <c r="X543" s="80">
        <f t="shared" ca="1" si="169"/>
        <v>1.5249999999999999</v>
      </c>
      <c r="Y543" s="152" t="str">
        <f t="shared" ref="Y543:Y552" si="173">IF(U543="","",MID(U543,FIND("-",U543,1)+1,6))</f>
        <v>2W1</v>
      </c>
      <c r="Z543" s="152" t="str">
        <f t="shared" ref="Z543:Z552" si="174">IF(V543="","",MID(V543,FIND("-",V543,1)+1,6))</f>
        <v>2W1</v>
      </c>
      <c r="AA543" s="111">
        <v>42</v>
      </c>
      <c r="AB543" s="153">
        <f t="shared" ca="1" si="162"/>
        <v>21</v>
      </c>
      <c r="AC543" s="153">
        <f t="shared" ca="1" si="163"/>
        <v>21</v>
      </c>
      <c r="AD543" s="153" t="str">
        <f t="shared" si="171"/>
        <v>増分なし</v>
      </c>
      <c r="AE543" s="153" t="s">
        <v>1025</v>
      </c>
      <c r="AF543" s="155">
        <f t="shared" ca="1" si="164"/>
        <v>0</v>
      </c>
      <c r="AG543" s="155">
        <f t="shared" ca="1" si="165"/>
        <v>0</v>
      </c>
      <c r="AH543" s="153" t="e">
        <f t="shared" si="172"/>
        <v>#REF!</v>
      </c>
      <c r="AI543" s="153" t="e">
        <f t="shared" si="166"/>
        <v>#REF!</v>
      </c>
      <c r="AJ543" s="153"/>
      <c r="AK543" s="153"/>
      <c r="AL543" s="153"/>
      <c r="AM543" s="83"/>
    </row>
    <row r="544" spans="1:39">
      <c r="A544" s="77"/>
      <c r="B544" s="68">
        <v>60</v>
      </c>
      <c r="C544" s="70">
        <v>25</v>
      </c>
      <c r="D544" s="71">
        <v>3.9750000000000001</v>
      </c>
      <c r="E544" s="72">
        <f t="shared" si="160"/>
        <v>7</v>
      </c>
      <c r="F544" s="73"/>
      <c r="G544" s="200"/>
      <c r="H544" s="75"/>
      <c r="I544" s="72"/>
      <c r="J544" s="72"/>
      <c r="K544" s="83"/>
      <c r="L544" s="140" t="s">
        <v>1201</v>
      </c>
      <c r="M544" s="1747"/>
      <c r="N544" s="202">
        <v>4</v>
      </c>
      <c r="O544" s="126" t="s">
        <v>1043</v>
      </c>
      <c r="P544" s="94">
        <v>1.5249999999999999</v>
      </c>
      <c r="Q544" s="80">
        <f>P544+Q543</f>
        <v>1.5249999999999999</v>
      </c>
      <c r="R544" s="100" t="s">
        <v>963</v>
      </c>
      <c r="S544" s="150" t="str">
        <f t="shared" si="161"/>
        <v>4-2W1</v>
      </c>
      <c r="T544" s="151">
        <v>4</v>
      </c>
      <c r="U544" s="147" t="str">
        <f>S545</f>
        <v>5-2W2</v>
      </c>
      <c r="V544" s="148" t="str">
        <f>S546</f>
        <v>6-2W2</v>
      </c>
      <c r="W544" s="80">
        <f t="shared" ca="1" si="168"/>
        <v>1.5249999999999999</v>
      </c>
      <c r="X544" s="80">
        <f t="shared" ca="1" si="169"/>
        <v>3.0249999999999999</v>
      </c>
      <c r="Y544" s="152" t="str">
        <f t="shared" si="173"/>
        <v>2W2</v>
      </c>
      <c r="Z544" s="152" t="str">
        <f t="shared" si="174"/>
        <v>2W2</v>
      </c>
      <c r="AA544" s="111">
        <v>43</v>
      </c>
      <c r="AB544" s="153">
        <f t="shared" ca="1" si="162"/>
        <v>22</v>
      </c>
      <c r="AC544" s="153">
        <f t="shared" ca="1" si="163"/>
        <v>23</v>
      </c>
      <c r="AD544" s="153" t="str">
        <f t="shared" si="171"/>
        <v>増分なし</v>
      </c>
      <c r="AE544" s="153" t="s">
        <v>1025</v>
      </c>
      <c r="AF544" s="155">
        <f t="shared" ca="1" si="164"/>
        <v>0</v>
      </c>
      <c r="AG544" s="155">
        <f t="shared" ca="1" si="165"/>
        <v>0</v>
      </c>
      <c r="AH544" s="153" t="e">
        <f t="shared" si="172"/>
        <v>#REF!</v>
      </c>
      <c r="AI544" s="153" t="e">
        <f t="shared" si="166"/>
        <v>#REF!</v>
      </c>
      <c r="AJ544" s="153"/>
      <c r="AK544" s="153"/>
      <c r="AL544" s="153"/>
      <c r="AM544" s="83"/>
    </row>
    <row r="545" spans="2:39">
      <c r="B545" s="68">
        <v>61</v>
      </c>
      <c r="C545" s="70">
        <v>26</v>
      </c>
      <c r="D545" s="71">
        <v>0.75</v>
      </c>
      <c r="E545" s="72">
        <f t="shared" si="160"/>
        <v>10.975</v>
      </c>
      <c r="F545" s="73"/>
      <c r="G545" s="200"/>
      <c r="H545" s="75"/>
      <c r="I545" s="72"/>
      <c r="J545" s="72"/>
      <c r="K545" s="83"/>
      <c r="L545" s="141">
        <f>ROW(N541)</f>
        <v>541</v>
      </c>
      <c r="M545" s="1747"/>
      <c r="N545" s="202">
        <v>5</v>
      </c>
      <c r="O545" s="126" t="s">
        <v>1048</v>
      </c>
      <c r="P545" s="94">
        <v>0</v>
      </c>
      <c r="Q545" s="80">
        <f t="shared" ref="Q545:Q553" si="175">P545+Q544</f>
        <v>1.5249999999999999</v>
      </c>
      <c r="R545" s="100" t="s">
        <v>963</v>
      </c>
      <c r="S545" s="150" t="str">
        <f t="shared" si="161"/>
        <v>5-2W2</v>
      </c>
      <c r="T545" s="146">
        <v>5</v>
      </c>
      <c r="U545" s="147" t="str">
        <f>S547</f>
        <v>7-2W1</v>
      </c>
      <c r="V545" s="148" t="str">
        <f>S548</f>
        <v>8-2W1</v>
      </c>
      <c r="W545" s="80">
        <f t="shared" ca="1" si="168"/>
        <v>3.0249999999999999</v>
      </c>
      <c r="X545" s="80">
        <f t="shared" ca="1" si="169"/>
        <v>10.975</v>
      </c>
      <c r="Y545" s="152" t="str">
        <f t="shared" si="173"/>
        <v>2W1</v>
      </c>
      <c r="Z545" s="152" t="str">
        <f t="shared" si="174"/>
        <v>2W1</v>
      </c>
      <c r="AA545" s="111">
        <v>44</v>
      </c>
      <c r="AB545" s="153">
        <f t="shared" ca="1" si="162"/>
        <v>24</v>
      </c>
      <c r="AC545" s="153">
        <f t="shared" ca="1" si="163"/>
        <v>25</v>
      </c>
      <c r="AD545" s="153" t="str">
        <f t="shared" si="171"/>
        <v>増分なし</v>
      </c>
      <c r="AE545" s="153" t="s">
        <v>1025</v>
      </c>
      <c r="AF545" s="155">
        <f t="shared" ca="1" si="164"/>
        <v>0</v>
      </c>
      <c r="AG545" s="155">
        <f t="shared" ca="1" si="165"/>
        <v>0</v>
      </c>
      <c r="AH545" s="153" t="e">
        <f t="shared" si="172"/>
        <v>#REF!</v>
      </c>
      <c r="AI545" s="153" t="e">
        <f t="shared" si="166"/>
        <v>#REF!</v>
      </c>
      <c r="AJ545" s="153"/>
      <c r="AK545" s="153"/>
      <c r="AL545" s="153"/>
      <c r="AM545" s="83"/>
    </row>
    <row r="546" spans="2:39">
      <c r="B546" s="68">
        <v>62</v>
      </c>
      <c r="C546" s="70">
        <v>27</v>
      </c>
      <c r="D546" s="71">
        <v>0.75</v>
      </c>
      <c r="E546" s="72">
        <f t="shared" si="160"/>
        <v>11.725</v>
      </c>
      <c r="F546" s="73"/>
      <c r="G546" s="200"/>
      <c r="H546" s="75"/>
      <c r="I546" s="72"/>
      <c r="J546" s="72"/>
      <c r="K546" s="83"/>
      <c r="L546" s="140" t="s">
        <v>1202</v>
      </c>
      <c r="M546" s="1747"/>
      <c r="N546" s="202">
        <v>6</v>
      </c>
      <c r="O546" s="126" t="s">
        <v>1048</v>
      </c>
      <c r="P546" s="94">
        <v>1.5</v>
      </c>
      <c r="Q546" s="80">
        <f t="shared" si="175"/>
        <v>3.0249999999999999</v>
      </c>
      <c r="R546" s="100" t="s">
        <v>963</v>
      </c>
      <c r="S546" s="150" t="str">
        <f t="shared" si="161"/>
        <v>6-2W2</v>
      </c>
      <c r="T546" s="151">
        <v>6</v>
      </c>
      <c r="U546" s="147" t="str">
        <f>S549</f>
        <v>9-2W2</v>
      </c>
      <c r="V546" s="148" t="str">
        <f>S550</f>
        <v>10-2W2</v>
      </c>
      <c r="W546" s="80">
        <f t="shared" ca="1" si="168"/>
        <v>10.975</v>
      </c>
      <c r="X546" s="80">
        <f t="shared" ca="1" si="169"/>
        <v>12.475</v>
      </c>
      <c r="Y546" s="152" t="str">
        <f t="shared" si="173"/>
        <v>2W2</v>
      </c>
      <c r="Z546" s="152" t="str">
        <f t="shared" si="174"/>
        <v>2W2</v>
      </c>
      <c r="AA546" s="111">
        <v>45</v>
      </c>
      <c r="AB546" s="153">
        <f t="shared" ca="1" si="162"/>
        <v>26</v>
      </c>
      <c r="AC546" s="153">
        <f t="shared" ca="1" si="163"/>
        <v>27</v>
      </c>
      <c r="AD546" s="153" t="str">
        <f t="shared" si="171"/>
        <v>増分なし</v>
      </c>
      <c r="AE546" s="153" t="s">
        <v>1025</v>
      </c>
      <c r="AF546" s="155">
        <f ca="1">IF(OR(U546="",U546="-"),"",IF(AND(AB546="",AC546&lt;&gt;""),ROUND(W546-LOOKUP(AC546,B要素号B,B节点位置B),3),ROUND(W546-LOOKUP(AB546,B要素号B,B节点位置B),3)))</f>
        <v>0</v>
      </c>
      <c r="AG546" s="155">
        <f ca="1">IF(OR(V546="",V546="-",AC546=""),"",ROUND(LOOKUP(AC546,B要素号B,B节点位置B)+LOOKUP(AC546,B要素号B,B要素长B)-X546,3))</f>
        <v>0</v>
      </c>
      <c r="AH546" s="153" t="e">
        <f t="shared" ref="AH546:AI548" si="176">IF(Y546="","录入参数",_xlfn.IFNA(_xlfn.IFNA(_xlfn.IFNA(_xlfn.IFNA(INDEX($C$42:$C$91,MATCH(Y546,$B$42:$B$91,0)),INDEX($F$42:$F$91,MATCH(Y546,$E$42:$E$91,0))),INDEX($I$42:$I$91,MATCH(Y546,$H$42:$H$91,0))),INDEX($L$42:$L$91,MATCH(Y546,$K$42:$K$91,0))),"无对应参数"))</f>
        <v>#REF!</v>
      </c>
      <c r="AI546" s="153" t="e">
        <f t="shared" si="176"/>
        <v>#REF!</v>
      </c>
      <c r="AJ546" s="153"/>
      <c r="AK546" s="153"/>
      <c r="AL546" s="153"/>
      <c r="AM546" s="83"/>
    </row>
    <row r="547" spans="2:39">
      <c r="B547" s="68">
        <v>63</v>
      </c>
      <c r="C547" s="70">
        <v>28</v>
      </c>
      <c r="D547" s="71">
        <v>1.5249999999999999</v>
      </c>
      <c r="E547" s="72">
        <f t="shared" si="160"/>
        <v>12.475</v>
      </c>
      <c r="F547" s="72"/>
      <c r="G547" s="72"/>
      <c r="H547" s="72"/>
      <c r="I547" s="72"/>
      <c r="J547" s="72"/>
      <c r="K547" s="201"/>
      <c r="L547" s="141">
        <f>ROW(N559)</f>
        <v>559</v>
      </c>
      <c r="M547" s="1747"/>
      <c r="N547" s="202">
        <v>7</v>
      </c>
      <c r="O547" s="126" t="s">
        <v>1043</v>
      </c>
      <c r="P547" s="94">
        <v>0</v>
      </c>
      <c r="Q547" s="80">
        <f t="shared" si="175"/>
        <v>3.0249999999999999</v>
      </c>
      <c r="R547" s="100" t="s">
        <v>963</v>
      </c>
      <c r="S547" s="150" t="str">
        <f t="shared" si="161"/>
        <v>7-2W1</v>
      </c>
      <c r="T547" s="146">
        <v>7</v>
      </c>
      <c r="U547" s="147" t="str">
        <f>S551</f>
        <v>11-2W1</v>
      </c>
      <c r="V547" s="148" t="str">
        <f>S552</f>
        <v>12-2W1</v>
      </c>
      <c r="W547" s="80">
        <f t="shared" ca="1" si="168"/>
        <v>12.475</v>
      </c>
      <c r="X547" s="80">
        <f t="shared" ca="1" si="169"/>
        <v>14</v>
      </c>
      <c r="Y547" s="152" t="str">
        <f t="shared" si="173"/>
        <v>2W1</v>
      </c>
      <c r="Z547" s="152" t="str">
        <f t="shared" si="174"/>
        <v>2W1</v>
      </c>
      <c r="AA547" s="111">
        <v>46</v>
      </c>
      <c r="AB547" s="153">
        <f t="shared" ca="1" si="162"/>
        <v>28</v>
      </c>
      <c r="AC547" s="153">
        <f t="shared" ca="1" si="163"/>
        <v>28</v>
      </c>
      <c r="AD547" s="153" t="str">
        <f t="shared" si="171"/>
        <v>増分なし</v>
      </c>
      <c r="AE547" s="153" t="s">
        <v>1025</v>
      </c>
      <c r="AF547" s="155">
        <f ca="1">IF(OR(U547="",U547="-"),"",IF(AND(AB547="",AC547&lt;&gt;""),ROUND(W547-LOOKUP(AC547,B要素号B,B节点位置B),3),ROUND(W547-LOOKUP(AB547,B要素号B,B节点位置B),3)))</f>
        <v>0</v>
      </c>
      <c r="AG547" s="155">
        <f ca="1">IF(OR(V547="",V547="-",AC547=""),"",ROUND(LOOKUP(AC547,B要素号B,B节点位置B)+LOOKUP(AC547,B要素号B,B要素长B)-X547,3))</f>
        <v>0</v>
      </c>
      <c r="AH547" s="153" t="e">
        <f t="shared" si="176"/>
        <v>#REF!</v>
      </c>
      <c r="AI547" s="153" t="e">
        <f t="shared" si="176"/>
        <v>#REF!</v>
      </c>
      <c r="AJ547" s="153"/>
      <c r="AK547" s="153"/>
      <c r="AL547" s="153"/>
      <c r="AM547" s="201"/>
    </row>
    <row r="548" spans="2:39">
      <c r="B548" s="68"/>
      <c r="C548" s="70"/>
      <c r="D548" s="120"/>
      <c r="E548" s="72">
        <f t="shared" si="160"/>
        <v>14</v>
      </c>
      <c r="F548" s="72"/>
      <c r="G548" s="72"/>
      <c r="H548" s="72">
        <f ca="1">LOOKUP(X546-0.00001,B节点位置B,B要素号B)</f>
        <v>27</v>
      </c>
      <c r="I548" s="72"/>
      <c r="J548" s="72"/>
      <c r="K548" s="201"/>
      <c r="M548" s="1747"/>
      <c r="N548" s="202">
        <v>8</v>
      </c>
      <c r="O548" s="126" t="s">
        <v>1043</v>
      </c>
      <c r="P548" s="94">
        <v>7.95</v>
      </c>
      <c r="Q548" s="80">
        <f t="shared" si="175"/>
        <v>10.975</v>
      </c>
      <c r="R548" s="100" t="s">
        <v>963</v>
      </c>
      <c r="S548" s="150" t="str">
        <f t="shared" si="161"/>
        <v>8-2W1</v>
      </c>
      <c r="T548" s="151">
        <v>8</v>
      </c>
      <c r="U548" s="147"/>
      <c r="V548" s="148"/>
      <c r="W548" s="80" t="str">
        <f t="shared" ca="1" si="168"/>
        <v/>
      </c>
      <c r="X548" s="80" t="str">
        <f t="shared" ca="1" si="169"/>
        <v/>
      </c>
      <c r="Y548" s="152" t="str">
        <f t="shared" si="173"/>
        <v/>
      </c>
      <c r="Z548" s="152" t="str">
        <f t="shared" si="174"/>
        <v/>
      </c>
      <c r="AA548" s="111">
        <v>47</v>
      </c>
      <c r="AB548" s="153" t="str">
        <f t="shared" si="162"/>
        <v/>
      </c>
      <c r="AC548" s="153" t="str">
        <f t="shared" si="163"/>
        <v/>
      </c>
      <c r="AD548" s="153" t="str">
        <f t="shared" si="171"/>
        <v>増分なし</v>
      </c>
      <c r="AE548" s="153" t="s">
        <v>1025</v>
      </c>
      <c r="AF548" s="155" t="str">
        <f>IF(OR(U548="",U548="-"),"",IF(AND(AB548="",AC548&lt;&gt;""),ROUND(W548-LOOKUP(AC548,B要素号B,B节点位置B),3),ROUND(W548-LOOKUP(AB548,B要素号B,B节点位置B),3)))</f>
        <v/>
      </c>
      <c r="AG548" s="155" t="str">
        <f>IF(OR(V548="",V548="-",AC548=""),"",ROUND(LOOKUP(AC548,B要素号B,B节点位置B)+LOOKUP(AC548,B要素号B,B要素长B)-X548,3))</f>
        <v/>
      </c>
      <c r="AH548" s="153" t="str">
        <f t="shared" si="176"/>
        <v>录入参数</v>
      </c>
      <c r="AI548" s="153" t="str">
        <f t="shared" si="176"/>
        <v>录入参数</v>
      </c>
      <c r="AJ548" s="153"/>
      <c r="AK548" s="153"/>
      <c r="AL548" s="153"/>
      <c r="AM548" s="201"/>
    </row>
    <row r="549" spans="2:39">
      <c r="B549" s="68"/>
      <c r="C549" s="70"/>
      <c r="D549" s="120"/>
      <c r="E549" s="72">
        <f t="shared" si="160"/>
        <v>14</v>
      </c>
      <c r="F549" s="72"/>
      <c r="G549" s="72"/>
      <c r="H549" s="72">
        <f>MAX(A节点位置A)</f>
        <v>12.2</v>
      </c>
      <c r="I549" s="72"/>
      <c r="J549" s="72"/>
      <c r="K549" s="201"/>
      <c r="M549" s="1747"/>
      <c r="N549" s="202">
        <v>9</v>
      </c>
      <c r="O549" s="126" t="s">
        <v>1048</v>
      </c>
      <c r="P549" s="94">
        <v>0</v>
      </c>
      <c r="Q549" s="80">
        <f t="shared" si="175"/>
        <v>10.975</v>
      </c>
      <c r="R549" s="100" t="s">
        <v>963</v>
      </c>
      <c r="S549" s="150" t="str">
        <f t="shared" si="161"/>
        <v>9-2W2</v>
      </c>
      <c r="T549" s="146">
        <v>9</v>
      </c>
      <c r="U549" s="147"/>
      <c r="V549" s="148"/>
      <c r="W549" s="80" t="str">
        <f t="shared" ca="1" si="168"/>
        <v/>
      </c>
      <c r="X549" s="80" t="str">
        <f t="shared" ca="1" si="169"/>
        <v/>
      </c>
      <c r="Y549" s="152" t="str">
        <f t="shared" si="173"/>
        <v/>
      </c>
      <c r="Z549" s="152" t="str">
        <f t="shared" si="174"/>
        <v/>
      </c>
      <c r="AA549" s="111">
        <v>48</v>
      </c>
      <c r="AB549" s="153" t="str">
        <f t="shared" si="162"/>
        <v/>
      </c>
      <c r="AC549" s="153" t="str">
        <f t="shared" si="163"/>
        <v/>
      </c>
      <c r="AD549" s="153"/>
      <c r="AE549" s="153"/>
      <c r="AF549" s="155" t="str">
        <f t="shared" si="164"/>
        <v/>
      </c>
      <c r="AG549" s="155"/>
      <c r="AH549" s="153"/>
      <c r="AI549" s="153"/>
      <c r="AJ549" s="153"/>
      <c r="AK549" s="153"/>
      <c r="AL549" s="153"/>
      <c r="AM549" s="201"/>
    </row>
    <row r="550" spans="2:39">
      <c r="B550" s="68"/>
      <c r="C550" s="70"/>
      <c r="D550" s="120"/>
      <c r="E550" s="72">
        <f t="shared" si="160"/>
        <v>14</v>
      </c>
      <c r="F550" s="72"/>
      <c r="G550" s="72"/>
      <c r="H550" s="72"/>
      <c r="I550" s="72"/>
      <c r="J550" s="72"/>
      <c r="K550" s="201"/>
      <c r="M550" s="1747"/>
      <c r="N550" s="202">
        <v>10</v>
      </c>
      <c r="O550" s="203" t="s">
        <v>1048</v>
      </c>
      <c r="P550" s="94">
        <v>1.5</v>
      </c>
      <c r="Q550" s="80">
        <f t="shared" si="175"/>
        <v>12.475</v>
      </c>
      <c r="R550" s="100" t="s">
        <v>963</v>
      </c>
      <c r="S550" s="150" t="str">
        <f t="shared" si="161"/>
        <v>10-2W2</v>
      </c>
      <c r="T550" s="151">
        <v>10</v>
      </c>
      <c r="U550" s="147"/>
      <c r="V550" s="148"/>
      <c r="W550" s="80" t="str">
        <f t="shared" ca="1" si="168"/>
        <v/>
      </c>
      <c r="X550" s="80" t="str">
        <f t="shared" ca="1" si="169"/>
        <v/>
      </c>
      <c r="Y550" s="152" t="str">
        <f t="shared" si="173"/>
        <v/>
      </c>
      <c r="Z550" s="152" t="str">
        <f t="shared" si="174"/>
        <v/>
      </c>
      <c r="AA550" s="111">
        <v>49</v>
      </c>
      <c r="AB550" s="153" t="str">
        <f t="shared" si="162"/>
        <v/>
      </c>
      <c r="AC550" s="153" t="str">
        <f t="shared" si="163"/>
        <v/>
      </c>
      <c r="AD550" s="153"/>
      <c r="AE550" s="153"/>
      <c r="AF550" s="155"/>
      <c r="AG550" s="155"/>
      <c r="AH550" s="153"/>
      <c r="AI550" s="153"/>
      <c r="AJ550" s="153"/>
      <c r="AK550" s="153"/>
      <c r="AL550" s="153"/>
      <c r="AM550" s="201"/>
    </row>
    <row r="551" spans="2:39">
      <c r="B551" s="68"/>
      <c r="C551" s="70"/>
      <c r="D551" s="120"/>
      <c r="E551" s="72">
        <f t="shared" si="160"/>
        <v>14</v>
      </c>
      <c r="F551" s="72"/>
      <c r="G551" s="72"/>
      <c r="H551" s="72"/>
      <c r="I551" s="72"/>
      <c r="J551" s="72"/>
      <c r="K551" s="201"/>
      <c r="M551" s="1747"/>
      <c r="N551" s="202">
        <v>11</v>
      </c>
      <c r="O551" s="126" t="s">
        <v>1043</v>
      </c>
      <c r="P551" s="94">
        <v>0</v>
      </c>
      <c r="Q551" s="80">
        <f t="shared" si="175"/>
        <v>12.475</v>
      </c>
      <c r="R551" s="100" t="s">
        <v>963</v>
      </c>
      <c r="S551" s="150" t="str">
        <f t="shared" ref="S551:S557" si="177">N551&amp;"-"&amp;O551</f>
        <v>11-2W1</v>
      </c>
      <c r="T551" s="146">
        <v>11</v>
      </c>
      <c r="U551" s="147"/>
      <c r="V551" s="148"/>
      <c r="W551" s="80" t="str">
        <f t="shared" ref="W551:W557" ca="1" si="178">IF(U551="","",INDEX(INDIRECT("Q"&amp;L$545&amp;":Q"&amp;L$547),MATCH(U551,INDIRECT("S"&amp;$L$545&amp;":S"&amp;L$547),0)))</f>
        <v/>
      </c>
      <c r="X551" s="80" t="str">
        <f t="shared" ref="X551:X557" ca="1" si="179">IF(V551="","",INDEX(INDIRECT("Q"&amp;L$545&amp;":Q"&amp;L$547),MATCH(V551,INDIRECT("S"&amp;$L$545&amp;":S"&amp;L$547),0)))</f>
        <v/>
      </c>
      <c r="Y551" s="152" t="str">
        <f t="shared" si="173"/>
        <v/>
      </c>
      <c r="Z551" s="152" t="str">
        <f t="shared" si="174"/>
        <v/>
      </c>
      <c r="AA551" s="111">
        <v>50</v>
      </c>
      <c r="AB551" s="153" t="str">
        <f t="shared" si="162"/>
        <v/>
      </c>
      <c r="AC551" s="153" t="str">
        <f t="shared" si="163"/>
        <v/>
      </c>
      <c r="AD551" s="153"/>
      <c r="AE551" s="153"/>
      <c r="AF551" s="155"/>
      <c r="AG551" s="155"/>
      <c r="AH551" s="153"/>
      <c r="AI551" s="153"/>
      <c r="AJ551" s="153"/>
      <c r="AK551" s="153"/>
      <c r="AL551" s="153"/>
      <c r="AM551" s="201"/>
    </row>
    <row r="552" spans="2:39">
      <c r="B552" s="68"/>
      <c r="C552" s="70"/>
      <c r="D552" s="120"/>
      <c r="E552" s="72">
        <f t="shared" si="160"/>
        <v>14</v>
      </c>
      <c r="F552" s="72"/>
      <c r="G552" s="72"/>
      <c r="H552" s="72"/>
      <c r="I552" s="72"/>
      <c r="J552" s="72"/>
      <c r="K552" s="201"/>
      <c r="M552" s="1747"/>
      <c r="N552" s="202">
        <v>12</v>
      </c>
      <c r="O552" s="126" t="s">
        <v>1043</v>
      </c>
      <c r="P552" s="94">
        <v>1.5249999999999999</v>
      </c>
      <c r="Q552" s="80">
        <f t="shared" si="175"/>
        <v>14</v>
      </c>
      <c r="R552" s="100" t="s">
        <v>963</v>
      </c>
      <c r="S552" s="150" t="str">
        <f t="shared" si="177"/>
        <v>12-2W1</v>
      </c>
      <c r="T552" s="151">
        <v>12</v>
      </c>
      <c r="U552" s="147"/>
      <c r="V552" s="148"/>
      <c r="W552" s="80" t="str">
        <f t="shared" ca="1" si="178"/>
        <v/>
      </c>
      <c r="X552" s="80" t="str">
        <f t="shared" ca="1" si="179"/>
        <v/>
      </c>
      <c r="Y552" s="152" t="str">
        <f t="shared" si="173"/>
        <v/>
      </c>
      <c r="Z552" s="152" t="str">
        <f t="shared" si="174"/>
        <v/>
      </c>
      <c r="AA552" s="111">
        <v>51</v>
      </c>
      <c r="AB552" s="153" t="str">
        <f t="shared" si="162"/>
        <v/>
      </c>
      <c r="AC552" s="153" t="str">
        <f t="shared" si="163"/>
        <v/>
      </c>
      <c r="AD552" s="153"/>
      <c r="AE552" s="153"/>
      <c r="AF552" s="155"/>
      <c r="AG552" s="155"/>
      <c r="AH552" s="153"/>
      <c r="AI552" s="153"/>
      <c r="AJ552" s="153"/>
      <c r="AK552" s="153"/>
      <c r="AL552" s="153"/>
      <c r="AM552" s="201"/>
    </row>
    <row r="553" spans="2:39">
      <c r="B553" s="68"/>
      <c r="C553" s="70"/>
      <c r="D553" s="120"/>
      <c r="E553" s="72">
        <f t="shared" si="160"/>
        <v>14</v>
      </c>
      <c r="F553" s="72"/>
      <c r="G553" s="72"/>
      <c r="H553" s="72"/>
      <c r="I553" s="72"/>
      <c r="J553" s="72"/>
      <c r="K553" s="201"/>
      <c r="N553" s="92">
        <v>13</v>
      </c>
      <c r="O553" s="121"/>
      <c r="P553" s="94"/>
      <c r="Q553" s="80">
        <f t="shared" si="175"/>
        <v>14</v>
      </c>
      <c r="R553" s="100" t="s">
        <v>963</v>
      </c>
      <c r="S553" s="150" t="str">
        <f t="shared" si="177"/>
        <v>13-</v>
      </c>
      <c r="T553" s="151">
        <v>13</v>
      </c>
      <c r="U553" s="147"/>
      <c r="V553" s="148"/>
      <c r="W553" s="80" t="str">
        <f t="shared" ca="1" si="178"/>
        <v/>
      </c>
      <c r="X553" s="80" t="str">
        <f t="shared" ca="1" si="179"/>
        <v/>
      </c>
      <c r="Y553" s="152" t="str">
        <f t="shared" ref="Y553:Z557" si="180">IF(U553="","",MID(U553,FIND("-",U553,1)+1,6))</f>
        <v/>
      </c>
      <c r="Z553" s="152" t="str">
        <f t="shared" si="180"/>
        <v/>
      </c>
      <c r="AA553" s="111">
        <v>52</v>
      </c>
      <c r="AB553" s="153" t="str">
        <f t="shared" si="162"/>
        <v/>
      </c>
      <c r="AC553" s="153" t="str">
        <f t="shared" si="163"/>
        <v/>
      </c>
      <c r="AD553" s="153"/>
      <c r="AE553" s="153"/>
      <c r="AF553" s="155"/>
      <c r="AG553" s="155"/>
      <c r="AH553" s="153"/>
      <c r="AI553" s="153"/>
      <c r="AJ553" s="153"/>
      <c r="AK553" s="153"/>
      <c r="AL553" s="153"/>
      <c r="AM553" s="201"/>
    </row>
    <row r="554" spans="2:39">
      <c r="B554" s="68"/>
      <c r="C554" s="70"/>
      <c r="D554" s="120"/>
      <c r="E554" s="72">
        <f t="shared" si="160"/>
        <v>14</v>
      </c>
      <c r="F554" s="80"/>
      <c r="G554" s="72"/>
      <c r="H554" s="80"/>
      <c r="I554" s="80"/>
      <c r="J554" s="80"/>
      <c r="K554" s="201"/>
      <c r="N554" s="92">
        <v>14</v>
      </c>
      <c r="O554" s="121"/>
      <c r="P554" s="94"/>
      <c r="Q554" s="80"/>
      <c r="R554" s="100" t="s">
        <v>963</v>
      </c>
      <c r="S554" s="150" t="str">
        <f t="shared" si="177"/>
        <v>14-</v>
      </c>
      <c r="T554" s="151">
        <v>14</v>
      </c>
      <c r="U554" s="147"/>
      <c r="V554" s="148"/>
      <c r="W554" s="80" t="str">
        <f t="shared" ca="1" si="178"/>
        <v/>
      </c>
      <c r="X554" s="80" t="str">
        <f t="shared" ca="1" si="179"/>
        <v/>
      </c>
      <c r="Y554" s="152" t="str">
        <f t="shared" si="180"/>
        <v/>
      </c>
      <c r="Z554" s="152" t="str">
        <f t="shared" si="180"/>
        <v/>
      </c>
      <c r="AA554" s="111">
        <v>53</v>
      </c>
      <c r="AB554" s="153" t="str">
        <f t="shared" si="162"/>
        <v/>
      </c>
      <c r="AC554" s="153" t="str">
        <f t="shared" si="163"/>
        <v/>
      </c>
      <c r="AD554" s="153"/>
      <c r="AE554" s="153"/>
      <c r="AF554" s="155"/>
      <c r="AG554" s="155"/>
      <c r="AH554" s="153"/>
      <c r="AI554" s="153"/>
      <c r="AJ554" s="153"/>
      <c r="AK554" s="153"/>
      <c r="AL554" s="153"/>
      <c r="AM554" s="201"/>
    </row>
    <row r="555" spans="2:39">
      <c r="B555" s="68"/>
      <c r="C555" s="70"/>
      <c r="D555" s="120"/>
      <c r="E555" s="72">
        <f t="shared" si="160"/>
        <v>14</v>
      </c>
      <c r="F555" s="80"/>
      <c r="G555" s="72"/>
      <c r="H555" s="80"/>
      <c r="I555" s="80"/>
      <c r="J555" s="80"/>
      <c r="K555" s="201"/>
      <c r="N555" s="92">
        <v>15</v>
      </c>
      <c r="O555" s="121"/>
      <c r="P555" s="94"/>
      <c r="Q555" s="80"/>
      <c r="R555" s="100" t="s">
        <v>963</v>
      </c>
      <c r="S555" s="150" t="str">
        <f t="shared" si="177"/>
        <v>15-</v>
      </c>
      <c r="T555" s="151">
        <v>15</v>
      </c>
      <c r="U555" s="147"/>
      <c r="V555" s="148"/>
      <c r="W555" s="80" t="str">
        <f t="shared" ca="1" si="178"/>
        <v/>
      </c>
      <c r="X555" s="80" t="str">
        <f t="shared" ca="1" si="179"/>
        <v/>
      </c>
      <c r="Y555" s="152" t="str">
        <f t="shared" si="180"/>
        <v/>
      </c>
      <c r="Z555" s="152" t="str">
        <f t="shared" si="180"/>
        <v/>
      </c>
      <c r="AA555" s="111">
        <v>54</v>
      </c>
      <c r="AB555" s="153" t="str">
        <f t="shared" si="162"/>
        <v/>
      </c>
      <c r="AC555" s="153" t="str">
        <f t="shared" si="163"/>
        <v/>
      </c>
      <c r="AD555" s="153"/>
      <c r="AE555" s="153"/>
      <c r="AF555" s="155"/>
      <c r="AG555" s="155"/>
      <c r="AH555" s="153"/>
      <c r="AI555" s="153"/>
      <c r="AJ555" s="153"/>
      <c r="AK555" s="153"/>
      <c r="AL555" s="153"/>
      <c r="AM555" s="201"/>
    </row>
    <row r="556" spans="2:39">
      <c r="B556" s="68"/>
      <c r="C556" s="70"/>
      <c r="D556" s="120"/>
      <c r="E556" s="72">
        <f t="shared" si="160"/>
        <v>14</v>
      </c>
      <c r="F556" s="80"/>
      <c r="G556" s="72"/>
      <c r="H556" s="80"/>
      <c r="I556" s="80"/>
      <c r="J556" s="80"/>
      <c r="K556" s="201"/>
      <c r="N556" s="92">
        <v>16</v>
      </c>
      <c r="O556" s="121"/>
      <c r="P556" s="94"/>
      <c r="Q556" s="80"/>
      <c r="R556" s="100" t="s">
        <v>963</v>
      </c>
      <c r="S556" s="150" t="str">
        <f t="shared" si="177"/>
        <v>16-</v>
      </c>
      <c r="T556" s="151">
        <v>16</v>
      </c>
      <c r="U556" s="147"/>
      <c r="V556" s="148"/>
      <c r="W556" s="80" t="str">
        <f t="shared" ca="1" si="178"/>
        <v/>
      </c>
      <c r="X556" s="80" t="str">
        <f t="shared" ca="1" si="179"/>
        <v/>
      </c>
      <c r="Y556" s="152" t="str">
        <f t="shared" si="180"/>
        <v/>
      </c>
      <c r="Z556" s="152" t="str">
        <f t="shared" si="180"/>
        <v/>
      </c>
      <c r="AA556" s="111">
        <v>55</v>
      </c>
      <c r="AB556" s="153" t="str">
        <f t="shared" si="162"/>
        <v/>
      </c>
      <c r="AC556" s="153" t="str">
        <f t="shared" si="163"/>
        <v/>
      </c>
      <c r="AD556" s="153"/>
      <c r="AE556" s="153"/>
      <c r="AF556" s="155"/>
      <c r="AG556" s="155"/>
      <c r="AH556" s="153"/>
      <c r="AI556" s="153"/>
      <c r="AJ556" s="153"/>
      <c r="AK556" s="153"/>
      <c r="AL556" s="153"/>
      <c r="AM556" s="201"/>
    </row>
    <row r="557" spans="2:39">
      <c r="B557" s="68"/>
      <c r="C557" s="70"/>
      <c r="D557" s="120"/>
      <c r="E557" s="72">
        <f t="shared" si="160"/>
        <v>14</v>
      </c>
      <c r="F557" s="80"/>
      <c r="G557" s="80"/>
      <c r="H557" s="72"/>
      <c r="I557" s="72"/>
      <c r="J557" s="80"/>
      <c r="K557" s="201"/>
      <c r="N557" s="92">
        <v>17</v>
      </c>
      <c r="O557" s="121"/>
      <c r="P557" s="94"/>
      <c r="Q557" s="80"/>
      <c r="R557" s="100" t="s">
        <v>963</v>
      </c>
      <c r="S557" s="150" t="str">
        <f t="shared" si="177"/>
        <v>17-</v>
      </c>
      <c r="T557" s="151">
        <v>17</v>
      </c>
      <c r="U557" s="147"/>
      <c r="V557" s="148"/>
      <c r="W557" s="80" t="str">
        <f t="shared" ca="1" si="178"/>
        <v/>
      </c>
      <c r="X557" s="80" t="str">
        <f t="shared" ca="1" si="179"/>
        <v/>
      </c>
      <c r="Y557" s="152" t="str">
        <f t="shared" si="180"/>
        <v/>
      </c>
      <c r="Z557" s="152" t="str">
        <f t="shared" si="180"/>
        <v/>
      </c>
      <c r="AA557" s="111">
        <v>56</v>
      </c>
      <c r="AB557" s="153" t="str">
        <f t="shared" si="162"/>
        <v/>
      </c>
      <c r="AC557" s="153" t="str">
        <f t="shared" si="163"/>
        <v/>
      </c>
      <c r="AD557" s="153"/>
      <c r="AE557" s="153"/>
      <c r="AF557" s="155"/>
      <c r="AG557" s="155"/>
      <c r="AH557" s="153"/>
      <c r="AI557" s="153"/>
      <c r="AJ557" s="153"/>
      <c r="AK557" s="153"/>
      <c r="AL557" s="153"/>
      <c r="AM557" s="201"/>
    </row>
    <row r="558" spans="2:39">
      <c r="B558" s="68"/>
      <c r="C558" s="70"/>
      <c r="D558" s="120"/>
      <c r="E558" s="72">
        <f t="shared" si="160"/>
        <v>14</v>
      </c>
      <c r="F558" s="80"/>
      <c r="G558" s="80"/>
      <c r="H558" s="72"/>
      <c r="I558" s="72"/>
      <c r="J558" s="80"/>
      <c r="K558" s="201"/>
      <c r="N558" s="92">
        <v>18</v>
      </c>
      <c r="O558" s="121"/>
      <c r="P558" s="94"/>
      <c r="Q558" s="80"/>
      <c r="AM558" s="201"/>
    </row>
    <row r="559" spans="2:39">
      <c r="B559" s="68"/>
      <c r="C559" s="70"/>
      <c r="D559" s="120"/>
      <c r="E559" s="72">
        <f t="shared" si="160"/>
        <v>14</v>
      </c>
      <c r="F559" s="80"/>
      <c r="G559" s="80"/>
      <c r="H559" s="72"/>
      <c r="I559" s="72"/>
      <c r="J559" s="80"/>
      <c r="K559" s="201"/>
      <c r="N559" s="92"/>
      <c r="O559" s="121"/>
      <c r="P559" s="94"/>
      <c r="AM559" s="201"/>
    </row>
    <row r="560" spans="2:39">
      <c r="B560" s="68"/>
      <c r="C560" s="70"/>
      <c r="D560" s="120"/>
      <c r="E560" s="72">
        <f t="shared" si="160"/>
        <v>14</v>
      </c>
      <c r="F560" s="80"/>
      <c r="G560" s="80"/>
      <c r="H560" s="72"/>
      <c r="I560" s="72"/>
      <c r="J560" s="80"/>
      <c r="K560" s="201"/>
      <c r="N560" s="171"/>
      <c r="O560" s="172"/>
      <c r="P560" s="173"/>
      <c r="Q560" s="182"/>
      <c r="R560" s="182"/>
      <c r="S560" s="182"/>
      <c r="T560" s="182"/>
      <c r="U560" s="182"/>
      <c r="V560" s="182"/>
      <c r="W560" s="182"/>
      <c r="X560" s="183"/>
      <c r="Y560" s="183"/>
      <c r="Z560" s="183"/>
      <c r="AA560" s="182"/>
      <c r="AB560" s="183"/>
      <c r="AC560" s="183"/>
      <c r="AD560" s="183"/>
      <c r="AE560" s="183"/>
      <c r="AF560" s="183"/>
      <c r="AG560" s="183"/>
      <c r="AH560" s="183"/>
      <c r="AI560" s="183"/>
      <c r="AJ560" s="183"/>
      <c r="AK560" s="183"/>
      <c r="AL560" s="183"/>
      <c r="AM560" s="201"/>
    </row>
    <row r="561" spans="2:44">
      <c r="B561" s="68"/>
      <c r="C561" s="70"/>
      <c r="D561" s="120"/>
      <c r="E561" s="72">
        <f t="shared" si="160"/>
        <v>14</v>
      </c>
      <c r="F561" s="80"/>
      <c r="G561" s="80"/>
      <c r="H561" s="72"/>
      <c r="I561" s="72"/>
      <c r="J561" s="80"/>
      <c r="K561" s="201"/>
      <c r="AM561" s="201"/>
    </row>
    <row r="562" spans="2:44">
      <c r="B562" s="68"/>
      <c r="C562" s="70"/>
      <c r="D562" s="120"/>
      <c r="E562" s="72">
        <f t="shared" si="160"/>
        <v>14</v>
      </c>
      <c r="F562" s="80"/>
      <c r="G562" s="80"/>
      <c r="H562" s="72"/>
      <c r="I562" s="72"/>
      <c r="J562" s="72"/>
      <c r="K562" s="201"/>
      <c r="AM562" s="201"/>
    </row>
    <row r="563" spans="2:44">
      <c r="B563" s="68"/>
      <c r="C563" s="70"/>
      <c r="D563" s="120"/>
      <c r="E563" s="72">
        <f t="shared" si="160"/>
        <v>14</v>
      </c>
      <c r="F563" s="80"/>
      <c r="G563" s="80"/>
      <c r="H563" s="72"/>
      <c r="I563" s="72"/>
      <c r="J563" s="72"/>
      <c r="K563" s="83"/>
      <c r="AM563" s="83"/>
    </row>
    <row r="564" spans="2:44" ht="56.1" customHeight="1">
      <c r="B564" s="68"/>
      <c r="C564" s="70"/>
      <c r="D564" s="120"/>
      <c r="E564" s="72">
        <f t="shared" si="160"/>
        <v>14</v>
      </c>
      <c r="F564" s="80"/>
      <c r="G564" s="80"/>
      <c r="H564" s="72"/>
      <c r="I564" s="72"/>
      <c r="J564" s="72"/>
      <c r="K564" s="83"/>
      <c r="N564" s="1779" t="s">
        <v>956</v>
      </c>
      <c r="O564" s="1779"/>
      <c r="AM564" s="83"/>
    </row>
    <row r="565" spans="2:44" ht="39.950000000000003" customHeight="1">
      <c r="B565" s="68"/>
      <c r="C565" s="70"/>
      <c r="D565" s="120"/>
      <c r="E565" s="72">
        <f t="shared" si="160"/>
        <v>14</v>
      </c>
      <c r="F565" s="80"/>
      <c r="G565" s="80"/>
      <c r="H565" s="72"/>
      <c r="I565" s="72"/>
      <c r="J565" s="72"/>
      <c r="K565" s="83"/>
      <c r="L565" s="1777" t="str">
        <f>L538</f>
        <v>B  ④设置地中梁模型</v>
      </c>
      <c r="M565" s="130"/>
      <c r="N565" s="85"/>
      <c r="O565" s="1760"/>
      <c r="P565" s="1761"/>
      <c r="Q565" s="1762"/>
      <c r="S565" s="1763" t="s">
        <v>1210</v>
      </c>
      <c r="T565" s="1764"/>
      <c r="U565" s="97"/>
      <c r="V565" s="97"/>
      <c r="W565" s="97"/>
      <c r="X565" s="97"/>
      <c r="Y565" s="97"/>
      <c r="Z565" s="97"/>
      <c r="AA565" s="97"/>
      <c r="AB565" s="97"/>
      <c r="AC565" s="97"/>
      <c r="AD565" s="97"/>
      <c r="AE565" s="97"/>
      <c r="AF565" s="97"/>
      <c r="AG565" s="97"/>
      <c r="AH565" s="97"/>
      <c r="AI565" s="97"/>
      <c r="AJ565" s="97"/>
      <c r="AK565" s="97"/>
      <c r="AL565" s="97"/>
      <c r="AM565" s="83"/>
    </row>
    <row r="566" spans="2:44" ht="40.5">
      <c r="B566" s="68"/>
      <c r="C566" s="70"/>
      <c r="D566" s="120"/>
      <c r="E566" s="72">
        <f t="shared" si="160"/>
        <v>14</v>
      </c>
      <c r="F566" s="80"/>
      <c r="G566" s="80"/>
      <c r="H566" s="72"/>
      <c r="I566" s="72"/>
      <c r="J566" s="72"/>
      <c r="K566" s="83"/>
      <c r="L566" s="1777"/>
      <c r="M566" s="130"/>
      <c r="N566" s="174" t="s">
        <v>1211</v>
      </c>
      <c r="O566" s="175" t="s">
        <v>1268</v>
      </c>
      <c r="P566" s="175" t="s">
        <v>1269</v>
      </c>
      <c r="Q566" s="184" t="s">
        <v>1214</v>
      </c>
      <c r="R566" s="98" t="s">
        <v>960</v>
      </c>
      <c r="AA566" s="107" t="s">
        <v>1151</v>
      </c>
      <c r="AB566" s="185" t="s">
        <v>1215</v>
      </c>
      <c r="AC566" s="185" t="s">
        <v>1216</v>
      </c>
      <c r="AD566" s="185" t="s">
        <v>960</v>
      </c>
      <c r="AE566" s="185" t="s">
        <v>1268</v>
      </c>
      <c r="AF566" s="185" t="s">
        <v>1269</v>
      </c>
      <c r="AG566" s="185" t="s">
        <v>1214</v>
      </c>
      <c r="AM566" s="83"/>
    </row>
    <row r="567" spans="2:44" ht="16.5">
      <c r="B567" s="68"/>
      <c r="C567" s="70"/>
      <c r="D567" s="120"/>
      <c r="E567" s="72">
        <f t="shared" si="160"/>
        <v>14</v>
      </c>
      <c r="F567" s="80"/>
      <c r="G567" s="80"/>
      <c r="H567" s="72"/>
      <c r="I567" s="72"/>
      <c r="J567" s="80"/>
      <c r="K567" s="83"/>
      <c r="L567" s="176" t="s">
        <v>1217</v>
      </c>
      <c r="M567" s="176"/>
      <c r="N567" s="177">
        <v>34</v>
      </c>
      <c r="O567" s="178"/>
      <c r="P567" s="178" t="s">
        <v>1270</v>
      </c>
      <c r="Q567" s="121"/>
      <c r="R567" s="100" t="s">
        <v>963</v>
      </c>
      <c r="S567" s="101"/>
      <c r="T567" s="101"/>
      <c r="U567" s="101"/>
      <c r="V567" s="101"/>
      <c r="W567" s="101"/>
      <c r="X567" s="101"/>
      <c r="Y567" s="101"/>
      <c r="Z567" s="110"/>
      <c r="AA567" s="186">
        <v>8</v>
      </c>
      <c r="AB567" s="187"/>
      <c r="AC567" s="187">
        <f t="shared" ref="AC567:AC575" si="181">N567</f>
        <v>34</v>
      </c>
      <c r="AD567" s="187" t="str">
        <f>R567</f>
        <v>増分なし</v>
      </c>
      <c r="AE567" s="187" t="str">
        <f t="shared" ref="AE567:AE575" si="182">IF(O567="","",_xlfn.IFNA(_xlfn.IFNA(_xlfn.IFNA(_xlfn.IFNA(INDEX($C$42:$C$91,MATCH(O567,$B$42:$B$91,0)),INDEX($F$42:$F$91,MATCH(O567,$E$42:$E$91,0))),INDEX($I$42:$I$91,MATCH(O567,$H$42:$H$91,0))),INDEX($L$42:$L$91,MATCH(O567,$K$42:$K$91,0))),"无对应参数"))</f>
        <v/>
      </c>
      <c r="AF567" s="187" t="str">
        <f t="shared" ref="AF567:AF575" si="183">IF(P567="","",_xlfn.IFNA(_xlfn.IFNA(_xlfn.IFNA(_xlfn.IFNA(INDEX($C$42:$C$91,MATCH(P567,$B$42:$B$91,0)),INDEX($F$42:$F$91,MATCH(P567,$E$42:$E$91,0))),INDEX($I$42:$I$91,MATCH(P567,$H$42:$H$91,0))),INDEX($L$42:$L$91,MATCH(P567,$K$42:$K$91,0))),"无对应参数"))</f>
        <v>无对应参数</v>
      </c>
      <c r="AG567" s="187" t="str">
        <f t="shared" ref="AG567:AG575" si="184">IF(Q567="","",_xlfn.IFNA(_xlfn.IFNA(_xlfn.IFNA(_xlfn.IFNA(INDEX($C$42:$C$91,MATCH(Q567,$B$42:$B$91,0)),INDEX($F$42:$F$91,MATCH(Q567,$E$42:$E$91,0))),INDEX($I$42:$I$91,MATCH(Q567,$H$42:$H$91,0))),INDEX($L$42:$L$91,MATCH(Q567,$K$42:$K$91,0))),"无对应参数"))</f>
        <v/>
      </c>
      <c r="AM567" s="83"/>
      <c r="AN567" s="2">
        <v>1</v>
      </c>
      <c r="AO567" s="119">
        <v>3</v>
      </c>
      <c r="AP567" s="119" t="s">
        <v>963</v>
      </c>
      <c r="AQ567" s="119"/>
      <c r="AR567" s="119">
        <v>709</v>
      </c>
    </row>
    <row r="568" spans="2:44" ht="16.5">
      <c r="B568" s="68"/>
      <c r="C568" s="70"/>
      <c r="D568" s="120"/>
      <c r="E568" s="72">
        <f t="shared" si="160"/>
        <v>14</v>
      </c>
      <c r="F568" s="80"/>
      <c r="G568" s="80"/>
      <c r="H568" s="72"/>
      <c r="I568" s="72"/>
      <c r="J568" s="80"/>
      <c r="K568" s="83"/>
      <c r="L568" s="95" t="s">
        <v>1192</v>
      </c>
      <c r="M568" s="127"/>
      <c r="N568" s="177">
        <v>39</v>
      </c>
      <c r="O568" s="178"/>
      <c r="P568" s="178" t="s">
        <v>1271</v>
      </c>
      <c r="Q568" s="121"/>
      <c r="R568" s="100" t="s">
        <v>963</v>
      </c>
      <c r="S568" s="103"/>
      <c r="T568" s="103"/>
      <c r="U568" s="103"/>
      <c r="V568" s="103"/>
      <c r="W568" s="103"/>
      <c r="X568" s="103"/>
      <c r="Y568" s="103"/>
      <c r="Z568" s="115"/>
      <c r="AA568" s="186">
        <f t="shared" ref="AA568:AA571" si="185">AA567+1</f>
        <v>9</v>
      </c>
      <c r="AB568" s="187"/>
      <c r="AC568" s="187">
        <f t="shared" si="181"/>
        <v>39</v>
      </c>
      <c r="AD568" s="187" t="str">
        <f t="shared" ref="AD568:AD575" si="186">R568</f>
        <v>増分なし</v>
      </c>
      <c r="AE568" s="187" t="str">
        <f t="shared" si="182"/>
        <v/>
      </c>
      <c r="AF568" s="187" t="str">
        <f t="shared" si="183"/>
        <v>无对应参数</v>
      </c>
      <c r="AG568" s="187" t="str">
        <f t="shared" si="184"/>
        <v/>
      </c>
      <c r="AM568" s="83"/>
      <c r="AN568" s="2">
        <v>2</v>
      </c>
      <c r="AO568" s="119">
        <v>10</v>
      </c>
      <c r="AP568" s="119" t="s">
        <v>963</v>
      </c>
      <c r="AQ568" s="119"/>
      <c r="AR568" s="119">
        <v>778</v>
      </c>
    </row>
    <row r="569" spans="2:44" ht="16.5">
      <c r="B569" s="68"/>
      <c r="C569" s="70"/>
      <c r="D569" s="120"/>
      <c r="E569" s="72">
        <f t="shared" si="160"/>
        <v>14</v>
      </c>
      <c r="F569" s="80"/>
      <c r="G569" s="80"/>
      <c r="H569" s="72"/>
      <c r="I569" s="72"/>
      <c r="J569" s="80"/>
      <c r="K569" s="83"/>
      <c r="N569" s="177">
        <v>44</v>
      </c>
      <c r="O569" s="94"/>
      <c r="P569" s="178" t="s">
        <v>1270</v>
      </c>
      <c r="Q569" s="121"/>
      <c r="R569" s="100" t="s">
        <v>963</v>
      </c>
      <c r="S569" s="101"/>
      <c r="T569" s="101"/>
      <c r="U569" s="101"/>
      <c r="V569" s="101"/>
      <c r="W569" s="101"/>
      <c r="X569" s="101"/>
      <c r="Y569" s="101"/>
      <c r="Z569" s="110"/>
      <c r="AA569" s="186">
        <f t="shared" si="185"/>
        <v>10</v>
      </c>
      <c r="AB569" s="187"/>
      <c r="AC569" s="187">
        <f t="shared" si="181"/>
        <v>44</v>
      </c>
      <c r="AD569" s="187" t="str">
        <f t="shared" si="186"/>
        <v>増分なし</v>
      </c>
      <c r="AE569" s="187" t="str">
        <f t="shared" si="182"/>
        <v/>
      </c>
      <c r="AF569" s="187" t="str">
        <f t="shared" si="183"/>
        <v>无对应参数</v>
      </c>
      <c r="AG569" s="187" t="str">
        <f t="shared" si="184"/>
        <v/>
      </c>
      <c r="AM569" s="83"/>
      <c r="AN569" s="2">
        <v>3</v>
      </c>
      <c r="AO569" s="2">
        <v>19</v>
      </c>
      <c r="AP569" s="2" t="s">
        <v>963</v>
      </c>
      <c r="AR569" s="2">
        <v>485</v>
      </c>
    </row>
    <row r="570" spans="2:44" ht="16.5">
      <c r="B570" s="69"/>
      <c r="C570" s="70"/>
      <c r="D570" s="120"/>
      <c r="E570" s="72">
        <f t="shared" si="160"/>
        <v>14</v>
      </c>
      <c r="F570" s="80"/>
      <c r="G570" s="80"/>
      <c r="H570" s="72"/>
      <c r="I570" s="72"/>
      <c r="J570" s="80"/>
      <c r="K570" s="83"/>
      <c r="N570" s="177">
        <v>67</v>
      </c>
      <c r="O570" s="94"/>
      <c r="P570" s="178" t="s">
        <v>1272</v>
      </c>
      <c r="Q570" s="121"/>
      <c r="R570" s="100" t="s">
        <v>963</v>
      </c>
      <c r="S570" s="103"/>
      <c r="T570" s="103"/>
      <c r="U570" s="103"/>
      <c r="V570" s="103"/>
      <c r="W570" s="103"/>
      <c r="X570" s="103"/>
      <c r="Y570" s="103"/>
      <c r="Z570" s="115"/>
      <c r="AA570" s="186">
        <f t="shared" si="185"/>
        <v>11</v>
      </c>
      <c r="AB570" s="187"/>
      <c r="AC570" s="187">
        <f t="shared" si="181"/>
        <v>67</v>
      </c>
      <c r="AD570" s="187" t="str">
        <f t="shared" si="186"/>
        <v>増分なし</v>
      </c>
      <c r="AE570" s="187" t="str">
        <f t="shared" si="182"/>
        <v/>
      </c>
      <c r="AF570" s="187" t="str">
        <f t="shared" si="183"/>
        <v>无对应参数</v>
      </c>
      <c r="AG570" s="187" t="str">
        <f t="shared" si="184"/>
        <v/>
      </c>
      <c r="AM570" s="83"/>
      <c r="AN570" s="2">
        <v>4</v>
      </c>
      <c r="AO570" s="119">
        <v>3</v>
      </c>
      <c r="AP570" s="119" t="s">
        <v>963</v>
      </c>
      <c r="AQ570" s="119"/>
      <c r="AR570" s="119">
        <v>203.85</v>
      </c>
    </row>
    <row r="571" spans="2:44" ht="16.5">
      <c r="B571" s="68"/>
      <c r="C571" s="70"/>
      <c r="D571" s="120"/>
      <c r="E571" s="72">
        <f t="shared" si="160"/>
        <v>14</v>
      </c>
      <c r="F571" s="80"/>
      <c r="G571" s="80"/>
      <c r="H571" s="72"/>
      <c r="I571" s="72"/>
      <c r="J571" s="80"/>
      <c r="K571" s="83"/>
      <c r="N571" s="177">
        <v>72</v>
      </c>
      <c r="O571" s="94"/>
      <c r="P571" s="178" t="s">
        <v>1273</v>
      </c>
      <c r="Q571" s="121"/>
      <c r="R571" s="100" t="s">
        <v>963</v>
      </c>
      <c r="S571" s="101"/>
      <c r="T571" s="101"/>
      <c r="U571" s="101"/>
      <c r="V571" s="101"/>
      <c r="W571" s="101"/>
      <c r="X571" s="101"/>
      <c r="Y571" s="101"/>
      <c r="Z571" s="110"/>
      <c r="AA571" s="186">
        <f t="shared" si="185"/>
        <v>12</v>
      </c>
      <c r="AB571" s="187"/>
      <c r="AC571" s="187">
        <f t="shared" si="181"/>
        <v>72</v>
      </c>
      <c r="AD571" s="187" t="str">
        <f t="shared" si="186"/>
        <v>増分なし</v>
      </c>
      <c r="AE571" s="187" t="str">
        <f t="shared" si="182"/>
        <v/>
      </c>
      <c r="AF571" s="187" t="str">
        <f t="shared" si="183"/>
        <v>无对应参数</v>
      </c>
      <c r="AG571" s="187" t="str">
        <f t="shared" si="184"/>
        <v/>
      </c>
      <c r="AM571" s="83"/>
      <c r="AN571" s="2">
        <v>5</v>
      </c>
      <c r="AO571" s="119">
        <v>10</v>
      </c>
      <c r="AP571" s="119" t="s">
        <v>963</v>
      </c>
      <c r="AQ571" s="119"/>
      <c r="AR571" s="119">
        <v>261.64999999999998</v>
      </c>
    </row>
    <row r="572" spans="2:44">
      <c r="B572" s="68"/>
      <c r="C572" s="70"/>
      <c r="D572" s="120"/>
      <c r="E572" s="72">
        <f t="shared" si="160"/>
        <v>14</v>
      </c>
      <c r="F572" s="80"/>
      <c r="G572" s="80"/>
      <c r="H572" s="72"/>
      <c r="I572" s="72"/>
      <c r="J572" s="80"/>
      <c r="K572" s="83"/>
      <c r="N572" s="177"/>
      <c r="O572" s="94"/>
      <c r="P572" s="94"/>
      <c r="Q572" s="121"/>
      <c r="R572" s="100" t="s">
        <v>963</v>
      </c>
      <c r="S572" s="103"/>
      <c r="T572" s="103"/>
      <c r="U572" s="103"/>
      <c r="V572" s="103"/>
      <c r="W572" s="103"/>
      <c r="X572" s="103"/>
      <c r="Y572" s="103"/>
      <c r="Z572" s="115"/>
      <c r="AA572" s="135"/>
      <c r="AB572" s="187"/>
      <c r="AC572" s="187">
        <f t="shared" si="181"/>
        <v>0</v>
      </c>
      <c r="AD572" s="187" t="str">
        <f t="shared" si="186"/>
        <v>増分なし</v>
      </c>
      <c r="AE572" s="187" t="str">
        <f t="shared" si="182"/>
        <v/>
      </c>
      <c r="AF572" s="187" t="str">
        <f t="shared" si="183"/>
        <v/>
      </c>
      <c r="AG572" s="187" t="str">
        <f t="shared" si="184"/>
        <v/>
      </c>
      <c r="AM572" s="83"/>
      <c r="AN572" s="2">
        <v>6</v>
      </c>
      <c r="AO572" s="119">
        <v>18</v>
      </c>
      <c r="AP572" s="119" t="s">
        <v>963</v>
      </c>
      <c r="AQ572" s="119"/>
      <c r="AR572" s="119">
        <v>252.5</v>
      </c>
    </row>
    <row r="573" spans="2:44">
      <c r="B573" s="68"/>
      <c r="C573" s="70"/>
      <c r="D573" s="120"/>
      <c r="E573" s="72">
        <f t="shared" si="160"/>
        <v>14</v>
      </c>
      <c r="F573" s="80"/>
      <c r="G573" s="80"/>
      <c r="H573" s="72"/>
      <c r="I573" s="72"/>
      <c r="J573" s="80"/>
      <c r="K573" s="83"/>
      <c r="N573" s="177"/>
      <c r="O573" s="94"/>
      <c r="P573" s="94"/>
      <c r="Q573" s="121"/>
      <c r="R573" s="100" t="s">
        <v>963</v>
      </c>
      <c r="S573" s="101"/>
      <c r="T573" s="101"/>
      <c r="U573" s="101"/>
      <c r="V573" s="101"/>
      <c r="W573" s="101"/>
      <c r="X573" s="101"/>
      <c r="Y573" s="101"/>
      <c r="Z573" s="110"/>
      <c r="AA573" s="135"/>
      <c r="AB573" s="187"/>
      <c r="AC573" s="187">
        <f t="shared" si="181"/>
        <v>0</v>
      </c>
      <c r="AD573" s="187" t="str">
        <f t="shared" si="186"/>
        <v>増分なし</v>
      </c>
      <c r="AE573" s="187" t="str">
        <f t="shared" si="182"/>
        <v/>
      </c>
      <c r="AF573" s="187" t="str">
        <f t="shared" si="183"/>
        <v/>
      </c>
      <c r="AG573" s="187" t="str">
        <f t="shared" si="184"/>
        <v/>
      </c>
      <c r="AM573" s="83"/>
      <c r="AN573" s="2">
        <v>7</v>
      </c>
      <c r="AO573" s="119">
        <v>24</v>
      </c>
      <c r="AP573" s="119" t="s">
        <v>963</v>
      </c>
      <c r="AQ573" s="119"/>
      <c r="AR573" s="119">
        <v>256.06</v>
      </c>
    </row>
    <row r="574" spans="2:44">
      <c r="B574" s="68"/>
      <c r="C574" s="70"/>
      <c r="D574" s="120"/>
      <c r="E574" s="72">
        <f t="shared" si="160"/>
        <v>14</v>
      </c>
      <c r="F574" s="80"/>
      <c r="G574" s="80"/>
      <c r="H574" s="72"/>
      <c r="I574" s="72"/>
      <c r="J574" s="80"/>
      <c r="K574" s="83"/>
      <c r="N574" s="177"/>
      <c r="O574" s="94"/>
      <c r="P574" s="94"/>
      <c r="Q574" s="121"/>
      <c r="R574" s="100" t="s">
        <v>963</v>
      </c>
      <c r="S574" s="103"/>
      <c r="T574" s="101"/>
      <c r="U574" s="101"/>
      <c r="V574" s="101"/>
      <c r="W574" s="101"/>
      <c r="X574" s="101"/>
      <c r="Y574" s="101"/>
      <c r="Z574" s="110"/>
      <c r="AA574" s="135"/>
      <c r="AB574" s="187"/>
      <c r="AC574" s="187">
        <f t="shared" si="181"/>
        <v>0</v>
      </c>
      <c r="AD574" s="187" t="str">
        <f t="shared" si="186"/>
        <v>増分なし</v>
      </c>
      <c r="AE574" s="187" t="str">
        <f t="shared" si="182"/>
        <v/>
      </c>
      <c r="AF574" s="187" t="str">
        <f t="shared" si="183"/>
        <v/>
      </c>
      <c r="AG574" s="187" t="str">
        <f t="shared" si="184"/>
        <v/>
      </c>
      <c r="AM574" s="83"/>
      <c r="AN574" s="2">
        <v>8</v>
      </c>
      <c r="AO574" s="119">
        <v>29</v>
      </c>
      <c r="AP574" s="119" t="s">
        <v>963</v>
      </c>
      <c r="AQ574" s="119"/>
      <c r="AR574" s="119">
        <v>280.73</v>
      </c>
    </row>
    <row r="575" spans="2:44">
      <c r="B575" s="69"/>
      <c r="C575" s="70"/>
      <c r="D575" s="120"/>
      <c r="E575" s="72">
        <f t="shared" si="160"/>
        <v>14</v>
      </c>
      <c r="F575" s="80"/>
      <c r="G575" s="80"/>
      <c r="H575" s="72"/>
      <c r="I575" s="72"/>
      <c r="J575" s="80"/>
      <c r="K575" s="83"/>
      <c r="N575" s="177"/>
      <c r="O575" s="94"/>
      <c r="P575" s="94"/>
      <c r="Q575" s="121"/>
      <c r="R575" s="100" t="s">
        <v>963</v>
      </c>
      <c r="S575" s="101"/>
      <c r="T575" s="103"/>
      <c r="U575" s="103"/>
      <c r="V575" s="103"/>
      <c r="W575" s="103"/>
      <c r="X575" s="103"/>
      <c r="Y575" s="103"/>
      <c r="Z575" s="115"/>
      <c r="AA575" s="135"/>
      <c r="AB575" s="187"/>
      <c r="AC575" s="187">
        <f t="shared" si="181"/>
        <v>0</v>
      </c>
      <c r="AD575" s="187" t="str">
        <f t="shared" si="186"/>
        <v>増分なし</v>
      </c>
      <c r="AE575" s="187" t="str">
        <f t="shared" si="182"/>
        <v/>
      </c>
      <c r="AF575" s="187" t="str">
        <f t="shared" si="183"/>
        <v/>
      </c>
      <c r="AG575" s="187" t="str">
        <f t="shared" si="184"/>
        <v/>
      </c>
      <c r="AM575" s="83"/>
      <c r="AN575" s="2">
        <v>9</v>
      </c>
      <c r="AO575" s="119">
        <v>52</v>
      </c>
      <c r="AP575" s="119" t="s">
        <v>963</v>
      </c>
      <c r="AQ575" s="119"/>
      <c r="AR575" s="119">
        <v>293.45999999999998</v>
      </c>
    </row>
    <row r="576" spans="2:44">
      <c r="C576" s="70"/>
      <c r="D576" s="120"/>
      <c r="E576" s="72">
        <f t="shared" si="160"/>
        <v>14</v>
      </c>
      <c r="F576" s="80"/>
      <c r="G576" s="80"/>
      <c r="H576" s="72"/>
      <c r="I576" s="72"/>
      <c r="J576" s="80"/>
      <c r="K576" s="83"/>
      <c r="AM576" s="83"/>
      <c r="AN576" s="2">
        <v>10</v>
      </c>
      <c r="AO576" s="119">
        <v>57</v>
      </c>
      <c r="AP576" s="119" t="s">
        <v>963</v>
      </c>
      <c r="AQ576" s="119"/>
      <c r="AR576" s="119">
        <v>264.56</v>
      </c>
    </row>
    <row r="577" spans="3:44">
      <c r="C577" s="70"/>
      <c r="D577" s="120"/>
      <c r="E577" s="72">
        <f t="shared" si="160"/>
        <v>14</v>
      </c>
      <c r="F577" s="80"/>
      <c r="G577" s="80"/>
      <c r="H577" s="72"/>
      <c r="I577" s="72"/>
      <c r="J577" s="80"/>
      <c r="K577" s="201"/>
      <c r="AM577" s="201"/>
      <c r="AN577" s="2">
        <v>11</v>
      </c>
      <c r="AO577" s="119">
        <v>62</v>
      </c>
      <c r="AP577" s="119" t="s">
        <v>963</v>
      </c>
      <c r="AQ577" s="119"/>
      <c r="AR577" s="119">
        <v>264.56</v>
      </c>
    </row>
    <row r="578" spans="3:44">
      <c r="C578" s="70"/>
      <c r="D578" s="120"/>
      <c r="E578" s="72">
        <f t="shared" si="160"/>
        <v>14</v>
      </c>
      <c r="F578" s="80"/>
      <c r="G578" s="80"/>
      <c r="H578" s="72"/>
      <c r="I578" s="72"/>
      <c r="J578" s="80"/>
      <c r="K578" s="201"/>
      <c r="AM578" s="201"/>
      <c r="AN578" s="2">
        <v>12</v>
      </c>
      <c r="AO578" s="119">
        <v>67</v>
      </c>
      <c r="AP578" s="119" t="s">
        <v>963</v>
      </c>
      <c r="AQ578" s="119"/>
      <c r="AR578" s="119">
        <v>264.56</v>
      </c>
    </row>
    <row r="579" spans="3:44">
      <c r="C579" s="70"/>
      <c r="D579" s="120"/>
      <c r="E579" s="72">
        <f t="shared" si="160"/>
        <v>14</v>
      </c>
      <c r="F579" s="80"/>
      <c r="G579" s="80"/>
      <c r="H579" s="72"/>
      <c r="I579" s="72"/>
      <c r="J579" s="80"/>
      <c r="K579" s="201"/>
      <c r="N579" s="182"/>
      <c r="O579" s="182"/>
      <c r="P579" s="182"/>
      <c r="Q579" s="182"/>
      <c r="R579" s="182"/>
      <c r="S579" s="182"/>
      <c r="T579" s="182"/>
      <c r="U579" s="182"/>
      <c r="V579" s="182"/>
      <c r="W579" s="182"/>
      <c r="X579" s="182"/>
      <c r="Y579" s="182"/>
      <c r="Z579" s="182"/>
      <c r="AA579" s="182"/>
      <c r="AB579" s="182"/>
      <c r="AC579" s="182"/>
      <c r="AD579" s="182"/>
      <c r="AE579" s="182"/>
      <c r="AF579" s="182"/>
      <c r="AG579" s="182"/>
      <c r="AM579" s="201"/>
      <c r="AN579" s="2">
        <v>13</v>
      </c>
      <c r="AO579" s="119">
        <v>72</v>
      </c>
      <c r="AP579" s="119" t="s">
        <v>963</v>
      </c>
      <c r="AQ579" s="119"/>
      <c r="AR579" s="119">
        <v>398.44</v>
      </c>
    </row>
    <row r="580" spans="3:44">
      <c r="C580" s="70"/>
      <c r="D580" s="120"/>
      <c r="E580" s="72">
        <f t="shared" si="160"/>
        <v>14</v>
      </c>
      <c r="F580" s="80"/>
      <c r="G580" s="80"/>
      <c r="H580" s="72"/>
      <c r="I580" s="72"/>
      <c r="J580" s="80"/>
      <c r="K580" s="201"/>
      <c r="AM580" s="201"/>
    </row>
    <row r="581" spans="3:44" ht="49.5" customHeight="1">
      <c r="C581" s="70"/>
      <c r="D581" s="120"/>
      <c r="E581" s="72">
        <f t="shared" si="160"/>
        <v>14</v>
      </c>
      <c r="I581" s="72"/>
      <c r="K581" s="201"/>
      <c r="N581" s="1750" t="s">
        <v>955</v>
      </c>
      <c r="O581" s="1750"/>
      <c r="AM581" s="201"/>
    </row>
    <row r="582" spans="3:44" ht="21">
      <c r="C582" s="70"/>
      <c r="D582" s="120"/>
      <c r="E582" s="72">
        <f t="shared" si="160"/>
        <v>14</v>
      </c>
      <c r="I582" s="72"/>
      <c r="K582" s="201"/>
      <c r="L582" s="1777" t="str">
        <f>L565</f>
        <v>B  ④设置地中梁模型</v>
      </c>
      <c r="M582" s="130"/>
      <c r="N582" s="208">
        <v>5</v>
      </c>
      <c r="O582" s="1760" t="s">
        <v>1274</v>
      </c>
      <c r="P582" s="1761"/>
      <c r="Q582" s="1762"/>
      <c r="R582" s="134"/>
      <c r="S582" s="1754" t="s">
        <v>1017</v>
      </c>
      <c r="T582" s="1755"/>
      <c r="U582" s="1755"/>
      <c r="V582" s="1755"/>
      <c r="W582" s="1756"/>
      <c r="X582" s="97"/>
      <c r="Y582" s="97"/>
      <c r="Z582" s="97"/>
      <c r="AA582" s="97"/>
      <c r="AB582" s="97"/>
      <c r="AC582" s="97"/>
      <c r="AD582" s="97"/>
      <c r="AE582" s="97"/>
      <c r="AF582" s="97"/>
      <c r="AG582" s="97"/>
      <c r="AH582" s="97"/>
      <c r="AI582" s="97"/>
      <c r="AJ582" s="97"/>
      <c r="AK582" s="97"/>
      <c r="AM582" s="201"/>
    </row>
    <row r="583" spans="3:44" ht="27">
      <c r="D583" s="206"/>
      <c r="E583" s="207">
        <f t="shared" si="160"/>
        <v>14</v>
      </c>
      <c r="I583" s="72"/>
      <c r="K583" s="201"/>
      <c r="L583" s="1777"/>
      <c r="M583" s="130"/>
      <c r="N583" s="108" t="s">
        <v>998</v>
      </c>
      <c r="O583" s="108" t="s">
        <v>999</v>
      </c>
      <c r="P583" s="98" t="s">
        <v>1003</v>
      </c>
      <c r="Q583" s="109" t="s">
        <v>1003</v>
      </c>
      <c r="R583" s="98" t="s">
        <v>960</v>
      </c>
      <c r="S583" s="101"/>
      <c r="T583" s="101"/>
      <c r="U583" s="101"/>
      <c r="V583" s="101"/>
      <c r="W583" s="101"/>
      <c r="X583" s="101"/>
      <c r="Y583" s="101"/>
      <c r="Z583" s="107" t="s">
        <v>1151</v>
      </c>
      <c r="AA583" s="108" t="s">
        <v>998</v>
      </c>
      <c r="AB583" s="108" t="s">
        <v>999</v>
      </c>
      <c r="AC583" s="109" t="s">
        <v>960</v>
      </c>
      <c r="AD583" s="109" t="s">
        <v>1000</v>
      </c>
      <c r="AE583" s="109" t="s">
        <v>1001</v>
      </c>
      <c r="AF583" s="109" t="s">
        <v>1002</v>
      </c>
      <c r="AG583" s="109" t="s">
        <v>1003</v>
      </c>
      <c r="AH583" s="109" t="s">
        <v>1004</v>
      </c>
      <c r="AI583" s="109" t="s">
        <v>1005</v>
      </c>
      <c r="AJ583" s="109" t="s">
        <v>1006</v>
      </c>
      <c r="AK583" s="109" t="s">
        <v>1007</v>
      </c>
      <c r="AM583" s="201"/>
    </row>
    <row r="584" spans="3:44" ht="15">
      <c r="E584" s="72">
        <f>2.555+0.525+0.525+2.795</f>
        <v>6.4</v>
      </c>
      <c r="F584" s="128">
        <f>E583+E584</f>
        <v>20.399999999999999</v>
      </c>
      <c r="K584" s="201"/>
      <c r="L584" s="87" t="s">
        <v>1146</v>
      </c>
      <c r="M584" s="209"/>
      <c r="N584" s="126">
        <v>1</v>
      </c>
      <c r="O584" s="126">
        <v>5</v>
      </c>
      <c r="P584" s="142" t="s">
        <v>1275</v>
      </c>
      <c r="Q584" s="212" t="str">
        <f>IF(P584="","",_xlfn.IFNA(_xlfn.IFNA(_xlfn.IFNA(_xlfn.IFNA(INDEX($C$42:$C$91,MATCH(P584,$B$42:$B$91,0)),INDEX($F$42:$F$91,MATCH(P584,$E$42:$E$91,0))),INDEX($I$42:$I$91,MATCH(P584,$H$42:$H$91,0))),INDEX($L$42:$L$91,MATCH(P584,$K$42:$K$91,0))),"无对应参数"))</f>
        <v>无对应参数</v>
      </c>
      <c r="R584" s="100" t="s">
        <v>963</v>
      </c>
      <c r="S584" s="101"/>
      <c r="T584" s="101"/>
      <c r="U584" s="101"/>
      <c r="V584" s="101"/>
      <c r="W584" s="101"/>
      <c r="X584" s="101"/>
      <c r="Y584" s="110"/>
      <c r="Z584" s="191"/>
      <c r="AA584" s="153">
        <f>IF(N584="","",N584)</f>
        <v>1</v>
      </c>
      <c r="AB584" s="153">
        <f>IF(O584="","",O584)</f>
        <v>5</v>
      </c>
      <c r="AC584" s="153" t="str">
        <f>R584</f>
        <v>増分なし</v>
      </c>
      <c r="AD584" s="153" t="s">
        <v>1021</v>
      </c>
      <c r="AE584" s="153"/>
      <c r="AF584" s="153"/>
      <c r="AG584" s="153" t="e">
        <f t="shared" ref="AG584:AG588" si="187">IF(Q584="","",IF(AD584="温度荷重",-1000000*Q584,Q584))</f>
        <v>#VALUE!</v>
      </c>
      <c r="AH584" s="153">
        <f>IF(Q584="","",IF(AD584="温度荷重",-0.000001,Q584))</f>
        <v>-9.9999999999999995E-7</v>
      </c>
      <c r="AI584" s="153"/>
      <c r="AJ584" s="153"/>
      <c r="AK584" s="153"/>
      <c r="AM584" s="201"/>
    </row>
    <row r="585" spans="3:44" ht="15">
      <c r="E585" s="72"/>
      <c r="F585" s="128"/>
      <c r="K585" s="201"/>
      <c r="L585" s="91" t="s">
        <v>1140</v>
      </c>
      <c r="M585" s="125"/>
      <c r="N585" s="126">
        <v>16</v>
      </c>
      <c r="O585" s="126">
        <v>20</v>
      </c>
      <c r="P585" s="142" t="s">
        <v>1276</v>
      </c>
      <c r="Q585" s="212" t="str">
        <f>IF(P585="","",_xlfn.IFNA(_xlfn.IFNA(_xlfn.IFNA(_xlfn.IFNA(INDEX($C$42:$C$91,MATCH(P585,$B$42:$B$91,0)),INDEX($F$42:$F$91,MATCH(P585,$E$42:$E$91,0))),INDEX($I$42:$I$91,MATCH(P585,$H$42:$H$91,0))),INDEX($L$42:$L$91,MATCH(P585,$K$42:$K$91,0))),"无对应参数"))</f>
        <v>无对应参数</v>
      </c>
      <c r="R585" s="100" t="s">
        <v>963</v>
      </c>
      <c r="S585" s="103"/>
      <c r="T585" s="103"/>
      <c r="U585" s="103"/>
      <c r="V585" s="103"/>
      <c r="W585" s="212"/>
      <c r="X585" s="103"/>
      <c r="Y585" s="115"/>
      <c r="Z585" s="191"/>
      <c r="AA585" s="153">
        <f t="shared" ref="AA585:AB588" si="188">IF(N585="","",N585)</f>
        <v>16</v>
      </c>
      <c r="AB585" s="153">
        <f t="shared" si="188"/>
        <v>20</v>
      </c>
      <c r="AC585" s="153" t="str">
        <f t="shared" ref="AC585:AC588" si="189">R585</f>
        <v>増分なし</v>
      </c>
      <c r="AD585" s="153" t="s">
        <v>1021</v>
      </c>
      <c r="AE585" s="153"/>
      <c r="AF585" s="153"/>
      <c r="AG585" s="153" t="e">
        <f t="shared" si="187"/>
        <v>#VALUE!</v>
      </c>
      <c r="AH585" s="153">
        <f t="shared" ref="AH585:AH588" si="190">IF(Q585="","",IF(AD585="温度荷重",-0.000001,Q585))</f>
        <v>-9.9999999999999995E-7</v>
      </c>
      <c r="AI585" s="153"/>
      <c r="AJ585" s="153"/>
      <c r="AK585" s="153"/>
      <c r="AM585" s="201"/>
    </row>
    <row r="586" spans="3:44">
      <c r="E586" s="72"/>
      <c r="F586" s="128"/>
      <c r="K586" s="201"/>
      <c r="L586" s="91" t="s">
        <v>1138</v>
      </c>
      <c r="M586" s="125"/>
      <c r="N586" s="126"/>
      <c r="O586" s="126"/>
      <c r="P586" s="126"/>
      <c r="Q586" s="103"/>
      <c r="R586" s="100" t="s">
        <v>963</v>
      </c>
      <c r="S586" s="103"/>
      <c r="T586" s="103"/>
      <c r="U586" s="103"/>
      <c r="V586" s="103"/>
      <c r="W586" s="212" t="str">
        <f>IF(P586="","",_xlfn.IFNA(_xlfn.IFNA(_xlfn.IFNA(_xlfn.IFNA(INDEX($C$42:$C$91,MATCH(P586,$B$42:$B$91,0)),INDEX($F$42:$F$91,MATCH(P586,$E$42:$E$91,0))),INDEX($I$42:$I$91,MATCH(P586,$H$42:$H$91,0))),INDEX($L$42:$L$91,MATCH(P586,$K$42:$K$91,0))),"无对应参数"))</f>
        <v/>
      </c>
      <c r="X586" s="103"/>
      <c r="Y586" s="115"/>
      <c r="Z586" s="135"/>
      <c r="AA586" s="153" t="str">
        <f t="shared" si="188"/>
        <v/>
      </c>
      <c r="AB586" s="153" t="str">
        <f t="shared" si="188"/>
        <v/>
      </c>
      <c r="AC586" s="153" t="str">
        <f t="shared" si="189"/>
        <v>増分なし</v>
      </c>
      <c r="AD586" s="153" t="s">
        <v>1021</v>
      </c>
      <c r="AE586" s="153"/>
      <c r="AF586" s="153"/>
      <c r="AG586" s="153" t="str">
        <f t="shared" si="187"/>
        <v/>
      </c>
      <c r="AH586" s="153" t="str">
        <f t="shared" si="190"/>
        <v/>
      </c>
      <c r="AI586" s="153"/>
      <c r="AJ586" s="153"/>
      <c r="AK586" s="153"/>
      <c r="AM586" s="201"/>
    </row>
    <row r="587" spans="3:44">
      <c r="E587" s="72"/>
      <c r="F587" s="128"/>
      <c r="K587" s="201"/>
      <c r="L587" s="95" t="s">
        <v>1192</v>
      </c>
      <c r="M587" s="127"/>
      <c r="N587" s="126"/>
      <c r="O587" s="126"/>
      <c r="P587" s="126"/>
      <c r="Q587" s="103"/>
      <c r="R587" s="100" t="s">
        <v>963</v>
      </c>
      <c r="S587" s="103"/>
      <c r="T587" s="103"/>
      <c r="U587" s="103"/>
      <c r="V587" s="103"/>
      <c r="W587" s="103"/>
      <c r="X587" s="103"/>
      <c r="Y587" s="115"/>
      <c r="Z587" s="135"/>
      <c r="AA587" s="153" t="str">
        <f t="shared" si="188"/>
        <v/>
      </c>
      <c r="AB587" s="153" t="str">
        <f t="shared" si="188"/>
        <v/>
      </c>
      <c r="AC587" s="153" t="str">
        <f t="shared" si="189"/>
        <v>増分なし</v>
      </c>
      <c r="AD587" s="153" t="s">
        <v>1021</v>
      </c>
      <c r="AE587" s="153"/>
      <c r="AF587" s="153"/>
      <c r="AG587" s="153" t="str">
        <f t="shared" si="187"/>
        <v/>
      </c>
      <c r="AH587" s="153" t="str">
        <f t="shared" si="190"/>
        <v/>
      </c>
      <c r="AI587" s="153"/>
      <c r="AJ587" s="153"/>
      <c r="AK587" s="153"/>
      <c r="AM587" s="201"/>
    </row>
    <row r="588" spans="3:44">
      <c r="E588" s="72"/>
      <c r="F588" s="128"/>
      <c r="K588" s="201"/>
      <c r="N588" s="126"/>
      <c r="O588" s="126"/>
      <c r="P588" s="126"/>
      <c r="Q588" s="103"/>
      <c r="R588" s="100" t="s">
        <v>963</v>
      </c>
      <c r="S588" s="103"/>
      <c r="T588" s="103"/>
      <c r="U588" s="103"/>
      <c r="V588" s="103"/>
      <c r="W588" s="103"/>
      <c r="X588" s="103"/>
      <c r="Y588" s="115"/>
      <c r="Z588" s="135"/>
      <c r="AA588" s="153" t="str">
        <f t="shared" si="188"/>
        <v/>
      </c>
      <c r="AB588" s="153" t="str">
        <f t="shared" si="188"/>
        <v/>
      </c>
      <c r="AC588" s="153" t="str">
        <f t="shared" si="189"/>
        <v>増分なし</v>
      </c>
      <c r="AD588" s="153" t="s">
        <v>1021</v>
      </c>
      <c r="AE588" s="153"/>
      <c r="AF588" s="153"/>
      <c r="AG588" s="153" t="str">
        <f t="shared" si="187"/>
        <v/>
      </c>
      <c r="AH588" s="153" t="str">
        <f t="shared" si="190"/>
        <v/>
      </c>
      <c r="AI588" s="153"/>
      <c r="AJ588" s="153"/>
      <c r="AK588" s="153"/>
      <c r="AM588" s="201"/>
    </row>
    <row r="589" spans="3:44">
      <c r="E589" s="72"/>
      <c r="F589" s="128"/>
      <c r="K589" s="201"/>
      <c r="AM589" s="201"/>
    </row>
    <row r="590" spans="3:44">
      <c r="E590" s="72"/>
      <c r="F590" s="128"/>
      <c r="K590" s="201"/>
      <c r="P590" s="2">
        <f>LOOKUP(P584,$B$41:$L$91)</f>
        <v>0</v>
      </c>
      <c r="AM590" s="201"/>
    </row>
    <row r="591" spans="3:44">
      <c r="K591" s="201"/>
      <c r="AM591" s="201"/>
    </row>
    <row r="592" spans="3:44" s="1" customFormat="1">
      <c r="D592" s="64"/>
      <c r="K592" s="83"/>
      <c r="AM592" s="83"/>
    </row>
    <row r="593" spans="1:39" s="1" customFormat="1">
      <c r="D593" s="64"/>
      <c r="K593" s="83"/>
      <c r="AM593" s="83"/>
    </row>
    <row r="594" spans="1:39" s="1" customFormat="1">
      <c r="D594" s="64"/>
      <c r="K594" s="83"/>
      <c r="AM594" s="83"/>
    </row>
    <row r="595" spans="1:39" s="1" customFormat="1">
      <c r="D595" s="64"/>
      <c r="K595" s="83"/>
      <c r="AM595" s="83"/>
    </row>
    <row r="596" spans="1:39" ht="23.1" customHeight="1">
      <c r="K596" s="83"/>
      <c r="AM596" s="201"/>
    </row>
    <row r="597" spans="1:39" ht="63" customHeight="1">
      <c r="A597" s="1749" t="s">
        <v>1277</v>
      </c>
      <c r="B597" s="1749"/>
      <c r="C597" s="1749"/>
      <c r="D597" s="1749"/>
      <c r="E597" s="1749"/>
      <c r="F597" s="1749"/>
      <c r="G597" s="1749"/>
      <c r="H597" s="1749"/>
      <c r="I597" s="1749"/>
      <c r="J597" s="1749"/>
      <c r="K597" s="83"/>
      <c r="N597" s="1750" t="s">
        <v>955</v>
      </c>
      <c r="O597" s="1750"/>
      <c r="AM597" s="201"/>
    </row>
    <row r="598" spans="1:39" ht="33.950000000000003" customHeight="1">
      <c r="K598" s="83"/>
      <c r="L598" s="1777" t="str">
        <f>A597</f>
        <v>C④设置柱模型</v>
      </c>
      <c r="M598" s="130"/>
      <c r="N598" s="85">
        <v>6</v>
      </c>
      <c r="O598" s="1751" t="s">
        <v>1278</v>
      </c>
      <c r="P598" s="1752"/>
      <c r="Q598" s="1753"/>
      <c r="R598" s="134"/>
      <c r="S598" s="1754" t="s">
        <v>1017</v>
      </c>
      <c r="T598" s="1755"/>
      <c r="U598" s="1755"/>
      <c r="V598" s="1755"/>
      <c r="W598" s="1756"/>
      <c r="X598" s="97"/>
      <c r="Y598" s="97"/>
      <c r="Z598" s="97"/>
      <c r="AA598" s="97"/>
      <c r="AB598" s="97"/>
      <c r="AC598" s="97"/>
      <c r="AD598" s="97"/>
      <c r="AE598" s="97"/>
      <c r="AF598" s="97"/>
      <c r="AG598" s="97"/>
      <c r="AH598" s="97"/>
      <c r="AI598" s="97"/>
      <c r="AJ598" s="97"/>
      <c r="AK598" s="97"/>
      <c r="AM598" s="201"/>
    </row>
    <row r="599" spans="1:39" ht="27">
      <c r="K599" s="83"/>
      <c r="L599" s="1777"/>
      <c r="M599" s="130"/>
      <c r="N599" s="108" t="s">
        <v>998</v>
      </c>
      <c r="O599" s="108" t="s">
        <v>999</v>
      </c>
      <c r="P599" s="98" t="s">
        <v>1003</v>
      </c>
      <c r="Q599" s="101"/>
      <c r="R599" s="98" t="s">
        <v>960</v>
      </c>
      <c r="S599" s="101"/>
      <c r="T599" s="101"/>
      <c r="U599" s="101"/>
      <c r="V599" s="101"/>
      <c r="W599" s="101"/>
      <c r="X599" s="101"/>
      <c r="Y599" s="101"/>
      <c r="Z599" s="107" t="s">
        <v>1151</v>
      </c>
      <c r="AA599" s="108" t="s">
        <v>998</v>
      </c>
      <c r="AB599" s="108" t="s">
        <v>999</v>
      </c>
      <c r="AC599" s="109" t="s">
        <v>960</v>
      </c>
      <c r="AD599" s="109" t="s">
        <v>1000</v>
      </c>
      <c r="AE599" s="109" t="s">
        <v>1001</v>
      </c>
      <c r="AF599" s="109" t="s">
        <v>1002</v>
      </c>
      <c r="AG599" s="109" t="s">
        <v>1003</v>
      </c>
      <c r="AH599" s="109" t="s">
        <v>1004</v>
      </c>
      <c r="AI599" s="109" t="s">
        <v>1005</v>
      </c>
      <c r="AJ599" s="109" t="s">
        <v>1006</v>
      </c>
      <c r="AK599" s="109" t="s">
        <v>1007</v>
      </c>
      <c r="AM599" s="201"/>
    </row>
    <row r="600" spans="1:39" ht="15">
      <c r="K600" s="83"/>
      <c r="L600" s="87" t="s">
        <v>1146</v>
      </c>
      <c r="M600" s="1748" t="s">
        <v>1037</v>
      </c>
      <c r="N600" s="126">
        <v>12</v>
      </c>
      <c r="O600" s="126">
        <v>14</v>
      </c>
      <c r="P600" s="142" t="s">
        <v>1279</v>
      </c>
      <c r="Q600" s="101"/>
      <c r="R600" s="100" t="s">
        <v>963</v>
      </c>
      <c r="S600" s="101"/>
      <c r="T600" s="101"/>
      <c r="U600" s="101"/>
      <c r="V600" s="101"/>
      <c r="W600" s="101"/>
      <c r="X600" s="101"/>
      <c r="Y600" s="110"/>
      <c r="Z600" s="111">
        <v>28</v>
      </c>
      <c r="AA600" s="153">
        <f>IF(N600="","",N600)</f>
        <v>12</v>
      </c>
      <c r="AB600" s="153">
        <f>IF(O600="","",O600)</f>
        <v>14</v>
      </c>
      <c r="AC600" s="153" t="str">
        <f>R600</f>
        <v>増分なし</v>
      </c>
      <c r="AD600" s="153" t="s">
        <v>1017</v>
      </c>
      <c r="AE600" s="153">
        <v>0</v>
      </c>
      <c r="AF600" s="153">
        <v>0</v>
      </c>
      <c r="AG600" s="153" t="e">
        <f t="shared" ref="AG600:AG615" si="191">IF(P600="","",_xlfn.IFNA(_xlfn.IFNA(_xlfn.IFNA(_xlfn.IFNA(INDEX($C$42:$C$91,MATCH(P600,$B$42:$B$91,0)),INDEX($F$42:$F$91,MATCH(P600,$E$42:$E$91,0))),INDEX($I$42:$I$91,MATCH(P600,$H$42:$H$91,0))),INDEX($L$42:$L$91,MATCH(P600,$K$42:$K$91,0))),"无对应参数"))</f>
        <v>#REF!</v>
      </c>
      <c r="AH600" s="153" t="str">
        <f t="shared" ref="AH600:AH615" si="192">IF(Q600="","",_xlfn.IFNA(_xlfn.IFNA(_xlfn.IFNA(_xlfn.IFNA(INDEX($C$42:$C$91,MATCH(Q600,$B$42:$B$91,0)),INDEX($F$42:$F$91,MATCH(Q600,$E$42:$E$91,0))),INDEX($I$42:$I$91,MATCH(Q600,$H$42:$H$91,0))),INDEX($L$42:$L$91,MATCH(Q600,$K$42:$K$91,0))),"无对应参数"))</f>
        <v/>
      </c>
      <c r="AI600" s="153"/>
      <c r="AJ600" s="153"/>
      <c r="AK600" s="153"/>
      <c r="AM600" s="201"/>
    </row>
    <row r="601" spans="1:39" ht="15">
      <c r="K601" s="83"/>
      <c r="L601" s="91" t="s">
        <v>1140</v>
      </c>
      <c r="M601" s="1748"/>
      <c r="N601" s="126">
        <v>17</v>
      </c>
      <c r="O601" s="126">
        <v>19</v>
      </c>
      <c r="P601" s="142" t="s">
        <v>1279</v>
      </c>
      <c r="Q601" s="103"/>
      <c r="R601" s="100" t="s">
        <v>963</v>
      </c>
      <c r="S601" s="103"/>
      <c r="T601" s="103"/>
      <c r="U601" s="103"/>
      <c r="V601" s="103"/>
      <c r="W601" s="103"/>
      <c r="X601" s="103"/>
      <c r="Y601" s="115"/>
      <c r="Z601" s="111">
        <v>29</v>
      </c>
      <c r="AA601" s="153">
        <f t="shared" ref="AA601:AB615" si="193">IF(N601="","",N601)</f>
        <v>17</v>
      </c>
      <c r="AB601" s="153">
        <f t="shared" si="193"/>
        <v>19</v>
      </c>
      <c r="AC601" s="153" t="str">
        <f t="shared" ref="AC601:AC615" si="194">R601</f>
        <v>増分なし</v>
      </c>
      <c r="AD601" s="153" t="s">
        <v>1017</v>
      </c>
      <c r="AE601" s="153">
        <v>0</v>
      </c>
      <c r="AF601" s="153">
        <v>0</v>
      </c>
      <c r="AG601" s="153" t="e">
        <f t="shared" si="191"/>
        <v>#REF!</v>
      </c>
      <c r="AH601" s="153" t="str">
        <f t="shared" si="192"/>
        <v/>
      </c>
      <c r="AI601" s="153"/>
      <c r="AJ601" s="153"/>
      <c r="AK601" s="153"/>
      <c r="AM601" s="201"/>
    </row>
    <row r="602" spans="1:39" ht="15">
      <c r="K602" s="83"/>
      <c r="L602" s="91" t="s">
        <v>1138</v>
      </c>
      <c r="N602" s="126"/>
      <c r="O602" s="126"/>
      <c r="P602" s="142"/>
      <c r="Q602" s="103"/>
      <c r="R602" s="100" t="s">
        <v>963</v>
      </c>
      <c r="S602" s="103"/>
      <c r="T602" s="103"/>
      <c r="U602" s="103"/>
      <c r="V602" s="103"/>
      <c r="W602" s="103"/>
      <c r="X602" s="103"/>
      <c r="Y602" s="115"/>
      <c r="Z602" s="111">
        <v>30</v>
      </c>
      <c r="AA602" s="153" t="str">
        <f t="shared" si="193"/>
        <v/>
      </c>
      <c r="AB602" s="153" t="str">
        <f t="shared" si="193"/>
        <v/>
      </c>
      <c r="AC602" s="153" t="str">
        <f t="shared" si="194"/>
        <v>増分なし</v>
      </c>
      <c r="AD602" s="153" t="s">
        <v>1017</v>
      </c>
      <c r="AE602" s="153">
        <v>0</v>
      </c>
      <c r="AF602" s="153">
        <v>0</v>
      </c>
      <c r="AG602" s="153" t="str">
        <f t="shared" si="191"/>
        <v/>
      </c>
      <c r="AH602" s="153" t="str">
        <f t="shared" si="192"/>
        <v/>
      </c>
      <c r="AI602" s="153"/>
      <c r="AJ602" s="153"/>
      <c r="AK602" s="153"/>
      <c r="AM602" s="201"/>
    </row>
    <row r="603" spans="1:39" ht="15">
      <c r="K603" s="83"/>
      <c r="L603" s="95" t="s">
        <v>1192</v>
      </c>
      <c r="N603" s="126"/>
      <c r="O603" s="126"/>
      <c r="P603" s="142"/>
      <c r="Q603" s="103"/>
      <c r="R603" s="100" t="s">
        <v>963</v>
      </c>
      <c r="S603" s="103"/>
      <c r="T603" s="103"/>
      <c r="U603" s="103"/>
      <c r="V603" s="103"/>
      <c r="W603" s="103"/>
      <c r="X603" s="103"/>
      <c r="Y603" s="115"/>
      <c r="Z603" s="111">
        <v>31</v>
      </c>
      <c r="AA603" s="153" t="str">
        <f t="shared" si="193"/>
        <v/>
      </c>
      <c r="AB603" s="153" t="str">
        <f t="shared" si="193"/>
        <v/>
      </c>
      <c r="AC603" s="153" t="str">
        <f t="shared" si="194"/>
        <v>増分なし</v>
      </c>
      <c r="AD603" s="153" t="s">
        <v>1017</v>
      </c>
      <c r="AE603" s="153">
        <v>0</v>
      </c>
      <c r="AF603" s="153">
        <v>0</v>
      </c>
      <c r="AG603" s="153" t="str">
        <f t="shared" si="191"/>
        <v/>
      </c>
      <c r="AH603" s="153" t="str">
        <f t="shared" si="192"/>
        <v/>
      </c>
      <c r="AI603" s="153"/>
      <c r="AJ603" s="153"/>
      <c r="AK603" s="153"/>
      <c r="AM603" s="201"/>
    </row>
    <row r="604" spans="1:39" ht="15">
      <c r="K604" s="83"/>
      <c r="N604" s="126"/>
      <c r="O604" s="126"/>
      <c r="P604" s="142"/>
      <c r="Q604" s="103"/>
      <c r="R604" s="100" t="s">
        <v>963</v>
      </c>
      <c r="S604" s="103"/>
      <c r="T604" s="103"/>
      <c r="U604" s="103"/>
      <c r="V604" s="103"/>
      <c r="W604" s="103"/>
      <c r="X604" s="103"/>
      <c r="Y604" s="115"/>
      <c r="Z604" s="111">
        <v>32</v>
      </c>
      <c r="AA604" s="153" t="str">
        <f t="shared" si="193"/>
        <v/>
      </c>
      <c r="AB604" s="153" t="str">
        <f t="shared" si="193"/>
        <v/>
      </c>
      <c r="AC604" s="153" t="str">
        <f t="shared" si="194"/>
        <v>増分なし</v>
      </c>
      <c r="AD604" s="153" t="s">
        <v>1017</v>
      </c>
      <c r="AE604" s="153">
        <v>0</v>
      </c>
      <c r="AF604" s="153">
        <v>0</v>
      </c>
      <c r="AG604" s="153" t="str">
        <f t="shared" si="191"/>
        <v/>
      </c>
      <c r="AH604" s="153" t="str">
        <f t="shared" si="192"/>
        <v/>
      </c>
      <c r="AI604" s="153"/>
      <c r="AJ604" s="153"/>
      <c r="AK604" s="153"/>
      <c r="AM604" s="201"/>
    </row>
    <row r="605" spans="1:39">
      <c r="K605" s="83"/>
      <c r="N605" s="126"/>
      <c r="O605" s="126"/>
      <c r="P605" s="126"/>
      <c r="Q605" s="103"/>
      <c r="R605" s="100" t="s">
        <v>963</v>
      </c>
      <c r="S605" s="103"/>
      <c r="T605" s="103"/>
      <c r="U605" s="103"/>
      <c r="V605" s="103"/>
      <c r="W605" s="103"/>
      <c r="X605" s="103"/>
      <c r="Y605" s="115"/>
      <c r="Z605" s="111"/>
      <c r="AA605" s="153" t="str">
        <f t="shared" si="193"/>
        <v/>
      </c>
      <c r="AB605" s="153" t="str">
        <f t="shared" si="193"/>
        <v/>
      </c>
      <c r="AC605" s="153" t="str">
        <f t="shared" si="194"/>
        <v>増分なし</v>
      </c>
      <c r="AD605" s="153" t="s">
        <v>1017</v>
      </c>
      <c r="AE605" s="153">
        <v>0</v>
      </c>
      <c r="AF605" s="153">
        <v>0</v>
      </c>
      <c r="AG605" s="153" t="str">
        <f t="shared" si="191"/>
        <v/>
      </c>
      <c r="AH605" s="153" t="str">
        <f t="shared" si="192"/>
        <v/>
      </c>
      <c r="AI605" s="153"/>
      <c r="AJ605" s="153"/>
      <c r="AK605" s="153"/>
      <c r="AM605" s="201"/>
    </row>
    <row r="606" spans="1:39">
      <c r="K606" s="83"/>
      <c r="N606" s="126"/>
      <c r="O606" s="126"/>
      <c r="P606" s="126"/>
      <c r="Q606" s="103"/>
      <c r="R606" s="100" t="s">
        <v>963</v>
      </c>
      <c r="S606" s="103"/>
      <c r="T606" s="103"/>
      <c r="U606" s="103"/>
      <c r="V606" s="103"/>
      <c r="W606" s="103"/>
      <c r="X606" s="103"/>
      <c r="Y606" s="115"/>
      <c r="Z606" s="111"/>
      <c r="AA606" s="153" t="str">
        <f t="shared" si="193"/>
        <v/>
      </c>
      <c r="AB606" s="153" t="str">
        <f t="shared" si="193"/>
        <v/>
      </c>
      <c r="AC606" s="153" t="str">
        <f t="shared" si="194"/>
        <v>増分なし</v>
      </c>
      <c r="AD606" s="153" t="s">
        <v>1017</v>
      </c>
      <c r="AE606" s="153">
        <v>0</v>
      </c>
      <c r="AF606" s="153">
        <v>0</v>
      </c>
      <c r="AG606" s="153" t="str">
        <f t="shared" si="191"/>
        <v/>
      </c>
      <c r="AH606" s="153" t="str">
        <f t="shared" si="192"/>
        <v/>
      </c>
      <c r="AI606" s="153"/>
      <c r="AJ606" s="153"/>
      <c r="AK606" s="153"/>
      <c r="AM606" s="201"/>
    </row>
    <row r="607" spans="1:39">
      <c r="K607" s="83"/>
      <c r="N607" s="126"/>
      <c r="O607" s="126"/>
      <c r="P607" s="126"/>
      <c r="Q607" s="103"/>
      <c r="R607" s="100" t="s">
        <v>963</v>
      </c>
      <c r="S607" s="103"/>
      <c r="T607" s="103"/>
      <c r="U607" s="103"/>
      <c r="V607" s="103"/>
      <c r="W607" s="103"/>
      <c r="X607" s="103"/>
      <c r="Y607" s="115"/>
      <c r="Z607" s="111"/>
      <c r="AA607" s="153" t="str">
        <f t="shared" si="193"/>
        <v/>
      </c>
      <c r="AB607" s="153" t="str">
        <f t="shared" si="193"/>
        <v/>
      </c>
      <c r="AC607" s="153" t="str">
        <f t="shared" si="194"/>
        <v>増分なし</v>
      </c>
      <c r="AD607" s="153" t="s">
        <v>1017</v>
      </c>
      <c r="AE607" s="153">
        <v>0</v>
      </c>
      <c r="AF607" s="153">
        <v>0</v>
      </c>
      <c r="AG607" s="153" t="str">
        <f t="shared" si="191"/>
        <v/>
      </c>
      <c r="AH607" s="153" t="str">
        <f t="shared" si="192"/>
        <v/>
      </c>
      <c r="AI607" s="153"/>
      <c r="AJ607" s="153"/>
      <c r="AK607" s="153"/>
      <c r="AM607" s="201"/>
    </row>
    <row r="608" spans="1:39">
      <c r="K608" s="83"/>
      <c r="N608" s="126"/>
      <c r="O608" s="126"/>
      <c r="P608" s="126"/>
      <c r="Q608" s="103"/>
      <c r="R608" s="100" t="s">
        <v>963</v>
      </c>
      <c r="S608" s="103"/>
      <c r="T608" s="103"/>
      <c r="U608" s="103"/>
      <c r="V608" s="103"/>
      <c r="W608" s="103"/>
      <c r="X608" s="103"/>
      <c r="Y608" s="115"/>
      <c r="Z608" s="111"/>
      <c r="AA608" s="153" t="str">
        <f t="shared" si="193"/>
        <v/>
      </c>
      <c r="AB608" s="153" t="str">
        <f t="shared" si="193"/>
        <v/>
      </c>
      <c r="AC608" s="153" t="str">
        <f t="shared" si="194"/>
        <v>増分なし</v>
      </c>
      <c r="AD608" s="153" t="s">
        <v>1017</v>
      </c>
      <c r="AE608" s="153">
        <v>0</v>
      </c>
      <c r="AF608" s="153">
        <v>0</v>
      </c>
      <c r="AG608" s="153" t="str">
        <f t="shared" si="191"/>
        <v/>
      </c>
      <c r="AH608" s="153" t="str">
        <f t="shared" si="192"/>
        <v/>
      </c>
      <c r="AI608" s="153"/>
      <c r="AJ608" s="153"/>
      <c r="AK608" s="153"/>
      <c r="AM608" s="201"/>
    </row>
    <row r="609" spans="1:49">
      <c r="K609" s="83"/>
      <c r="N609" s="126"/>
      <c r="O609" s="126"/>
      <c r="P609" s="126"/>
      <c r="Q609" s="103"/>
      <c r="R609" s="100" t="s">
        <v>963</v>
      </c>
      <c r="S609" s="103"/>
      <c r="T609" s="103"/>
      <c r="U609" s="103"/>
      <c r="V609" s="103"/>
      <c r="W609" s="103"/>
      <c r="X609" s="103"/>
      <c r="Y609" s="115"/>
      <c r="Z609" s="111"/>
      <c r="AA609" s="153" t="str">
        <f t="shared" si="193"/>
        <v/>
      </c>
      <c r="AB609" s="153" t="str">
        <f t="shared" si="193"/>
        <v/>
      </c>
      <c r="AC609" s="153" t="str">
        <f t="shared" si="194"/>
        <v>増分なし</v>
      </c>
      <c r="AD609" s="153" t="s">
        <v>1017</v>
      </c>
      <c r="AE609" s="153">
        <v>0</v>
      </c>
      <c r="AF609" s="153">
        <v>0</v>
      </c>
      <c r="AG609" s="153" t="str">
        <f t="shared" si="191"/>
        <v/>
      </c>
      <c r="AH609" s="153" t="str">
        <f t="shared" si="192"/>
        <v/>
      </c>
      <c r="AI609" s="153"/>
      <c r="AJ609" s="153"/>
      <c r="AK609" s="153"/>
      <c r="AM609" s="201"/>
    </row>
    <row r="610" spans="1:49">
      <c r="K610" s="83"/>
      <c r="N610" s="126"/>
      <c r="O610" s="126"/>
      <c r="P610" s="126"/>
      <c r="Q610" s="103"/>
      <c r="R610" s="100" t="s">
        <v>963</v>
      </c>
      <c r="S610" s="103"/>
      <c r="T610" s="103"/>
      <c r="U610" s="103"/>
      <c r="V610" s="103"/>
      <c r="W610" s="103"/>
      <c r="X610" s="103"/>
      <c r="Y610" s="115"/>
      <c r="Z610" s="111"/>
      <c r="AA610" s="153" t="str">
        <f t="shared" si="193"/>
        <v/>
      </c>
      <c r="AB610" s="153" t="str">
        <f t="shared" si="193"/>
        <v/>
      </c>
      <c r="AC610" s="153" t="str">
        <f t="shared" si="194"/>
        <v>増分なし</v>
      </c>
      <c r="AD610" s="153" t="s">
        <v>1017</v>
      </c>
      <c r="AE610" s="153">
        <v>0</v>
      </c>
      <c r="AF610" s="153">
        <v>0</v>
      </c>
      <c r="AG610" s="153" t="str">
        <f t="shared" si="191"/>
        <v/>
      </c>
      <c r="AH610" s="153" t="str">
        <f t="shared" si="192"/>
        <v/>
      </c>
      <c r="AI610" s="153"/>
      <c r="AJ610" s="153"/>
      <c r="AK610" s="153"/>
      <c r="AM610" s="201"/>
    </row>
    <row r="611" spans="1:49">
      <c r="K611" s="83"/>
      <c r="N611" s="126"/>
      <c r="O611" s="126"/>
      <c r="P611" s="126"/>
      <c r="Q611" s="103"/>
      <c r="R611" s="100" t="s">
        <v>963</v>
      </c>
      <c r="S611" s="103"/>
      <c r="T611" s="103"/>
      <c r="U611" s="103"/>
      <c r="V611" s="103"/>
      <c r="W611" s="103"/>
      <c r="X611" s="103"/>
      <c r="Y611" s="115"/>
      <c r="Z611" s="111"/>
      <c r="AA611" s="153" t="str">
        <f t="shared" si="193"/>
        <v/>
      </c>
      <c r="AB611" s="153" t="str">
        <f t="shared" si="193"/>
        <v/>
      </c>
      <c r="AC611" s="153" t="str">
        <f t="shared" si="194"/>
        <v>増分なし</v>
      </c>
      <c r="AD611" s="153" t="s">
        <v>1017</v>
      </c>
      <c r="AE611" s="153">
        <v>0</v>
      </c>
      <c r="AF611" s="153">
        <v>0</v>
      </c>
      <c r="AG611" s="153" t="str">
        <f t="shared" si="191"/>
        <v/>
      </c>
      <c r="AH611" s="153" t="str">
        <f t="shared" si="192"/>
        <v/>
      </c>
      <c r="AI611" s="153"/>
      <c r="AJ611" s="153"/>
      <c r="AK611" s="153"/>
      <c r="AM611" s="201"/>
    </row>
    <row r="612" spans="1:49">
      <c r="K612" s="83"/>
      <c r="N612" s="126"/>
      <c r="O612" s="126"/>
      <c r="P612" s="126"/>
      <c r="Q612" s="103"/>
      <c r="R612" s="100" t="s">
        <v>963</v>
      </c>
      <c r="S612" s="103"/>
      <c r="T612" s="103"/>
      <c r="U612" s="103"/>
      <c r="V612" s="103"/>
      <c r="W612" s="103"/>
      <c r="X612" s="103"/>
      <c r="Y612" s="115"/>
      <c r="Z612" s="111"/>
      <c r="AA612" s="153" t="str">
        <f t="shared" si="193"/>
        <v/>
      </c>
      <c r="AB612" s="153" t="str">
        <f t="shared" si="193"/>
        <v/>
      </c>
      <c r="AC612" s="153" t="str">
        <f t="shared" si="194"/>
        <v>増分なし</v>
      </c>
      <c r="AD612" s="153" t="s">
        <v>1017</v>
      </c>
      <c r="AE612" s="153">
        <v>0</v>
      </c>
      <c r="AF612" s="153">
        <v>0</v>
      </c>
      <c r="AG612" s="153" t="str">
        <f t="shared" si="191"/>
        <v/>
      </c>
      <c r="AH612" s="153" t="str">
        <f t="shared" si="192"/>
        <v/>
      </c>
      <c r="AI612" s="153"/>
      <c r="AJ612" s="153"/>
      <c r="AK612" s="153"/>
      <c r="AM612" s="201"/>
    </row>
    <row r="613" spans="1:49">
      <c r="K613" s="83"/>
      <c r="N613" s="126"/>
      <c r="O613" s="126"/>
      <c r="P613" s="126"/>
      <c r="Q613" s="103"/>
      <c r="R613" s="100" t="s">
        <v>963</v>
      </c>
      <c r="S613" s="103"/>
      <c r="T613" s="103"/>
      <c r="U613" s="103"/>
      <c r="V613" s="103"/>
      <c r="W613" s="103"/>
      <c r="X613" s="103"/>
      <c r="Y613" s="115"/>
      <c r="Z613" s="111"/>
      <c r="AA613" s="153" t="str">
        <f t="shared" si="193"/>
        <v/>
      </c>
      <c r="AB613" s="153" t="str">
        <f t="shared" si="193"/>
        <v/>
      </c>
      <c r="AC613" s="153" t="str">
        <f t="shared" si="194"/>
        <v>増分なし</v>
      </c>
      <c r="AD613" s="153" t="s">
        <v>1017</v>
      </c>
      <c r="AE613" s="153">
        <v>0</v>
      </c>
      <c r="AF613" s="153">
        <v>0</v>
      </c>
      <c r="AG613" s="153" t="str">
        <f t="shared" si="191"/>
        <v/>
      </c>
      <c r="AH613" s="153" t="str">
        <f t="shared" si="192"/>
        <v/>
      </c>
      <c r="AI613" s="153"/>
      <c r="AJ613" s="153"/>
      <c r="AK613" s="153"/>
      <c r="AM613" s="201"/>
    </row>
    <row r="614" spans="1:49">
      <c r="K614" s="83"/>
      <c r="N614" s="126"/>
      <c r="O614" s="126"/>
      <c r="P614" s="126"/>
      <c r="Q614" s="103"/>
      <c r="R614" s="100" t="s">
        <v>963</v>
      </c>
      <c r="S614" s="103"/>
      <c r="T614" s="103"/>
      <c r="U614" s="103"/>
      <c r="V614" s="103"/>
      <c r="W614" s="103"/>
      <c r="X614" s="103"/>
      <c r="Y614" s="115"/>
      <c r="Z614" s="111"/>
      <c r="AA614" s="153" t="str">
        <f t="shared" si="193"/>
        <v/>
      </c>
      <c r="AB614" s="153" t="str">
        <f t="shared" si="193"/>
        <v/>
      </c>
      <c r="AC614" s="153" t="str">
        <f t="shared" si="194"/>
        <v>増分なし</v>
      </c>
      <c r="AD614" s="153" t="s">
        <v>1017</v>
      </c>
      <c r="AE614" s="153">
        <v>0</v>
      </c>
      <c r="AF614" s="153">
        <v>0</v>
      </c>
      <c r="AG614" s="153" t="str">
        <f t="shared" si="191"/>
        <v/>
      </c>
      <c r="AH614" s="153" t="str">
        <f t="shared" si="192"/>
        <v/>
      </c>
      <c r="AI614" s="153"/>
      <c r="AJ614" s="153"/>
      <c r="AK614" s="153"/>
      <c r="AM614" s="201"/>
    </row>
    <row r="615" spans="1:49">
      <c r="K615" s="83"/>
      <c r="N615" s="126"/>
      <c r="O615" s="126"/>
      <c r="P615" s="126"/>
      <c r="Q615" s="103"/>
      <c r="R615" s="100" t="s">
        <v>963</v>
      </c>
      <c r="S615" s="103"/>
      <c r="T615" s="103"/>
      <c r="U615" s="103"/>
      <c r="V615" s="103"/>
      <c r="W615" s="103"/>
      <c r="X615" s="103"/>
      <c r="Y615" s="115"/>
      <c r="Z615" s="135"/>
      <c r="AA615" s="153" t="str">
        <f t="shared" si="193"/>
        <v/>
      </c>
      <c r="AB615" s="153" t="str">
        <f t="shared" si="193"/>
        <v/>
      </c>
      <c r="AC615" s="153" t="str">
        <f t="shared" si="194"/>
        <v>増分なし</v>
      </c>
      <c r="AD615" s="153" t="s">
        <v>1017</v>
      </c>
      <c r="AE615" s="153">
        <v>0</v>
      </c>
      <c r="AF615" s="153">
        <v>0</v>
      </c>
      <c r="AG615" s="153" t="str">
        <f t="shared" si="191"/>
        <v/>
      </c>
      <c r="AH615" s="153" t="str">
        <f t="shared" si="192"/>
        <v/>
      </c>
      <c r="AI615" s="153"/>
      <c r="AJ615" s="153"/>
      <c r="AK615" s="153"/>
      <c r="AM615" s="201"/>
    </row>
    <row r="616" spans="1:49">
      <c r="K616" s="83"/>
      <c r="Y616" s="152"/>
      <c r="AM616" s="201"/>
    </row>
    <row r="617" spans="1:49">
      <c r="A617" s="1"/>
      <c r="B617" s="1"/>
      <c r="C617" s="1"/>
      <c r="D617" s="64"/>
      <c r="E617" s="1"/>
      <c r="F617" s="1"/>
      <c r="G617" s="1"/>
      <c r="H617" s="1"/>
      <c r="I617" s="1"/>
      <c r="J617" s="1"/>
      <c r="K617" s="83"/>
      <c r="L617" s="1"/>
      <c r="M617" s="1"/>
      <c r="N617" s="1"/>
      <c r="O617" s="1"/>
      <c r="P617" s="1"/>
      <c r="Q617" s="1"/>
      <c r="R617" s="1"/>
      <c r="S617" s="1"/>
      <c r="T617" s="1"/>
      <c r="U617" s="1"/>
      <c r="V617" s="1"/>
      <c r="W617" s="1"/>
      <c r="X617" s="1"/>
      <c r="Y617" s="1"/>
      <c r="Z617" s="1"/>
      <c r="AA617" s="1"/>
      <c r="AB617" s="1"/>
      <c r="AC617" s="1"/>
      <c r="AD617" s="1"/>
      <c r="AE617" s="1"/>
      <c r="AF617" s="1"/>
      <c r="AG617" s="1"/>
      <c r="AH617" s="1"/>
      <c r="AI617" s="1"/>
      <c r="AJ617" s="1"/>
      <c r="AK617" s="1"/>
      <c r="AL617" s="1"/>
      <c r="AM617" s="83"/>
      <c r="AN617" s="1"/>
      <c r="AO617" s="1"/>
      <c r="AP617" s="1"/>
      <c r="AQ617" s="1"/>
      <c r="AR617" s="1"/>
      <c r="AS617" s="1"/>
      <c r="AT617" s="1"/>
      <c r="AU617" s="1"/>
      <c r="AV617" s="1"/>
      <c r="AW617" s="1"/>
    </row>
    <row r="618" spans="1:49">
      <c r="A618" s="1"/>
      <c r="B618" s="1"/>
      <c r="C618" s="1"/>
      <c r="D618" s="64"/>
      <c r="E618" s="1"/>
      <c r="F618" s="1"/>
      <c r="G618" s="1"/>
      <c r="H618" s="1"/>
      <c r="I618" s="1"/>
      <c r="J618" s="1"/>
      <c r="K618" s="83"/>
      <c r="L618" s="1"/>
      <c r="M618" s="1"/>
      <c r="N618" s="1"/>
      <c r="O618" s="1"/>
      <c r="P618" s="1"/>
      <c r="Q618" s="1"/>
      <c r="R618" s="1"/>
      <c r="S618" s="1"/>
      <c r="T618" s="1"/>
      <c r="U618" s="1"/>
      <c r="V618" s="1"/>
      <c r="W618" s="1"/>
      <c r="X618" s="1"/>
      <c r="Y618" s="1"/>
      <c r="Z618" s="1"/>
      <c r="AA618" s="1"/>
      <c r="AB618" s="1"/>
      <c r="AC618" s="1"/>
      <c r="AD618" s="1"/>
      <c r="AE618" s="1"/>
      <c r="AF618" s="1"/>
      <c r="AG618" s="1"/>
      <c r="AH618" s="1"/>
      <c r="AI618" s="1"/>
      <c r="AJ618" s="1"/>
      <c r="AK618" s="1"/>
      <c r="AL618" s="1"/>
      <c r="AM618" s="83"/>
      <c r="AN618" s="1"/>
      <c r="AO618" s="1"/>
      <c r="AP618" s="1"/>
      <c r="AQ618" s="1"/>
      <c r="AR618" s="1"/>
      <c r="AS618" s="1"/>
      <c r="AT618" s="1"/>
      <c r="AU618" s="1"/>
      <c r="AV618" s="1"/>
      <c r="AW618" s="1"/>
    </row>
    <row r="619" spans="1:49">
      <c r="A619" s="1"/>
      <c r="B619" s="1"/>
      <c r="C619" s="1"/>
      <c r="D619" s="64"/>
      <c r="E619" s="1"/>
      <c r="F619" s="1"/>
      <c r="G619" s="1"/>
      <c r="H619" s="1"/>
      <c r="I619" s="1"/>
      <c r="J619" s="1"/>
      <c r="K619" s="83"/>
      <c r="L619" s="1"/>
      <c r="M619" s="1"/>
      <c r="N619" s="1"/>
      <c r="O619" s="1"/>
      <c r="P619" s="1"/>
      <c r="Q619" s="1"/>
      <c r="R619" s="1"/>
      <c r="S619" s="1"/>
      <c r="T619" s="1"/>
      <c r="U619" s="1"/>
      <c r="V619" s="1"/>
      <c r="W619" s="1"/>
      <c r="X619" s="1"/>
      <c r="Y619" s="1"/>
      <c r="Z619" s="1"/>
      <c r="AA619" s="1"/>
      <c r="AB619" s="1"/>
      <c r="AC619" s="1"/>
      <c r="AD619" s="1"/>
      <c r="AE619" s="1"/>
      <c r="AF619" s="1"/>
      <c r="AG619" s="1"/>
      <c r="AH619" s="1"/>
      <c r="AI619" s="1"/>
      <c r="AJ619" s="1"/>
      <c r="AK619" s="1"/>
      <c r="AL619" s="1"/>
      <c r="AM619" s="83"/>
      <c r="AN619" s="1"/>
      <c r="AO619" s="1"/>
      <c r="AP619" s="1"/>
      <c r="AQ619" s="1"/>
      <c r="AR619" s="1"/>
      <c r="AS619" s="1"/>
      <c r="AT619" s="1"/>
      <c r="AU619" s="1"/>
      <c r="AV619" s="1"/>
      <c r="AW619" s="1"/>
    </row>
    <row r="620" spans="1:49">
      <c r="K620" s="83"/>
      <c r="AM620" s="201"/>
    </row>
    <row r="621" spans="1:49" ht="36.950000000000003" customHeight="1">
      <c r="A621" s="1749" t="s">
        <v>1280</v>
      </c>
      <c r="B621" s="1749"/>
      <c r="C621" s="1749"/>
      <c r="D621" s="1749"/>
      <c r="E621" s="1749"/>
      <c r="F621" s="1749"/>
      <c r="G621" s="1749"/>
      <c r="H621" s="1749"/>
      <c r="I621" s="1749"/>
      <c r="J621" s="1749"/>
      <c r="K621" s="83"/>
      <c r="N621" s="1750" t="s">
        <v>955</v>
      </c>
      <c r="O621" s="1750"/>
      <c r="AM621" s="201"/>
    </row>
    <row r="622" spans="1:49" ht="17.25">
      <c r="K622" s="83"/>
      <c r="L622" s="1777" t="str">
        <f>A621</f>
        <v>D④设置桩模型</v>
      </c>
      <c r="M622" s="130"/>
      <c r="N622" s="85">
        <v>7</v>
      </c>
      <c r="O622" s="210"/>
      <c r="P622" s="211"/>
      <c r="Q622" s="213"/>
      <c r="R622" s="134"/>
      <c r="S622" s="134"/>
      <c r="T622" s="1774" t="s">
        <v>1017</v>
      </c>
      <c r="U622" s="1775"/>
      <c r="V622" s="1775"/>
      <c r="W622" s="1775"/>
      <c r="X622" s="1776"/>
      <c r="Y622" s="97"/>
      <c r="Z622" s="97"/>
      <c r="AA622" s="97"/>
      <c r="AB622" s="97"/>
      <c r="AC622" s="97"/>
      <c r="AD622" s="97"/>
      <c r="AE622" s="97"/>
      <c r="AF622" s="97"/>
      <c r="AG622" s="97"/>
      <c r="AH622" s="97"/>
      <c r="AI622" s="97"/>
      <c r="AJ622" s="97"/>
      <c r="AK622" s="97"/>
      <c r="AL622" s="97"/>
      <c r="AM622" s="201"/>
    </row>
    <row r="623" spans="1:49" ht="27">
      <c r="K623" s="83"/>
      <c r="L623" s="1777"/>
      <c r="M623" s="130"/>
      <c r="N623" s="108" t="s">
        <v>998</v>
      </c>
      <c r="O623" s="108" t="s">
        <v>999</v>
      </c>
      <c r="P623" s="98" t="s">
        <v>960</v>
      </c>
      <c r="Q623" s="109" t="s">
        <v>1001</v>
      </c>
      <c r="R623" s="109" t="s">
        <v>1002</v>
      </c>
      <c r="S623" s="98" t="s">
        <v>1003</v>
      </c>
      <c r="T623" s="98" t="s">
        <v>1004</v>
      </c>
      <c r="U623" s="109" t="s">
        <v>1005</v>
      </c>
      <c r="V623" s="109" t="s">
        <v>1006</v>
      </c>
      <c r="W623" s="101"/>
      <c r="X623" s="101"/>
      <c r="Y623" s="101"/>
      <c r="Z623" s="101"/>
      <c r="AA623" s="107" t="s">
        <v>1151</v>
      </c>
      <c r="AB623" s="108" t="s">
        <v>998</v>
      </c>
      <c r="AC623" s="108" t="s">
        <v>999</v>
      </c>
      <c r="AD623" s="109" t="s">
        <v>960</v>
      </c>
      <c r="AE623" s="109" t="s">
        <v>1000</v>
      </c>
      <c r="AF623" s="109" t="s">
        <v>1001</v>
      </c>
      <c r="AG623" s="109" t="s">
        <v>1002</v>
      </c>
      <c r="AH623" s="109" t="s">
        <v>1003</v>
      </c>
      <c r="AI623" s="109" t="s">
        <v>1004</v>
      </c>
      <c r="AJ623" s="109" t="s">
        <v>1005</v>
      </c>
      <c r="AK623" s="109" t="s">
        <v>1006</v>
      </c>
      <c r="AL623" s="109" t="s">
        <v>1007</v>
      </c>
      <c r="AM623" s="201"/>
    </row>
    <row r="624" spans="1:49" ht="15">
      <c r="K624" s="83"/>
      <c r="L624" s="87" t="s">
        <v>1146</v>
      </c>
      <c r="M624" s="209"/>
      <c r="N624" s="126"/>
      <c r="O624" s="126">
        <v>22</v>
      </c>
      <c r="P624" s="100" t="s">
        <v>971</v>
      </c>
      <c r="Q624" s="153">
        <v>0</v>
      </c>
      <c r="R624" s="153">
        <v>0</v>
      </c>
      <c r="S624" s="126" t="s">
        <v>1281</v>
      </c>
      <c r="T624" s="126" t="s">
        <v>1281</v>
      </c>
      <c r="U624" s="153"/>
      <c r="V624" s="153"/>
      <c r="W624" s="101"/>
      <c r="X624" s="101"/>
      <c r="Y624" s="101"/>
      <c r="Z624" s="110"/>
      <c r="AA624" s="214">
        <v>1</v>
      </c>
      <c r="AB624" s="153" t="str">
        <f t="shared" ref="AB624:AC639" si="195">IF(N624="","",N624)</f>
        <v/>
      </c>
      <c r="AC624" s="153">
        <f t="shared" si="195"/>
        <v>22</v>
      </c>
      <c r="AD624" s="153" t="str">
        <f>P624</f>
        <v>全ステップ増分</v>
      </c>
      <c r="AE624" s="153" t="s">
        <v>1025</v>
      </c>
      <c r="AF624" s="153">
        <f t="shared" ref="AF624:AG639" si="196">IF(Q624="","",Q624)</f>
        <v>0</v>
      </c>
      <c r="AG624" s="153">
        <f t="shared" si="196"/>
        <v>0</v>
      </c>
      <c r="AH624" s="153" t="str">
        <f t="shared" ref="AH624:AH642" si="197">IF(S624="","",_xlfn.IFNA(_xlfn.IFNA(_xlfn.IFNA(_xlfn.IFNA(INDEX($C$42:$C$91,MATCH(S624,$B$42:$B$91,0)),INDEX($F$42:$F$91,MATCH(S624,$E$42:$E$91,0))),INDEX($I$42:$I$91,MATCH(S624,$H$42:$H$91,0))),INDEX($L$42:$L$91,MATCH(S624,$K$42:$K$91,0))),"无对应参数"))</f>
        <v>无对应参数</v>
      </c>
      <c r="AI624" s="153" t="str">
        <f t="shared" ref="AI624:AI642" si="198">IF(T624="","",_xlfn.IFNA(_xlfn.IFNA(_xlfn.IFNA(_xlfn.IFNA(INDEX($C$42:$C$91,MATCH(T624,$B$42:$B$91,0)),INDEX($F$42:$F$91,MATCH(T624,$E$42:$E$91,0))),INDEX($I$42:$I$91,MATCH(T624,$H$42:$H$91,0))),INDEX($L$42:$L$91,MATCH(T624,$K$42:$K$91,0))),"无对应参数"))</f>
        <v>无对应参数</v>
      </c>
      <c r="AJ624" s="153" t="str">
        <f>IF(U624="","",U624)</f>
        <v/>
      </c>
      <c r="AK624" s="153" t="str">
        <f>IF(V624="","",V624)</f>
        <v/>
      </c>
      <c r="AL624" s="153"/>
      <c r="AM624" s="201"/>
    </row>
    <row r="625" spans="11:39" ht="15">
      <c r="K625" s="83"/>
      <c r="L625" s="91" t="s">
        <v>1140</v>
      </c>
      <c r="M625" s="125"/>
      <c r="N625" s="126">
        <v>23</v>
      </c>
      <c r="O625" s="126">
        <v>25</v>
      </c>
      <c r="P625" s="100" t="s">
        <v>971</v>
      </c>
      <c r="Q625" s="153">
        <v>0</v>
      </c>
      <c r="R625" s="153">
        <v>0</v>
      </c>
      <c r="S625" s="126" t="s">
        <v>1282</v>
      </c>
      <c r="T625" s="126" t="s">
        <v>1282</v>
      </c>
      <c r="U625" s="153"/>
      <c r="V625" s="153"/>
      <c r="W625" s="103"/>
      <c r="X625" s="103"/>
      <c r="Y625" s="103"/>
      <c r="Z625" s="115"/>
      <c r="AA625" s="214">
        <f>AA624+1</f>
        <v>2</v>
      </c>
      <c r="AB625" s="153">
        <f t="shared" si="195"/>
        <v>23</v>
      </c>
      <c r="AC625" s="153">
        <f t="shared" si="195"/>
        <v>25</v>
      </c>
      <c r="AD625" s="153" t="str">
        <f t="shared" ref="AD625:AD642" si="199">P625</f>
        <v>全ステップ増分</v>
      </c>
      <c r="AE625" s="153" t="s">
        <v>1025</v>
      </c>
      <c r="AF625" s="153">
        <f t="shared" si="196"/>
        <v>0</v>
      </c>
      <c r="AG625" s="153">
        <f t="shared" si="196"/>
        <v>0</v>
      </c>
      <c r="AH625" s="153" t="str">
        <f t="shared" si="197"/>
        <v>无对应参数</v>
      </c>
      <c r="AI625" s="153" t="str">
        <f t="shared" si="198"/>
        <v>无对应参数</v>
      </c>
      <c r="AJ625" s="153" t="str">
        <f t="shared" ref="AJ625:AK640" si="200">IF(U625="","",U625)</f>
        <v/>
      </c>
      <c r="AK625" s="153" t="str">
        <f t="shared" si="200"/>
        <v/>
      </c>
      <c r="AL625" s="153"/>
      <c r="AM625" s="201"/>
    </row>
    <row r="626" spans="11:39" ht="15">
      <c r="K626" s="83"/>
      <c r="L626" s="91" t="s">
        <v>1138</v>
      </c>
      <c r="M626" s="125"/>
      <c r="N626" s="126">
        <v>26</v>
      </c>
      <c r="O626" s="126">
        <v>28</v>
      </c>
      <c r="P626" s="100" t="s">
        <v>971</v>
      </c>
      <c r="Q626" s="153">
        <v>0</v>
      </c>
      <c r="R626" s="153">
        <v>0.39</v>
      </c>
      <c r="S626" s="126" t="s">
        <v>1283</v>
      </c>
      <c r="T626" s="126" t="s">
        <v>1283</v>
      </c>
      <c r="U626" s="153"/>
      <c r="V626" s="153"/>
      <c r="W626" s="103"/>
      <c r="X626" s="103"/>
      <c r="Y626" s="103"/>
      <c r="Z626" s="115"/>
      <c r="AA626" s="214">
        <f t="shared" ref="AA626:AA637" si="201">AA625+1</f>
        <v>3</v>
      </c>
      <c r="AB626" s="153">
        <f t="shared" si="195"/>
        <v>26</v>
      </c>
      <c r="AC626" s="153">
        <f t="shared" si="195"/>
        <v>28</v>
      </c>
      <c r="AD626" s="153" t="str">
        <f t="shared" si="199"/>
        <v>全ステップ増分</v>
      </c>
      <c r="AE626" s="153" t="s">
        <v>1025</v>
      </c>
      <c r="AF626" s="153">
        <f t="shared" si="196"/>
        <v>0</v>
      </c>
      <c r="AG626" s="153">
        <f t="shared" si="196"/>
        <v>0.39</v>
      </c>
      <c r="AH626" s="153" t="str">
        <f t="shared" si="197"/>
        <v>无对应参数</v>
      </c>
      <c r="AI626" s="153" t="str">
        <f t="shared" si="198"/>
        <v>无对应参数</v>
      </c>
      <c r="AJ626" s="153" t="str">
        <f t="shared" si="200"/>
        <v/>
      </c>
      <c r="AK626" s="153" t="str">
        <f t="shared" si="200"/>
        <v/>
      </c>
      <c r="AL626" s="153"/>
      <c r="AM626" s="201"/>
    </row>
    <row r="627" spans="11:39" ht="15">
      <c r="K627" s="83"/>
      <c r="L627" s="95" t="s">
        <v>1192</v>
      </c>
      <c r="M627" s="127"/>
      <c r="N627" s="126"/>
      <c r="O627" s="126">
        <v>22</v>
      </c>
      <c r="P627" s="100" t="s">
        <v>971</v>
      </c>
      <c r="Q627" s="153">
        <v>0</v>
      </c>
      <c r="R627" s="153">
        <v>0</v>
      </c>
      <c r="S627" s="126" t="s">
        <v>1284</v>
      </c>
      <c r="T627" s="126" t="s">
        <v>1285</v>
      </c>
      <c r="U627" s="153"/>
      <c r="V627" s="153"/>
      <c r="W627" s="103"/>
      <c r="X627" s="103"/>
      <c r="Y627" s="103"/>
      <c r="Z627" s="115"/>
      <c r="AA627" s="214">
        <f t="shared" si="201"/>
        <v>4</v>
      </c>
      <c r="AB627" s="153" t="str">
        <f t="shared" si="195"/>
        <v/>
      </c>
      <c r="AC627" s="153">
        <f t="shared" si="195"/>
        <v>22</v>
      </c>
      <c r="AD627" s="153" t="str">
        <f t="shared" si="199"/>
        <v>全ステップ増分</v>
      </c>
      <c r="AE627" s="153" t="s">
        <v>1025</v>
      </c>
      <c r="AF627" s="153">
        <f t="shared" si="196"/>
        <v>0</v>
      </c>
      <c r="AG627" s="153">
        <f t="shared" si="196"/>
        <v>0</v>
      </c>
      <c r="AH627" s="153" t="str">
        <f t="shared" si="197"/>
        <v>无对应参数</v>
      </c>
      <c r="AI627" s="153" t="str">
        <f t="shared" si="198"/>
        <v>无对应参数</v>
      </c>
      <c r="AJ627" s="153" t="str">
        <f t="shared" si="200"/>
        <v/>
      </c>
      <c r="AK627" s="153" t="str">
        <f t="shared" si="200"/>
        <v/>
      </c>
      <c r="AL627" s="153"/>
      <c r="AM627" s="201"/>
    </row>
    <row r="628" spans="11:39" ht="15">
      <c r="K628" s="83"/>
      <c r="N628" s="126">
        <v>23</v>
      </c>
      <c r="O628" s="126">
        <v>25</v>
      </c>
      <c r="P628" s="100" t="s">
        <v>971</v>
      </c>
      <c r="Q628" s="153">
        <v>0</v>
      </c>
      <c r="R628" s="153">
        <v>0</v>
      </c>
      <c r="S628" s="126" t="s">
        <v>1286</v>
      </c>
      <c r="T628" s="126" t="s">
        <v>1287</v>
      </c>
      <c r="U628" s="153"/>
      <c r="V628" s="153"/>
      <c r="W628" s="103"/>
      <c r="X628" s="103"/>
      <c r="Y628" s="103"/>
      <c r="Z628" s="115"/>
      <c r="AA628" s="214">
        <f t="shared" si="201"/>
        <v>5</v>
      </c>
      <c r="AB628" s="153">
        <f t="shared" si="195"/>
        <v>23</v>
      </c>
      <c r="AC628" s="153">
        <f t="shared" si="195"/>
        <v>25</v>
      </c>
      <c r="AD628" s="153" t="str">
        <f t="shared" si="199"/>
        <v>全ステップ増分</v>
      </c>
      <c r="AE628" s="153" t="s">
        <v>1025</v>
      </c>
      <c r="AF628" s="153">
        <f t="shared" si="196"/>
        <v>0</v>
      </c>
      <c r="AG628" s="153">
        <f t="shared" si="196"/>
        <v>0</v>
      </c>
      <c r="AH628" s="153" t="str">
        <f t="shared" si="197"/>
        <v>无对应参数</v>
      </c>
      <c r="AI628" s="153" t="str">
        <f t="shared" si="198"/>
        <v>无对应参数</v>
      </c>
      <c r="AJ628" s="153" t="str">
        <f t="shared" si="200"/>
        <v/>
      </c>
      <c r="AK628" s="153" t="str">
        <f t="shared" si="200"/>
        <v/>
      </c>
      <c r="AL628" s="153"/>
      <c r="AM628" s="201"/>
    </row>
    <row r="629" spans="11:39" ht="15">
      <c r="K629" s="83"/>
      <c r="N629" s="126">
        <v>26</v>
      </c>
      <c r="O629" s="126">
        <v>28</v>
      </c>
      <c r="P629" s="100" t="s">
        <v>971</v>
      </c>
      <c r="Q629" s="153">
        <v>0</v>
      </c>
      <c r="R629" s="153">
        <v>0.39</v>
      </c>
      <c r="S629" s="126" t="s">
        <v>1288</v>
      </c>
      <c r="T629" s="126" t="s">
        <v>1289</v>
      </c>
      <c r="U629" s="153"/>
      <c r="V629" s="153"/>
      <c r="W629" s="103"/>
      <c r="X629" s="103"/>
      <c r="Y629" s="103"/>
      <c r="Z629" s="115"/>
      <c r="AA629" s="214">
        <f t="shared" si="201"/>
        <v>6</v>
      </c>
      <c r="AB629" s="153">
        <f t="shared" si="195"/>
        <v>26</v>
      </c>
      <c r="AC629" s="153">
        <f t="shared" si="195"/>
        <v>28</v>
      </c>
      <c r="AD629" s="153" t="str">
        <f t="shared" si="199"/>
        <v>全ステップ増分</v>
      </c>
      <c r="AE629" s="153" t="s">
        <v>1025</v>
      </c>
      <c r="AF629" s="153">
        <f t="shared" si="196"/>
        <v>0</v>
      </c>
      <c r="AG629" s="153">
        <f t="shared" si="196"/>
        <v>0.39</v>
      </c>
      <c r="AH629" s="153" t="str">
        <f t="shared" si="197"/>
        <v>无对应参数</v>
      </c>
      <c r="AI629" s="153" t="str">
        <f t="shared" si="198"/>
        <v>无对应参数</v>
      </c>
      <c r="AJ629" s="153" t="str">
        <f t="shared" si="200"/>
        <v/>
      </c>
      <c r="AK629" s="153" t="str">
        <f t="shared" si="200"/>
        <v/>
      </c>
      <c r="AL629" s="153"/>
      <c r="AM629" s="201"/>
    </row>
    <row r="630" spans="11:39" ht="15">
      <c r="K630" s="83"/>
      <c r="N630" s="126"/>
      <c r="O630" s="126">
        <v>48</v>
      </c>
      <c r="P630" s="100" t="s">
        <v>971</v>
      </c>
      <c r="Q630" s="153">
        <v>0</v>
      </c>
      <c r="R630" s="153">
        <v>0</v>
      </c>
      <c r="S630" s="126" t="s">
        <v>1281</v>
      </c>
      <c r="T630" s="126" t="s">
        <v>1281</v>
      </c>
      <c r="U630" s="153"/>
      <c r="V630" s="153"/>
      <c r="W630" s="103"/>
      <c r="X630" s="103"/>
      <c r="Y630" s="103"/>
      <c r="Z630" s="115"/>
      <c r="AA630" s="214">
        <f t="shared" si="201"/>
        <v>7</v>
      </c>
      <c r="AB630" s="153" t="str">
        <f t="shared" si="195"/>
        <v/>
      </c>
      <c r="AC630" s="153">
        <f t="shared" si="195"/>
        <v>48</v>
      </c>
      <c r="AD630" s="153" t="str">
        <f t="shared" si="199"/>
        <v>全ステップ増分</v>
      </c>
      <c r="AE630" s="153" t="s">
        <v>1025</v>
      </c>
      <c r="AF630" s="153">
        <f t="shared" si="196"/>
        <v>0</v>
      </c>
      <c r="AG630" s="153">
        <f t="shared" si="196"/>
        <v>0</v>
      </c>
      <c r="AH630" s="153" t="str">
        <f t="shared" si="197"/>
        <v>无对应参数</v>
      </c>
      <c r="AI630" s="153" t="str">
        <f t="shared" si="198"/>
        <v>无对应参数</v>
      </c>
      <c r="AJ630" s="153" t="str">
        <f t="shared" si="200"/>
        <v/>
      </c>
      <c r="AK630" s="153" t="str">
        <f t="shared" si="200"/>
        <v/>
      </c>
      <c r="AL630" s="153"/>
      <c r="AM630" s="201"/>
    </row>
    <row r="631" spans="11:39" ht="15">
      <c r="K631" s="83"/>
      <c r="N631" s="126">
        <v>49</v>
      </c>
      <c r="O631" s="126">
        <v>51</v>
      </c>
      <c r="P631" s="100" t="s">
        <v>971</v>
      </c>
      <c r="Q631" s="153">
        <v>0</v>
      </c>
      <c r="R631" s="153">
        <v>0</v>
      </c>
      <c r="S631" s="126" t="s">
        <v>1282</v>
      </c>
      <c r="T631" s="126" t="s">
        <v>1282</v>
      </c>
      <c r="U631" s="153"/>
      <c r="V631" s="153"/>
      <c r="W631" s="103"/>
      <c r="X631" s="103"/>
      <c r="Y631" s="103"/>
      <c r="Z631" s="115"/>
      <c r="AA631" s="214">
        <f t="shared" si="201"/>
        <v>8</v>
      </c>
      <c r="AB631" s="153">
        <f t="shared" si="195"/>
        <v>49</v>
      </c>
      <c r="AC631" s="153">
        <f t="shared" si="195"/>
        <v>51</v>
      </c>
      <c r="AD631" s="153" t="str">
        <f t="shared" si="199"/>
        <v>全ステップ増分</v>
      </c>
      <c r="AE631" s="153" t="s">
        <v>1025</v>
      </c>
      <c r="AF631" s="153">
        <f t="shared" si="196"/>
        <v>0</v>
      </c>
      <c r="AG631" s="153">
        <f t="shared" si="196"/>
        <v>0</v>
      </c>
      <c r="AH631" s="153" t="str">
        <f t="shared" si="197"/>
        <v>无对应参数</v>
      </c>
      <c r="AI631" s="153" t="str">
        <f t="shared" si="198"/>
        <v>无对应参数</v>
      </c>
      <c r="AJ631" s="153" t="str">
        <f t="shared" si="200"/>
        <v/>
      </c>
      <c r="AK631" s="153" t="str">
        <f t="shared" si="200"/>
        <v/>
      </c>
      <c r="AL631" s="153"/>
      <c r="AM631" s="201"/>
    </row>
    <row r="632" spans="11:39" ht="15">
      <c r="K632" s="83"/>
      <c r="N632" s="126">
        <v>52</v>
      </c>
      <c r="O632" s="126">
        <v>54</v>
      </c>
      <c r="P632" s="100" t="s">
        <v>971</v>
      </c>
      <c r="Q632" s="153">
        <v>0</v>
      </c>
      <c r="R632" s="153">
        <v>0.39</v>
      </c>
      <c r="S632" s="126" t="s">
        <v>1283</v>
      </c>
      <c r="T632" s="126" t="s">
        <v>1283</v>
      </c>
      <c r="U632" s="153"/>
      <c r="V632" s="153"/>
      <c r="W632" s="103"/>
      <c r="X632" s="103"/>
      <c r="Y632" s="103"/>
      <c r="Z632" s="115"/>
      <c r="AA632" s="214">
        <f t="shared" si="201"/>
        <v>9</v>
      </c>
      <c r="AB632" s="153">
        <f t="shared" si="195"/>
        <v>52</v>
      </c>
      <c r="AC632" s="153">
        <f t="shared" si="195"/>
        <v>54</v>
      </c>
      <c r="AD632" s="153" t="str">
        <f t="shared" si="199"/>
        <v>全ステップ増分</v>
      </c>
      <c r="AE632" s="153" t="s">
        <v>1025</v>
      </c>
      <c r="AF632" s="153">
        <f t="shared" si="196"/>
        <v>0</v>
      </c>
      <c r="AG632" s="153">
        <f t="shared" si="196"/>
        <v>0.39</v>
      </c>
      <c r="AH632" s="153" t="str">
        <f t="shared" si="197"/>
        <v>无对应参数</v>
      </c>
      <c r="AI632" s="153" t="str">
        <f t="shared" si="198"/>
        <v>无对应参数</v>
      </c>
      <c r="AJ632" s="153" t="str">
        <f t="shared" si="200"/>
        <v/>
      </c>
      <c r="AK632" s="153" t="str">
        <f t="shared" si="200"/>
        <v/>
      </c>
      <c r="AL632" s="153"/>
      <c r="AM632" s="201"/>
    </row>
    <row r="633" spans="11:39" ht="15">
      <c r="K633" s="83"/>
      <c r="N633" s="126"/>
      <c r="O633" s="126">
        <v>48</v>
      </c>
      <c r="P633" s="100" t="s">
        <v>971</v>
      </c>
      <c r="Q633" s="153">
        <v>0</v>
      </c>
      <c r="R633" s="153">
        <v>0</v>
      </c>
      <c r="S633" s="126" t="s">
        <v>1284</v>
      </c>
      <c r="T633" s="126" t="s">
        <v>1285</v>
      </c>
      <c r="U633" s="153"/>
      <c r="V633" s="153"/>
      <c r="W633" s="103"/>
      <c r="X633" s="103"/>
      <c r="Y633" s="103"/>
      <c r="Z633" s="115"/>
      <c r="AA633" s="214">
        <f t="shared" si="201"/>
        <v>10</v>
      </c>
      <c r="AB633" s="153" t="str">
        <f t="shared" si="195"/>
        <v/>
      </c>
      <c r="AC633" s="153">
        <f t="shared" si="195"/>
        <v>48</v>
      </c>
      <c r="AD633" s="153" t="str">
        <f t="shared" si="199"/>
        <v>全ステップ増分</v>
      </c>
      <c r="AE633" s="153" t="s">
        <v>1025</v>
      </c>
      <c r="AF633" s="153">
        <f t="shared" si="196"/>
        <v>0</v>
      </c>
      <c r="AG633" s="153">
        <f t="shared" si="196"/>
        <v>0</v>
      </c>
      <c r="AH633" s="153" t="str">
        <f t="shared" si="197"/>
        <v>无对应参数</v>
      </c>
      <c r="AI633" s="153" t="str">
        <f t="shared" si="198"/>
        <v>无对应参数</v>
      </c>
      <c r="AJ633" s="153" t="str">
        <f t="shared" si="200"/>
        <v/>
      </c>
      <c r="AK633" s="153" t="str">
        <f t="shared" si="200"/>
        <v/>
      </c>
      <c r="AL633" s="153"/>
      <c r="AM633" s="201"/>
    </row>
    <row r="634" spans="11:39" ht="15">
      <c r="K634" s="83"/>
      <c r="N634" s="126">
        <v>49</v>
      </c>
      <c r="O634" s="126">
        <v>51</v>
      </c>
      <c r="P634" s="100" t="s">
        <v>971</v>
      </c>
      <c r="Q634" s="153">
        <v>0</v>
      </c>
      <c r="R634" s="153">
        <v>0</v>
      </c>
      <c r="S634" s="126" t="s">
        <v>1286</v>
      </c>
      <c r="T634" s="126" t="s">
        <v>1287</v>
      </c>
      <c r="U634" s="153"/>
      <c r="V634" s="153"/>
      <c r="W634" s="103"/>
      <c r="X634" s="103"/>
      <c r="Y634" s="103"/>
      <c r="Z634" s="115"/>
      <c r="AA634" s="214">
        <f t="shared" si="201"/>
        <v>11</v>
      </c>
      <c r="AB634" s="153">
        <f t="shared" si="195"/>
        <v>49</v>
      </c>
      <c r="AC634" s="153">
        <f t="shared" si="195"/>
        <v>51</v>
      </c>
      <c r="AD634" s="153" t="str">
        <f t="shared" si="199"/>
        <v>全ステップ増分</v>
      </c>
      <c r="AE634" s="153" t="s">
        <v>1025</v>
      </c>
      <c r="AF634" s="153">
        <f t="shared" si="196"/>
        <v>0</v>
      </c>
      <c r="AG634" s="153">
        <f t="shared" si="196"/>
        <v>0</v>
      </c>
      <c r="AH634" s="153" t="str">
        <f t="shared" si="197"/>
        <v>无对应参数</v>
      </c>
      <c r="AI634" s="153" t="str">
        <f t="shared" si="198"/>
        <v>无对应参数</v>
      </c>
      <c r="AJ634" s="153" t="str">
        <f t="shared" si="200"/>
        <v/>
      </c>
      <c r="AK634" s="153" t="str">
        <f t="shared" si="200"/>
        <v/>
      </c>
      <c r="AL634" s="153"/>
      <c r="AM634" s="201"/>
    </row>
    <row r="635" spans="11:39" ht="15">
      <c r="K635" s="83"/>
      <c r="N635" s="126">
        <v>52</v>
      </c>
      <c r="O635" s="126">
        <v>54</v>
      </c>
      <c r="P635" s="100" t="s">
        <v>971</v>
      </c>
      <c r="Q635" s="153">
        <v>0</v>
      </c>
      <c r="R635" s="153">
        <v>0.39</v>
      </c>
      <c r="S635" s="126" t="s">
        <v>1288</v>
      </c>
      <c r="T635" s="126" t="s">
        <v>1289</v>
      </c>
      <c r="U635" s="153"/>
      <c r="V635" s="153"/>
      <c r="W635" s="103"/>
      <c r="X635" s="103"/>
      <c r="Y635" s="103"/>
      <c r="Z635" s="115"/>
      <c r="AA635" s="214">
        <f t="shared" si="201"/>
        <v>12</v>
      </c>
      <c r="AB635" s="153">
        <f t="shared" si="195"/>
        <v>52</v>
      </c>
      <c r="AC635" s="153">
        <f t="shared" si="195"/>
        <v>54</v>
      </c>
      <c r="AD635" s="153" t="str">
        <f t="shared" si="199"/>
        <v>全ステップ増分</v>
      </c>
      <c r="AE635" s="153" t="s">
        <v>1025</v>
      </c>
      <c r="AF635" s="153">
        <f t="shared" si="196"/>
        <v>0</v>
      </c>
      <c r="AG635" s="153">
        <f t="shared" si="196"/>
        <v>0.39</v>
      </c>
      <c r="AH635" s="153" t="str">
        <f t="shared" si="197"/>
        <v>无对应参数</v>
      </c>
      <c r="AI635" s="153" t="str">
        <f t="shared" si="198"/>
        <v>无对应参数</v>
      </c>
      <c r="AJ635" s="153" t="str">
        <f t="shared" si="200"/>
        <v/>
      </c>
      <c r="AK635" s="153" t="str">
        <f t="shared" si="200"/>
        <v/>
      </c>
      <c r="AL635" s="153"/>
      <c r="AM635" s="201"/>
    </row>
    <row r="636" spans="11:39">
      <c r="K636" s="83"/>
      <c r="N636" s="126"/>
      <c r="O636" s="126"/>
      <c r="P636" s="100"/>
      <c r="Q636" s="153"/>
      <c r="R636" s="153"/>
      <c r="S636" s="126"/>
      <c r="T636" s="126"/>
      <c r="U636" s="153"/>
      <c r="V636" s="153"/>
      <c r="W636" s="103"/>
      <c r="X636" s="103"/>
      <c r="Y636" s="103"/>
      <c r="Z636" s="115"/>
      <c r="AA636" s="214">
        <f t="shared" si="201"/>
        <v>13</v>
      </c>
      <c r="AB636" s="153" t="str">
        <f t="shared" si="195"/>
        <v/>
      </c>
      <c r="AC636" s="153" t="str">
        <f t="shared" si="195"/>
        <v/>
      </c>
      <c r="AD636" s="153">
        <f t="shared" si="199"/>
        <v>0</v>
      </c>
      <c r="AE636" s="153" t="s">
        <v>1025</v>
      </c>
      <c r="AF636" s="153" t="str">
        <f t="shared" si="196"/>
        <v/>
      </c>
      <c r="AG636" s="153" t="str">
        <f t="shared" si="196"/>
        <v/>
      </c>
      <c r="AH636" s="153" t="str">
        <f t="shared" si="197"/>
        <v/>
      </c>
      <c r="AI636" s="153" t="str">
        <f t="shared" si="198"/>
        <v/>
      </c>
      <c r="AJ636" s="153" t="str">
        <f t="shared" si="200"/>
        <v/>
      </c>
      <c r="AK636" s="153" t="str">
        <f t="shared" si="200"/>
        <v/>
      </c>
      <c r="AL636" s="153"/>
      <c r="AM636" s="201"/>
    </row>
    <row r="637" spans="11:39">
      <c r="K637" s="83"/>
      <c r="N637" s="126"/>
      <c r="O637" s="126"/>
      <c r="P637" s="100"/>
      <c r="Q637" s="153"/>
      <c r="R637" s="153"/>
      <c r="S637" s="126"/>
      <c r="T637" s="126"/>
      <c r="U637" s="153"/>
      <c r="V637" s="153"/>
      <c r="W637" s="103"/>
      <c r="X637" s="103"/>
      <c r="Y637" s="103"/>
      <c r="Z637" s="115"/>
      <c r="AA637" s="214">
        <f t="shared" si="201"/>
        <v>14</v>
      </c>
      <c r="AB637" s="153" t="str">
        <f t="shared" si="195"/>
        <v/>
      </c>
      <c r="AC637" s="153" t="str">
        <f t="shared" si="195"/>
        <v/>
      </c>
      <c r="AD637" s="153">
        <f t="shared" si="199"/>
        <v>0</v>
      </c>
      <c r="AE637" s="153" t="s">
        <v>1025</v>
      </c>
      <c r="AF637" s="153" t="str">
        <f t="shared" si="196"/>
        <v/>
      </c>
      <c r="AG637" s="153" t="str">
        <f t="shared" si="196"/>
        <v/>
      </c>
      <c r="AH637" s="153" t="str">
        <f t="shared" si="197"/>
        <v/>
      </c>
      <c r="AI637" s="153" t="str">
        <f t="shared" si="198"/>
        <v/>
      </c>
      <c r="AJ637" s="153" t="str">
        <f t="shared" si="200"/>
        <v/>
      </c>
      <c r="AK637" s="153" t="str">
        <f t="shared" si="200"/>
        <v/>
      </c>
      <c r="AL637" s="153"/>
      <c r="AM637" s="201"/>
    </row>
    <row r="638" spans="11:39">
      <c r="K638" s="83"/>
      <c r="N638" s="126"/>
      <c r="O638" s="126"/>
      <c r="P638" s="100"/>
      <c r="Q638" s="153"/>
      <c r="R638" s="153"/>
      <c r="S638" s="126"/>
      <c r="T638" s="126"/>
      <c r="U638" s="153"/>
      <c r="V638" s="153"/>
      <c r="W638" s="103"/>
      <c r="X638" s="103"/>
      <c r="Y638" s="103"/>
      <c r="Z638" s="115"/>
      <c r="AA638" s="215"/>
      <c r="AB638" s="153" t="str">
        <f t="shared" si="195"/>
        <v/>
      </c>
      <c r="AC638" s="153" t="str">
        <f t="shared" si="195"/>
        <v/>
      </c>
      <c r="AD638" s="153">
        <f t="shared" si="199"/>
        <v>0</v>
      </c>
      <c r="AE638" s="153" t="s">
        <v>1025</v>
      </c>
      <c r="AF638" s="153" t="str">
        <f t="shared" si="196"/>
        <v/>
      </c>
      <c r="AG638" s="153" t="str">
        <f t="shared" si="196"/>
        <v/>
      </c>
      <c r="AH638" s="153" t="str">
        <f t="shared" si="197"/>
        <v/>
      </c>
      <c r="AI638" s="153" t="str">
        <f t="shared" si="198"/>
        <v/>
      </c>
      <c r="AJ638" s="153" t="str">
        <f t="shared" si="200"/>
        <v/>
      </c>
      <c r="AK638" s="153" t="str">
        <f t="shared" si="200"/>
        <v/>
      </c>
      <c r="AL638" s="153"/>
      <c r="AM638" s="201"/>
    </row>
    <row r="639" spans="11:39">
      <c r="K639" s="83"/>
      <c r="N639" s="126"/>
      <c r="O639" s="126"/>
      <c r="P639" s="100"/>
      <c r="Q639" s="153"/>
      <c r="R639" s="153"/>
      <c r="S639" s="126"/>
      <c r="T639" s="126"/>
      <c r="U639" s="153"/>
      <c r="V639" s="153"/>
      <c r="W639" s="103"/>
      <c r="X639" s="103"/>
      <c r="Y639" s="103"/>
      <c r="Z639" s="115"/>
      <c r="AA639" s="215"/>
      <c r="AB639" s="153" t="str">
        <f t="shared" si="195"/>
        <v/>
      </c>
      <c r="AC639" s="153" t="str">
        <f t="shared" si="195"/>
        <v/>
      </c>
      <c r="AD639" s="153">
        <f t="shared" si="199"/>
        <v>0</v>
      </c>
      <c r="AE639" s="153" t="s">
        <v>1025</v>
      </c>
      <c r="AF639" s="153" t="str">
        <f t="shared" si="196"/>
        <v/>
      </c>
      <c r="AG639" s="153" t="str">
        <f t="shared" si="196"/>
        <v/>
      </c>
      <c r="AH639" s="153" t="str">
        <f t="shared" si="197"/>
        <v/>
      </c>
      <c r="AI639" s="153" t="str">
        <f t="shared" si="198"/>
        <v/>
      </c>
      <c r="AJ639" s="153" t="str">
        <f t="shared" si="200"/>
        <v/>
      </c>
      <c r="AK639" s="153" t="str">
        <f t="shared" si="200"/>
        <v/>
      </c>
      <c r="AL639" s="153"/>
      <c r="AM639" s="201"/>
    </row>
    <row r="640" spans="11:39">
      <c r="K640" s="83"/>
      <c r="N640" s="126"/>
      <c r="O640" s="126"/>
      <c r="P640" s="100"/>
      <c r="Q640" s="153"/>
      <c r="R640" s="153"/>
      <c r="S640" s="126"/>
      <c r="T640" s="126"/>
      <c r="U640" s="153"/>
      <c r="V640" s="153"/>
      <c r="W640" s="103"/>
      <c r="X640" s="103"/>
      <c r="Y640" s="103"/>
      <c r="Z640" s="115"/>
      <c r="AA640" s="215"/>
      <c r="AB640" s="153" t="str">
        <f t="shared" ref="AB640:AC642" si="202">IF(N640="","",N640)</f>
        <v/>
      </c>
      <c r="AC640" s="153" t="str">
        <f t="shared" si="202"/>
        <v/>
      </c>
      <c r="AD640" s="153">
        <f t="shared" si="199"/>
        <v>0</v>
      </c>
      <c r="AE640" s="153" t="s">
        <v>1025</v>
      </c>
      <c r="AF640" s="153" t="str">
        <f t="shared" ref="AF640:AG642" si="203">IF(Q640="","",Q640)</f>
        <v/>
      </c>
      <c r="AG640" s="153" t="str">
        <f t="shared" si="203"/>
        <v/>
      </c>
      <c r="AH640" s="153" t="str">
        <f t="shared" si="197"/>
        <v/>
      </c>
      <c r="AI640" s="153" t="str">
        <f t="shared" si="198"/>
        <v/>
      </c>
      <c r="AJ640" s="153" t="str">
        <f t="shared" si="200"/>
        <v/>
      </c>
      <c r="AK640" s="153" t="str">
        <f t="shared" si="200"/>
        <v/>
      </c>
      <c r="AL640" s="153"/>
      <c r="AM640" s="201"/>
    </row>
    <row r="641" spans="11:38">
      <c r="K641" s="201"/>
      <c r="N641" s="126"/>
      <c r="O641" s="126"/>
      <c r="P641" s="100"/>
      <c r="Q641" s="153"/>
      <c r="R641" s="153"/>
      <c r="S641" s="126"/>
      <c r="T641" s="126"/>
      <c r="U641" s="153"/>
      <c r="V641" s="153"/>
      <c r="W641" s="103"/>
      <c r="X641" s="103"/>
      <c r="Y641" s="103"/>
      <c r="Z641" s="115"/>
      <c r="AA641" s="215"/>
      <c r="AB641" s="153" t="str">
        <f t="shared" si="202"/>
        <v/>
      </c>
      <c r="AC641" s="153" t="str">
        <f t="shared" si="202"/>
        <v/>
      </c>
      <c r="AD641" s="153">
        <f t="shared" si="199"/>
        <v>0</v>
      </c>
      <c r="AE641" s="153" t="s">
        <v>1025</v>
      </c>
      <c r="AF641" s="153" t="str">
        <f t="shared" si="203"/>
        <v/>
      </c>
      <c r="AG641" s="153" t="str">
        <f t="shared" si="203"/>
        <v/>
      </c>
      <c r="AH641" s="153" t="str">
        <f t="shared" si="197"/>
        <v/>
      </c>
      <c r="AI641" s="153" t="str">
        <f t="shared" si="198"/>
        <v/>
      </c>
      <c r="AJ641" s="153" t="str">
        <f t="shared" ref="AJ641:AK642" si="204">IF(U641="","",U641)</f>
        <v/>
      </c>
      <c r="AK641" s="153" t="str">
        <f t="shared" si="204"/>
        <v/>
      </c>
      <c r="AL641" s="153"/>
    </row>
    <row r="642" spans="11:38">
      <c r="K642" s="201"/>
      <c r="N642" s="126"/>
      <c r="O642" s="126"/>
      <c r="P642" s="100"/>
      <c r="Q642" s="153"/>
      <c r="R642" s="153"/>
      <c r="S642" s="126"/>
      <c r="T642" s="126"/>
      <c r="U642" s="153"/>
      <c r="V642" s="153"/>
      <c r="W642" s="103"/>
      <c r="X642" s="103"/>
      <c r="Y642" s="103"/>
      <c r="Z642" s="115"/>
      <c r="AA642" s="215"/>
      <c r="AB642" s="153" t="str">
        <f t="shared" si="202"/>
        <v/>
      </c>
      <c r="AC642" s="153" t="str">
        <f t="shared" si="202"/>
        <v/>
      </c>
      <c r="AD642" s="153">
        <f t="shared" si="199"/>
        <v>0</v>
      </c>
      <c r="AE642" s="153" t="s">
        <v>1025</v>
      </c>
      <c r="AF642" s="153" t="str">
        <f t="shared" si="203"/>
        <v/>
      </c>
      <c r="AG642" s="153" t="str">
        <f t="shared" si="203"/>
        <v/>
      </c>
      <c r="AH642" s="153" t="str">
        <f t="shared" si="197"/>
        <v/>
      </c>
      <c r="AI642" s="153" t="str">
        <f t="shared" si="198"/>
        <v/>
      </c>
      <c r="AJ642" s="153" t="str">
        <f t="shared" si="204"/>
        <v/>
      </c>
      <c r="AK642" s="153" t="str">
        <f t="shared" si="204"/>
        <v/>
      </c>
      <c r="AL642" s="153"/>
    </row>
    <row r="643" spans="11:38">
      <c r="K643" s="201"/>
    </row>
    <row r="644" spans="11:38">
      <c r="K644" s="201"/>
    </row>
  </sheetData>
  <sheetProtection formatCells="0" insertHyperlinks="0" autoFilter="0"/>
  <mergeCells count="129">
    <mergeCell ref="B3:C3"/>
    <mergeCell ref="B4:C4"/>
    <mergeCell ref="B5:C5"/>
    <mergeCell ref="B6:C6"/>
    <mergeCell ref="B7:C7"/>
    <mergeCell ref="B8:C8"/>
    <mergeCell ref="A10:B10"/>
    <mergeCell ref="K10:L10"/>
    <mergeCell ref="B11:F11"/>
    <mergeCell ref="G11:H11"/>
    <mergeCell ref="L11:Q11"/>
    <mergeCell ref="B12:F12"/>
    <mergeCell ref="G12:H12"/>
    <mergeCell ref="L12:Q12"/>
    <mergeCell ref="B13:F13"/>
    <mergeCell ref="G13:H13"/>
    <mergeCell ref="L13:Q13"/>
    <mergeCell ref="B14:F14"/>
    <mergeCell ref="G14:H14"/>
    <mergeCell ref="L14:Q14"/>
    <mergeCell ref="G15:H15"/>
    <mergeCell ref="L15:Q15"/>
    <mergeCell ref="B16:F16"/>
    <mergeCell ref="G16:H16"/>
    <mergeCell ref="L16:Q16"/>
    <mergeCell ref="G17:H17"/>
    <mergeCell ref="L17:Q17"/>
    <mergeCell ref="B18:F18"/>
    <mergeCell ref="G18:H18"/>
    <mergeCell ref="L18:Q18"/>
    <mergeCell ref="B19:F19"/>
    <mergeCell ref="G19:H19"/>
    <mergeCell ref="L19:Q19"/>
    <mergeCell ref="B20:F20"/>
    <mergeCell ref="G20:H20"/>
    <mergeCell ref="L20:Q20"/>
    <mergeCell ref="B21:F21"/>
    <mergeCell ref="G21:H21"/>
    <mergeCell ref="L21:Q21"/>
    <mergeCell ref="B22:F22"/>
    <mergeCell ref="G22:H22"/>
    <mergeCell ref="L22:Q22"/>
    <mergeCell ref="L23:Q23"/>
    <mergeCell ref="A24:B24"/>
    <mergeCell ref="E25:F25"/>
    <mergeCell ref="N25:O25"/>
    <mergeCell ref="U25:V25"/>
    <mergeCell ref="N26:O26"/>
    <mergeCell ref="N27:O27"/>
    <mergeCell ref="N28:O28"/>
    <mergeCell ref="N29:O29"/>
    <mergeCell ref="N30:O30"/>
    <mergeCell ref="N31:O31"/>
    <mergeCell ref="N32:O32"/>
    <mergeCell ref="N33:O33"/>
    <mergeCell ref="N34:O34"/>
    <mergeCell ref="N35:O35"/>
    <mergeCell ref="N36:O36"/>
    <mergeCell ref="A39:B39"/>
    <mergeCell ref="A40:B40"/>
    <mergeCell ref="O42:U42"/>
    <mergeCell ref="N94:S94"/>
    <mergeCell ref="A97:J97"/>
    <mergeCell ref="N97:O97"/>
    <mergeCell ref="AE97:AK97"/>
    <mergeCell ref="B98:E98"/>
    <mergeCell ref="F98:J98"/>
    <mergeCell ref="O98:Q98"/>
    <mergeCell ref="S98:T98"/>
    <mergeCell ref="U98:V98"/>
    <mergeCell ref="W98:X98"/>
    <mergeCell ref="W388:X388"/>
    <mergeCell ref="O181:Q181"/>
    <mergeCell ref="S181:T181"/>
    <mergeCell ref="U181:V181"/>
    <mergeCell ref="W181:X181"/>
    <mergeCell ref="O192:Q192"/>
    <mergeCell ref="T192:X192"/>
    <mergeCell ref="N193:P193"/>
    <mergeCell ref="T193:V193"/>
    <mergeCell ref="W193:X193"/>
    <mergeCell ref="A621:J621"/>
    <mergeCell ref="N621:O621"/>
    <mergeCell ref="T622:X622"/>
    <mergeCell ref="L192:L193"/>
    <mergeCell ref="L349:L350"/>
    <mergeCell ref="L387:L388"/>
    <mergeCell ref="L436:L437"/>
    <mergeCell ref="L538:L539"/>
    <mergeCell ref="L565:L566"/>
    <mergeCell ref="L582:L583"/>
    <mergeCell ref="L598:L599"/>
    <mergeCell ref="L622:L623"/>
    <mergeCell ref="N539:P539"/>
    <mergeCell ref="T539:V539"/>
    <mergeCell ref="W539:X539"/>
    <mergeCell ref="N564:O564"/>
    <mergeCell ref="O565:Q565"/>
    <mergeCell ref="S565:T565"/>
    <mergeCell ref="N581:O581"/>
    <mergeCell ref="O582:Q582"/>
    <mergeCell ref="S582:W582"/>
    <mergeCell ref="N435:O435"/>
    <mergeCell ref="O436:Q436"/>
    <mergeCell ref="R436:S436"/>
    <mergeCell ref="M100:M105"/>
    <mergeCell ref="M195:M197"/>
    <mergeCell ref="M541:M542"/>
    <mergeCell ref="M543:M552"/>
    <mergeCell ref="M600:M601"/>
    <mergeCell ref="A597:J597"/>
    <mergeCell ref="N597:O597"/>
    <mergeCell ref="O598:Q598"/>
    <mergeCell ref="S598:W598"/>
    <mergeCell ref="A537:J537"/>
    <mergeCell ref="N537:O537"/>
    <mergeCell ref="B538:E538"/>
    <mergeCell ref="F538:J538"/>
    <mergeCell ref="O538:Q538"/>
    <mergeCell ref="T538:X538"/>
    <mergeCell ref="O349:Q349"/>
    <mergeCell ref="T349:X349"/>
    <mergeCell ref="N350:P350"/>
    <mergeCell ref="T350:V350"/>
    <mergeCell ref="W350:X350"/>
    <mergeCell ref="O387:Q387"/>
    <mergeCell ref="T387:X387"/>
    <mergeCell ref="N388:P388"/>
    <mergeCell ref="T388:V388"/>
  </mergeCells>
  <phoneticPr fontId="90"/>
  <conditionalFormatting sqref="AH352:AI352">
    <cfRule type="cellIs" dxfId="40" priority="35" operator="lessThan">
      <formula>0</formula>
    </cfRule>
  </conditionalFormatting>
  <conditionalFormatting sqref="AE587:AF587">
    <cfRule type="cellIs" dxfId="39" priority="14" operator="lessThan">
      <formula>0</formula>
    </cfRule>
  </conditionalFormatting>
  <conditionalFormatting sqref="AE588:AF588">
    <cfRule type="cellIs" dxfId="38" priority="13" operator="lessThan">
      <formula>0</formula>
    </cfRule>
  </conditionalFormatting>
  <conditionalFormatting sqref="Q627:R627">
    <cfRule type="cellIs" dxfId="37" priority="26" operator="lessThan">
      <formula>0</formula>
    </cfRule>
  </conditionalFormatting>
  <conditionalFormatting sqref="Q628:R628">
    <cfRule type="cellIs" dxfId="36" priority="25" operator="lessThan">
      <formula>0</formula>
    </cfRule>
  </conditionalFormatting>
  <conditionalFormatting sqref="R632">
    <cfRule type="cellIs" dxfId="35" priority="2" operator="lessThan">
      <formula>0</formula>
    </cfRule>
  </conditionalFormatting>
  <conditionalFormatting sqref="R635">
    <cfRule type="cellIs" dxfId="34" priority="1" operator="lessThan">
      <formula>0</formula>
    </cfRule>
  </conditionalFormatting>
  <conditionalFormatting sqref="Q638:R638">
    <cfRule type="cellIs" dxfId="33" priority="6" operator="lessThan">
      <formula>0</formula>
    </cfRule>
  </conditionalFormatting>
  <conditionalFormatting sqref="Q639:R639">
    <cfRule type="cellIs" dxfId="32" priority="5" operator="lessThan">
      <formula>0</formula>
    </cfRule>
  </conditionalFormatting>
  <conditionalFormatting sqref="Q640:R640">
    <cfRule type="cellIs" dxfId="31" priority="4" operator="lessThan">
      <formula>0</formula>
    </cfRule>
  </conditionalFormatting>
  <conditionalFormatting sqref="Q641:R641">
    <cfRule type="cellIs" dxfId="30" priority="3" operator="lessThan">
      <formula>0</formula>
    </cfRule>
  </conditionalFormatting>
  <conditionalFormatting sqref="Q642:R642">
    <cfRule type="cellIs" dxfId="29" priority="22" operator="lessThan">
      <formula>0</formula>
    </cfRule>
  </conditionalFormatting>
  <conditionalFormatting sqref="AB284:AB309">
    <cfRule type="cellIs" dxfId="28" priority="7" operator="equal">
      <formula>""</formula>
    </cfRule>
  </conditionalFormatting>
  <conditionalFormatting sqref="AB310:AB324">
    <cfRule type="cellIs" dxfId="27" priority="9" operator="equal">
      <formula>""</formula>
    </cfRule>
  </conditionalFormatting>
  <conditionalFormatting sqref="AB352:AB378">
    <cfRule type="cellIs" dxfId="26" priority="34" operator="equal">
      <formula>""</formula>
    </cfRule>
  </conditionalFormatting>
  <conditionalFormatting sqref="AB390:AB416">
    <cfRule type="cellIs" dxfId="25" priority="30" operator="equal">
      <formula>""</formula>
    </cfRule>
  </conditionalFormatting>
  <conditionalFormatting sqref="AB541:AB557">
    <cfRule type="cellIs" dxfId="24" priority="37" operator="equal">
      <formula>""</formula>
    </cfRule>
  </conditionalFormatting>
  <conditionalFormatting sqref="AG100:AG178">
    <cfRule type="cellIs" dxfId="23" priority="41" operator="lessThan">
      <formula>0</formula>
    </cfRule>
  </conditionalFormatting>
  <conditionalFormatting sqref="AG183:AG188">
    <cfRule type="cellIs" dxfId="22" priority="11" operator="lessThan">
      <formula>0</formula>
    </cfRule>
  </conditionalFormatting>
  <conditionalFormatting sqref="AE100:AF178">
    <cfRule type="cellIs" dxfId="21" priority="20" operator="lessThan">
      <formula>0</formula>
    </cfRule>
  </conditionalFormatting>
  <conditionalFormatting sqref="AE183:AF188">
    <cfRule type="cellIs" dxfId="20" priority="19" operator="lessThan">
      <formula>0</formula>
    </cfRule>
  </conditionalFormatting>
  <conditionalFormatting sqref="AB325:AB344 AB195:AB283">
    <cfRule type="cellIs" dxfId="19" priority="32" operator="equal">
      <formula>""</formula>
    </cfRule>
  </conditionalFormatting>
  <conditionalFormatting sqref="AF325:AI344 AF195:AI283">
    <cfRule type="cellIs" dxfId="18" priority="33" operator="lessThan">
      <formula>0</formula>
    </cfRule>
  </conditionalFormatting>
  <conditionalFormatting sqref="AF284:AI309">
    <cfRule type="cellIs" dxfId="17" priority="8" operator="lessThan">
      <formula>0</formula>
    </cfRule>
  </conditionalFormatting>
  <conditionalFormatting sqref="AF310:AI324">
    <cfRule type="cellIs" dxfId="16" priority="10" operator="lessThan">
      <formula>0</formula>
    </cfRule>
  </conditionalFormatting>
  <conditionalFormatting sqref="AF352:AG378">
    <cfRule type="cellIs" dxfId="15" priority="18" operator="lessThan">
      <formula>0</formula>
    </cfRule>
  </conditionalFormatting>
  <conditionalFormatting sqref="AH353:AI378">
    <cfRule type="cellIs" dxfId="14" priority="38" operator="lessThan">
      <formula>0</formula>
    </cfRule>
  </conditionalFormatting>
  <conditionalFormatting sqref="AF390:AG416">
    <cfRule type="cellIs" dxfId="13" priority="17" operator="lessThan">
      <formula>0</formula>
    </cfRule>
  </conditionalFormatting>
  <conditionalFormatting sqref="AH390:AI416">
    <cfRule type="cellIs" dxfId="12" priority="31" operator="lessThan">
      <formula>0</formula>
    </cfRule>
  </conditionalFormatting>
  <conditionalFormatting sqref="AF541:AG557">
    <cfRule type="cellIs" dxfId="11" priority="16" operator="lessThan">
      <formula>0</formula>
    </cfRule>
  </conditionalFormatting>
  <conditionalFormatting sqref="AA584:AB588">
    <cfRule type="cellIs" dxfId="10" priority="12" operator="equal">
      <formula>""</formula>
    </cfRule>
  </conditionalFormatting>
  <conditionalFormatting sqref="AE584:AF586">
    <cfRule type="cellIs" dxfId="9" priority="15" operator="lessThan">
      <formula>0</formula>
    </cfRule>
  </conditionalFormatting>
  <conditionalFormatting sqref="AA600:AB615">
    <cfRule type="cellIs" dxfId="8" priority="36" operator="equal">
      <formula>""</formula>
    </cfRule>
  </conditionalFormatting>
  <conditionalFormatting sqref="AE600:AF602">
    <cfRule type="cellIs" dxfId="7" priority="40" operator="lessThan">
      <formula>0</formula>
    </cfRule>
  </conditionalFormatting>
  <conditionalFormatting sqref="AE603:AF615">
    <cfRule type="cellIs" dxfId="6" priority="39" operator="lessThan">
      <formula>0</formula>
    </cfRule>
  </conditionalFormatting>
  <conditionalFormatting sqref="Q624:R626">
    <cfRule type="cellIs" dxfId="5" priority="27" operator="lessThan">
      <formula>0</formula>
    </cfRule>
  </conditionalFormatting>
  <conditionalFormatting sqref="AB624:AC642">
    <cfRule type="cellIs" dxfId="4" priority="28" operator="equal">
      <formula>""</formula>
    </cfRule>
  </conditionalFormatting>
  <conditionalFormatting sqref="AF624:AG642">
    <cfRule type="cellIs" dxfId="3" priority="29" operator="lessThan">
      <formula>0</formula>
    </cfRule>
  </conditionalFormatting>
  <conditionalFormatting sqref="AJ624:AK642">
    <cfRule type="cellIs" dxfId="2" priority="21" operator="lessThan">
      <formula>0</formula>
    </cfRule>
  </conditionalFormatting>
  <conditionalFormatting sqref="Q629:R629 Q631:R631 Q633:R633 Q635 Q637:R637">
    <cfRule type="cellIs" dxfId="1" priority="24" operator="lessThan">
      <formula>0</formula>
    </cfRule>
  </conditionalFormatting>
  <conditionalFormatting sqref="Q630:R630 Q632 Q634:R634 Q636:R636">
    <cfRule type="cellIs" dxfId="0" priority="23" operator="lessThan">
      <formula>0</formula>
    </cfRule>
  </conditionalFormatting>
  <dataValidations count="3">
    <dataValidation type="list" allowBlank="1" showInputMessage="1" showErrorMessage="1" sqref="P624:P642 R100:R178 R183:R188 R195:R344 R352:R384 R390:R422 R429:R430 R438:R529 R541:R549 R550:R557 R567:R575 R584:R588 R600:R615" xr:uid="{00000000-0002-0000-1200-000000000000}">
      <formula1>$S$26:$S$29</formula1>
    </dataValidation>
    <dataValidation type="list" allowBlank="1" showInputMessage="1" showErrorMessage="1" sqref="AD584:AD588 AD600:AD615 AE195:AE344 AE352:AE353 AE429:AE430 AE541:AE551 AE552:AE557 AE624:AE642" xr:uid="{00000000-0002-0000-1200-000001000000}">
      <formula1>$E$26:$E$36</formula1>
    </dataValidation>
    <dataValidation type="list" allowBlank="1" showInputMessage="1" showErrorMessage="1" sqref="AD100:AD178 AD183:AD188" xr:uid="{00000000-0002-0000-1200-000002000000}">
      <formula1>" 集中荷重(直角),モーメント荷重,集中荷重(水平)"</formula1>
    </dataValidation>
  </dataValidations>
  <pageMargins left="0.75" right="0.75" top="1" bottom="1" header="0.5" footer="0.5"/>
  <pageSetup paperSize="9" orientation="portrait" horizontalDpi="1200" verticalDpi="1200" r:id="rId1"/>
  <drawing r:id="rId2"/>
  <legacy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ixelators xmlns="https://web.wps.cn/et/2018/main" xmlns:s="http://schemas.openxmlformats.org/spreadsheetml/2006/main">
  <pixelatorList sheetStid="31"/>
  <pixelatorList sheetStid="32"/>
  <pixelatorList sheetStid="33"/>
  <pixelatorList sheetStid="35"/>
  <pixelatorList sheetStid="36"/>
  <pixelatorList sheetStid="37"/>
  <pixelatorList sheetStid="38"/>
  <pixelatorList sheetStid="40"/>
  <pixelatorList sheetStid="41"/>
</pixelators>
</file>

<file path=customXml/item2.xml><?xml version="1.0" encoding="utf-8"?>
<woProps xmlns="https://web.wps.cn/et/2018/main" xmlns:s="http://schemas.openxmlformats.org/spreadsheetml/2006/main">
  <woSheetsProps>
    <woSheetProps sheetStid="31" interlineOnOff="0" interlineColor="0" isDbSheet="0" isDashBoardSheet="0">
      <cellprotection/>
    </woSheetProps>
    <woSheetProps sheetStid="32" interlineOnOff="0" interlineColor="0" isDbSheet="0" isDashBoardSheet="0">
      <cellprotection/>
    </woSheetProps>
    <woSheetProps sheetStid="33" interlineOnOff="0" interlineColor="0" isDbSheet="0" isDashBoardSheet="0">
      <cellprotection/>
    </woSheetProps>
    <woSheetProps sheetStid="35" interlineOnOff="0" interlineColor="0" isDbSheet="0" isDashBoardSheet="0">
      <cellprotection/>
    </woSheetProps>
    <woSheetProps sheetStid="36" interlineOnOff="0" interlineColor="0" isDbSheet="0" isDashBoardSheet="0">
      <cellprotection/>
    </woSheetProps>
    <woSheetProps sheetStid="37" interlineOnOff="0" interlineColor="0" isDbSheet="0" isDashBoardSheet="0">
      <cellprotection/>
    </woSheetProps>
    <woSheetProps sheetStid="38" interlineOnOff="0" interlineColor="0" isDbSheet="0" isDashBoardSheet="0">
      <cellprotection/>
    </woSheetProps>
    <woSheetProps sheetStid="40" interlineOnOff="0" interlineColor="0" isDbSheet="0" isDashBoardSheet="0">
      <cellprotection/>
    </woSheetProps>
  </woSheetsProps>
  <woBookProps>
    <bookSettings isFilterShared="1" coreConquerUserId="" isAutoUpdatePaused="0" filterType="conn" isMergeTasksAutoUpdate="0" isInserPicAsAttachment="0"/>
  </woBookProps>
</woProps>
</file>

<file path=customXml/item3.xml><?xml version="1.0" encoding="utf-8"?>
<comments xmlns="https://web.wps.cn/et/2018/main" xmlns:s="http://schemas.openxmlformats.org/spreadsheetml/2006/main">
  <commentList sheetStid="40">
    <comment s:ref="Q194" rgbClr="FF0000">
      <item id="{d5f4a0f3-4ca1-4b3f-a815-62c6b6864e99}" isNormal="1">
        <s:text>
          <s:r>
            <s:t xml:space="preserve">Admin:
如果插入多个工况需要S设定第一个起始数据</s:t>
          </s:r>
        </s:text>
      </item>
    </comment>
  </commentList>
</comments>
</file>

<file path=customXml/itemProps1.xml><?xml version="1.0" encoding="utf-8"?>
<ds:datastoreItem xmlns:ds="http://schemas.openxmlformats.org/officeDocument/2006/customXml" ds:itemID="{224D003E-15C9-4FFE-AB16-9E66474EAE4E}">
  <ds:schemaRefs>
    <ds:schemaRef ds:uri="https://web.wps.cn/et/2018/main"/>
    <ds:schemaRef ds:uri="http://schemas.openxmlformats.org/spreadsheetml/2006/main"/>
  </ds:schemaRefs>
</ds:datastoreItem>
</file>

<file path=customXml/itemProps2.xml><?xml version="1.0" encoding="utf-8"?>
<ds:datastoreItem xmlns:ds="http://schemas.openxmlformats.org/officeDocument/2006/customXml" ds:itemID="{06C82605-B75B-4693-9329-32AAD527C692}">
  <ds:schemaRefs>
    <ds:schemaRef ds:uri="https://web.wps.cn/et/2018/main"/>
    <ds:schemaRef ds:uri="http://schemas.openxmlformats.org/spreadsheetml/2006/main"/>
  </ds:schemaRefs>
</ds:datastoreItem>
</file>

<file path=customXml/itemProps3.xml><?xml version="1.0" encoding="utf-8"?>
<ds:datastoreItem xmlns:ds="http://schemas.openxmlformats.org/officeDocument/2006/customXml" ds:itemID="{06A0048C-2381-489B-AA07-9611017176EA}">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17</vt:i4>
      </vt:variant>
      <vt:variant>
        <vt:lpstr>名前付き一覧</vt:lpstr>
      </vt:variant>
      <vt:variant>
        <vt:i4>31</vt:i4>
      </vt:variant>
    </vt:vector>
  </HeadingPairs>
  <TitlesOfParts>
    <vt:vector size="48" baseType="lpstr">
      <vt:lpstr>反力</vt:lpstr>
      <vt:lpstr>線路水平</vt:lpstr>
      <vt:lpstr>直角水平</vt:lpstr>
      <vt:lpstr>§8.線路</vt:lpstr>
      <vt:lpstr>線路組合せケース</vt:lpstr>
      <vt:lpstr>線路抽出ケース</vt:lpstr>
      <vt:lpstr>§9.直角</vt:lpstr>
      <vt:lpstr>直角組合せケース</vt:lpstr>
      <vt:lpstr>直角抽出ケース</vt:lpstr>
      <vt:lpstr>§10.線路(地震)</vt:lpstr>
      <vt:lpstr>§11.直角(地震)</vt:lpstr>
      <vt:lpstr>§13.鉛直荷重</vt:lpstr>
      <vt:lpstr>水平荷重</vt:lpstr>
      <vt:lpstr>片持梁の自重</vt:lpstr>
      <vt:lpstr>荷重の集計</vt:lpstr>
      <vt:lpstr>作用の組合せ</vt:lpstr>
      <vt:lpstr>荷载录入（直角地震）2</vt:lpstr>
      <vt:lpstr>'荷载录入（直角地震）2'!A元素排序A</vt:lpstr>
      <vt:lpstr>'荷载录入（直角地震）2'!A要素号A</vt:lpstr>
      <vt:lpstr>'荷载录入（直角地震）2'!A要素长A</vt:lpstr>
      <vt:lpstr>'荷载录入（直角地震）2'!A节点位置A</vt:lpstr>
      <vt:lpstr>'荷载录入（直角地震）2'!BK右要素Num</vt:lpstr>
      <vt:lpstr>'荷载录入（直角地震）2'!BK左要素Num</vt:lpstr>
      <vt:lpstr>'荷载录入（直角地震）2'!BK左要素P</vt:lpstr>
      <vt:lpstr>'荷载录入（直角地震）2'!B要素号B</vt:lpstr>
      <vt:lpstr>B要素长B</vt:lpstr>
      <vt:lpstr>'荷载录入（直角地震）2'!B节点位置B</vt:lpstr>
      <vt:lpstr>'荷载录入（直角地震）2'!B节点号B</vt:lpstr>
      <vt:lpstr>'荷载录入（直角地震）2'!F_NAME</vt:lpstr>
      <vt:lpstr>'荷载录入（直角地震）2'!KA右要素Num</vt:lpstr>
      <vt:lpstr>'荷载录入（直角地震）2'!KA左要素Num</vt:lpstr>
      <vt:lpstr>'荷载录入（直角地震）2'!KA左要素P</vt:lpstr>
      <vt:lpstr>'§10.線路(地震)'!Print_Area</vt:lpstr>
      <vt:lpstr>'§11.直角(地震)'!Print_Area</vt:lpstr>
      <vt:lpstr>§13.鉛直荷重!Print_Area</vt:lpstr>
      <vt:lpstr>§8.線路!Print_Area</vt:lpstr>
      <vt:lpstr>§9.直角!Print_Area</vt:lpstr>
      <vt:lpstr>荷重の集計!Print_Area</vt:lpstr>
      <vt:lpstr>作用の組合せ!Print_Area</vt:lpstr>
      <vt:lpstr>水平荷重!Print_Area</vt:lpstr>
      <vt:lpstr>線路水平!Print_Area</vt:lpstr>
      <vt:lpstr>線路組合せケース!Print_Area</vt:lpstr>
      <vt:lpstr>線路抽出ケース!Print_Area</vt:lpstr>
      <vt:lpstr>直角水平!Print_Area</vt:lpstr>
      <vt:lpstr>直角組合せケース!Print_Area</vt:lpstr>
      <vt:lpstr>直角抽出ケース!Print_Area</vt:lpstr>
      <vt:lpstr>反力!Print_Area</vt:lpstr>
      <vt:lpstr>片持梁の自重!Print_Area</vt:lpstr>
    </vt:vector>
  </TitlesOfParts>
  <Manager/>
  <Company>東邦エンジニアリング</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株式会社</dc:creator>
  <cp:keywords/>
  <dc:description/>
  <cp:lastModifiedBy>ささこう株式会社</cp:lastModifiedBy>
  <cp:revision/>
  <dcterms:created xsi:type="dcterms:W3CDTF">2008-08-21T13:08:00Z</dcterms:created>
  <dcterms:modified xsi:type="dcterms:W3CDTF">2022-08-10T06:44:39Z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2052-11.1.0.11744</vt:lpwstr>
  </property>
  <property fmtid="{D5CDD505-2E9C-101B-9397-08002B2CF9AE}" pid="3" name="ICV">
    <vt:lpwstr>CFF42E588CCF4561AE334A368FCAEDEB</vt:lpwstr>
  </property>
</Properties>
</file>