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sadangelo/github.com/sasadangelo/investire/bot-list/"/>
    </mc:Choice>
  </mc:AlternateContent>
  <xr:revisionPtr revIDLastSave="0" documentId="13_ncr:1_{32C723C7-CFEE-9F40-87B7-00BA55D7DFC6}" xr6:coauthVersionLast="47" xr6:coauthVersionMax="47" xr10:uidLastSave="{00000000-0000-0000-0000-000000000000}"/>
  <bookViews>
    <workbookView xWindow="12800" yWindow="2340" windowWidth="25600" windowHeight="14480" xr2:uid="{384A719B-2758-B34C-9A5E-16DC06482511}"/>
  </bookViews>
  <sheets>
    <sheet name="Elenco BOT" sheetId="6" r:id="rId1"/>
    <sheet name="BOT" sheetId="1" r:id="rId2"/>
    <sheet name="BTPi" sheetId="2" r:id="rId3"/>
    <sheet name="Coefficiente Indicizzazione" sheetId="3" r:id="rId4"/>
    <sheet name="Inflazione (IPCA)" sheetId="4" r:id="rId5"/>
    <sheet name="Rivalutazione Capital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7" i="6" l="1"/>
  <c r="H17" i="6" s="1"/>
  <c r="G16" i="6"/>
  <c r="H16" i="6"/>
  <c r="G15" i="6"/>
  <c r="H15" i="6"/>
  <c r="G14" i="6"/>
  <c r="H14" i="6" s="1"/>
  <c r="G2" i="6"/>
  <c r="H2" i="6" s="1"/>
  <c r="G3" i="6"/>
  <c r="H3" i="6" s="1"/>
  <c r="L3" i="1" l="1"/>
  <c r="G13" i="6"/>
  <c r="H13" i="6" s="1"/>
  <c r="G12" i="6"/>
  <c r="H12" i="6" s="1"/>
  <c r="G11" i="6"/>
  <c r="H11" i="6" s="1"/>
  <c r="G10" i="6"/>
  <c r="H10" i="6" s="1"/>
  <c r="G9" i="6"/>
  <c r="H9" i="6" s="1"/>
  <c r="G8" i="6"/>
  <c r="H8" i="6" s="1"/>
  <c r="G7" i="6"/>
  <c r="H7" i="6" s="1"/>
  <c r="G6" i="6"/>
  <c r="H6" i="6" s="1"/>
  <c r="G5" i="6"/>
  <c r="H5" i="6" s="1"/>
  <c r="G4" i="6"/>
  <c r="H4" i="6" s="1"/>
  <c r="P2" i="1"/>
  <c r="H2" i="1"/>
  <c r="G2" i="1"/>
  <c r="G3" i="1"/>
  <c r="H3" i="1" s="1"/>
  <c r="R3" i="1"/>
  <c r="K3" i="1"/>
  <c r="D3" i="5"/>
  <c r="E3" i="5" s="1"/>
  <c r="I3" i="4"/>
  <c r="H3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S2" i="2"/>
  <c r="I2" i="2"/>
  <c r="R2" i="1"/>
  <c r="K2" i="1"/>
  <c r="L2" i="1" s="1"/>
  <c r="O2" i="1" s="1"/>
  <c r="P3" i="1" l="1"/>
  <c r="Q2" i="1"/>
  <c r="S2" i="1" s="1"/>
  <c r="T2" i="1" s="1"/>
  <c r="O3" i="1"/>
  <c r="Q3" i="1" s="1"/>
  <c r="S3" i="1" s="1"/>
  <c r="J2" i="2"/>
  <c r="O2" i="2"/>
  <c r="T3" i="1" l="1"/>
  <c r="K2" i="2"/>
  <c r="N2" i="2" s="1"/>
  <c r="P2" i="2" s="1"/>
</calcChain>
</file>

<file path=xl/sharedStrings.xml><?xml version="1.0" encoding="utf-8"?>
<sst xmlns="http://schemas.openxmlformats.org/spreadsheetml/2006/main" count="106" uniqueCount="85">
  <si>
    <t>BOT</t>
  </si>
  <si>
    <t>ISIN</t>
  </si>
  <si>
    <t>Scadenza</t>
  </si>
  <si>
    <t>Prezzo</t>
  </si>
  <si>
    <t>Commissione (0.24%)</t>
  </si>
  <si>
    <t>Lotto</t>
  </si>
  <si>
    <t>Commissione Eseguito</t>
  </si>
  <si>
    <t>Prezzo Unitario</t>
  </si>
  <si>
    <t>Commissione Intermediario</t>
  </si>
  <si>
    <t>Totale Commissioni</t>
  </si>
  <si>
    <t>Rateo</t>
  </si>
  <si>
    <t>Totale</t>
  </si>
  <si>
    <t>BOT 14AG23 ANN</t>
  </si>
  <si>
    <t>IT0005505075</t>
  </si>
  <si>
    <t>Ricavo</t>
  </si>
  <si>
    <t>Guadagno</t>
  </si>
  <si>
    <t>Nome</t>
  </si>
  <si>
    <t>Anni</t>
  </si>
  <si>
    <t>Cedola</t>
  </si>
  <si>
    <t>BTPi 15MAG26</t>
  </si>
  <si>
    <t>IT0005415416</t>
  </si>
  <si>
    <t>Prezzo Emissione</t>
  </si>
  <si>
    <t>Quantità</t>
  </si>
  <si>
    <t>Commissione</t>
  </si>
  <si>
    <t>Prezzo Rateo</t>
  </si>
  <si>
    <t>Prezzo Finale</t>
  </si>
  <si>
    <t>Numero Cedole Rimaste</t>
  </si>
  <si>
    <t>Rimborso Cedole</t>
  </si>
  <si>
    <t>ISTAT (Inflazione media)</t>
  </si>
  <si>
    <t>Capitale Nominale</t>
  </si>
  <si>
    <t>Indice Generale</t>
  </si>
  <si>
    <t>Mese</t>
  </si>
  <si>
    <t>Variazione Annuale</t>
  </si>
  <si>
    <t>Rivalutazione Capitale</t>
  </si>
  <si>
    <t>Capitale</t>
  </si>
  <si>
    <t>Valore IPCA Mese Iniziale</t>
  </si>
  <si>
    <t>Valore IPCA Mese Finale</t>
  </si>
  <si>
    <t>Capitale Rivalutato</t>
  </si>
  <si>
    <t xml:space="preserve">Variazione % </t>
  </si>
  <si>
    <t>IT0005532988</t>
  </si>
  <si>
    <t>Condizioni Economiche BOT San Paolo</t>
  </si>
  <si>
    <t>0.24% con min 3,5 Euro</t>
  </si>
  <si>
    <t>50 centesimi ordine eseguito</t>
  </si>
  <si>
    <t>3 Euro commissione Intermediario</t>
  </si>
  <si>
    <t>Prezzo Acquisto (Unitario)</t>
  </si>
  <si>
    <t>BOT 14FB24 ANN</t>
  </si>
  <si>
    <t>BOT 12GE24 ANN</t>
  </si>
  <si>
    <t>BOT 14DI23 ANN</t>
  </si>
  <si>
    <t>BOT 14NV23 ANN</t>
  </si>
  <si>
    <t>BOT 13OT23 ANN</t>
  </si>
  <si>
    <t>BOT 14ST23 ANN</t>
  </si>
  <si>
    <t>BOT 14LG23 ANN</t>
  </si>
  <si>
    <t>BOT 14GN23 ANN</t>
  </si>
  <si>
    <t>BOT 12MG23 ANN</t>
  </si>
  <si>
    <t>BOT 14AP23 ANN</t>
  </si>
  <si>
    <t>Data Acquisto</t>
  </si>
  <si>
    <t>Data Emissione</t>
  </si>
  <si>
    <t>Data Scadenza</t>
  </si>
  <si>
    <t>Data Regolamento</t>
  </si>
  <si>
    <t>Disaggio Lordo</t>
  </si>
  <si>
    <t>Imposta Disaggio (Tassa su Interessi 12,5%)</t>
  </si>
  <si>
    <t>Rendimento Netto %</t>
  </si>
  <si>
    <t>Guadagno Lordo</t>
  </si>
  <si>
    <t>IT0005508236</t>
  </si>
  <si>
    <t>IT0005500027</t>
  </si>
  <si>
    <t>IT0005497323</t>
  </si>
  <si>
    <t>IT0005494502</t>
  </si>
  <si>
    <t>IT0005492415</t>
  </si>
  <si>
    <t>IT0005508244</t>
  </si>
  <si>
    <t>IT0005529752</t>
  </si>
  <si>
    <t>IT0005523854</t>
  </si>
  <si>
    <t>IT0005518516</t>
  </si>
  <si>
    <t>IT0005512030</t>
  </si>
  <si>
    <t>BOT 14MZ24 ANN</t>
  </si>
  <si>
    <t>IT0005537094</t>
  </si>
  <si>
    <t>Rendimento Lordo</t>
  </si>
  <si>
    <t>IT0005512857</t>
  </si>
  <si>
    <t>BOT 28AP23 SEM</t>
  </si>
  <si>
    <t>Durata</t>
  </si>
  <si>
    <t>BOT 31LG23 SEM</t>
  </si>
  <si>
    <t>IT0005531295</t>
  </si>
  <si>
    <t>BOT 31MG23 SEM</t>
  </si>
  <si>
    <t>IT0005518524</t>
  </si>
  <si>
    <t>31/11/22</t>
  </si>
  <si>
    <t>BOT 31MZ23 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</si>
</sst>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color rgb="FF252631"/>
      <name val="Calibri"/>
      <family val="2"/>
      <scheme val="minor"/>
    </font>
    <font>
      <sz val="12"/>
      <color rgb="FF32323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4" fontId="0" fillId="0" borderId="0" xfId="0" applyNumberFormat="1"/>
    <xf numFmtId="17" fontId="0" fillId="0" borderId="0" xfId="0" applyNumberFormat="1"/>
    <xf numFmtId="14" fontId="1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4" fontId="0" fillId="0" borderId="0" xfId="0" applyNumberFormat="1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D1FA0-0FA5-A24B-9385-6094E13956ED}">
  <dimension ref="A1:H17"/>
  <sheetViews>
    <sheetView tabSelected="1" workbookViewId="0">
      <selection activeCell="A14" sqref="A14:XFD14"/>
    </sheetView>
  </sheetViews>
  <sheetFormatPr baseColWidth="10" defaultRowHeight="16" x14ac:dyDescent="0.2"/>
  <cols>
    <col min="1" max="1" width="16.1640625" customWidth="1"/>
    <col min="2" max="3" width="18.1640625" customWidth="1"/>
    <col min="4" max="4" width="19.33203125" customWidth="1"/>
    <col min="5" max="6" width="20" customWidth="1"/>
    <col min="7" max="7" width="17.5" customWidth="1"/>
    <col min="8" max="8" width="17.1640625" customWidth="1"/>
  </cols>
  <sheetData>
    <row r="1" spans="1:8" x14ac:dyDescent="0.2">
      <c r="A1" s="1" t="s">
        <v>1</v>
      </c>
      <c r="B1" s="1" t="s">
        <v>16</v>
      </c>
      <c r="C1" s="1" t="s">
        <v>78</v>
      </c>
      <c r="D1" s="1" t="s">
        <v>56</v>
      </c>
      <c r="E1" s="1" t="s">
        <v>21</v>
      </c>
      <c r="F1" s="1" t="s">
        <v>2</v>
      </c>
      <c r="G1" s="1" t="s">
        <v>62</v>
      </c>
      <c r="H1" s="1" t="s">
        <v>75</v>
      </c>
    </row>
    <row r="2" spans="1:8" x14ac:dyDescent="0.2">
      <c r="A2" s="6" t="s">
        <v>74</v>
      </c>
      <c r="B2" t="s">
        <v>73</v>
      </c>
      <c r="D2" s="2">
        <v>44999</v>
      </c>
      <c r="E2">
        <v>96.456999999999994</v>
      </c>
      <c r="F2" s="2">
        <v>45365</v>
      </c>
      <c r="G2">
        <f t="shared" ref="G2:G17" si="0">100-E2</f>
        <v>3.5430000000000064</v>
      </c>
      <c r="H2">
        <f t="shared" ref="H2:H17" si="1">ROUND(G2*100/E2,2)</f>
        <v>3.67</v>
      </c>
    </row>
    <row r="3" spans="1:8" x14ac:dyDescent="0.2">
      <c r="A3" t="s">
        <v>39</v>
      </c>
      <c r="B3" t="s">
        <v>45</v>
      </c>
      <c r="D3" s="2">
        <v>44971</v>
      </c>
      <c r="E3">
        <v>96.876999999999995</v>
      </c>
      <c r="F3" s="2">
        <v>45336</v>
      </c>
      <c r="G3">
        <f t="shared" si="0"/>
        <v>3.1230000000000047</v>
      </c>
      <c r="H3">
        <f t="shared" si="1"/>
        <v>3.22</v>
      </c>
    </row>
    <row r="4" spans="1:8" x14ac:dyDescent="0.2">
      <c r="A4" s="5" t="s">
        <v>69</v>
      </c>
      <c r="B4" t="s">
        <v>46</v>
      </c>
      <c r="D4" s="2">
        <v>44939</v>
      </c>
      <c r="E4">
        <v>96.974000000000004</v>
      </c>
      <c r="F4" s="2">
        <v>45303</v>
      </c>
      <c r="G4">
        <f t="shared" si="0"/>
        <v>3.0259999999999962</v>
      </c>
      <c r="H4">
        <f t="shared" si="1"/>
        <v>3.12</v>
      </c>
    </row>
    <row r="5" spans="1:8" x14ac:dyDescent="0.2">
      <c r="A5" s="5" t="s">
        <v>70</v>
      </c>
      <c r="B5" t="s">
        <v>47</v>
      </c>
      <c r="D5" s="2">
        <v>44909</v>
      </c>
      <c r="E5">
        <v>97.364999999999995</v>
      </c>
      <c r="F5" s="2">
        <v>45274</v>
      </c>
      <c r="G5">
        <f t="shared" si="0"/>
        <v>2.6350000000000051</v>
      </c>
      <c r="H5">
        <f t="shared" si="1"/>
        <v>2.71</v>
      </c>
    </row>
    <row r="6" spans="1:8" x14ac:dyDescent="0.2">
      <c r="A6" s="5" t="s">
        <v>71</v>
      </c>
      <c r="B6" t="s">
        <v>48</v>
      </c>
      <c r="D6" s="2">
        <v>44879</v>
      </c>
      <c r="E6">
        <v>97.344999999999999</v>
      </c>
      <c r="F6" s="2">
        <v>45244</v>
      </c>
      <c r="G6">
        <f t="shared" si="0"/>
        <v>2.6550000000000011</v>
      </c>
      <c r="H6">
        <f t="shared" si="1"/>
        <v>2.73</v>
      </c>
    </row>
    <row r="7" spans="1:8" x14ac:dyDescent="0.2">
      <c r="A7" s="5" t="s">
        <v>72</v>
      </c>
      <c r="B7" t="s">
        <v>49</v>
      </c>
      <c r="D7" s="2">
        <v>44848</v>
      </c>
      <c r="E7">
        <v>97.504000000000005</v>
      </c>
      <c r="F7" s="2">
        <v>45212</v>
      </c>
      <c r="G7">
        <f t="shared" si="0"/>
        <v>2.4959999999999951</v>
      </c>
      <c r="H7">
        <f t="shared" si="1"/>
        <v>2.56</v>
      </c>
    </row>
    <row r="8" spans="1:8" x14ac:dyDescent="0.2">
      <c r="A8" t="s">
        <v>63</v>
      </c>
      <c r="B8" t="s">
        <v>50</v>
      </c>
      <c r="D8" s="2">
        <v>44818</v>
      </c>
      <c r="E8">
        <v>97.924000000000007</v>
      </c>
      <c r="F8" s="2">
        <v>45183</v>
      </c>
      <c r="G8">
        <f t="shared" si="0"/>
        <v>2.0759999999999934</v>
      </c>
      <c r="H8">
        <f t="shared" si="1"/>
        <v>2.12</v>
      </c>
    </row>
    <row r="9" spans="1:8" x14ac:dyDescent="0.2">
      <c r="A9" s="5" t="s">
        <v>13</v>
      </c>
      <c r="B9" t="s">
        <v>12</v>
      </c>
      <c r="D9" s="2">
        <v>44787</v>
      </c>
      <c r="E9">
        <v>98.997</v>
      </c>
      <c r="F9" s="2">
        <v>45152</v>
      </c>
      <c r="G9">
        <f t="shared" si="0"/>
        <v>1.0030000000000001</v>
      </c>
      <c r="H9">
        <f t="shared" si="1"/>
        <v>1.01</v>
      </c>
    </row>
    <row r="10" spans="1:8" x14ac:dyDescent="0.2">
      <c r="A10" s="5" t="s">
        <v>64</v>
      </c>
      <c r="B10" t="s">
        <v>51</v>
      </c>
      <c r="D10" s="2">
        <v>44756</v>
      </c>
      <c r="E10">
        <v>99.272999999999996</v>
      </c>
      <c r="F10" s="2">
        <v>45121</v>
      </c>
      <c r="G10">
        <f t="shared" si="0"/>
        <v>0.72700000000000387</v>
      </c>
      <c r="H10">
        <f t="shared" si="1"/>
        <v>0.73</v>
      </c>
    </row>
    <row r="11" spans="1:8" x14ac:dyDescent="0.2">
      <c r="A11" s="5" t="s">
        <v>65</v>
      </c>
      <c r="B11" t="s">
        <v>52</v>
      </c>
      <c r="D11" s="2">
        <v>44726</v>
      </c>
      <c r="E11">
        <v>99.102999999999994</v>
      </c>
      <c r="F11" s="2">
        <v>45091</v>
      </c>
      <c r="G11">
        <f t="shared" si="0"/>
        <v>0.89700000000000557</v>
      </c>
      <c r="H11">
        <f t="shared" si="1"/>
        <v>0.91</v>
      </c>
    </row>
    <row r="12" spans="1:8" x14ac:dyDescent="0.2">
      <c r="A12" s="5" t="s">
        <v>66</v>
      </c>
      <c r="B12" t="s">
        <v>53</v>
      </c>
      <c r="D12" s="2">
        <v>44694</v>
      </c>
      <c r="E12">
        <v>99.878</v>
      </c>
      <c r="F12" s="2">
        <v>45058</v>
      </c>
      <c r="G12">
        <f t="shared" si="0"/>
        <v>0.12199999999999989</v>
      </c>
      <c r="H12">
        <f t="shared" si="1"/>
        <v>0.12</v>
      </c>
    </row>
    <row r="13" spans="1:8" x14ac:dyDescent="0.2">
      <c r="A13" s="5" t="s">
        <v>67</v>
      </c>
      <c r="B13" t="s">
        <v>54</v>
      </c>
      <c r="D13" s="2">
        <v>44665</v>
      </c>
      <c r="E13">
        <v>99.691999999999993</v>
      </c>
      <c r="F13" s="2">
        <v>45030</v>
      </c>
      <c r="G13">
        <f t="shared" si="0"/>
        <v>0.30800000000000693</v>
      </c>
      <c r="H13">
        <f t="shared" si="1"/>
        <v>0.31</v>
      </c>
    </row>
    <row r="14" spans="1:8" x14ac:dyDescent="0.2">
      <c r="A14" s="5" t="s">
        <v>76</v>
      </c>
      <c r="B14" s="7" t="s">
        <v>77</v>
      </c>
      <c r="C14" s="7">
        <v>179</v>
      </c>
      <c r="D14" s="2">
        <v>44865</v>
      </c>
      <c r="E14">
        <v>98.991</v>
      </c>
      <c r="F14" s="2">
        <v>45044</v>
      </c>
      <c r="G14">
        <f t="shared" si="0"/>
        <v>1.0090000000000003</v>
      </c>
      <c r="H14">
        <f t="shared" si="1"/>
        <v>1.02</v>
      </c>
    </row>
    <row r="15" spans="1:8" x14ac:dyDescent="0.2">
      <c r="A15" s="5" t="s">
        <v>80</v>
      </c>
      <c r="B15" s="7" t="s">
        <v>79</v>
      </c>
      <c r="C15">
        <v>181</v>
      </c>
      <c r="D15" s="2">
        <v>44957</v>
      </c>
      <c r="E15">
        <v>98.600999999999999</v>
      </c>
      <c r="F15" s="2">
        <v>45138</v>
      </c>
      <c r="G15">
        <f t="shared" si="0"/>
        <v>1.3990000000000009</v>
      </c>
      <c r="H15">
        <f t="shared" si="1"/>
        <v>1.42</v>
      </c>
    </row>
    <row r="16" spans="1:8" x14ac:dyDescent="0.2">
      <c r="A16" s="5" t="s">
        <v>82</v>
      </c>
      <c r="B16" s="7" t="s">
        <v>81</v>
      </c>
      <c r="C16">
        <v>182</v>
      </c>
      <c r="D16" s="8" t="s">
        <v>83</v>
      </c>
      <c r="E16">
        <v>98.838999999999999</v>
      </c>
      <c r="F16" s="2">
        <v>45077</v>
      </c>
      <c r="G16">
        <f t="shared" si="0"/>
        <v>1.1610000000000014</v>
      </c>
      <c r="H16">
        <f t="shared" si="1"/>
        <v>1.17</v>
      </c>
    </row>
    <row r="17" spans="1:8" x14ac:dyDescent="0.2">
      <c r="A17" s="5" t="s">
        <v>68</v>
      </c>
      <c r="B17" s="7" t="s">
        <v>84</v>
      </c>
      <c r="C17">
        <v>182</v>
      </c>
      <c r="D17" s="2">
        <v>44834</v>
      </c>
      <c r="E17">
        <v>99.01</v>
      </c>
      <c r="F17" s="2">
        <v>45016</v>
      </c>
      <c r="G17">
        <f t="shared" si="0"/>
        <v>0.98999999999999488</v>
      </c>
      <c r="H17">
        <f t="shared" si="1"/>
        <v>1</v>
      </c>
    </row>
  </sheetData>
  <sortState xmlns:xlrd2="http://schemas.microsoft.com/office/spreadsheetml/2017/richdata2" ref="B4:H13">
    <sortCondition descending="1" ref="D4:D1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B0299-91AE-8446-B4E5-2C1B8F88039A}">
  <dimension ref="A1:T16"/>
  <sheetViews>
    <sheetView workbookViewId="0">
      <selection activeCell="L3" sqref="L3"/>
    </sheetView>
  </sheetViews>
  <sheetFormatPr baseColWidth="10" defaultRowHeight="16" x14ac:dyDescent="0.2"/>
  <cols>
    <col min="1" max="7" width="17.5" customWidth="1"/>
    <col min="8" max="8" width="25.33203125" customWidth="1"/>
    <col min="9" max="9" width="26" style="2" customWidth="1"/>
    <col min="12" max="12" width="21.6640625" customWidth="1"/>
    <col min="13" max="13" width="21.83203125" customWidth="1"/>
    <col min="14" max="14" width="24.83203125" customWidth="1"/>
    <col min="15" max="15" width="21" customWidth="1"/>
    <col min="16" max="16" width="36.5" customWidth="1"/>
    <col min="20" max="20" width="19.6640625" customWidth="1"/>
  </cols>
  <sheetData>
    <row r="1" spans="1:20" x14ac:dyDescent="0.2">
      <c r="A1" s="1" t="s">
        <v>0</v>
      </c>
      <c r="B1" s="1" t="s">
        <v>1</v>
      </c>
      <c r="C1" s="1" t="s">
        <v>56</v>
      </c>
      <c r="D1" s="1" t="s">
        <v>21</v>
      </c>
      <c r="E1" s="1" t="s">
        <v>57</v>
      </c>
      <c r="F1" s="1" t="s">
        <v>55</v>
      </c>
      <c r="G1" s="1" t="s">
        <v>58</v>
      </c>
      <c r="H1" s="1" t="s">
        <v>59</v>
      </c>
      <c r="I1" s="4" t="s">
        <v>44</v>
      </c>
      <c r="J1" s="1" t="s">
        <v>5</v>
      </c>
      <c r="K1" s="1" t="s">
        <v>3</v>
      </c>
      <c r="L1" s="1" t="s">
        <v>4</v>
      </c>
      <c r="M1" s="1" t="s">
        <v>6</v>
      </c>
      <c r="N1" s="1" t="s">
        <v>8</v>
      </c>
      <c r="O1" s="1" t="s">
        <v>9</v>
      </c>
      <c r="P1" s="1" t="s">
        <v>60</v>
      </c>
      <c r="Q1" s="1" t="s">
        <v>11</v>
      </c>
      <c r="R1" s="1" t="s">
        <v>14</v>
      </c>
      <c r="S1" s="1" t="s">
        <v>15</v>
      </c>
      <c r="T1" s="1" t="s">
        <v>61</v>
      </c>
    </row>
    <row r="2" spans="1:20" x14ac:dyDescent="0.2">
      <c r="A2" t="s">
        <v>12</v>
      </c>
      <c r="B2" t="s">
        <v>13</v>
      </c>
      <c r="C2" s="2">
        <v>44785</v>
      </c>
      <c r="D2">
        <v>98.997</v>
      </c>
      <c r="E2" s="2">
        <v>45152</v>
      </c>
      <c r="F2" s="2">
        <v>44790</v>
      </c>
      <c r="G2" s="2">
        <f>F2+2</f>
        <v>44792</v>
      </c>
      <c r="H2">
        <f>(100-D2)*((E2-G2)/(E2-C2))*J2/100</f>
        <v>9.8386920980926451</v>
      </c>
      <c r="I2">
        <v>99.009</v>
      </c>
      <c r="J2">
        <v>1000</v>
      </c>
      <c r="K2">
        <f>I2*J2/100</f>
        <v>990.09</v>
      </c>
      <c r="L2">
        <f>MAX(ROUND(K2*0.24/100,2),3.5)</f>
        <v>3.5</v>
      </c>
      <c r="M2">
        <v>0.5</v>
      </c>
      <c r="N2">
        <v>3</v>
      </c>
      <c r="O2">
        <f>L2+M2+N2</f>
        <v>7</v>
      </c>
      <c r="P2">
        <f>ROUND(H2*0.125,2)</f>
        <v>1.23</v>
      </c>
      <c r="Q2">
        <f>K2+O2+P2</f>
        <v>998.32</v>
      </c>
      <c r="R2">
        <f>100*J2/100</f>
        <v>1000</v>
      </c>
      <c r="S2">
        <f>R2-Q2</f>
        <v>1.67999999999995</v>
      </c>
      <c r="T2">
        <f>ROUND(S2*100/K2,2)</f>
        <v>0.17</v>
      </c>
    </row>
    <row r="3" spans="1:20" x14ac:dyDescent="0.2">
      <c r="A3" t="s">
        <v>45</v>
      </c>
      <c r="B3" t="s">
        <v>39</v>
      </c>
      <c r="C3" s="2">
        <v>44971</v>
      </c>
      <c r="D3">
        <v>96.876999999999995</v>
      </c>
      <c r="E3" s="2">
        <v>45336</v>
      </c>
      <c r="F3" s="2">
        <v>44984</v>
      </c>
      <c r="G3" s="2">
        <f>F3+2</f>
        <v>44986</v>
      </c>
      <c r="H3">
        <f>(100-D3)*((E3-G3)/(E3-C3))*J3/100</f>
        <v>149.73287671232899</v>
      </c>
      <c r="I3">
        <v>96.846000000000004</v>
      </c>
      <c r="J3">
        <v>5000</v>
      </c>
      <c r="K3">
        <f>I3*J3/100</f>
        <v>4842.3</v>
      </c>
      <c r="L3">
        <f>MAX(ROUND(K3*0.0024,2),3)</f>
        <v>11.62</v>
      </c>
      <c r="M3">
        <v>0.5</v>
      </c>
      <c r="N3">
        <v>3</v>
      </c>
      <c r="O3">
        <f>L3+M3+N3</f>
        <v>15.12</v>
      </c>
      <c r="P3">
        <f>ROUND(H3*0.125,2)</f>
        <v>18.72</v>
      </c>
      <c r="Q3">
        <f>K3+O3+P3</f>
        <v>4876.1400000000003</v>
      </c>
      <c r="R3">
        <f>100*J3/100</f>
        <v>5000</v>
      </c>
      <c r="S3">
        <f>R3-Q3</f>
        <v>123.85999999999967</v>
      </c>
      <c r="T3">
        <f>ROUND(S3*100/K3,2)</f>
        <v>2.56</v>
      </c>
    </row>
    <row r="12" spans="1:20" x14ac:dyDescent="0.2">
      <c r="A12" s="1" t="s">
        <v>40</v>
      </c>
    </row>
    <row r="13" spans="1:20" x14ac:dyDescent="0.2">
      <c r="A13" t="s">
        <v>41</v>
      </c>
    </row>
    <row r="14" spans="1:20" x14ac:dyDescent="0.2">
      <c r="A14" t="s">
        <v>42</v>
      </c>
    </row>
    <row r="15" spans="1:20" x14ac:dyDescent="0.2">
      <c r="A15" t="s">
        <v>43</v>
      </c>
    </row>
    <row r="16" spans="1:20" x14ac:dyDescent="0.2">
      <c r="A16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A6F05-1F64-BB41-B1B1-58959298617E}">
  <dimension ref="A1:S2"/>
  <sheetViews>
    <sheetView workbookViewId="0">
      <selection activeCell="Z2" sqref="Z2"/>
    </sheetView>
  </sheetViews>
  <sheetFormatPr baseColWidth="10" defaultRowHeight="16" x14ac:dyDescent="0.2"/>
  <cols>
    <col min="1" max="1" width="14.83203125" customWidth="1"/>
    <col min="2" max="2" width="13.1640625" customWidth="1"/>
    <col min="5" max="5" width="15.83203125" customWidth="1"/>
    <col min="6" max="6" width="15.1640625" customWidth="1"/>
    <col min="8" max="8" width="18.1640625" customWidth="1"/>
    <col min="11" max="11" width="13.33203125" customWidth="1"/>
    <col min="12" max="12" width="24.6640625" customWidth="1"/>
    <col min="13" max="13" width="21.6640625" customWidth="1"/>
    <col min="14" max="14" width="18.1640625" customWidth="1"/>
    <col min="15" max="15" width="12.6640625" customWidth="1"/>
    <col min="16" max="16" width="13.83203125" customWidth="1"/>
    <col min="17" max="18" width="21.6640625" customWidth="1"/>
    <col min="19" max="19" width="24.33203125" customWidth="1"/>
    <col min="20" max="20" width="21.33203125" customWidth="1"/>
  </cols>
  <sheetData>
    <row r="1" spans="1:19" x14ac:dyDescent="0.2">
      <c r="A1" s="1" t="s">
        <v>16</v>
      </c>
      <c r="B1" s="1" t="s">
        <v>1</v>
      </c>
      <c r="C1" s="1" t="s">
        <v>17</v>
      </c>
      <c r="D1" s="1" t="s">
        <v>18</v>
      </c>
      <c r="E1" s="1" t="s">
        <v>7</v>
      </c>
      <c r="F1" s="1" t="s">
        <v>21</v>
      </c>
      <c r="G1" s="1" t="s">
        <v>10</v>
      </c>
      <c r="H1" s="1" t="s">
        <v>29</v>
      </c>
      <c r="I1" s="1" t="s">
        <v>22</v>
      </c>
      <c r="J1" s="1" t="s">
        <v>3</v>
      </c>
      <c r="K1" s="1" t="s">
        <v>23</v>
      </c>
      <c r="L1" s="1" t="s">
        <v>8</v>
      </c>
      <c r="M1" s="1" t="s">
        <v>6</v>
      </c>
      <c r="N1" s="1" t="s">
        <v>9</v>
      </c>
      <c r="O1" s="1" t="s">
        <v>24</v>
      </c>
      <c r="P1" s="1" t="s">
        <v>25</v>
      </c>
      <c r="Q1" s="1" t="s">
        <v>26</v>
      </c>
      <c r="R1" s="1" t="s">
        <v>28</v>
      </c>
      <c r="S1" s="1" t="s">
        <v>27</v>
      </c>
    </row>
    <row r="2" spans="1:19" x14ac:dyDescent="0.2">
      <c r="A2" t="s">
        <v>19</v>
      </c>
      <c r="B2" t="s">
        <v>20</v>
      </c>
      <c r="C2">
        <v>6</v>
      </c>
      <c r="D2">
        <v>0.65</v>
      </c>
      <c r="E2">
        <v>105.18</v>
      </c>
      <c r="F2">
        <v>100.524</v>
      </c>
      <c r="G2">
        <v>0.17660000000000001</v>
      </c>
      <c r="H2">
        <v>5000</v>
      </c>
      <c r="I2">
        <f>H2/100</f>
        <v>50</v>
      </c>
      <c r="J2">
        <f>E2*I2</f>
        <v>5259</v>
      </c>
      <c r="K2">
        <f>MAX(ROUND(J2*0.24/100,2),3.5)</f>
        <v>12.62</v>
      </c>
      <c r="L2">
        <v>3</v>
      </c>
      <c r="M2">
        <v>0.5</v>
      </c>
      <c r="N2">
        <f>K2+L2+M2</f>
        <v>16.119999999999997</v>
      </c>
      <c r="O2">
        <f>G2*I2</f>
        <v>8.83</v>
      </c>
      <c r="P2">
        <f>J2+N2+O2</f>
        <v>5283.95</v>
      </c>
      <c r="Q2">
        <v>8</v>
      </c>
      <c r="S2">
        <f>D2*H2/100/2*Q2</f>
        <v>130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F4225-4CFE-3443-890F-784FB2B5183B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A976E-E58B-464F-BE8D-2D75020653CB}">
  <dimension ref="A1:I68"/>
  <sheetViews>
    <sheetView workbookViewId="0">
      <selection activeCell="E1" sqref="E1:I3"/>
    </sheetView>
  </sheetViews>
  <sheetFormatPr baseColWidth="10" defaultRowHeight="16" x14ac:dyDescent="0.2"/>
  <cols>
    <col min="2" max="2" width="14.83203125" customWidth="1"/>
    <col min="3" max="3" width="21.33203125" customWidth="1"/>
    <col min="5" max="5" width="10.83203125" customWidth="1"/>
    <col min="6" max="7" width="22" customWidth="1"/>
    <col min="8" max="8" width="17" customWidth="1"/>
    <col min="9" max="9" width="21.5" customWidth="1"/>
  </cols>
  <sheetData>
    <row r="1" spans="1:9" x14ac:dyDescent="0.2">
      <c r="A1" s="1" t="s">
        <v>31</v>
      </c>
      <c r="B1" s="1" t="s">
        <v>30</v>
      </c>
      <c r="C1" s="1" t="s">
        <v>32</v>
      </c>
      <c r="E1" s="1" t="s">
        <v>33</v>
      </c>
      <c r="F1" s="1"/>
      <c r="G1" s="1"/>
      <c r="H1" s="1"/>
    </row>
    <row r="2" spans="1:9" x14ac:dyDescent="0.2">
      <c r="A2" s="3">
        <v>44743</v>
      </c>
      <c r="B2">
        <v>112.8</v>
      </c>
      <c r="C2">
        <f t="shared" ref="C2:C56" si="0">ROUND((B2-B14)*100/B14,1)</f>
        <v>8.4</v>
      </c>
      <c r="E2" s="1" t="s">
        <v>34</v>
      </c>
      <c r="F2" s="1" t="s">
        <v>35</v>
      </c>
      <c r="G2" s="1" t="s">
        <v>36</v>
      </c>
      <c r="H2" s="1" t="s">
        <v>38</v>
      </c>
      <c r="I2" s="1" t="s">
        <v>37</v>
      </c>
    </row>
    <row r="3" spans="1:9" x14ac:dyDescent="0.2">
      <c r="A3" s="3">
        <v>44713</v>
      </c>
      <c r="B3">
        <v>114.1</v>
      </c>
      <c r="C3">
        <f t="shared" si="0"/>
        <v>8.5</v>
      </c>
      <c r="E3">
        <v>5000</v>
      </c>
      <c r="F3">
        <v>104.1</v>
      </c>
      <c r="G3">
        <v>112.8</v>
      </c>
      <c r="H3">
        <f>ROUND((G3-F3)*100/G3,1)</f>
        <v>7.7</v>
      </c>
      <c r="I3">
        <f>E3+(E3*H3/100)</f>
        <v>5385</v>
      </c>
    </row>
    <row r="4" spans="1:9" x14ac:dyDescent="0.2">
      <c r="A4" s="3">
        <v>44682</v>
      </c>
      <c r="B4">
        <v>112.7</v>
      </c>
      <c r="C4">
        <f t="shared" si="0"/>
        <v>7.3</v>
      </c>
    </row>
    <row r="5" spans="1:9" x14ac:dyDescent="0.2">
      <c r="A5" s="3">
        <v>44652</v>
      </c>
      <c r="B5">
        <v>111.7</v>
      </c>
      <c r="C5">
        <f t="shared" si="0"/>
        <v>6.3</v>
      </c>
    </row>
    <row r="6" spans="1:9" x14ac:dyDescent="0.2">
      <c r="A6" s="3">
        <v>44621</v>
      </c>
      <c r="B6">
        <v>111.3</v>
      </c>
      <c r="C6">
        <f t="shared" si="0"/>
        <v>6.8</v>
      </c>
    </row>
    <row r="7" spans="1:9" x14ac:dyDescent="0.2">
      <c r="A7" s="3">
        <v>44593</v>
      </c>
      <c r="B7">
        <v>108.7</v>
      </c>
      <c r="C7">
        <f t="shared" si="0"/>
        <v>6.2</v>
      </c>
    </row>
    <row r="8" spans="1:9" x14ac:dyDescent="0.2">
      <c r="A8" s="3">
        <v>44562</v>
      </c>
      <c r="B8">
        <v>107.8</v>
      </c>
      <c r="C8">
        <f t="shared" si="0"/>
        <v>5.0999999999999996</v>
      </c>
    </row>
    <row r="9" spans="1:9" x14ac:dyDescent="0.2">
      <c r="A9" s="3">
        <v>44531</v>
      </c>
      <c r="B9">
        <v>107.8</v>
      </c>
      <c r="C9">
        <f t="shared" si="0"/>
        <v>4.2</v>
      </c>
    </row>
    <row r="10" spans="1:9" x14ac:dyDescent="0.2">
      <c r="A10" s="3">
        <v>44501</v>
      </c>
      <c r="B10">
        <v>107.3</v>
      </c>
      <c r="C10">
        <f t="shared" si="0"/>
        <v>3.9</v>
      </c>
    </row>
    <row r="11" spans="1:9" x14ac:dyDescent="0.2">
      <c r="A11" s="3">
        <v>44470</v>
      </c>
      <c r="B11">
        <v>106.6</v>
      </c>
      <c r="C11">
        <f t="shared" si="0"/>
        <v>3.2</v>
      </c>
    </row>
    <row r="12" spans="1:9" x14ac:dyDescent="0.2">
      <c r="A12" s="3">
        <v>44440</v>
      </c>
      <c r="B12">
        <v>105.7</v>
      </c>
      <c r="C12">
        <f t="shared" si="0"/>
        <v>2.9</v>
      </c>
    </row>
    <row r="13" spans="1:9" x14ac:dyDescent="0.2">
      <c r="A13" s="3">
        <v>44409</v>
      </c>
      <c r="B13">
        <v>104.3</v>
      </c>
      <c r="C13">
        <f t="shared" si="0"/>
        <v>2.5</v>
      </c>
    </row>
    <row r="14" spans="1:9" x14ac:dyDescent="0.2">
      <c r="A14" s="3">
        <v>44378</v>
      </c>
      <c r="B14">
        <v>104.1</v>
      </c>
      <c r="C14">
        <f t="shared" si="0"/>
        <v>1</v>
      </c>
    </row>
    <row r="15" spans="1:9" x14ac:dyDescent="0.2">
      <c r="A15" s="3">
        <v>44348</v>
      </c>
      <c r="B15">
        <v>105.2</v>
      </c>
      <c r="C15">
        <f t="shared" si="0"/>
        <v>1.3</v>
      </c>
    </row>
    <row r="16" spans="1:9" x14ac:dyDescent="0.2">
      <c r="A16" s="3">
        <v>44317</v>
      </c>
      <c r="B16">
        <v>105</v>
      </c>
      <c r="C16">
        <f t="shared" si="0"/>
        <v>1.2</v>
      </c>
    </row>
    <row r="17" spans="1:3" x14ac:dyDescent="0.2">
      <c r="A17" s="3">
        <v>44287</v>
      </c>
      <c r="B17">
        <v>105.1</v>
      </c>
      <c r="C17">
        <f t="shared" si="0"/>
        <v>1</v>
      </c>
    </row>
    <row r="18" spans="1:3" x14ac:dyDescent="0.2">
      <c r="A18" s="3">
        <v>44256</v>
      </c>
      <c r="B18">
        <v>104.2</v>
      </c>
      <c r="C18">
        <f t="shared" si="0"/>
        <v>0.6</v>
      </c>
    </row>
    <row r="19" spans="1:3" x14ac:dyDescent="0.2">
      <c r="A19" s="3">
        <v>44228</v>
      </c>
      <c r="B19">
        <v>102.4</v>
      </c>
      <c r="C19">
        <f t="shared" si="0"/>
        <v>1</v>
      </c>
    </row>
    <row r="20" spans="1:3" x14ac:dyDescent="0.2">
      <c r="A20" s="3">
        <v>44197</v>
      </c>
      <c r="B20">
        <v>102.6</v>
      </c>
      <c r="C20">
        <f t="shared" si="0"/>
        <v>0.7</v>
      </c>
    </row>
    <row r="21" spans="1:3" x14ac:dyDescent="0.2">
      <c r="A21" s="3">
        <v>44166</v>
      </c>
      <c r="B21">
        <v>103.5</v>
      </c>
      <c r="C21">
        <f t="shared" si="0"/>
        <v>-0.3</v>
      </c>
    </row>
    <row r="22" spans="1:3" x14ac:dyDescent="0.2">
      <c r="A22" s="3">
        <v>44136</v>
      </c>
      <c r="B22">
        <v>103.3</v>
      </c>
      <c r="C22">
        <f t="shared" si="0"/>
        <v>-0.3</v>
      </c>
    </row>
    <row r="23" spans="1:3" x14ac:dyDescent="0.2">
      <c r="A23" s="3">
        <v>44105</v>
      </c>
      <c r="B23">
        <v>103.3</v>
      </c>
      <c r="C23">
        <f t="shared" si="0"/>
        <v>-0.6</v>
      </c>
    </row>
    <row r="24" spans="1:3" x14ac:dyDescent="0.2">
      <c r="A24" s="3">
        <v>44075</v>
      </c>
      <c r="B24">
        <v>102.7</v>
      </c>
      <c r="C24">
        <f t="shared" si="0"/>
        <v>-1</v>
      </c>
    </row>
    <row r="25" spans="1:3" x14ac:dyDescent="0.2">
      <c r="A25" s="3">
        <v>44044</v>
      </c>
      <c r="B25">
        <v>101.8</v>
      </c>
      <c r="C25">
        <f t="shared" si="0"/>
        <v>-0.5</v>
      </c>
    </row>
    <row r="26" spans="1:3" x14ac:dyDescent="0.2">
      <c r="A26" s="3">
        <v>44013</v>
      </c>
      <c r="B26">
        <v>103.1</v>
      </c>
      <c r="C26">
        <f t="shared" si="0"/>
        <v>0.8</v>
      </c>
    </row>
    <row r="27" spans="1:3" x14ac:dyDescent="0.2">
      <c r="A27" s="3">
        <v>43983</v>
      </c>
      <c r="B27">
        <v>103.8</v>
      </c>
      <c r="C27">
        <f t="shared" si="0"/>
        <v>-0.4</v>
      </c>
    </row>
    <row r="28" spans="1:3" x14ac:dyDescent="0.2">
      <c r="A28" s="3">
        <v>43952</v>
      </c>
      <c r="B28">
        <v>103.8</v>
      </c>
      <c r="C28">
        <f t="shared" si="0"/>
        <v>-0.3</v>
      </c>
    </row>
    <row r="29" spans="1:3" x14ac:dyDescent="0.2">
      <c r="A29" s="3">
        <v>43922</v>
      </c>
      <c r="B29">
        <v>104.1</v>
      </c>
      <c r="C29">
        <f t="shared" si="0"/>
        <v>0.1</v>
      </c>
    </row>
    <row r="30" spans="1:3" x14ac:dyDescent="0.2">
      <c r="A30" s="3">
        <v>43891</v>
      </c>
      <c r="B30">
        <v>103.6</v>
      </c>
      <c r="C30">
        <f t="shared" si="0"/>
        <v>0.1</v>
      </c>
    </row>
    <row r="31" spans="1:3" x14ac:dyDescent="0.2">
      <c r="A31" s="3">
        <v>43862</v>
      </c>
      <c r="B31">
        <v>101.4</v>
      </c>
      <c r="C31">
        <f t="shared" si="0"/>
        <v>0.2</v>
      </c>
    </row>
    <row r="32" spans="1:3" x14ac:dyDescent="0.2">
      <c r="A32" s="3">
        <v>43831</v>
      </c>
      <c r="B32">
        <v>101.9</v>
      </c>
      <c r="C32">
        <f t="shared" si="0"/>
        <v>0.4</v>
      </c>
    </row>
    <row r="33" spans="1:3" x14ac:dyDescent="0.2">
      <c r="A33" s="3">
        <v>43800</v>
      </c>
      <c r="B33">
        <v>103.8</v>
      </c>
      <c r="C33">
        <f t="shared" si="0"/>
        <v>0.5</v>
      </c>
    </row>
    <row r="34" spans="1:3" x14ac:dyDescent="0.2">
      <c r="A34" s="3">
        <v>43770</v>
      </c>
      <c r="B34">
        <v>103.6</v>
      </c>
      <c r="C34">
        <f t="shared" si="0"/>
        <v>0.2</v>
      </c>
    </row>
    <row r="35" spans="1:3" x14ac:dyDescent="0.2">
      <c r="A35" s="3">
        <v>43739</v>
      </c>
      <c r="B35">
        <v>103.9</v>
      </c>
      <c r="C35">
        <f t="shared" si="0"/>
        <v>0.2</v>
      </c>
    </row>
    <row r="36" spans="1:3" x14ac:dyDescent="0.2">
      <c r="A36" s="3">
        <v>43709</v>
      </c>
      <c r="B36">
        <v>103.7</v>
      </c>
      <c r="C36">
        <f t="shared" si="0"/>
        <v>0.2</v>
      </c>
    </row>
    <row r="37" spans="1:3" x14ac:dyDescent="0.2">
      <c r="A37" s="3">
        <v>43678</v>
      </c>
      <c r="B37">
        <v>102.3</v>
      </c>
      <c r="C37">
        <f t="shared" si="0"/>
        <v>0.5</v>
      </c>
    </row>
    <row r="38" spans="1:3" x14ac:dyDescent="0.2">
      <c r="A38" s="3">
        <v>43647</v>
      </c>
      <c r="B38">
        <v>102.3</v>
      </c>
      <c r="C38">
        <f t="shared" si="0"/>
        <v>0.3</v>
      </c>
    </row>
    <row r="39" spans="1:3" x14ac:dyDescent="0.2">
      <c r="A39" s="3">
        <v>43617</v>
      </c>
      <c r="B39">
        <v>104.2</v>
      </c>
      <c r="C39">
        <f t="shared" si="0"/>
        <v>0.8</v>
      </c>
    </row>
    <row r="40" spans="1:3" x14ac:dyDescent="0.2">
      <c r="A40" s="3">
        <v>43586</v>
      </c>
      <c r="B40">
        <v>104.1</v>
      </c>
      <c r="C40">
        <f t="shared" si="0"/>
        <v>0.9</v>
      </c>
    </row>
    <row r="41" spans="1:3" x14ac:dyDescent="0.2">
      <c r="A41" s="3">
        <v>43556</v>
      </c>
      <c r="B41">
        <v>104</v>
      </c>
      <c r="C41">
        <f t="shared" si="0"/>
        <v>1.1000000000000001</v>
      </c>
    </row>
    <row r="42" spans="1:3" x14ac:dyDescent="0.2">
      <c r="A42" s="3">
        <v>43525</v>
      </c>
      <c r="B42">
        <v>103.5</v>
      </c>
      <c r="C42">
        <f t="shared" si="0"/>
        <v>1.1000000000000001</v>
      </c>
    </row>
    <row r="43" spans="1:3" x14ac:dyDescent="0.2">
      <c r="A43" s="3">
        <v>43497</v>
      </c>
      <c r="B43">
        <v>101.2</v>
      </c>
      <c r="C43">
        <f t="shared" si="0"/>
        <v>1.1000000000000001</v>
      </c>
    </row>
    <row r="44" spans="1:3" x14ac:dyDescent="0.2">
      <c r="A44" s="3">
        <v>43466</v>
      </c>
      <c r="B44">
        <v>101.5</v>
      </c>
      <c r="C44">
        <f t="shared" si="0"/>
        <v>0.9</v>
      </c>
    </row>
    <row r="45" spans="1:3" x14ac:dyDescent="0.2">
      <c r="A45" s="3">
        <v>43435</v>
      </c>
      <c r="B45">
        <v>103.3</v>
      </c>
      <c r="C45">
        <f t="shared" si="0"/>
        <v>1.2</v>
      </c>
    </row>
    <row r="46" spans="1:3" x14ac:dyDescent="0.2">
      <c r="A46" s="3">
        <v>43405</v>
      </c>
      <c r="B46">
        <v>103.4</v>
      </c>
      <c r="C46">
        <f t="shared" si="0"/>
        <v>1.6</v>
      </c>
    </row>
    <row r="47" spans="1:3" x14ac:dyDescent="0.2">
      <c r="A47" s="3">
        <v>43374</v>
      </c>
      <c r="B47">
        <v>103.7</v>
      </c>
      <c r="C47">
        <f t="shared" si="0"/>
        <v>1.7</v>
      </c>
    </row>
    <row r="48" spans="1:3" x14ac:dyDescent="0.2">
      <c r="A48" s="3">
        <v>43344</v>
      </c>
      <c r="B48">
        <v>103.5</v>
      </c>
      <c r="C48">
        <f t="shared" si="0"/>
        <v>1.5</v>
      </c>
    </row>
    <row r="49" spans="1:3" x14ac:dyDescent="0.2">
      <c r="A49" s="3">
        <v>43313</v>
      </c>
      <c r="B49">
        <v>101.8</v>
      </c>
      <c r="C49">
        <f t="shared" si="0"/>
        <v>1.6</v>
      </c>
    </row>
    <row r="50" spans="1:3" x14ac:dyDescent="0.2">
      <c r="A50" s="3">
        <v>43282</v>
      </c>
      <c r="B50">
        <v>102</v>
      </c>
      <c r="C50">
        <f t="shared" si="0"/>
        <v>1.9</v>
      </c>
    </row>
    <row r="51" spans="1:3" x14ac:dyDescent="0.2">
      <c r="A51" s="3">
        <v>43252</v>
      </c>
      <c r="B51">
        <v>103.4</v>
      </c>
      <c r="C51">
        <f t="shared" si="0"/>
        <v>1.4</v>
      </c>
    </row>
    <row r="52" spans="1:3" x14ac:dyDescent="0.2">
      <c r="A52" s="3">
        <v>43221</v>
      </c>
      <c r="B52">
        <v>103.2</v>
      </c>
      <c r="C52">
        <f t="shared" si="0"/>
        <v>1</v>
      </c>
    </row>
    <row r="53" spans="1:3" x14ac:dyDescent="0.2">
      <c r="A53" s="3">
        <v>43191</v>
      </c>
      <c r="B53">
        <v>102.9</v>
      </c>
      <c r="C53">
        <f t="shared" si="0"/>
        <v>0.6</v>
      </c>
    </row>
    <row r="54" spans="1:3" x14ac:dyDescent="0.2">
      <c r="A54" s="3">
        <v>43160</v>
      </c>
      <c r="B54">
        <v>102.4</v>
      </c>
      <c r="C54">
        <f t="shared" si="0"/>
        <v>0.9</v>
      </c>
    </row>
    <row r="55" spans="1:3" x14ac:dyDescent="0.2">
      <c r="A55" s="3">
        <v>43132</v>
      </c>
      <c r="B55">
        <v>100.1</v>
      </c>
      <c r="C55">
        <f t="shared" si="0"/>
        <v>0.5</v>
      </c>
    </row>
    <row r="56" spans="1:3" x14ac:dyDescent="0.2">
      <c r="A56" s="3">
        <v>43101</v>
      </c>
      <c r="B56">
        <v>100.6</v>
      </c>
      <c r="C56">
        <f t="shared" si="0"/>
        <v>1.2</v>
      </c>
    </row>
    <row r="57" spans="1:3" x14ac:dyDescent="0.2">
      <c r="A57" s="3">
        <v>43070</v>
      </c>
      <c r="B57">
        <v>102.1</v>
      </c>
    </row>
    <row r="58" spans="1:3" x14ac:dyDescent="0.2">
      <c r="A58" s="3">
        <v>43040</v>
      </c>
      <c r="B58">
        <v>101.8</v>
      </c>
    </row>
    <row r="59" spans="1:3" x14ac:dyDescent="0.2">
      <c r="A59" s="3">
        <v>43009</v>
      </c>
      <c r="B59">
        <v>102</v>
      </c>
    </row>
    <row r="60" spans="1:3" x14ac:dyDescent="0.2">
      <c r="A60" s="3">
        <v>42979</v>
      </c>
      <c r="B60">
        <v>102</v>
      </c>
    </row>
    <row r="61" spans="1:3" x14ac:dyDescent="0.2">
      <c r="A61" s="3">
        <v>43070</v>
      </c>
      <c r="B61">
        <v>100.2</v>
      </c>
    </row>
    <row r="62" spans="1:3" x14ac:dyDescent="0.2">
      <c r="A62" s="3">
        <v>43070</v>
      </c>
      <c r="B62">
        <v>100.1</v>
      </c>
    </row>
    <row r="63" spans="1:3" x14ac:dyDescent="0.2">
      <c r="A63" s="3">
        <v>43070</v>
      </c>
      <c r="B63">
        <v>102</v>
      </c>
    </row>
    <row r="64" spans="1:3" x14ac:dyDescent="0.2">
      <c r="A64" s="3">
        <v>43070</v>
      </c>
      <c r="B64">
        <v>102.2</v>
      </c>
    </row>
    <row r="65" spans="1:2" x14ac:dyDescent="0.2">
      <c r="A65" s="3">
        <v>43070</v>
      </c>
      <c r="B65">
        <v>102.3</v>
      </c>
    </row>
    <row r="66" spans="1:2" x14ac:dyDescent="0.2">
      <c r="A66" s="3">
        <v>43070</v>
      </c>
      <c r="B66">
        <v>101.5</v>
      </c>
    </row>
    <row r="67" spans="1:2" x14ac:dyDescent="0.2">
      <c r="A67" s="3">
        <v>43070</v>
      </c>
      <c r="B67">
        <v>99.6</v>
      </c>
    </row>
    <row r="68" spans="1:2" x14ac:dyDescent="0.2">
      <c r="A68" s="3">
        <v>43070</v>
      </c>
      <c r="B68">
        <v>99.4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49472-4E7B-6C44-800D-FA63B802FC4F}">
  <dimension ref="A1:E3"/>
  <sheetViews>
    <sheetView workbookViewId="0">
      <selection sqref="A1:E1"/>
    </sheetView>
  </sheetViews>
  <sheetFormatPr baseColWidth="10" defaultRowHeight="16" x14ac:dyDescent="0.2"/>
  <cols>
    <col min="2" max="3" width="22.6640625" customWidth="1"/>
    <col min="4" max="4" width="12.6640625" customWidth="1"/>
    <col min="5" max="5" width="17.1640625" customWidth="1"/>
  </cols>
  <sheetData>
    <row r="1" spans="1:5" x14ac:dyDescent="0.2">
      <c r="A1" s="9" t="s">
        <v>33</v>
      </c>
      <c r="B1" s="9"/>
      <c r="C1" s="9"/>
      <c r="D1" s="9"/>
      <c r="E1" s="9"/>
    </row>
    <row r="2" spans="1:5" x14ac:dyDescent="0.2">
      <c r="A2" s="1" t="s">
        <v>34</v>
      </c>
      <c r="B2" s="1" t="s">
        <v>35</v>
      </c>
      <c r="C2" s="1" t="s">
        <v>36</v>
      </c>
      <c r="D2" s="1" t="s">
        <v>38</v>
      </c>
      <c r="E2" s="1" t="s">
        <v>37</v>
      </c>
    </row>
    <row r="3" spans="1:5" x14ac:dyDescent="0.2">
      <c r="A3">
        <v>5000</v>
      </c>
      <c r="B3">
        <v>104.1</v>
      </c>
      <c r="C3">
        <v>112.8</v>
      </c>
      <c r="D3">
        <f>ROUND((C3-B3)*100/C3,1)</f>
        <v>7.7</v>
      </c>
      <c r="E3">
        <f>A3+(A3*D3/100)</f>
        <v>5385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Elenco BOT</vt:lpstr>
      <vt:lpstr>BOT</vt:lpstr>
      <vt:lpstr>BTPi</vt:lpstr>
      <vt:lpstr>Coefficiente Indicizzazione</vt:lpstr>
      <vt:lpstr>Inflazione (IPCA)</vt:lpstr>
      <vt:lpstr>Rivalutazione Capitale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Salvatore D'Angelo</dc:creator>
  <cp:lastModifiedBy>Salvatore D'Angelo</cp:lastModifiedBy>
  <dcterms:created xsi:type="dcterms:W3CDTF">2022-08-17T15:34:39Z</dcterms:created>
  <dcterms:modified xsi:type="dcterms:W3CDTF">2023-03-14T10:40:39Z</dcterms:modified>
</cp:coreProperties>
</file>