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10380" windowHeight="4455"/>
  </bookViews>
  <sheets>
    <sheet name="2020" sheetId="1" r:id="rId1"/>
    <sheet name="2019" sheetId="3" r:id="rId2"/>
    <sheet name="2018" sheetId="4" r:id="rId3"/>
    <sheet name="2017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" i="5" l="1"/>
  <c r="O26" i="5"/>
  <c r="J26" i="5"/>
  <c r="E26" i="5"/>
  <c r="U25" i="4"/>
  <c r="P25" i="4"/>
  <c r="K25" i="4"/>
  <c r="F25" i="4"/>
  <c r="U25" i="5"/>
  <c r="P25" i="5"/>
  <c r="K25" i="5"/>
  <c r="F25" i="5"/>
  <c r="T25" i="5"/>
  <c r="O25" i="5"/>
  <c r="J25" i="5"/>
  <c r="E25" i="5"/>
  <c r="T25" i="4"/>
  <c r="O25" i="4"/>
  <c r="J25" i="4"/>
  <c r="E25" i="4"/>
  <c r="S25" i="4"/>
  <c r="N25" i="4"/>
  <c r="I25" i="4"/>
  <c r="D25" i="4"/>
  <c r="S25" i="5"/>
  <c r="N25" i="5"/>
  <c r="I25" i="5"/>
  <c r="D25" i="5"/>
  <c r="U25" i="1"/>
  <c r="P25" i="1"/>
  <c r="K25" i="1"/>
  <c r="F25" i="1"/>
  <c r="U25" i="3"/>
  <c r="P25" i="3"/>
  <c r="K25" i="3"/>
  <c r="F25" i="3"/>
  <c r="T25" i="1"/>
  <c r="O25" i="1"/>
  <c r="J25" i="1"/>
  <c r="E25" i="1"/>
  <c r="T25" i="3"/>
  <c r="O25" i="3"/>
  <c r="J25" i="3"/>
  <c r="E25" i="3"/>
  <c r="S25" i="3"/>
  <c r="N25" i="3"/>
  <c r="I25" i="3"/>
  <c r="D25" i="3"/>
  <c r="S25" i="1"/>
  <c r="N25" i="1"/>
  <c r="I25" i="1"/>
  <c r="D25" i="1"/>
  <c r="U24" i="5"/>
  <c r="P24" i="5"/>
  <c r="K24" i="5"/>
  <c r="F24" i="5"/>
  <c r="U24" i="4"/>
  <c r="P24" i="4"/>
  <c r="K24" i="4"/>
  <c r="F24" i="4"/>
  <c r="T24" i="4"/>
  <c r="O24" i="4"/>
  <c r="J24" i="4"/>
  <c r="E24" i="4"/>
  <c r="T24" i="5"/>
  <c r="O24" i="5"/>
  <c r="J24" i="5"/>
  <c r="E24" i="5"/>
  <c r="S24" i="5"/>
  <c r="N24" i="5"/>
  <c r="I24" i="5"/>
  <c r="D24" i="5"/>
  <c r="S24" i="4"/>
  <c r="N24" i="4"/>
  <c r="I24" i="4"/>
  <c r="D24" i="4"/>
  <c r="U24" i="3"/>
  <c r="P24" i="3"/>
  <c r="K24" i="3"/>
  <c r="F24" i="3"/>
  <c r="U24" i="1"/>
  <c r="P24" i="1"/>
  <c r="K24" i="1"/>
  <c r="F24" i="1"/>
  <c r="T24" i="1"/>
  <c r="O24" i="1"/>
  <c r="J24" i="1"/>
  <c r="E24" i="1"/>
  <c r="T24" i="3"/>
  <c r="O24" i="3"/>
  <c r="J24" i="3"/>
  <c r="E24" i="3"/>
  <c r="S24" i="3"/>
  <c r="N24" i="3"/>
  <c r="I24" i="3"/>
  <c r="D24" i="3"/>
  <c r="S24" i="1"/>
  <c r="N24" i="1"/>
  <c r="I24" i="1"/>
  <c r="D24" i="1"/>
  <c r="U23" i="4"/>
  <c r="P23" i="4"/>
  <c r="K23" i="4"/>
  <c r="F23" i="4"/>
  <c r="U23" i="5"/>
  <c r="P23" i="5"/>
  <c r="K23" i="5"/>
  <c r="F23" i="5"/>
  <c r="T23" i="5"/>
  <c r="O23" i="5"/>
  <c r="J23" i="5"/>
  <c r="E23" i="5"/>
  <c r="T23" i="4"/>
  <c r="O23" i="4"/>
  <c r="J23" i="4"/>
  <c r="E23" i="4"/>
  <c r="S23" i="4"/>
  <c r="N23" i="4"/>
  <c r="I23" i="4"/>
  <c r="D23" i="4"/>
  <c r="S23" i="5"/>
  <c r="N23" i="5"/>
  <c r="I23" i="5"/>
  <c r="D23" i="5"/>
  <c r="U23" i="3"/>
  <c r="P23" i="3"/>
  <c r="K23" i="3"/>
  <c r="F23" i="3"/>
  <c r="U23" i="1"/>
  <c r="P23" i="1"/>
  <c r="K23" i="1"/>
  <c r="F23" i="1"/>
  <c r="T23" i="1"/>
  <c r="O23" i="1"/>
  <c r="J23" i="1"/>
  <c r="E23" i="1"/>
  <c r="T23" i="3"/>
  <c r="O23" i="3"/>
  <c r="J23" i="3"/>
  <c r="E23" i="3"/>
  <c r="S23" i="3"/>
  <c r="N23" i="3"/>
  <c r="I23" i="3"/>
  <c r="D23" i="3"/>
  <c r="S23" i="1"/>
  <c r="N23" i="1"/>
  <c r="I23" i="1"/>
  <c r="D23" i="1"/>
  <c r="U22" i="5"/>
  <c r="P22" i="5"/>
  <c r="K22" i="5"/>
  <c r="F22" i="5"/>
  <c r="U22" i="4"/>
  <c r="P22" i="4"/>
  <c r="K22" i="4"/>
  <c r="F22" i="4"/>
  <c r="T22" i="5"/>
  <c r="O22" i="5"/>
  <c r="J22" i="5"/>
  <c r="E22" i="5"/>
  <c r="T22" i="4"/>
  <c r="O22" i="4"/>
  <c r="J22" i="4"/>
  <c r="E22" i="4"/>
  <c r="S22" i="5"/>
  <c r="N22" i="5"/>
  <c r="I22" i="5"/>
  <c r="D22" i="5"/>
  <c r="S22" i="4"/>
  <c r="N22" i="4"/>
  <c r="I22" i="4"/>
  <c r="D22" i="4"/>
  <c r="U22" i="3"/>
  <c r="P22" i="3"/>
  <c r="K22" i="3"/>
  <c r="F22" i="3"/>
  <c r="U22" i="1"/>
  <c r="P22" i="1"/>
  <c r="K22" i="1"/>
  <c r="F22" i="1"/>
  <c r="T22" i="3"/>
  <c r="O22" i="3"/>
  <c r="J22" i="3"/>
  <c r="E22" i="3"/>
  <c r="T22" i="1"/>
  <c r="O22" i="1"/>
  <c r="J22" i="1"/>
  <c r="E22" i="1"/>
  <c r="S22" i="3"/>
  <c r="N22" i="3"/>
  <c r="I22" i="3"/>
  <c r="D22" i="3"/>
  <c r="S22" i="1"/>
  <c r="N22" i="1"/>
  <c r="I22" i="1"/>
  <c r="D22" i="1"/>
  <c r="U21" i="5" l="1"/>
  <c r="P21" i="5"/>
  <c r="K21" i="5"/>
  <c r="F21" i="5"/>
  <c r="U21" i="4"/>
  <c r="P21" i="4"/>
  <c r="K21" i="4"/>
  <c r="F21" i="4"/>
  <c r="T21" i="5"/>
  <c r="O21" i="5"/>
  <c r="J21" i="5"/>
  <c r="E21" i="5"/>
  <c r="T21" i="4"/>
  <c r="O21" i="4"/>
  <c r="J21" i="4"/>
  <c r="E21" i="4"/>
  <c r="T21" i="3"/>
  <c r="O21" i="3"/>
  <c r="J21" i="3"/>
  <c r="E21" i="3"/>
  <c r="T21" i="1"/>
  <c r="O21" i="1"/>
  <c r="J21" i="1"/>
  <c r="E21" i="1"/>
  <c r="S21" i="5"/>
  <c r="N21" i="5"/>
  <c r="I21" i="5"/>
  <c r="D21" i="5"/>
  <c r="S21" i="4"/>
  <c r="N21" i="4"/>
  <c r="I21" i="4"/>
  <c r="D21" i="4"/>
  <c r="S21" i="3"/>
  <c r="N21" i="3"/>
  <c r="I21" i="3"/>
  <c r="D21" i="3"/>
  <c r="S21" i="1"/>
  <c r="N21" i="1"/>
  <c r="I21" i="1"/>
  <c r="D21" i="1"/>
  <c r="U20" i="5"/>
  <c r="P20" i="5"/>
  <c r="K20" i="5"/>
  <c r="F20" i="5"/>
  <c r="U20" i="4"/>
  <c r="P20" i="4"/>
  <c r="K20" i="4"/>
  <c r="F20" i="4"/>
  <c r="U20" i="3"/>
  <c r="P20" i="3"/>
  <c r="K20" i="3"/>
  <c r="F20" i="3"/>
  <c r="U20" i="1"/>
  <c r="P20" i="1"/>
  <c r="K20" i="1"/>
  <c r="F20" i="1"/>
  <c r="U19" i="5"/>
  <c r="P19" i="5"/>
  <c r="K19" i="5"/>
  <c r="F19" i="5"/>
  <c r="U19" i="4"/>
  <c r="P19" i="4"/>
  <c r="K19" i="4"/>
  <c r="F19" i="4"/>
  <c r="U19" i="3"/>
  <c r="P19" i="3"/>
  <c r="K19" i="3"/>
  <c r="F19" i="3"/>
  <c r="U19" i="1"/>
  <c r="P19" i="1"/>
  <c r="K19" i="1"/>
  <c r="F19" i="1"/>
  <c r="T19" i="5"/>
  <c r="O19" i="5"/>
  <c r="J19" i="5"/>
  <c r="E19" i="5"/>
  <c r="T19" i="4"/>
  <c r="O19" i="4"/>
  <c r="J19" i="4"/>
  <c r="E19" i="4"/>
  <c r="T19" i="3"/>
  <c r="O19" i="3"/>
  <c r="J19" i="3"/>
  <c r="E19" i="3"/>
  <c r="T19" i="1"/>
  <c r="O19" i="1"/>
  <c r="J19" i="1"/>
  <c r="E19" i="1"/>
  <c r="S19" i="5"/>
  <c r="N19" i="5"/>
  <c r="I19" i="5"/>
  <c r="D19" i="5"/>
  <c r="S19" i="4"/>
  <c r="N19" i="4"/>
  <c r="I19" i="4"/>
  <c r="D19" i="4"/>
  <c r="S19" i="3"/>
  <c r="N19" i="3"/>
  <c r="I19" i="3"/>
  <c r="D19" i="3"/>
  <c r="S19" i="1"/>
  <c r="N19" i="1"/>
  <c r="I19" i="1"/>
  <c r="D19" i="1"/>
  <c r="U18" i="5"/>
  <c r="P18" i="5"/>
  <c r="K18" i="5"/>
  <c r="F18" i="5"/>
  <c r="U18" i="4"/>
  <c r="P18" i="4"/>
  <c r="K18" i="4"/>
  <c r="F18" i="4"/>
  <c r="U18" i="3"/>
  <c r="P18" i="3"/>
  <c r="K18" i="3"/>
  <c r="F18" i="3"/>
  <c r="U18" i="1"/>
  <c r="P18" i="1"/>
  <c r="K18" i="1"/>
  <c r="F18" i="1"/>
  <c r="T18" i="5"/>
  <c r="O18" i="5"/>
  <c r="J18" i="5"/>
  <c r="E18" i="5"/>
  <c r="T18" i="4"/>
  <c r="O18" i="4"/>
  <c r="J18" i="4"/>
  <c r="E18" i="4"/>
  <c r="T18" i="3"/>
  <c r="O18" i="3"/>
  <c r="J18" i="3"/>
  <c r="E18" i="3"/>
  <c r="T18" i="1"/>
  <c r="O18" i="1"/>
  <c r="J18" i="1"/>
  <c r="E18" i="1"/>
  <c r="T17" i="5"/>
  <c r="U17" i="5" s="1"/>
  <c r="P17" i="5"/>
  <c r="K17" i="5"/>
  <c r="F17" i="5"/>
  <c r="U17" i="4"/>
  <c r="P17" i="4"/>
  <c r="K17" i="4"/>
  <c r="F17" i="4"/>
  <c r="U17" i="3"/>
  <c r="P17" i="3"/>
  <c r="K17" i="3"/>
  <c r="F17" i="3"/>
  <c r="U17" i="1"/>
  <c r="P17" i="1"/>
  <c r="K17" i="1"/>
  <c r="F17" i="1"/>
  <c r="O17" i="5"/>
  <c r="J17" i="5"/>
  <c r="E17" i="5"/>
  <c r="T17" i="4"/>
  <c r="O17" i="4"/>
  <c r="J17" i="4"/>
  <c r="E17" i="4"/>
  <c r="T17" i="3"/>
  <c r="O17" i="3"/>
  <c r="J17" i="3"/>
  <c r="E17" i="3"/>
  <c r="T17" i="1"/>
  <c r="O17" i="1"/>
  <c r="J17" i="1"/>
  <c r="E17" i="1"/>
  <c r="S17" i="5"/>
  <c r="I17" i="5"/>
  <c r="N17" i="5"/>
  <c r="D17" i="5"/>
  <c r="S17" i="4"/>
  <c r="N17" i="4"/>
  <c r="I17" i="4"/>
  <c r="D17" i="4"/>
  <c r="S17" i="3"/>
  <c r="N17" i="3"/>
  <c r="I17" i="3"/>
  <c r="D17" i="3"/>
  <c r="S17" i="1"/>
  <c r="N17" i="1"/>
  <c r="I17" i="1"/>
  <c r="D17" i="1"/>
  <c r="U16" i="5" l="1"/>
  <c r="P16" i="5"/>
  <c r="K16" i="5"/>
  <c r="F16" i="4"/>
  <c r="F16" i="5"/>
  <c r="U16" i="4"/>
  <c r="P16" i="4"/>
  <c r="K16" i="4"/>
  <c r="U16" i="3"/>
  <c r="P16" i="3"/>
  <c r="K16" i="3"/>
  <c r="F16" i="3"/>
  <c r="U16" i="1"/>
  <c r="P16" i="1"/>
  <c r="K16" i="1"/>
  <c r="F16" i="1"/>
  <c r="T16" i="5"/>
  <c r="O16" i="5"/>
  <c r="J16" i="5"/>
  <c r="E16" i="5"/>
  <c r="T16" i="4"/>
  <c r="O16" i="4"/>
  <c r="J16" i="4"/>
  <c r="T16" i="3"/>
  <c r="O16" i="3"/>
  <c r="J16" i="3"/>
  <c r="E16" i="3"/>
  <c r="T16" i="1"/>
  <c r="O16" i="1"/>
  <c r="J16" i="1"/>
  <c r="E16" i="1"/>
  <c r="S16" i="5"/>
  <c r="N16" i="5"/>
  <c r="I16" i="5"/>
  <c r="D16" i="5"/>
  <c r="S16" i="4"/>
  <c r="N16" i="4"/>
  <c r="I16" i="4"/>
  <c r="D16" i="4"/>
  <c r="S16" i="3"/>
  <c r="N16" i="3"/>
  <c r="I16" i="3"/>
  <c r="D16" i="3"/>
  <c r="S16" i="1"/>
  <c r="N16" i="1"/>
  <c r="I16" i="1"/>
  <c r="D16" i="1"/>
  <c r="U14" i="5"/>
  <c r="P14" i="5"/>
  <c r="K14" i="5"/>
  <c r="F14" i="5"/>
  <c r="U14" i="4"/>
  <c r="P14" i="4"/>
  <c r="K14" i="4"/>
  <c r="F14" i="4"/>
  <c r="U14" i="3"/>
  <c r="P14" i="3"/>
  <c r="K14" i="3"/>
  <c r="F14" i="3"/>
  <c r="U14" i="1"/>
  <c r="P14" i="1"/>
  <c r="K14" i="1"/>
  <c r="F14" i="1"/>
  <c r="T14" i="5"/>
  <c r="O14" i="5"/>
  <c r="J14" i="5"/>
  <c r="E14" i="5"/>
  <c r="T14" i="4"/>
  <c r="O14" i="4"/>
  <c r="J14" i="4"/>
  <c r="E14" i="4"/>
  <c r="T14" i="3"/>
  <c r="O14" i="3"/>
  <c r="J14" i="3"/>
  <c r="E14" i="3"/>
  <c r="T14" i="1"/>
  <c r="O14" i="1"/>
  <c r="J14" i="1"/>
  <c r="E14" i="1"/>
  <c r="S14" i="5"/>
  <c r="N14" i="5"/>
  <c r="I14" i="5"/>
  <c r="D14" i="5"/>
  <c r="S14" i="4"/>
  <c r="N14" i="4"/>
  <c r="I14" i="4"/>
  <c r="D14" i="4"/>
  <c r="S14" i="3"/>
  <c r="N14" i="3"/>
  <c r="I14" i="3"/>
  <c r="D14" i="3"/>
  <c r="S14" i="1"/>
  <c r="N14" i="1"/>
  <c r="I14" i="1"/>
  <c r="D14" i="1"/>
  <c r="U13" i="5"/>
  <c r="P13" i="5"/>
  <c r="K13" i="5"/>
  <c r="F13" i="5"/>
  <c r="U13" i="4"/>
  <c r="P13" i="4"/>
  <c r="K13" i="4"/>
  <c r="F13" i="4"/>
  <c r="U13" i="3"/>
  <c r="P13" i="3"/>
  <c r="K13" i="3"/>
  <c r="F13" i="3"/>
  <c r="U13" i="1"/>
  <c r="P13" i="1"/>
  <c r="K13" i="1"/>
  <c r="F13" i="1"/>
  <c r="L12" i="5"/>
  <c r="D12" i="3"/>
  <c r="S12" i="1"/>
  <c r="N12" i="1"/>
  <c r="I12" i="1"/>
  <c r="D12" i="1"/>
  <c r="U11" i="4" l="1"/>
  <c r="P11" i="4"/>
  <c r="K11" i="4"/>
  <c r="F11" i="4"/>
  <c r="U11" i="5"/>
  <c r="P11" i="5"/>
  <c r="K11" i="5"/>
  <c r="F11" i="5"/>
  <c r="T11" i="5"/>
  <c r="O11" i="5"/>
  <c r="J11" i="5"/>
  <c r="E11" i="5"/>
  <c r="T11" i="4"/>
  <c r="O11" i="4"/>
  <c r="J11" i="4"/>
  <c r="E11" i="4"/>
  <c r="S11" i="4"/>
  <c r="N11" i="4"/>
  <c r="I11" i="4"/>
  <c r="D11" i="4"/>
  <c r="S11" i="5"/>
  <c r="N11" i="5"/>
  <c r="I11" i="5"/>
  <c r="D11" i="5"/>
  <c r="U10" i="4"/>
  <c r="P10" i="4"/>
  <c r="K10" i="4"/>
  <c r="F10" i="4"/>
  <c r="U10" i="5"/>
  <c r="P10" i="5"/>
  <c r="K10" i="5"/>
  <c r="F10" i="5"/>
  <c r="T10" i="5"/>
  <c r="O10" i="5"/>
  <c r="J10" i="5"/>
  <c r="E10" i="5"/>
  <c r="T10" i="4"/>
  <c r="O10" i="4"/>
  <c r="J10" i="4"/>
  <c r="E10" i="4"/>
  <c r="S10" i="4"/>
  <c r="N10" i="4"/>
  <c r="I10" i="4"/>
  <c r="D10" i="4"/>
  <c r="S10" i="5"/>
  <c r="N10" i="5"/>
  <c r="I10" i="5"/>
  <c r="D10" i="5"/>
  <c r="U9" i="4"/>
  <c r="P9" i="4"/>
  <c r="K9" i="4"/>
  <c r="F9" i="4"/>
  <c r="U9" i="5"/>
  <c r="P9" i="5"/>
  <c r="K9" i="5"/>
  <c r="F9" i="5"/>
  <c r="T9" i="5"/>
  <c r="O9" i="5"/>
  <c r="J9" i="5"/>
  <c r="E9" i="5"/>
  <c r="T9" i="4"/>
  <c r="O9" i="4"/>
  <c r="J9" i="4"/>
  <c r="E9" i="4"/>
  <c r="S9" i="4"/>
  <c r="N9" i="4"/>
  <c r="I9" i="4"/>
  <c r="D9" i="4"/>
  <c r="S9" i="5"/>
  <c r="N9" i="5"/>
  <c r="I9" i="5"/>
  <c r="D9" i="5"/>
  <c r="U8" i="4"/>
  <c r="P8" i="4"/>
  <c r="K8" i="4"/>
  <c r="F8" i="4"/>
  <c r="U8" i="5"/>
  <c r="P8" i="5"/>
  <c r="K8" i="5"/>
  <c r="F8" i="5"/>
  <c r="T8" i="5"/>
  <c r="O8" i="5"/>
  <c r="J8" i="5"/>
  <c r="E8" i="5"/>
  <c r="T8" i="4"/>
  <c r="O8" i="4"/>
  <c r="J8" i="4"/>
  <c r="E8" i="4"/>
  <c r="S8" i="4"/>
  <c r="N8" i="4"/>
  <c r="I8" i="4"/>
  <c r="D8" i="4"/>
  <c r="I8" i="5"/>
  <c r="D8" i="5"/>
  <c r="U7" i="4"/>
  <c r="P7" i="4"/>
  <c r="K7" i="4"/>
  <c r="F7" i="4"/>
  <c r="U7" i="5"/>
  <c r="P7" i="5"/>
  <c r="K7" i="5"/>
  <c r="F7" i="5"/>
  <c r="T7" i="5"/>
  <c r="O7" i="5"/>
  <c r="J7" i="5"/>
  <c r="E7" i="5"/>
  <c r="T7" i="4"/>
  <c r="O7" i="4"/>
  <c r="J7" i="4"/>
  <c r="E7" i="4"/>
  <c r="S7" i="4"/>
  <c r="N7" i="4"/>
  <c r="I7" i="4"/>
  <c r="D7" i="4"/>
  <c r="S7" i="5"/>
  <c r="N7" i="5"/>
  <c r="I7" i="5"/>
  <c r="D7" i="5"/>
  <c r="U6" i="4"/>
  <c r="P6" i="4"/>
  <c r="K6" i="4"/>
  <c r="F6" i="4"/>
  <c r="U6" i="5"/>
  <c r="P6" i="5"/>
  <c r="K6" i="5"/>
  <c r="F6" i="5"/>
  <c r="T6" i="5"/>
  <c r="O6" i="5"/>
  <c r="J6" i="5"/>
  <c r="E6" i="5"/>
  <c r="T6" i="4"/>
  <c r="O6" i="4"/>
  <c r="J6" i="4"/>
  <c r="E6" i="4"/>
  <c r="S6" i="4"/>
  <c r="N6" i="4"/>
  <c r="I6" i="4"/>
  <c r="D6" i="4"/>
  <c r="S6" i="5"/>
  <c r="N6" i="5"/>
  <c r="I6" i="5"/>
  <c r="D6" i="5"/>
  <c r="U5" i="4"/>
  <c r="P5" i="4"/>
  <c r="K5" i="4"/>
  <c r="F5" i="4"/>
  <c r="U5" i="5"/>
  <c r="P5" i="5"/>
  <c r="K5" i="5"/>
  <c r="F5" i="5"/>
  <c r="T5" i="5"/>
  <c r="O5" i="5"/>
  <c r="J5" i="5"/>
  <c r="E5" i="5"/>
  <c r="T5" i="4"/>
  <c r="O5" i="4"/>
  <c r="J5" i="4"/>
  <c r="E5" i="4"/>
  <c r="S5" i="4"/>
  <c r="N5" i="4"/>
  <c r="I5" i="4"/>
  <c r="D5" i="4"/>
  <c r="S5" i="5"/>
  <c r="N5" i="5"/>
  <c r="I5" i="5"/>
  <c r="D5" i="5"/>
  <c r="U4" i="4"/>
  <c r="P4" i="4"/>
  <c r="K4" i="4"/>
  <c r="F4" i="4"/>
  <c r="U4" i="5"/>
  <c r="P4" i="5"/>
  <c r="K4" i="5"/>
  <c r="F4" i="5"/>
  <c r="T4" i="5"/>
  <c r="O4" i="5"/>
  <c r="J4" i="5"/>
  <c r="E4" i="5"/>
  <c r="T4" i="4"/>
  <c r="O4" i="4"/>
  <c r="J4" i="4"/>
  <c r="E4" i="4"/>
  <c r="S4" i="4"/>
  <c r="N4" i="4"/>
  <c r="I4" i="4"/>
  <c r="D4" i="4"/>
  <c r="S4" i="5"/>
  <c r="N4" i="5"/>
  <c r="I4" i="5"/>
  <c r="D4" i="5"/>
  <c r="U3" i="4"/>
  <c r="P3" i="4"/>
  <c r="K3" i="4"/>
  <c r="F3" i="4"/>
  <c r="U3" i="5"/>
  <c r="P3" i="5"/>
  <c r="K3" i="5"/>
  <c r="F3" i="5"/>
  <c r="T3" i="5"/>
  <c r="O3" i="5"/>
  <c r="J3" i="5"/>
  <c r="E3" i="5"/>
  <c r="T3" i="4"/>
  <c r="O3" i="4"/>
  <c r="J3" i="4"/>
  <c r="E3" i="4"/>
  <c r="S3" i="4"/>
  <c r="N3" i="4"/>
  <c r="I3" i="4"/>
  <c r="D3" i="4"/>
  <c r="S3" i="5"/>
  <c r="N3" i="5"/>
  <c r="I3" i="5"/>
  <c r="D3" i="5"/>
  <c r="U2" i="4"/>
  <c r="P2" i="4"/>
  <c r="K2" i="4"/>
  <c r="F2" i="4"/>
  <c r="U2" i="5"/>
  <c r="P2" i="5"/>
  <c r="K2" i="5"/>
  <c r="F2" i="5"/>
  <c r="T2" i="5"/>
  <c r="O2" i="5"/>
  <c r="J2" i="5"/>
  <c r="E2" i="5"/>
  <c r="T2" i="4"/>
  <c r="O2" i="4"/>
  <c r="J2" i="4"/>
  <c r="E2" i="4"/>
  <c r="S2" i="4"/>
  <c r="N2" i="4"/>
  <c r="I2" i="4"/>
  <c r="D2" i="4"/>
  <c r="S2" i="5"/>
  <c r="N2" i="5"/>
  <c r="I2" i="5"/>
  <c r="D2" i="5"/>
  <c r="S101" i="5"/>
  <c r="T101" i="5" s="1"/>
  <c r="N101" i="5"/>
  <c r="I101" i="5"/>
  <c r="J101" i="5" s="1"/>
  <c r="D101" i="5"/>
  <c r="S100" i="5"/>
  <c r="T100" i="5" s="1"/>
  <c r="N100" i="5"/>
  <c r="I100" i="5"/>
  <c r="J100" i="5" s="1"/>
  <c r="D100" i="5"/>
  <c r="S99" i="5"/>
  <c r="T99" i="5" s="1"/>
  <c r="N99" i="5"/>
  <c r="I99" i="5"/>
  <c r="J99" i="5" s="1"/>
  <c r="D99" i="5"/>
  <c r="S98" i="5"/>
  <c r="T98" i="5" s="1"/>
  <c r="N98" i="5"/>
  <c r="I98" i="5"/>
  <c r="J98" i="5" s="1"/>
  <c r="D98" i="5"/>
  <c r="S97" i="5"/>
  <c r="T97" i="5" s="1"/>
  <c r="N97" i="5"/>
  <c r="I97" i="5"/>
  <c r="J97" i="5" s="1"/>
  <c r="D97" i="5"/>
  <c r="S96" i="5"/>
  <c r="T96" i="5" s="1"/>
  <c r="N96" i="5"/>
  <c r="I96" i="5"/>
  <c r="J96" i="5" s="1"/>
  <c r="D96" i="5"/>
  <c r="S95" i="5"/>
  <c r="T95" i="5" s="1"/>
  <c r="N95" i="5"/>
  <c r="O95" i="5" s="1"/>
  <c r="I95" i="5"/>
  <c r="J95" i="5" s="1"/>
  <c r="F95" i="5"/>
  <c r="D95" i="5"/>
  <c r="E95" i="5" s="1"/>
  <c r="S94" i="5"/>
  <c r="T94" i="5" s="1"/>
  <c r="N94" i="5"/>
  <c r="O94" i="5" s="1"/>
  <c r="I94" i="5"/>
  <c r="J94" i="5" s="1"/>
  <c r="D94" i="5"/>
  <c r="E94" i="5" s="1"/>
  <c r="S93" i="5"/>
  <c r="T93" i="5" s="1"/>
  <c r="N93" i="5"/>
  <c r="O93" i="5" s="1"/>
  <c r="I93" i="5"/>
  <c r="J93" i="5" s="1"/>
  <c r="D93" i="5"/>
  <c r="E93" i="5" s="1"/>
  <c r="S92" i="5"/>
  <c r="T92" i="5" s="1"/>
  <c r="P92" i="5"/>
  <c r="N92" i="5"/>
  <c r="O92" i="5" s="1"/>
  <c r="I92" i="5"/>
  <c r="J92" i="5" s="1"/>
  <c r="F92" i="5"/>
  <c r="D92" i="5"/>
  <c r="E92" i="5" s="1"/>
  <c r="S91" i="5"/>
  <c r="T91" i="5" s="1"/>
  <c r="N91" i="5"/>
  <c r="O91" i="5" s="1"/>
  <c r="I91" i="5"/>
  <c r="J91" i="5" s="1"/>
  <c r="F91" i="5"/>
  <c r="D91" i="5"/>
  <c r="E91" i="5" s="1"/>
  <c r="S90" i="5"/>
  <c r="T90" i="5" s="1"/>
  <c r="N90" i="5"/>
  <c r="O90" i="5" s="1"/>
  <c r="I90" i="5"/>
  <c r="J90" i="5" s="1"/>
  <c r="D90" i="5"/>
  <c r="E90" i="5" s="1"/>
  <c r="S89" i="5"/>
  <c r="T89" i="5" s="1"/>
  <c r="N89" i="5"/>
  <c r="O89" i="5" s="1"/>
  <c r="I89" i="5"/>
  <c r="J89" i="5" s="1"/>
  <c r="D89" i="5"/>
  <c r="E89" i="5" s="1"/>
  <c r="S88" i="5"/>
  <c r="T88" i="5" s="1"/>
  <c r="P88" i="5"/>
  <c r="N88" i="5"/>
  <c r="O88" i="5" s="1"/>
  <c r="I88" i="5"/>
  <c r="J88" i="5" s="1"/>
  <c r="F88" i="5"/>
  <c r="D88" i="5"/>
  <c r="E88" i="5" s="1"/>
  <c r="S87" i="5"/>
  <c r="T87" i="5" s="1"/>
  <c r="P87" i="5"/>
  <c r="N87" i="5"/>
  <c r="O87" i="5" s="1"/>
  <c r="I87" i="5"/>
  <c r="J87" i="5" s="1"/>
  <c r="F87" i="5"/>
  <c r="D87" i="5"/>
  <c r="E87" i="5" s="1"/>
  <c r="S86" i="5"/>
  <c r="T86" i="5" s="1"/>
  <c r="N86" i="5"/>
  <c r="O86" i="5" s="1"/>
  <c r="I86" i="5"/>
  <c r="J86" i="5" s="1"/>
  <c r="D86" i="5"/>
  <c r="E86" i="5" s="1"/>
  <c r="S85" i="5"/>
  <c r="T85" i="5" s="1"/>
  <c r="N85" i="5"/>
  <c r="O85" i="5" s="1"/>
  <c r="I85" i="5"/>
  <c r="J85" i="5" s="1"/>
  <c r="D85" i="5"/>
  <c r="E85" i="5" s="1"/>
  <c r="S84" i="5"/>
  <c r="T84" i="5" s="1"/>
  <c r="P84" i="5"/>
  <c r="N84" i="5"/>
  <c r="O84" i="5" s="1"/>
  <c r="I84" i="5"/>
  <c r="J84" i="5" s="1"/>
  <c r="F84" i="5"/>
  <c r="D84" i="5"/>
  <c r="E84" i="5" s="1"/>
  <c r="S83" i="5"/>
  <c r="T83" i="5" s="1"/>
  <c r="P83" i="5"/>
  <c r="N83" i="5"/>
  <c r="O83" i="5" s="1"/>
  <c r="I83" i="5"/>
  <c r="J83" i="5" s="1"/>
  <c r="F83" i="5"/>
  <c r="D83" i="5"/>
  <c r="E83" i="5" s="1"/>
  <c r="S82" i="5"/>
  <c r="T82" i="5" s="1"/>
  <c r="N82" i="5"/>
  <c r="O82" i="5" s="1"/>
  <c r="I82" i="5"/>
  <c r="J82" i="5" s="1"/>
  <c r="D82" i="5"/>
  <c r="E82" i="5" s="1"/>
  <c r="S81" i="5"/>
  <c r="T81" i="5" s="1"/>
  <c r="N81" i="5"/>
  <c r="O81" i="5" s="1"/>
  <c r="I81" i="5"/>
  <c r="J81" i="5" s="1"/>
  <c r="D81" i="5"/>
  <c r="E81" i="5" s="1"/>
  <c r="S80" i="5"/>
  <c r="T80" i="5" s="1"/>
  <c r="P80" i="5"/>
  <c r="N80" i="5"/>
  <c r="O80" i="5" s="1"/>
  <c r="I80" i="5"/>
  <c r="J80" i="5" s="1"/>
  <c r="F80" i="5"/>
  <c r="D80" i="5"/>
  <c r="E80" i="5" s="1"/>
  <c r="S79" i="5"/>
  <c r="T79" i="5" s="1"/>
  <c r="P79" i="5"/>
  <c r="N79" i="5"/>
  <c r="O79" i="5" s="1"/>
  <c r="I79" i="5"/>
  <c r="J79" i="5" s="1"/>
  <c r="F79" i="5"/>
  <c r="D79" i="5"/>
  <c r="E79" i="5" s="1"/>
  <c r="V78" i="5"/>
  <c r="S78" i="5"/>
  <c r="T78" i="5" s="1"/>
  <c r="U78" i="5" s="1"/>
  <c r="N78" i="5"/>
  <c r="O78" i="5" s="1"/>
  <c r="I78" i="5"/>
  <c r="J78" i="5" s="1"/>
  <c r="F78" i="5"/>
  <c r="D78" i="5"/>
  <c r="E78" i="5" s="1"/>
  <c r="V77" i="5"/>
  <c r="S77" i="5"/>
  <c r="T77" i="5" s="1"/>
  <c r="U77" i="5" s="1"/>
  <c r="N77" i="5"/>
  <c r="O77" i="5" s="1"/>
  <c r="I77" i="5"/>
  <c r="J77" i="5" s="1"/>
  <c r="F77" i="5"/>
  <c r="D77" i="5"/>
  <c r="E77" i="5" s="1"/>
  <c r="V76" i="5"/>
  <c r="S76" i="5"/>
  <c r="T76" i="5" s="1"/>
  <c r="U76" i="5" s="1"/>
  <c r="N76" i="5"/>
  <c r="O76" i="5" s="1"/>
  <c r="I76" i="5"/>
  <c r="J76" i="5" s="1"/>
  <c r="F76" i="5"/>
  <c r="D76" i="5"/>
  <c r="E76" i="5" s="1"/>
  <c r="V75" i="5"/>
  <c r="S75" i="5"/>
  <c r="T75" i="5" s="1"/>
  <c r="U75" i="5" s="1"/>
  <c r="N75" i="5"/>
  <c r="O75" i="5" s="1"/>
  <c r="I75" i="5"/>
  <c r="J75" i="5" s="1"/>
  <c r="F75" i="5"/>
  <c r="D75" i="5"/>
  <c r="E75" i="5" s="1"/>
  <c r="V74" i="5"/>
  <c r="S74" i="5"/>
  <c r="T74" i="5" s="1"/>
  <c r="U74" i="5" s="1"/>
  <c r="N74" i="5"/>
  <c r="O74" i="5" s="1"/>
  <c r="I74" i="5"/>
  <c r="J74" i="5" s="1"/>
  <c r="F74" i="5"/>
  <c r="D74" i="5"/>
  <c r="E74" i="5" s="1"/>
  <c r="V73" i="5"/>
  <c r="S73" i="5"/>
  <c r="T73" i="5" s="1"/>
  <c r="U73" i="5" s="1"/>
  <c r="P73" i="5"/>
  <c r="N73" i="5"/>
  <c r="O73" i="5" s="1"/>
  <c r="Q73" i="5" s="1"/>
  <c r="L73" i="5"/>
  <c r="I73" i="5"/>
  <c r="J73" i="5" s="1"/>
  <c r="K73" i="5" s="1"/>
  <c r="F73" i="5"/>
  <c r="D73" i="5"/>
  <c r="E73" i="5" s="1"/>
  <c r="G73" i="5" s="1"/>
  <c r="S72" i="5"/>
  <c r="T72" i="5" s="1"/>
  <c r="U72" i="5" s="1"/>
  <c r="P72" i="5"/>
  <c r="N72" i="5"/>
  <c r="O72" i="5" s="1"/>
  <c r="Q72" i="5" s="1"/>
  <c r="I72" i="5"/>
  <c r="J72" i="5" s="1"/>
  <c r="K72" i="5" s="1"/>
  <c r="D72" i="5"/>
  <c r="E72" i="5" s="1"/>
  <c r="S71" i="5"/>
  <c r="T71" i="5" s="1"/>
  <c r="N71" i="5"/>
  <c r="O71" i="5" s="1"/>
  <c r="P71" i="5" s="1"/>
  <c r="Q71" i="5" s="1"/>
  <c r="L71" i="5"/>
  <c r="I71" i="5"/>
  <c r="J71" i="5" s="1"/>
  <c r="K71" i="5" s="1"/>
  <c r="D71" i="5"/>
  <c r="E71" i="5" s="1"/>
  <c r="V70" i="5"/>
  <c r="S70" i="5"/>
  <c r="T70" i="5" s="1"/>
  <c r="U70" i="5" s="1"/>
  <c r="Q70" i="5"/>
  <c r="P70" i="5"/>
  <c r="N70" i="5"/>
  <c r="O70" i="5" s="1"/>
  <c r="L70" i="5"/>
  <c r="I70" i="5"/>
  <c r="J70" i="5" s="1"/>
  <c r="K70" i="5" s="1"/>
  <c r="G70" i="5"/>
  <c r="F70" i="5"/>
  <c r="D70" i="5"/>
  <c r="E70" i="5" s="1"/>
  <c r="V69" i="5"/>
  <c r="S69" i="5"/>
  <c r="T69" i="5" s="1"/>
  <c r="U69" i="5" s="1"/>
  <c r="P69" i="5"/>
  <c r="N69" i="5"/>
  <c r="O69" i="5" s="1"/>
  <c r="L69" i="5"/>
  <c r="K69" i="5"/>
  <c r="I69" i="5"/>
  <c r="J69" i="5" s="1"/>
  <c r="G69" i="5"/>
  <c r="F69" i="5"/>
  <c r="D69" i="5"/>
  <c r="E69" i="5" s="1"/>
  <c r="S68" i="5"/>
  <c r="N68" i="5"/>
  <c r="O68" i="5" s="1"/>
  <c r="P68" i="5" s="1"/>
  <c r="I68" i="5"/>
  <c r="J68" i="5" s="1"/>
  <c r="K68" i="5" s="1"/>
  <c r="F68" i="5"/>
  <c r="D68" i="5"/>
  <c r="E68" i="5" s="1"/>
  <c r="U67" i="5"/>
  <c r="S67" i="5"/>
  <c r="T67" i="5" s="1"/>
  <c r="P67" i="5"/>
  <c r="N67" i="5"/>
  <c r="O67" i="5" s="1"/>
  <c r="L67" i="5"/>
  <c r="K67" i="5"/>
  <c r="I67" i="5"/>
  <c r="J67" i="5" s="1"/>
  <c r="G67" i="5"/>
  <c r="F67" i="5"/>
  <c r="D67" i="5"/>
  <c r="E67" i="5" s="1"/>
  <c r="S66" i="5"/>
  <c r="N66" i="5"/>
  <c r="O66" i="5" s="1"/>
  <c r="I66" i="5"/>
  <c r="J66" i="5" s="1"/>
  <c r="K66" i="5" s="1"/>
  <c r="L66" i="5" s="1"/>
  <c r="F66" i="5"/>
  <c r="D66" i="5"/>
  <c r="E66" i="5" s="1"/>
  <c r="U65" i="5"/>
  <c r="S65" i="5"/>
  <c r="T65" i="5" s="1"/>
  <c r="P65" i="5"/>
  <c r="N65" i="5"/>
  <c r="O65" i="5" s="1"/>
  <c r="L65" i="5"/>
  <c r="K65" i="5"/>
  <c r="I65" i="5"/>
  <c r="J65" i="5" s="1"/>
  <c r="G65" i="5"/>
  <c r="F65" i="5"/>
  <c r="D65" i="5"/>
  <c r="E65" i="5" s="1"/>
  <c r="S64" i="5"/>
  <c r="N64" i="5"/>
  <c r="O64" i="5" s="1"/>
  <c r="P64" i="5" s="1"/>
  <c r="I64" i="5"/>
  <c r="J64" i="5" s="1"/>
  <c r="K64" i="5" s="1"/>
  <c r="L64" i="5" s="1"/>
  <c r="F64" i="5"/>
  <c r="D64" i="5"/>
  <c r="E64" i="5" s="1"/>
  <c r="U63" i="5"/>
  <c r="S63" i="5"/>
  <c r="T63" i="5" s="1"/>
  <c r="P63" i="5"/>
  <c r="N63" i="5"/>
  <c r="O63" i="5" s="1"/>
  <c r="L63" i="5"/>
  <c r="K63" i="5"/>
  <c r="I63" i="5"/>
  <c r="J63" i="5" s="1"/>
  <c r="G63" i="5"/>
  <c r="F63" i="5"/>
  <c r="D63" i="5"/>
  <c r="E63" i="5" s="1"/>
  <c r="S62" i="5"/>
  <c r="N62" i="5"/>
  <c r="O62" i="5" s="1"/>
  <c r="P62" i="5" s="1"/>
  <c r="I62" i="5"/>
  <c r="J62" i="5" s="1"/>
  <c r="K62" i="5" s="1"/>
  <c r="L62" i="5" s="1"/>
  <c r="F62" i="5"/>
  <c r="D62" i="5"/>
  <c r="E62" i="5" s="1"/>
  <c r="U61" i="5"/>
  <c r="S61" i="5"/>
  <c r="T61" i="5" s="1"/>
  <c r="P61" i="5"/>
  <c r="N61" i="5"/>
  <c r="O61" i="5" s="1"/>
  <c r="L61" i="5"/>
  <c r="K61" i="5"/>
  <c r="I61" i="5"/>
  <c r="J61" i="5" s="1"/>
  <c r="G61" i="5"/>
  <c r="F61" i="5"/>
  <c r="D61" i="5"/>
  <c r="E61" i="5" s="1"/>
  <c r="S60" i="5"/>
  <c r="N60" i="5"/>
  <c r="O60" i="5" s="1"/>
  <c r="P60" i="5" s="1"/>
  <c r="I60" i="5"/>
  <c r="J60" i="5" s="1"/>
  <c r="K60" i="5" s="1"/>
  <c r="L60" i="5" s="1"/>
  <c r="F60" i="5"/>
  <c r="D60" i="5"/>
  <c r="E60" i="5" s="1"/>
  <c r="U59" i="5"/>
  <c r="S59" i="5"/>
  <c r="T59" i="5" s="1"/>
  <c r="P59" i="5"/>
  <c r="N59" i="5"/>
  <c r="O59" i="5" s="1"/>
  <c r="L59" i="5"/>
  <c r="I59" i="5"/>
  <c r="J59" i="5" s="1"/>
  <c r="K59" i="5" s="1"/>
  <c r="E59" i="5"/>
  <c r="F59" i="5" s="1"/>
  <c r="G59" i="5" s="1"/>
  <c r="D59" i="5"/>
  <c r="S58" i="5"/>
  <c r="T58" i="5" s="1"/>
  <c r="U58" i="5" s="1"/>
  <c r="O58" i="5"/>
  <c r="P58" i="5" s="1"/>
  <c r="Q58" i="5" s="1"/>
  <c r="N58" i="5"/>
  <c r="L58" i="5"/>
  <c r="I58" i="5"/>
  <c r="J58" i="5" s="1"/>
  <c r="K58" i="5" s="1"/>
  <c r="E58" i="5"/>
  <c r="F58" i="5" s="1"/>
  <c r="G58" i="5" s="1"/>
  <c r="D58" i="5"/>
  <c r="S57" i="5"/>
  <c r="T57" i="5" s="1"/>
  <c r="U57" i="5" s="1"/>
  <c r="O57" i="5"/>
  <c r="P57" i="5" s="1"/>
  <c r="Q57" i="5" s="1"/>
  <c r="N57" i="5"/>
  <c r="L57" i="5"/>
  <c r="I57" i="5"/>
  <c r="J57" i="5" s="1"/>
  <c r="K57" i="5" s="1"/>
  <c r="E57" i="5"/>
  <c r="F57" i="5" s="1"/>
  <c r="G57" i="5" s="1"/>
  <c r="D57" i="5"/>
  <c r="S56" i="5"/>
  <c r="T56" i="5" s="1"/>
  <c r="U56" i="5" s="1"/>
  <c r="O56" i="5"/>
  <c r="P56" i="5" s="1"/>
  <c r="Q56" i="5" s="1"/>
  <c r="N56" i="5"/>
  <c r="L56" i="5"/>
  <c r="I56" i="5"/>
  <c r="J56" i="5" s="1"/>
  <c r="K56" i="5" s="1"/>
  <c r="E56" i="5"/>
  <c r="F56" i="5" s="1"/>
  <c r="G56" i="5" s="1"/>
  <c r="D56" i="5"/>
  <c r="S55" i="5"/>
  <c r="T55" i="5" s="1"/>
  <c r="U55" i="5" s="1"/>
  <c r="O55" i="5"/>
  <c r="P55" i="5" s="1"/>
  <c r="Q55" i="5" s="1"/>
  <c r="N55" i="5"/>
  <c r="L55" i="5"/>
  <c r="K55" i="5"/>
  <c r="I55" i="5"/>
  <c r="J55" i="5" s="1"/>
  <c r="E55" i="5"/>
  <c r="F55" i="5" s="1"/>
  <c r="G55" i="5" s="1"/>
  <c r="D55" i="5"/>
  <c r="V54" i="5"/>
  <c r="U54" i="5"/>
  <c r="S54" i="5"/>
  <c r="T54" i="5" s="1"/>
  <c r="O54" i="5"/>
  <c r="P54" i="5" s="1"/>
  <c r="Q54" i="5" s="1"/>
  <c r="N54" i="5"/>
  <c r="I54" i="5"/>
  <c r="J54" i="5" s="1"/>
  <c r="K54" i="5" s="1"/>
  <c r="L54" i="5" s="1"/>
  <c r="E54" i="5"/>
  <c r="F54" i="5" s="1"/>
  <c r="G54" i="5" s="1"/>
  <c r="D54" i="5"/>
  <c r="U53" i="5"/>
  <c r="S53" i="5"/>
  <c r="T53" i="5" s="1"/>
  <c r="O53" i="5"/>
  <c r="P53" i="5" s="1"/>
  <c r="Q53" i="5" s="1"/>
  <c r="N53" i="5"/>
  <c r="K53" i="5"/>
  <c r="I53" i="5"/>
  <c r="J53" i="5" s="1"/>
  <c r="E53" i="5"/>
  <c r="F53" i="5" s="1"/>
  <c r="G53" i="5" s="1"/>
  <c r="D53" i="5"/>
  <c r="V52" i="5"/>
  <c r="U52" i="5"/>
  <c r="S52" i="5"/>
  <c r="T52" i="5" s="1"/>
  <c r="O52" i="5"/>
  <c r="P52" i="5" s="1"/>
  <c r="Q52" i="5" s="1"/>
  <c r="N52" i="5"/>
  <c r="I52" i="5"/>
  <c r="J52" i="5" s="1"/>
  <c r="K52" i="5" s="1"/>
  <c r="E52" i="5"/>
  <c r="F52" i="5" s="1"/>
  <c r="G52" i="5" s="1"/>
  <c r="D52" i="5"/>
  <c r="S51" i="5"/>
  <c r="T51" i="5" s="1"/>
  <c r="U51" i="5" s="1"/>
  <c r="O51" i="5"/>
  <c r="P51" i="5" s="1"/>
  <c r="Q51" i="5" s="1"/>
  <c r="N51" i="5"/>
  <c r="L51" i="5"/>
  <c r="K51" i="5"/>
  <c r="I51" i="5"/>
  <c r="J51" i="5" s="1"/>
  <c r="E51" i="5"/>
  <c r="F51" i="5" s="1"/>
  <c r="G51" i="5" s="1"/>
  <c r="D51" i="5"/>
  <c r="V50" i="5"/>
  <c r="U50" i="5"/>
  <c r="S50" i="5"/>
  <c r="T50" i="5" s="1"/>
  <c r="O50" i="5"/>
  <c r="P50" i="5" s="1"/>
  <c r="Q50" i="5" s="1"/>
  <c r="N50" i="5"/>
  <c r="I50" i="5"/>
  <c r="J50" i="5" s="1"/>
  <c r="K50" i="5" s="1"/>
  <c r="L50" i="5" s="1"/>
  <c r="E50" i="5"/>
  <c r="F50" i="5" s="1"/>
  <c r="G50" i="5" s="1"/>
  <c r="D50" i="5"/>
  <c r="U49" i="5"/>
  <c r="S49" i="5"/>
  <c r="T49" i="5" s="1"/>
  <c r="O49" i="5"/>
  <c r="P49" i="5" s="1"/>
  <c r="Q49" i="5" s="1"/>
  <c r="N49" i="5"/>
  <c r="K49" i="5"/>
  <c r="I49" i="5"/>
  <c r="J49" i="5" s="1"/>
  <c r="E49" i="5"/>
  <c r="F49" i="5" s="1"/>
  <c r="G49" i="5" s="1"/>
  <c r="D49" i="5"/>
  <c r="V48" i="5"/>
  <c r="U48" i="5"/>
  <c r="S48" i="5"/>
  <c r="T48" i="5" s="1"/>
  <c r="O48" i="5"/>
  <c r="P48" i="5" s="1"/>
  <c r="Q48" i="5" s="1"/>
  <c r="N48" i="5"/>
  <c r="K48" i="5"/>
  <c r="I48" i="5"/>
  <c r="J48" i="5" s="1"/>
  <c r="G48" i="5"/>
  <c r="E48" i="5"/>
  <c r="F48" i="5" s="1"/>
  <c r="D48" i="5"/>
  <c r="V47" i="5"/>
  <c r="U47" i="5"/>
  <c r="S47" i="5"/>
  <c r="T47" i="5" s="1"/>
  <c r="Q47" i="5"/>
  <c r="O47" i="5"/>
  <c r="P47" i="5" s="1"/>
  <c r="N47" i="5"/>
  <c r="I47" i="5"/>
  <c r="J47" i="5" s="1"/>
  <c r="K47" i="5" s="1"/>
  <c r="G47" i="5"/>
  <c r="E47" i="5"/>
  <c r="F47" i="5" s="1"/>
  <c r="D47" i="5"/>
  <c r="V46" i="5"/>
  <c r="U46" i="5"/>
  <c r="S46" i="5"/>
  <c r="T46" i="5" s="1"/>
  <c r="O46" i="5"/>
  <c r="P46" i="5" s="1"/>
  <c r="Q46" i="5" s="1"/>
  <c r="N46" i="5"/>
  <c r="K46" i="5"/>
  <c r="I46" i="5"/>
  <c r="J46" i="5" s="1"/>
  <c r="G46" i="5"/>
  <c r="E46" i="5"/>
  <c r="F46" i="5" s="1"/>
  <c r="D46" i="5"/>
  <c r="V45" i="5"/>
  <c r="U45" i="5"/>
  <c r="S45" i="5"/>
  <c r="T45" i="5" s="1"/>
  <c r="Q45" i="5"/>
  <c r="O45" i="5"/>
  <c r="P45" i="5" s="1"/>
  <c r="N45" i="5"/>
  <c r="I45" i="5"/>
  <c r="J45" i="5" s="1"/>
  <c r="K45" i="5" s="1"/>
  <c r="G45" i="5"/>
  <c r="E45" i="5"/>
  <c r="F45" i="5" s="1"/>
  <c r="D45" i="5"/>
  <c r="V44" i="5"/>
  <c r="U44" i="5"/>
  <c r="S44" i="5"/>
  <c r="T44" i="5" s="1"/>
  <c r="O44" i="5"/>
  <c r="P44" i="5" s="1"/>
  <c r="N44" i="5"/>
  <c r="K44" i="5"/>
  <c r="I44" i="5"/>
  <c r="J44" i="5" s="1"/>
  <c r="G44" i="5"/>
  <c r="E44" i="5"/>
  <c r="F44" i="5" s="1"/>
  <c r="D44" i="5"/>
  <c r="V43" i="5"/>
  <c r="U43" i="5"/>
  <c r="S43" i="5"/>
  <c r="T43" i="5" s="1"/>
  <c r="Q43" i="5"/>
  <c r="O43" i="5"/>
  <c r="P43" i="5" s="1"/>
  <c r="N43" i="5"/>
  <c r="I43" i="5"/>
  <c r="J43" i="5" s="1"/>
  <c r="K43" i="5" s="1"/>
  <c r="G43" i="5"/>
  <c r="E43" i="5"/>
  <c r="F43" i="5" s="1"/>
  <c r="D43" i="5"/>
  <c r="V42" i="5"/>
  <c r="U42" i="5"/>
  <c r="S42" i="5"/>
  <c r="T42" i="5" s="1"/>
  <c r="O42" i="5"/>
  <c r="P42" i="5" s="1"/>
  <c r="N42" i="5"/>
  <c r="K42" i="5"/>
  <c r="I42" i="5"/>
  <c r="J42" i="5" s="1"/>
  <c r="G42" i="5"/>
  <c r="E42" i="5"/>
  <c r="F42" i="5" s="1"/>
  <c r="D42" i="5"/>
  <c r="V41" i="5"/>
  <c r="U41" i="5"/>
  <c r="S41" i="5"/>
  <c r="T41" i="5" s="1"/>
  <c r="Q41" i="5"/>
  <c r="O41" i="5"/>
  <c r="P41" i="5" s="1"/>
  <c r="N41" i="5"/>
  <c r="I41" i="5"/>
  <c r="J41" i="5" s="1"/>
  <c r="K41" i="5" s="1"/>
  <c r="G41" i="5"/>
  <c r="E41" i="5"/>
  <c r="F41" i="5" s="1"/>
  <c r="D41" i="5"/>
  <c r="V40" i="5"/>
  <c r="U40" i="5"/>
  <c r="S40" i="5"/>
  <c r="T40" i="5" s="1"/>
  <c r="O40" i="5"/>
  <c r="P40" i="5" s="1"/>
  <c r="N40" i="5"/>
  <c r="K40" i="5"/>
  <c r="I40" i="5"/>
  <c r="J40" i="5" s="1"/>
  <c r="G40" i="5"/>
  <c r="E40" i="5"/>
  <c r="F40" i="5" s="1"/>
  <c r="D40" i="5"/>
  <c r="V39" i="5"/>
  <c r="U39" i="5"/>
  <c r="S39" i="5"/>
  <c r="T39" i="5" s="1"/>
  <c r="Q39" i="5"/>
  <c r="O39" i="5"/>
  <c r="P39" i="5" s="1"/>
  <c r="N39" i="5"/>
  <c r="I39" i="5"/>
  <c r="J39" i="5" s="1"/>
  <c r="K39" i="5" s="1"/>
  <c r="G39" i="5"/>
  <c r="E39" i="5"/>
  <c r="F39" i="5" s="1"/>
  <c r="D39" i="5"/>
  <c r="V38" i="5"/>
  <c r="U38" i="5"/>
  <c r="S38" i="5"/>
  <c r="T38" i="5" s="1"/>
  <c r="O38" i="5"/>
  <c r="P38" i="5" s="1"/>
  <c r="N38" i="5"/>
  <c r="K38" i="5"/>
  <c r="I38" i="5"/>
  <c r="J38" i="5" s="1"/>
  <c r="G38" i="5"/>
  <c r="E38" i="5"/>
  <c r="F38" i="5" s="1"/>
  <c r="D38" i="5"/>
  <c r="V37" i="5"/>
  <c r="U37" i="5"/>
  <c r="S37" i="5"/>
  <c r="T37" i="5" s="1"/>
  <c r="Q37" i="5"/>
  <c r="O37" i="5"/>
  <c r="P37" i="5" s="1"/>
  <c r="N37" i="5"/>
  <c r="I37" i="5"/>
  <c r="J37" i="5" s="1"/>
  <c r="K37" i="5" s="1"/>
  <c r="G37" i="5"/>
  <c r="E37" i="5"/>
  <c r="F37" i="5" s="1"/>
  <c r="D37" i="5"/>
  <c r="V36" i="5"/>
  <c r="U36" i="5"/>
  <c r="S36" i="5"/>
  <c r="T36" i="5" s="1"/>
  <c r="O36" i="5"/>
  <c r="P36" i="5" s="1"/>
  <c r="N36" i="5"/>
  <c r="K36" i="5"/>
  <c r="I36" i="5"/>
  <c r="J36" i="5" s="1"/>
  <c r="G36" i="5"/>
  <c r="E36" i="5"/>
  <c r="F36" i="5" s="1"/>
  <c r="D36" i="5"/>
  <c r="S35" i="5"/>
  <c r="T35" i="5" s="1"/>
  <c r="U35" i="5" s="1"/>
  <c r="V35" i="5" s="1"/>
  <c r="Q35" i="5"/>
  <c r="O35" i="5"/>
  <c r="P35" i="5" s="1"/>
  <c r="N35" i="5"/>
  <c r="I35" i="5"/>
  <c r="J35" i="5" s="1"/>
  <c r="K35" i="5" s="1"/>
  <c r="E35" i="5"/>
  <c r="F35" i="5" s="1"/>
  <c r="D35" i="5"/>
  <c r="V34" i="5"/>
  <c r="U34" i="5"/>
  <c r="S34" i="5"/>
  <c r="T34" i="5" s="1"/>
  <c r="O34" i="5"/>
  <c r="P34" i="5" s="1"/>
  <c r="N34" i="5"/>
  <c r="K34" i="5"/>
  <c r="I34" i="5"/>
  <c r="J34" i="5" s="1"/>
  <c r="G34" i="5"/>
  <c r="E34" i="5"/>
  <c r="F34" i="5" s="1"/>
  <c r="D34" i="5"/>
  <c r="S33" i="5"/>
  <c r="T33" i="5" s="1"/>
  <c r="U33" i="5" s="1"/>
  <c r="V33" i="5" s="1"/>
  <c r="Q33" i="5"/>
  <c r="O33" i="5"/>
  <c r="P33" i="5" s="1"/>
  <c r="N33" i="5"/>
  <c r="I33" i="5"/>
  <c r="J33" i="5" s="1"/>
  <c r="K33" i="5" s="1"/>
  <c r="E33" i="5"/>
  <c r="F33" i="5" s="1"/>
  <c r="D33" i="5"/>
  <c r="S32" i="5"/>
  <c r="T32" i="5" s="1"/>
  <c r="N32" i="5"/>
  <c r="I32" i="5"/>
  <c r="J32" i="5" s="1"/>
  <c r="D32" i="5"/>
  <c r="S31" i="5"/>
  <c r="T31" i="5" s="1"/>
  <c r="N31" i="5"/>
  <c r="I31" i="5"/>
  <c r="J31" i="5" s="1"/>
  <c r="D31" i="5"/>
  <c r="S30" i="5"/>
  <c r="T30" i="5" s="1"/>
  <c r="N30" i="5"/>
  <c r="I30" i="5"/>
  <c r="J30" i="5" s="1"/>
  <c r="D30" i="5"/>
  <c r="S29" i="5"/>
  <c r="T29" i="5" s="1"/>
  <c r="N29" i="5"/>
  <c r="I29" i="5"/>
  <c r="J29" i="5" s="1"/>
  <c r="D29" i="5"/>
  <c r="S28" i="5"/>
  <c r="T28" i="5" s="1"/>
  <c r="N28" i="5"/>
  <c r="I28" i="5"/>
  <c r="J28" i="5" s="1"/>
  <c r="D28" i="5"/>
  <c r="S27" i="5"/>
  <c r="T27" i="5" s="1"/>
  <c r="N27" i="5"/>
  <c r="I27" i="5"/>
  <c r="J27" i="5" s="1"/>
  <c r="D27" i="5"/>
  <c r="S8" i="5"/>
  <c r="N8" i="5"/>
  <c r="S101" i="4"/>
  <c r="T101" i="4" s="1"/>
  <c r="N101" i="4"/>
  <c r="I101" i="4"/>
  <c r="J101" i="4" s="1"/>
  <c r="D101" i="4"/>
  <c r="S100" i="4"/>
  <c r="T100" i="4" s="1"/>
  <c r="N100" i="4"/>
  <c r="I100" i="4"/>
  <c r="J100" i="4" s="1"/>
  <c r="D100" i="4"/>
  <c r="S99" i="4"/>
  <c r="T99" i="4" s="1"/>
  <c r="N99" i="4"/>
  <c r="I99" i="4"/>
  <c r="J99" i="4" s="1"/>
  <c r="D99" i="4"/>
  <c r="S98" i="4"/>
  <c r="T98" i="4" s="1"/>
  <c r="N98" i="4"/>
  <c r="I98" i="4"/>
  <c r="J98" i="4" s="1"/>
  <c r="D98" i="4"/>
  <c r="S97" i="4"/>
  <c r="T97" i="4" s="1"/>
  <c r="N97" i="4"/>
  <c r="I97" i="4"/>
  <c r="J97" i="4" s="1"/>
  <c r="D97" i="4"/>
  <c r="S96" i="4"/>
  <c r="T96" i="4" s="1"/>
  <c r="N96" i="4"/>
  <c r="I96" i="4"/>
  <c r="J96" i="4" s="1"/>
  <c r="D96" i="4"/>
  <c r="S95" i="4"/>
  <c r="T95" i="4" s="1"/>
  <c r="N95" i="4"/>
  <c r="I95" i="4"/>
  <c r="J95" i="4" s="1"/>
  <c r="D95" i="4"/>
  <c r="S94" i="4"/>
  <c r="T94" i="4" s="1"/>
  <c r="N94" i="4"/>
  <c r="I94" i="4"/>
  <c r="J94" i="4" s="1"/>
  <c r="D94" i="4"/>
  <c r="S93" i="4"/>
  <c r="T93" i="4" s="1"/>
  <c r="N93" i="4"/>
  <c r="I93" i="4"/>
  <c r="J93" i="4" s="1"/>
  <c r="D93" i="4"/>
  <c r="S92" i="4"/>
  <c r="T92" i="4" s="1"/>
  <c r="N92" i="4"/>
  <c r="I92" i="4"/>
  <c r="J92" i="4" s="1"/>
  <c r="D92" i="4"/>
  <c r="S91" i="4"/>
  <c r="T91" i="4" s="1"/>
  <c r="N91" i="4"/>
  <c r="I91" i="4"/>
  <c r="J91" i="4" s="1"/>
  <c r="D91" i="4"/>
  <c r="S90" i="4"/>
  <c r="T90" i="4" s="1"/>
  <c r="N90" i="4"/>
  <c r="I90" i="4"/>
  <c r="J90" i="4" s="1"/>
  <c r="D90" i="4"/>
  <c r="S89" i="4"/>
  <c r="T89" i="4" s="1"/>
  <c r="N89" i="4"/>
  <c r="I89" i="4"/>
  <c r="J89" i="4" s="1"/>
  <c r="D89" i="4"/>
  <c r="S88" i="4"/>
  <c r="T88" i="4" s="1"/>
  <c r="N88" i="4"/>
  <c r="I88" i="4"/>
  <c r="J88" i="4" s="1"/>
  <c r="D88" i="4"/>
  <c r="S87" i="4"/>
  <c r="T87" i="4" s="1"/>
  <c r="N87" i="4"/>
  <c r="I87" i="4"/>
  <c r="J87" i="4" s="1"/>
  <c r="D87" i="4"/>
  <c r="S86" i="4"/>
  <c r="T86" i="4" s="1"/>
  <c r="N86" i="4"/>
  <c r="I86" i="4"/>
  <c r="J86" i="4" s="1"/>
  <c r="D86" i="4"/>
  <c r="S85" i="4"/>
  <c r="T85" i="4" s="1"/>
  <c r="N85" i="4"/>
  <c r="I85" i="4"/>
  <c r="J85" i="4" s="1"/>
  <c r="D85" i="4"/>
  <c r="S84" i="4"/>
  <c r="T84" i="4" s="1"/>
  <c r="N84" i="4"/>
  <c r="I84" i="4"/>
  <c r="J84" i="4" s="1"/>
  <c r="D84" i="4"/>
  <c r="S83" i="4"/>
  <c r="T83" i="4" s="1"/>
  <c r="N83" i="4"/>
  <c r="I83" i="4"/>
  <c r="J83" i="4" s="1"/>
  <c r="D83" i="4"/>
  <c r="S82" i="4"/>
  <c r="T82" i="4" s="1"/>
  <c r="N82" i="4"/>
  <c r="I82" i="4"/>
  <c r="J82" i="4" s="1"/>
  <c r="D82" i="4"/>
  <c r="S81" i="4"/>
  <c r="T81" i="4" s="1"/>
  <c r="N81" i="4"/>
  <c r="I81" i="4"/>
  <c r="J81" i="4" s="1"/>
  <c r="D81" i="4"/>
  <c r="S80" i="4"/>
  <c r="T80" i="4" s="1"/>
  <c r="N80" i="4"/>
  <c r="I80" i="4"/>
  <c r="J80" i="4" s="1"/>
  <c r="D80" i="4"/>
  <c r="S79" i="4"/>
  <c r="T79" i="4" s="1"/>
  <c r="N79" i="4"/>
  <c r="I79" i="4"/>
  <c r="J79" i="4" s="1"/>
  <c r="D79" i="4"/>
  <c r="S78" i="4"/>
  <c r="T78" i="4" s="1"/>
  <c r="N78" i="4"/>
  <c r="I78" i="4"/>
  <c r="J78" i="4" s="1"/>
  <c r="D78" i="4"/>
  <c r="S77" i="4"/>
  <c r="T77" i="4" s="1"/>
  <c r="N77" i="4"/>
  <c r="I77" i="4"/>
  <c r="J77" i="4" s="1"/>
  <c r="D77" i="4"/>
  <c r="S76" i="4"/>
  <c r="T76" i="4" s="1"/>
  <c r="N76" i="4"/>
  <c r="I76" i="4"/>
  <c r="J76" i="4" s="1"/>
  <c r="D76" i="4"/>
  <c r="S75" i="4"/>
  <c r="T75" i="4" s="1"/>
  <c r="N75" i="4"/>
  <c r="I75" i="4"/>
  <c r="J75" i="4" s="1"/>
  <c r="D75" i="4"/>
  <c r="S74" i="4"/>
  <c r="T74" i="4" s="1"/>
  <c r="N74" i="4"/>
  <c r="I74" i="4"/>
  <c r="J74" i="4" s="1"/>
  <c r="D74" i="4"/>
  <c r="S73" i="4"/>
  <c r="T73" i="4" s="1"/>
  <c r="N73" i="4"/>
  <c r="I73" i="4"/>
  <c r="J73" i="4" s="1"/>
  <c r="D73" i="4"/>
  <c r="S72" i="4"/>
  <c r="T72" i="4" s="1"/>
  <c r="N72" i="4"/>
  <c r="I72" i="4"/>
  <c r="J72" i="4" s="1"/>
  <c r="D72" i="4"/>
  <c r="S71" i="4"/>
  <c r="T71" i="4" s="1"/>
  <c r="N71" i="4"/>
  <c r="I71" i="4"/>
  <c r="J71" i="4" s="1"/>
  <c r="D71" i="4"/>
  <c r="S70" i="4"/>
  <c r="T70" i="4" s="1"/>
  <c r="N70" i="4"/>
  <c r="I70" i="4"/>
  <c r="J70" i="4" s="1"/>
  <c r="D70" i="4"/>
  <c r="S69" i="4"/>
  <c r="T69" i="4" s="1"/>
  <c r="N69" i="4"/>
  <c r="I69" i="4"/>
  <c r="J69" i="4" s="1"/>
  <c r="D69" i="4"/>
  <c r="S68" i="4"/>
  <c r="T68" i="4" s="1"/>
  <c r="U68" i="4" s="1"/>
  <c r="N68" i="4"/>
  <c r="L68" i="4"/>
  <c r="I68" i="4"/>
  <c r="J68" i="4" s="1"/>
  <c r="K68" i="4" s="1"/>
  <c r="D68" i="4"/>
  <c r="E68" i="4" s="1"/>
  <c r="F68" i="4" s="1"/>
  <c r="S67" i="4"/>
  <c r="T67" i="4" s="1"/>
  <c r="U67" i="4" s="1"/>
  <c r="N67" i="4"/>
  <c r="O67" i="4" s="1"/>
  <c r="P67" i="4" s="1"/>
  <c r="L67" i="4"/>
  <c r="I67" i="4"/>
  <c r="J67" i="4" s="1"/>
  <c r="K67" i="4" s="1"/>
  <c r="D67" i="4"/>
  <c r="E67" i="4" s="1"/>
  <c r="F67" i="4" s="1"/>
  <c r="S66" i="4"/>
  <c r="T66" i="4" s="1"/>
  <c r="U66" i="4" s="1"/>
  <c r="N66" i="4"/>
  <c r="O66" i="4" s="1"/>
  <c r="P66" i="4" s="1"/>
  <c r="L66" i="4"/>
  <c r="I66" i="4"/>
  <c r="J66" i="4" s="1"/>
  <c r="K66" i="4" s="1"/>
  <c r="D66" i="4"/>
  <c r="E66" i="4" s="1"/>
  <c r="F66" i="4" s="1"/>
  <c r="S65" i="4"/>
  <c r="T65" i="4" s="1"/>
  <c r="U65" i="4" s="1"/>
  <c r="N65" i="4"/>
  <c r="O65" i="4" s="1"/>
  <c r="P65" i="4" s="1"/>
  <c r="L65" i="4"/>
  <c r="I65" i="4"/>
  <c r="J65" i="4" s="1"/>
  <c r="K65" i="4" s="1"/>
  <c r="D65" i="4"/>
  <c r="E65" i="4" s="1"/>
  <c r="F65" i="4" s="1"/>
  <c r="S64" i="4"/>
  <c r="T64" i="4" s="1"/>
  <c r="U64" i="4" s="1"/>
  <c r="N64" i="4"/>
  <c r="O64" i="4" s="1"/>
  <c r="P64" i="4" s="1"/>
  <c r="L64" i="4"/>
  <c r="I64" i="4"/>
  <c r="J64" i="4" s="1"/>
  <c r="K64" i="4" s="1"/>
  <c r="D64" i="4"/>
  <c r="E64" i="4" s="1"/>
  <c r="F64" i="4" s="1"/>
  <c r="S63" i="4"/>
  <c r="T63" i="4" s="1"/>
  <c r="U63" i="4" s="1"/>
  <c r="N63" i="4"/>
  <c r="O63" i="4" s="1"/>
  <c r="P63" i="4" s="1"/>
  <c r="L63" i="4"/>
  <c r="I63" i="4"/>
  <c r="J63" i="4" s="1"/>
  <c r="K63" i="4" s="1"/>
  <c r="D63" i="4"/>
  <c r="E63" i="4" s="1"/>
  <c r="F63" i="4" s="1"/>
  <c r="S62" i="4"/>
  <c r="T62" i="4" s="1"/>
  <c r="U62" i="4" s="1"/>
  <c r="N62" i="4"/>
  <c r="O62" i="4" s="1"/>
  <c r="P62" i="4" s="1"/>
  <c r="L62" i="4"/>
  <c r="I62" i="4"/>
  <c r="J62" i="4" s="1"/>
  <c r="K62" i="4" s="1"/>
  <c r="D62" i="4"/>
  <c r="E62" i="4" s="1"/>
  <c r="F62" i="4" s="1"/>
  <c r="S61" i="4"/>
  <c r="T61" i="4" s="1"/>
  <c r="U61" i="4" s="1"/>
  <c r="N61" i="4"/>
  <c r="O61" i="4" s="1"/>
  <c r="P61" i="4" s="1"/>
  <c r="L61" i="4"/>
  <c r="I61" i="4"/>
  <c r="J61" i="4" s="1"/>
  <c r="K61" i="4" s="1"/>
  <c r="D61" i="4"/>
  <c r="E61" i="4" s="1"/>
  <c r="F61" i="4" s="1"/>
  <c r="S60" i="4"/>
  <c r="T60" i="4" s="1"/>
  <c r="U60" i="4" s="1"/>
  <c r="N60" i="4"/>
  <c r="O60" i="4" s="1"/>
  <c r="P60" i="4" s="1"/>
  <c r="L60" i="4"/>
  <c r="I60" i="4"/>
  <c r="J60" i="4" s="1"/>
  <c r="K60" i="4" s="1"/>
  <c r="D60" i="4"/>
  <c r="E60" i="4" s="1"/>
  <c r="F60" i="4" s="1"/>
  <c r="S59" i="4"/>
  <c r="T59" i="4" s="1"/>
  <c r="U59" i="4" s="1"/>
  <c r="N59" i="4"/>
  <c r="O59" i="4" s="1"/>
  <c r="P59" i="4" s="1"/>
  <c r="I59" i="4"/>
  <c r="J59" i="4" s="1"/>
  <c r="K59" i="4" s="1"/>
  <c r="D59" i="4"/>
  <c r="S58" i="4"/>
  <c r="T58" i="4" s="1"/>
  <c r="U58" i="4" s="1"/>
  <c r="N58" i="4"/>
  <c r="I58" i="4"/>
  <c r="J58" i="4" s="1"/>
  <c r="K58" i="4" s="1"/>
  <c r="D58" i="4"/>
  <c r="S57" i="4"/>
  <c r="T57" i="4" s="1"/>
  <c r="U57" i="4" s="1"/>
  <c r="V57" i="4" s="1"/>
  <c r="N57" i="4"/>
  <c r="L57" i="4"/>
  <c r="I57" i="4"/>
  <c r="J57" i="4" s="1"/>
  <c r="K57" i="4" s="1"/>
  <c r="D57" i="4"/>
  <c r="V56" i="4"/>
  <c r="S56" i="4"/>
  <c r="T56" i="4" s="1"/>
  <c r="U56" i="4" s="1"/>
  <c r="N56" i="4"/>
  <c r="I56" i="4"/>
  <c r="J56" i="4" s="1"/>
  <c r="K56" i="4" s="1"/>
  <c r="D56" i="4"/>
  <c r="V55" i="4"/>
  <c r="S55" i="4"/>
  <c r="T55" i="4" s="1"/>
  <c r="U55" i="4" s="1"/>
  <c r="N55" i="4"/>
  <c r="I55" i="4"/>
  <c r="J55" i="4" s="1"/>
  <c r="K55" i="4" s="1"/>
  <c r="D55" i="4"/>
  <c r="S54" i="4"/>
  <c r="T54" i="4" s="1"/>
  <c r="U54" i="4" s="1"/>
  <c r="N54" i="4"/>
  <c r="I54" i="4"/>
  <c r="J54" i="4" s="1"/>
  <c r="K54" i="4" s="1"/>
  <c r="D54" i="4"/>
  <c r="V53" i="4"/>
  <c r="S53" i="4"/>
  <c r="T53" i="4" s="1"/>
  <c r="U53" i="4" s="1"/>
  <c r="N53" i="4"/>
  <c r="L53" i="4"/>
  <c r="I53" i="4"/>
  <c r="J53" i="4" s="1"/>
  <c r="K53" i="4" s="1"/>
  <c r="D53" i="4"/>
  <c r="V52" i="4"/>
  <c r="S52" i="4"/>
  <c r="T52" i="4" s="1"/>
  <c r="U52" i="4" s="1"/>
  <c r="N52" i="4"/>
  <c r="I52" i="4"/>
  <c r="J52" i="4" s="1"/>
  <c r="K52" i="4" s="1"/>
  <c r="D52" i="4"/>
  <c r="V51" i="4"/>
  <c r="S51" i="4"/>
  <c r="T51" i="4" s="1"/>
  <c r="U51" i="4" s="1"/>
  <c r="N51" i="4"/>
  <c r="I51" i="4"/>
  <c r="J51" i="4" s="1"/>
  <c r="K51" i="4" s="1"/>
  <c r="D51" i="4"/>
  <c r="S50" i="4"/>
  <c r="T50" i="4" s="1"/>
  <c r="U50" i="4" s="1"/>
  <c r="N50" i="4"/>
  <c r="I50" i="4"/>
  <c r="J50" i="4" s="1"/>
  <c r="K50" i="4" s="1"/>
  <c r="D50" i="4"/>
  <c r="S49" i="4"/>
  <c r="T49" i="4" s="1"/>
  <c r="U49" i="4" s="1"/>
  <c r="V49" i="4" s="1"/>
  <c r="N49" i="4"/>
  <c r="L49" i="4"/>
  <c r="I49" i="4"/>
  <c r="J49" i="4" s="1"/>
  <c r="K49" i="4" s="1"/>
  <c r="D49" i="4"/>
  <c r="V48" i="4"/>
  <c r="S48" i="4"/>
  <c r="T48" i="4" s="1"/>
  <c r="U48" i="4" s="1"/>
  <c r="N48" i="4"/>
  <c r="I48" i="4"/>
  <c r="J48" i="4" s="1"/>
  <c r="K48" i="4" s="1"/>
  <c r="D48" i="4"/>
  <c r="V47" i="4"/>
  <c r="S47" i="4"/>
  <c r="T47" i="4" s="1"/>
  <c r="U47" i="4" s="1"/>
  <c r="N47" i="4"/>
  <c r="I47" i="4"/>
  <c r="J47" i="4" s="1"/>
  <c r="K47" i="4" s="1"/>
  <c r="D47" i="4"/>
  <c r="S46" i="4"/>
  <c r="T46" i="4" s="1"/>
  <c r="U46" i="4" s="1"/>
  <c r="N46" i="4"/>
  <c r="I46" i="4"/>
  <c r="J46" i="4" s="1"/>
  <c r="K46" i="4" s="1"/>
  <c r="D46" i="4"/>
  <c r="S45" i="4"/>
  <c r="T45" i="4" s="1"/>
  <c r="U45" i="4" s="1"/>
  <c r="V45" i="4" s="1"/>
  <c r="N45" i="4"/>
  <c r="L45" i="4"/>
  <c r="I45" i="4"/>
  <c r="J45" i="4" s="1"/>
  <c r="K45" i="4" s="1"/>
  <c r="D45" i="4"/>
  <c r="V44" i="4"/>
  <c r="S44" i="4"/>
  <c r="T44" i="4" s="1"/>
  <c r="U44" i="4" s="1"/>
  <c r="N44" i="4"/>
  <c r="I44" i="4"/>
  <c r="J44" i="4" s="1"/>
  <c r="K44" i="4" s="1"/>
  <c r="D44" i="4"/>
  <c r="V43" i="4"/>
  <c r="S43" i="4"/>
  <c r="T43" i="4" s="1"/>
  <c r="U43" i="4" s="1"/>
  <c r="N43" i="4"/>
  <c r="I43" i="4"/>
  <c r="J43" i="4" s="1"/>
  <c r="K43" i="4" s="1"/>
  <c r="D43" i="4"/>
  <c r="S42" i="4"/>
  <c r="T42" i="4" s="1"/>
  <c r="U42" i="4" s="1"/>
  <c r="N42" i="4"/>
  <c r="I42" i="4"/>
  <c r="J42" i="4" s="1"/>
  <c r="K42" i="4" s="1"/>
  <c r="D42" i="4"/>
  <c r="S41" i="4"/>
  <c r="T41" i="4" s="1"/>
  <c r="U41" i="4" s="1"/>
  <c r="V41" i="4" s="1"/>
  <c r="N41" i="4"/>
  <c r="L41" i="4"/>
  <c r="I41" i="4"/>
  <c r="J41" i="4" s="1"/>
  <c r="K41" i="4" s="1"/>
  <c r="D41" i="4"/>
  <c r="V40" i="4"/>
  <c r="S40" i="4"/>
  <c r="T40" i="4" s="1"/>
  <c r="U40" i="4" s="1"/>
  <c r="N40" i="4"/>
  <c r="I40" i="4"/>
  <c r="J40" i="4" s="1"/>
  <c r="K40" i="4" s="1"/>
  <c r="D40" i="4"/>
  <c r="V39" i="4"/>
  <c r="S39" i="4"/>
  <c r="T39" i="4" s="1"/>
  <c r="U39" i="4" s="1"/>
  <c r="N39" i="4"/>
  <c r="I39" i="4"/>
  <c r="J39" i="4" s="1"/>
  <c r="K39" i="4" s="1"/>
  <c r="D39" i="4"/>
  <c r="S38" i="4"/>
  <c r="T38" i="4" s="1"/>
  <c r="U38" i="4" s="1"/>
  <c r="N38" i="4"/>
  <c r="I38" i="4"/>
  <c r="J38" i="4" s="1"/>
  <c r="K38" i="4" s="1"/>
  <c r="D38" i="4"/>
  <c r="S37" i="4"/>
  <c r="T37" i="4" s="1"/>
  <c r="U37" i="4" s="1"/>
  <c r="V37" i="4" s="1"/>
  <c r="N37" i="4"/>
  <c r="L37" i="4"/>
  <c r="I37" i="4"/>
  <c r="J37" i="4" s="1"/>
  <c r="K37" i="4" s="1"/>
  <c r="D37" i="4"/>
  <c r="V36" i="4"/>
  <c r="S36" i="4"/>
  <c r="T36" i="4" s="1"/>
  <c r="U36" i="4" s="1"/>
  <c r="N36" i="4"/>
  <c r="I36" i="4"/>
  <c r="J36" i="4" s="1"/>
  <c r="K36" i="4" s="1"/>
  <c r="D36" i="4"/>
  <c r="V35" i="4"/>
  <c r="S35" i="4"/>
  <c r="T35" i="4" s="1"/>
  <c r="U35" i="4" s="1"/>
  <c r="N35" i="4"/>
  <c r="I35" i="4"/>
  <c r="J35" i="4" s="1"/>
  <c r="K35" i="4" s="1"/>
  <c r="D35" i="4"/>
  <c r="S34" i="4"/>
  <c r="T34" i="4" s="1"/>
  <c r="U34" i="4" s="1"/>
  <c r="N34" i="4"/>
  <c r="I34" i="4"/>
  <c r="J34" i="4" s="1"/>
  <c r="K34" i="4" s="1"/>
  <c r="D34" i="4"/>
  <c r="S33" i="4"/>
  <c r="T33" i="4" s="1"/>
  <c r="U33" i="4" s="1"/>
  <c r="V33" i="4" s="1"/>
  <c r="N33" i="4"/>
  <c r="L33" i="4"/>
  <c r="I33" i="4"/>
  <c r="J33" i="4" s="1"/>
  <c r="K33" i="4" s="1"/>
  <c r="D33" i="4"/>
  <c r="V32" i="4"/>
  <c r="S32" i="4"/>
  <c r="T32" i="4" s="1"/>
  <c r="U32" i="4" s="1"/>
  <c r="N32" i="4"/>
  <c r="I32" i="4"/>
  <c r="J32" i="4" s="1"/>
  <c r="K32" i="4" s="1"/>
  <c r="G32" i="4"/>
  <c r="D32" i="4"/>
  <c r="E32" i="4" s="1"/>
  <c r="F32" i="4" s="1"/>
  <c r="S31" i="4"/>
  <c r="T31" i="4" s="1"/>
  <c r="U31" i="4" s="1"/>
  <c r="N31" i="4"/>
  <c r="O31" i="4" s="1"/>
  <c r="P31" i="4" s="1"/>
  <c r="I31" i="4"/>
  <c r="J31" i="4" s="1"/>
  <c r="K31" i="4" s="1"/>
  <c r="G31" i="4"/>
  <c r="D31" i="4"/>
  <c r="E31" i="4" s="1"/>
  <c r="F31" i="4" s="1"/>
  <c r="S30" i="4"/>
  <c r="T30" i="4" s="1"/>
  <c r="U30" i="4" s="1"/>
  <c r="N30" i="4"/>
  <c r="O30" i="4" s="1"/>
  <c r="P30" i="4" s="1"/>
  <c r="I30" i="4"/>
  <c r="J30" i="4" s="1"/>
  <c r="K30" i="4" s="1"/>
  <c r="G30" i="4"/>
  <c r="D30" i="4"/>
  <c r="E30" i="4" s="1"/>
  <c r="F30" i="4" s="1"/>
  <c r="S29" i="4"/>
  <c r="T29" i="4" s="1"/>
  <c r="U29" i="4" s="1"/>
  <c r="N29" i="4"/>
  <c r="O29" i="4" s="1"/>
  <c r="P29" i="4" s="1"/>
  <c r="I29" i="4"/>
  <c r="J29" i="4" s="1"/>
  <c r="K29" i="4" s="1"/>
  <c r="G29" i="4"/>
  <c r="F29" i="4"/>
  <c r="D29" i="4"/>
  <c r="E29" i="4" s="1"/>
  <c r="V28" i="4"/>
  <c r="S28" i="4"/>
  <c r="T28" i="4" s="1"/>
  <c r="U28" i="4" s="1"/>
  <c r="N28" i="4"/>
  <c r="O28" i="4" s="1"/>
  <c r="P28" i="4" s="1"/>
  <c r="L28" i="4"/>
  <c r="I28" i="4"/>
  <c r="J28" i="4" s="1"/>
  <c r="K28" i="4" s="1"/>
  <c r="F28" i="4"/>
  <c r="D28" i="4"/>
  <c r="E28" i="4" s="1"/>
  <c r="S27" i="4"/>
  <c r="T27" i="4" s="1"/>
  <c r="U27" i="4" s="1"/>
  <c r="Q27" i="4"/>
  <c r="P27" i="4"/>
  <c r="N27" i="4"/>
  <c r="O27" i="4" s="1"/>
  <c r="I27" i="4"/>
  <c r="J27" i="4" s="1"/>
  <c r="K27" i="4" s="1"/>
  <c r="L27" i="4" s="1"/>
  <c r="D27" i="4"/>
  <c r="E27" i="4" s="1"/>
  <c r="F27" i="4" s="1"/>
  <c r="L26" i="4"/>
  <c r="L25" i="4"/>
  <c r="L24" i="4"/>
  <c r="G23" i="4"/>
  <c r="V22" i="4"/>
  <c r="L21" i="4"/>
  <c r="G21" i="4"/>
  <c r="V20" i="4"/>
  <c r="Q25" i="4" l="1"/>
  <c r="L3" i="5"/>
  <c r="L5" i="5"/>
  <c r="L7" i="5"/>
  <c r="L9" i="5"/>
  <c r="L11" i="5"/>
  <c r="L13" i="5"/>
  <c r="L15" i="5"/>
  <c r="L17" i="5"/>
  <c r="L19" i="5"/>
  <c r="L21" i="5"/>
  <c r="L23" i="5"/>
  <c r="L25" i="5"/>
  <c r="K27" i="5"/>
  <c r="L27" i="5" s="1"/>
  <c r="K29" i="5"/>
  <c r="L29" i="5" s="1"/>
  <c r="K31" i="5"/>
  <c r="L31" i="5" s="1"/>
  <c r="V3" i="5"/>
  <c r="V5" i="5"/>
  <c r="V7" i="5"/>
  <c r="V9" i="5"/>
  <c r="V11" i="5"/>
  <c r="V13" i="5"/>
  <c r="V15" i="5"/>
  <c r="V17" i="5"/>
  <c r="V19" i="5"/>
  <c r="V21" i="5"/>
  <c r="V23" i="5"/>
  <c r="V25" i="5"/>
  <c r="U27" i="5"/>
  <c r="V27" i="5" s="1"/>
  <c r="V29" i="5"/>
  <c r="U29" i="5"/>
  <c r="U31" i="5"/>
  <c r="V31" i="5" s="1"/>
  <c r="G7" i="5"/>
  <c r="G10" i="5"/>
  <c r="L2" i="5"/>
  <c r="L6" i="5"/>
  <c r="L10" i="5"/>
  <c r="L14" i="5"/>
  <c r="L16" i="5"/>
  <c r="L20" i="5"/>
  <c r="L22" i="5"/>
  <c r="L24" i="5"/>
  <c r="L26" i="5"/>
  <c r="K28" i="5"/>
  <c r="L28" i="5" s="1"/>
  <c r="L30" i="5"/>
  <c r="K30" i="5"/>
  <c r="K32" i="5"/>
  <c r="L32" i="5" s="1"/>
  <c r="L4" i="5"/>
  <c r="L8" i="5"/>
  <c r="L18" i="5"/>
  <c r="Q32" i="5"/>
  <c r="V2" i="5"/>
  <c r="V4" i="5"/>
  <c r="V6" i="5"/>
  <c r="V8" i="5"/>
  <c r="V10" i="5"/>
  <c r="V12" i="5"/>
  <c r="V14" i="5"/>
  <c r="V16" i="5"/>
  <c r="V18" i="5"/>
  <c r="V20" i="5"/>
  <c r="V22" i="5"/>
  <c r="V24" i="5"/>
  <c r="V26" i="5"/>
  <c r="U28" i="5"/>
  <c r="V28" i="5" s="1"/>
  <c r="V30" i="5"/>
  <c r="U30" i="5"/>
  <c r="U32" i="5"/>
  <c r="V32" i="5" s="1"/>
  <c r="L83" i="5"/>
  <c r="K83" i="5"/>
  <c r="K91" i="5"/>
  <c r="L91" i="5" s="1"/>
  <c r="G11" i="5"/>
  <c r="G16" i="5"/>
  <c r="Q18" i="5"/>
  <c r="E27" i="5"/>
  <c r="F27" i="5" s="1"/>
  <c r="O27" i="5"/>
  <c r="P27" i="5" s="1"/>
  <c r="E28" i="5"/>
  <c r="F28" i="5" s="1"/>
  <c r="O28" i="5"/>
  <c r="P28" i="5" s="1"/>
  <c r="E29" i="5"/>
  <c r="F29" i="5" s="1"/>
  <c r="O29" i="5"/>
  <c r="P29" i="5" s="1"/>
  <c r="E30" i="5"/>
  <c r="F30" i="5" s="1"/>
  <c r="O30" i="5"/>
  <c r="P30" i="5" s="1"/>
  <c r="E31" i="5"/>
  <c r="F31" i="5" s="1"/>
  <c r="O31" i="5"/>
  <c r="P31" i="5" s="1"/>
  <c r="E32" i="5"/>
  <c r="F32" i="5" s="1"/>
  <c r="O32" i="5"/>
  <c r="P32" i="5" s="1"/>
  <c r="L34" i="5"/>
  <c r="L36" i="5"/>
  <c r="L38" i="5"/>
  <c r="L40" i="5"/>
  <c r="L42" i="5"/>
  <c r="L44" i="5"/>
  <c r="L46" i="5"/>
  <c r="L48" i="5"/>
  <c r="V49" i="5"/>
  <c r="V53" i="5"/>
  <c r="T60" i="5"/>
  <c r="U60" i="5" s="1"/>
  <c r="T62" i="5"/>
  <c r="U62" i="5" s="1"/>
  <c r="K77" i="5"/>
  <c r="L77" i="5" s="1"/>
  <c r="G33" i="5"/>
  <c r="G35" i="5"/>
  <c r="L52" i="5"/>
  <c r="F71" i="5"/>
  <c r="G71" i="5" s="1"/>
  <c r="K76" i="5"/>
  <c r="L76" i="5" s="1"/>
  <c r="F82" i="5"/>
  <c r="G82" i="5" s="1"/>
  <c r="G90" i="5"/>
  <c r="F90" i="5"/>
  <c r="K95" i="5"/>
  <c r="L95" i="5" s="1"/>
  <c r="Q34" i="5"/>
  <c r="Q36" i="5"/>
  <c r="Q38" i="5"/>
  <c r="Q40" i="5"/>
  <c r="Q42" i="5"/>
  <c r="Q44" i="5"/>
  <c r="L49" i="5"/>
  <c r="L53" i="5"/>
  <c r="V55" i="5"/>
  <c r="V56" i="5"/>
  <c r="V57" i="5"/>
  <c r="V58" i="5"/>
  <c r="K75" i="5"/>
  <c r="L75" i="5" s="1"/>
  <c r="K79" i="5"/>
  <c r="L79" i="5" s="1"/>
  <c r="L87" i="5"/>
  <c r="K87" i="5"/>
  <c r="K99" i="5"/>
  <c r="L99" i="5" s="1"/>
  <c r="L33" i="5"/>
  <c r="L35" i="5"/>
  <c r="L37" i="5"/>
  <c r="L39" i="5"/>
  <c r="L41" i="5"/>
  <c r="L43" i="5"/>
  <c r="L45" i="5"/>
  <c r="L47" i="5"/>
  <c r="V51" i="5"/>
  <c r="T68" i="5"/>
  <c r="U68" i="5" s="1"/>
  <c r="V68" i="5"/>
  <c r="G94" i="5"/>
  <c r="F94" i="5"/>
  <c r="T66" i="5"/>
  <c r="U66" i="5" s="1"/>
  <c r="V66" i="5"/>
  <c r="U71" i="5"/>
  <c r="V71" i="5" s="1"/>
  <c r="K74" i="5"/>
  <c r="L74" i="5"/>
  <c r="K78" i="5"/>
  <c r="L78" i="5" s="1"/>
  <c r="F86" i="5"/>
  <c r="G86" i="5" s="1"/>
  <c r="T64" i="5"/>
  <c r="U64" i="5" s="1"/>
  <c r="G60" i="5"/>
  <c r="G62" i="5"/>
  <c r="G64" i="5"/>
  <c r="G66" i="5"/>
  <c r="G68" i="5"/>
  <c r="Q79" i="5"/>
  <c r="U80" i="5"/>
  <c r="V80" i="5" s="1"/>
  <c r="Q83" i="5"/>
  <c r="V84" i="5"/>
  <c r="U84" i="5"/>
  <c r="Q87" i="5"/>
  <c r="V88" i="5"/>
  <c r="U88" i="5"/>
  <c r="U92" i="5"/>
  <c r="V92" i="5" s="1"/>
  <c r="U96" i="5"/>
  <c r="V96" i="5" s="1"/>
  <c r="Q99" i="5"/>
  <c r="V100" i="5"/>
  <c r="U100" i="5"/>
  <c r="Q74" i="5"/>
  <c r="Q78" i="5"/>
  <c r="G81" i="5"/>
  <c r="L82" i="5"/>
  <c r="K82" i="5"/>
  <c r="G85" i="5"/>
  <c r="L86" i="5"/>
  <c r="K86" i="5"/>
  <c r="K90" i="5"/>
  <c r="L90" i="5" s="1"/>
  <c r="P91" i="5"/>
  <c r="Q91" i="5" s="1"/>
  <c r="K94" i="5"/>
  <c r="L94" i="5" s="1"/>
  <c r="P95" i="5"/>
  <c r="Q95" i="5" s="1"/>
  <c r="K98" i="5"/>
  <c r="L98" i="5" s="1"/>
  <c r="Q59" i="5"/>
  <c r="Q61" i="5"/>
  <c r="Q63" i="5"/>
  <c r="Q65" i="5"/>
  <c r="Q67" i="5"/>
  <c r="Q69" i="5"/>
  <c r="F72" i="5"/>
  <c r="G72" i="5" s="1"/>
  <c r="V72" i="5"/>
  <c r="P74" i="5"/>
  <c r="P75" i="5"/>
  <c r="Q75" i="5" s="1"/>
  <c r="P76" i="5"/>
  <c r="Q76" i="5" s="1"/>
  <c r="P77" i="5"/>
  <c r="Q77" i="5" s="1"/>
  <c r="P78" i="5"/>
  <c r="U79" i="5"/>
  <c r="V79" i="5" s="1"/>
  <c r="F81" i="5"/>
  <c r="U83" i="5"/>
  <c r="V83" i="5" s="1"/>
  <c r="F85" i="5"/>
  <c r="U87" i="5"/>
  <c r="V87" i="5" s="1"/>
  <c r="F89" i="5"/>
  <c r="G89" i="5" s="1"/>
  <c r="U91" i="5"/>
  <c r="V91" i="5" s="1"/>
  <c r="F93" i="5"/>
  <c r="G93" i="5" s="1"/>
  <c r="U95" i="5"/>
  <c r="V95" i="5" s="1"/>
  <c r="U99" i="5"/>
  <c r="V99" i="5" s="1"/>
  <c r="L68" i="5"/>
  <c r="G80" i="5"/>
  <c r="K81" i="5"/>
  <c r="L81" i="5" s="1"/>
  <c r="P82" i="5"/>
  <c r="Q82" i="5" s="1"/>
  <c r="G84" i="5"/>
  <c r="K85" i="5"/>
  <c r="L85" i="5" s="1"/>
  <c r="P86" i="5"/>
  <c r="Q86" i="5" s="1"/>
  <c r="G88" i="5"/>
  <c r="K89" i="5"/>
  <c r="L89" i="5" s="1"/>
  <c r="P90" i="5"/>
  <c r="Q90" i="5" s="1"/>
  <c r="G92" i="5"/>
  <c r="K93" i="5"/>
  <c r="L93" i="5" s="1"/>
  <c r="P94" i="5"/>
  <c r="Q94" i="5" s="1"/>
  <c r="K97" i="5"/>
  <c r="L97" i="5" s="1"/>
  <c r="G100" i="5"/>
  <c r="L101" i="5"/>
  <c r="K101" i="5"/>
  <c r="Q81" i="5"/>
  <c r="V82" i="5"/>
  <c r="U82" i="5"/>
  <c r="U86" i="5"/>
  <c r="V86" i="5" s="1"/>
  <c r="Q89" i="5"/>
  <c r="U90" i="5"/>
  <c r="V90" i="5" s="1"/>
  <c r="Q93" i="5"/>
  <c r="V94" i="5"/>
  <c r="U94" i="5"/>
  <c r="Q97" i="5"/>
  <c r="V98" i="5"/>
  <c r="U98" i="5"/>
  <c r="V59" i="5"/>
  <c r="V61" i="5"/>
  <c r="V63" i="5"/>
  <c r="V65" i="5"/>
  <c r="P66" i="5"/>
  <c r="Q66" i="5" s="1"/>
  <c r="V67" i="5"/>
  <c r="L72" i="5"/>
  <c r="G74" i="5"/>
  <c r="G75" i="5"/>
  <c r="G76" i="5"/>
  <c r="G77" i="5"/>
  <c r="G78" i="5"/>
  <c r="G79" i="5"/>
  <c r="L80" i="5"/>
  <c r="K80" i="5"/>
  <c r="P81" i="5"/>
  <c r="G83" i="5"/>
  <c r="L84" i="5"/>
  <c r="K84" i="5"/>
  <c r="P85" i="5"/>
  <c r="Q85" i="5" s="1"/>
  <c r="G87" i="5"/>
  <c r="L88" i="5"/>
  <c r="K88" i="5"/>
  <c r="P89" i="5"/>
  <c r="G91" i="5"/>
  <c r="L92" i="5"/>
  <c r="K92" i="5"/>
  <c r="P93" i="5"/>
  <c r="G95" i="5"/>
  <c r="L96" i="5"/>
  <c r="K96" i="5"/>
  <c r="K100" i="5"/>
  <c r="L100" i="5" s="1"/>
  <c r="Q60" i="5"/>
  <c r="Q62" i="5"/>
  <c r="Q64" i="5"/>
  <c r="Q68" i="5"/>
  <c r="Q80" i="5"/>
  <c r="U81" i="5"/>
  <c r="V81" i="5" s="1"/>
  <c r="Q84" i="5"/>
  <c r="V85" i="5"/>
  <c r="U85" i="5"/>
  <c r="Q88" i="5"/>
  <c r="V89" i="5"/>
  <c r="U89" i="5"/>
  <c r="Q92" i="5"/>
  <c r="U93" i="5"/>
  <c r="V93" i="5" s="1"/>
  <c r="U97" i="5"/>
  <c r="V97" i="5" s="1"/>
  <c r="Q100" i="5"/>
  <c r="V101" i="5"/>
  <c r="U101" i="5"/>
  <c r="E96" i="5"/>
  <c r="F96" i="5" s="1"/>
  <c r="O96" i="5"/>
  <c r="P96" i="5" s="1"/>
  <c r="E97" i="5"/>
  <c r="F97" i="5" s="1"/>
  <c r="O97" i="5"/>
  <c r="P97" i="5" s="1"/>
  <c r="E98" i="5"/>
  <c r="F98" i="5" s="1"/>
  <c r="O98" i="5"/>
  <c r="P98" i="5" s="1"/>
  <c r="E99" i="5"/>
  <c r="F99" i="5" s="1"/>
  <c r="O99" i="5"/>
  <c r="P99" i="5" s="1"/>
  <c r="E100" i="5"/>
  <c r="F100" i="5" s="1"/>
  <c r="O100" i="5"/>
  <c r="P100" i="5" s="1"/>
  <c r="E101" i="5"/>
  <c r="F101" i="5" s="1"/>
  <c r="O101" i="5"/>
  <c r="P101" i="5" s="1"/>
  <c r="Q23" i="4"/>
  <c r="G48" i="4"/>
  <c r="G72" i="4"/>
  <c r="E72" i="4"/>
  <c r="F72" i="4" s="1"/>
  <c r="E74" i="4"/>
  <c r="F74" i="4" s="1"/>
  <c r="E76" i="4"/>
  <c r="F76" i="4" s="1"/>
  <c r="E78" i="4"/>
  <c r="F78" i="4" s="1"/>
  <c r="G80" i="4"/>
  <c r="E80" i="4"/>
  <c r="F80" i="4" s="1"/>
  <c r="E82" i="4"/>
  <c r="F82" i="4" s="1"/>
  <c r="E84" i="4"/>
  <c r="F84" i="4" s="1"/>
  <c r="E90" i="4"/>
  <c r="F90" i="4" s="1"/>
  <c r="E100" i="4"/>
  <c r="F100" i="4" s="1"/>
  <c r="G100" i="4" s="1"/>
  <c r="L6" i="4"/>
  <c r="Q22" i="4"/>
  <c r="O33" i="4"/>
  <c r="P33" i="4" s="1"/>
  <c r="Q33" i="4" s="1"/>
  <c r="V34" i="4"/>
  <c r="O37" i="4"/>
  <c r="P37" i="4" s="1"/>
  <c r="V38" i="4"/>
  <c r="Q41" i="4"/>
  <c r="V42" i="4"/>
  <c r="V46" i="4"/>
  <c r="V50" i="4"/>
  <c r="V54" i="4"/>
  <c r="Q57" i="4"/>
  <c r="V58" i="4"/>
  <c r="G98" i="4"/>
  <c r="E98" i="4"/>
  <c r="F98" i="4" s="1"/>
  <c r="L20" i="4"/>
  <c r="G25" i="4"/>
  <c r="G27" i="4"/>
  <c r="L29" i="4"/>
  <c r="L30" i="4"/>
  <c r="L31" i="4"/>
  <c r="L32" i="4"/>
  <c r="E35" i="4"/>
  <c r="F35" i="4" s="1"/>
  <c r="L36" i="4"/>
  <c r="L40" i="4"/>
  <c r="L44" i="4"/>
  <c r="L48" i="4"/>
  <c r="L52" i="4"/>
  <c r="L56" i="4"/>
  <c r="E36" i="4"/>
  <c r="F36" i="4" s="1"/>
  <c r="E70" i="4"/>
  <c r="F70" i="4" s="1"/>
  <c r="G94" i="4"/>
  <c r="E94" i="4"/>
  <c r="F94" i="4" s="1"/>
  <c r="V23" i="4"/>
  <c r="V25" i="4"/>
  <c r="V27" i="4"/>
  <c r="Q28" i="4"/>
  <c r="O32" i="4"/>
  <c r="P32" i="4" s="1"/>
  <c r="Q36" i="4"/>
  <c r="O36" i="4"/>
  <c r="P36" i="4" s="1"/>
  <c r="E96" i="4"/>
  <c r="F96" i="4" s="1"/>
  <c r="L23" i="4"/>
  <c r="Q24" i="4"/>
  <c r="Q26" i="4"/>
  <c r="Q29" i="4"/>
  <c r="Q30" i="4"/>
  <c r="Q31" i="4"/>
  <c r="G34" i="4"/>
  <c r="E34" i="4"/>
  <c r="F34" i="4" s="1"/>
  <c r="L35" i="4"/>
  <c r="G38" i="4"/>
  <c r="E38" i="4"/>
  <c r="F38" i="4" s="1"/>
  <c r="L39" i="4"/>
  <c r="L43" i="4"/>
  <c r="G46" i="4"/>
  <c r="L47" i="4"/>
  <c r="L51" i="4"/>
  <c r="L55" i="4"/>
  <c r="L59" i="4"/>
  <c r="G44" i="4"/>
  <c r="E92" i="4"/>
  <c r="F92" i="4" s="1"/>
  <c r="Q35" i="4"/>
  <c r="O35" i="4"/>
  <c r="P35" i="4" s="1"/>
  <c r="Q51" i="4"/>
  <c r="G88" i="4"/>
  <c r="E88" i="4"/>
  <c r="F88" i="4" s="1"/>
  <c r="G2" i="4"/>
  <c r="Q2" i="4"/>
  <c r="G3" i="4"/>
  <c r="Q3" i="4"/>
  <c r="G4" i="4"/>
  <c r="Q4" i="4"/>
  <c r="G5" i="4"/>
  <c r="Q5" i="4"/>
  <c r="G6" i="4"/>
  <c r="Q6" i="4"/>
  <c r="G7" i="4"/>
  <c r="Q7" i="4"/>
  <c r="G8" i="4"/>
  <c r="Q8" i="4"/>
  <c r="G9" i="4"/>
  <c r="Q9" i="4"/>
  <c r="G10" i="4"/>
  <c r="Q10" i="4"/>
  <c r="G11" i="4"/>
  <c r="Q11" i="4"/>
  <c r="G12" i="4"/>
  <c r="Q12" i="4"/>
  <c r="G13" i="4"/>
  <c r="Q13" i="4"/>
  <c r="G14" i="4"/>
  <c r="Q14" i="4"/>
  <c r="G15" i="4"/>
  <c r="Q15" i="4"/>
  <c r="G16" i="4"/>
  <c r="Q16" i="4"/>
  <c r="G17" i="4"/>
  <c r="Q17" i="4"/>
  <c r="G18" i="4"/>
  <c r="Q18" i="4"/>
  <c r="G19" i="4"/>
  <c r="Q19" i="4"/>
  <c r="G20" i="4"/>
  <c r="L22" i="4"/>
  <c r="G24" i="4"/>
  <c r="G26" i="4"/>
  <c r="G28" i="4"/>
  <c r="V29" i="4"/>
  <c r="V30" i="4"/>
  <c r="V31" i="4"/>
  <c r="G33" i="4"/>
  <c r="E33" i="4"/>
  <c r="F33" i="4" s="1"/>
  <c r="L34" i="4"/>
  <c r="G37" i="4"/>
  <c r="E37" i="4"/>
  <c r="F37" i="4" s="1"/>
  <c r="L38" i="4"/>
  <c r="G41" i="4"/>
  <c r="L42" i="4"/>
  <c r="G45" i="4"/>
  <c r="L46" i="4"/>
  <c r="L50" i="4"/>
  <c r="L54" i="4"/>
  <c r="L58" i="4"/>
  <c r="G86" i="4"/>
  <c r="E86" i="4"/>
  <c r="F86" i="4" s="1"/>
  <c r="V21" i="4"/>
  <c r="V24" i="4"/>
  <c r="V26" i="4"/>
  <c r="O34" i="4"/>
  <c r="P34" i="4" s="1"/>
  <c r="O38" i="4"/>
  <c r="P38" i="4" s="1"/>
  <c r="O68" i="4"/>
  <c r="P68" i="4" s="1"/>
  <c r="L70" i="4"/>
  <c r="K70" i="4"/>
  <c r="L72" i="4"/>
  <c r="K72" i="4"/>
  <c r="K74" i="4"/>
  <c r="L74" i="4" s="1"/>
  <c r="K76" i="4"/>
  <c r="L76" i="4" s="1"/>
  <c r="L78" i="4"/>
  <c r="K78" i="4"/>
  <c r="L80" i="4"/>
  <c r="K80" i="4"/>
  <c r="K82" i="4"/>
  <c r="L82" i="4" s="1"/>
  <c r="K84" i="4"/>
  <c r="L84" i="4" s="1"/>
  <c r="L86" i="4"/>
  <c r="K86" i="4"/>
  <c r="L88" i="4"/>
  <c r="K88" i="4"/>
  <c r="K90" i="4"/>
  <c r="L90" i="4" s="1"/>
  <c r="K92" i="4"/>
  <c r="L92" i="4" s="1"/>
  <c r="L94" i="4"/>
  <c r="K94" i="4"/>
  <c r="L96" i="4"/>
  <c r="K96" i="4"/>
  <c r="K98" i="4"/>
  <c r="L98" i="4" s="1"/>
  <c r="K100" i="4"/>
  <c r="L100" i="4" s="1"/>
  <c r="E39" i="4"/>
  <c r="F39" i="4" s="1"/>
  <c r="O39" i="4"/>
  <c r="P39" i="4" s="1"/>
  <c r="E40" i="4"/>
  <c r="F40" i="4" s="1"/>
  <c r="O40" i="4"/>
  <c r="P40" i="4" s="1"/>
  <c r="E41" i="4"/>
  <c r="F41" i="4" s="1"/>
  <c r="O41" i="4"/>
  <c r="P41" i="4" s="1"/>
  <c r="E42" i="4"/>
  <c r="F42" i="4" s="1"/>
  <c r="O42" i="4"/>
  <c r="P42" i="4" s="1"/>
  <c r="E43" i="4"/>
  <c r="F43" i="4" s="1"/>
  <c r="O43" i="4"/>
  <c r="P43" i="4" s="1"/>
  <c r="E44" i="4"/>
  <c r="F44" i="4" s="1"/>
  <c r="O44" i="4"/>
  <c r="P44" i="4" s="1"/>
  <c r="E45" i="4"/>
  <c r="F45" i="4" s="1"/>
  <c r="O45" i="4"/>
  <c r="P45" i="4" s="1"/>
  <c r="E46" i="4"/>
  <c r="F46" i="4" s="1"/>
  <c r="O46" i="4"/>
  <c r="P46" i="4" s="1"/>
  <c r="E47" i="4"/>
  <c r="F47" i="4" s="1"/>
  <c r="O47" i="4"/>
  <c r="P47" i="4" s="1"/>
  <c r="E48" i="4"/>
  <c r="F48" i="4" s="1"/>
  <c r="O48" i="4"/>
  <c r="P48" i="4" s="1"/>
  <c r="E49" i="4"/>
  <c r="F49" i="4" s="1"/>
  <c r="O49" i="4"/>
  <c r="P49" i="4" s="1"/>
  <c r="E50" i="4"/>
  <c r="F50" i="4" s="1"/>
  <c r="O50" i="4"/>
  <c r="P50" i="4" s="1"/>
  <c r="E51" i="4"/>
  <c r="F51" i="4" s="1"/>
  <c r="O51" i="4"/>
  <c r="P51" i="4" s="1"/>
  <c r="E52" i="4"/>
  <c r="F52" i="4" s="1"/>
  <c r="O52" i="4"/>
  <c r="P52" i="4" s="1"/>
  <c r="E53" i="4"/>
  <c r="F53" i="4" s="1"/>
  <c r="O53" i="4"/>
  <c r="P53" i="4" s="1"/>
  <c r="E54" i="4"/>
  <c r="F54" i="4" s="1"/>
  <c r="O54" i="4"/>
  <c r="P54" i="4" s="1"/>
  <c r="E55" i="4"/>
  <c r="F55" i="4" s="1"/>
  <c r="O55" i="4"/>
  <c r="P55" i="4" s="1"/>
  <c r="E56" i="4"/>
  <c r="F56" i="4" s="1"/>
  <c r="O56" i="4"/>
  <c r="P56" i="4" s="1"/>
  <c r="E57" i="4"/>
  <c r="F57" i="4" s="1"/>
  <c r="O57" i="4"/>
  <c r="P57" i="4" s="1"/>
  <c r="E58" i="4"/>
  <c r="F58" i="4" s="1"/>
  <c r="O58" i="4"/>
  <c r="P58" i="4" s="1"/>
  <c r="E59" i="4"/>
  <c r="F59" i="4" s="1"/>
  <c r="Q59" i="4"/>
  <c r="Q60" i="4"/>
  <c r="Q61" i="4"/>
  <c r="Q62" i="4"/>
  <c r="Q63" i="4"/>
  <c r="Q64" i="4"/>
  <c r="Q65" i="4"/>
  <c r="Q66" i="4"/>
  <c r="Q67" i="4"/>
  <c r="Q70" i="4"/>
  <c r="O70" i="4"/>
  <c r="P70" i="4" s="1"/>
  <c r="O72" i="4"/>
  <c r="P72" i="4" s="1"/>
  <c r="O74" i="4"/>
  <c r="P74" i="4" s="1"/>
  <c r="Q76" i="4"/>
  <c r="O76" i="4"/>
  <c r="P76" i="4" s="1"/>
  <c r="O78" i="4"/>
  <c r="P78" i="4" s="1"/>
  <c r="Q78" i="4" s="1"/>
  <c r="O80" i="4"/>
  <c r="P80" i="4" s="1"/>
  <c r="O82" i="4"/>
  <c r="P82" i="4" s="1"/>
  <c r="Q84" i="4"/>
  <c r="O84" i="4"/>
  <c r="P84" i="4" s="1"/>
  <c r="O86" i="4"/>
  <c r="P86" i="4" s="1"/>
  <c r="O88" i="4"/>
  <c r="P88" i="4" s="1"/>
  <c r="O90" i="4"/>
  <c r="P90" i="4" s="1"/>
  <c r="Q92" i="4"/>
  <c r="O92" i="4"/>
  <c r="P92" i="4" s="1"/>
  <c r="O94" i="4"/>
  <c r="P94" i="4" s="1"/>
  <c r="O96" i="4"/>
  <c r="P96" i="4" s="1"/>
  <c r="O98" i="4"/>
  <c r="P98" i="4" s="1"/>
  <c r="Q100" i="4"/>
  <c r="O100" i="4"/>
  <c r="P100" i="4" s="1"/>
  <c r="V68" i="4"/>
  <c r="V70" i="4"/>
  <c r="U70" i="4"/>
  <c r="V72" i="4"/>
  <c r="U72" i="4"/>
  <c r="U74" i="4"/>
  <c r="V74" i="4" s="1"/>
  <c r="V76" i="4"/>
  <c r="U76" i="4"/>
  <c r="V78" i="4"/>
  <c r="U78" i="4"/>
  <c r="V80" i="4"/>
  <c r="U80" i="4"/>
  <c r="U82" i="4"/>
  <c r="V82" i="4" s="1"/>
  <c r="U84" i="4"/>
  <c r="V84" i="4" s="1"/>
  <c r="V86" i="4"/>
  <c r="U86" i="4"/>
  <c r="V88" i="4"/>
  <c r="U88" i="4"/>
  <c r="U90" i="4"/>
  <c r="V90" i="4" s="1"/>
  <c r="U92" i="4"/>
  <c r="V92" i="4" s="1"/>
  <c r="V94" i="4"/>
  <c r="U94" i="4"/>
  <c r="V96" i="4"/>
  <c r="U96" i="4"/>
  <c r="U98" i="4"/>
  <c r="V98" i="4" s="1"/>
  <c r="U100" i="4"/>
  <c r="V100" i="4" s="1"/>
  <c r="V59" i="4"/>
  <c r="V60" i="4"/>
  <c r="V61" i="4"/>
  <c r="V62" i="4"/>
  <c r="V63" i="4"/>
  <c r="V64" i="4"/>
  <c r="V65" i="4"/>
  <c r="V66" i="4"/>
  <c r="V67" i="4"/>
  <c r="E69" i="4"/>
  <c r="F69" i="4" s="1"/>
  <c r="E71" i="4"/>
  <c r="F71" i="4" s="1"/>
  <c r="G73" i="4"/>
  <c r="E73" i="4"/>
  <c r="F73" i="4" s="1"/>
  <c r="E75" i="4"/>
  <c r="F75" i="4" s="1"/>
  <c r="E77" i="4"/>
  <c r="F77" i="4" s="1"/>
  <c r="E79" i="4"/>
  <c r="F79" i="4" s="1"/>
  <c r="G81" i="4"/>
  <c r="E81" i="4"/>
  <c r="F81" i="4" s="1"/>
  <c r="E83" i="4"/>
  <c r="F83" i="4" s="1"/>
  <c r="E85" i="4"/>
  <c r="F85" i="4" s="1"/>
  <c r="E87" i="4"/>
  <c r="F87" i="4" s="1"/>
  <c r="G89" i="4"/>
  <c r="E89" i="4"/>
  <c r="F89" i="4" s="1"/>
  <c r="E91" i="4"/>
  <c r="F91" i="4" s="1"/>
  <c r="E93" i="4"/>
  <c r="F93" i="4" s="1"/>
  <c r="E95" i="4"/>
  <c r="F95" i="4" s="1"/>
  <c r="G97" i="4"/>
  <c r="E97" i="4"/>
  <c r="F97" i="4" s="1"/>
  <c r="E99" i="4"/>
  <c r="F99" i="4" s="1"/>
  <c r="E101" i="4"/>
  <c r="F101" i="4" s="1"/>
  <c r="K69" i="4"/>
  <c r="L69" i="4" s="1"/>
  <c r="L71" i="4"/>
  <c r="K71" i="4"/>
  <c r="K73" i="4"/>
  <c r="L73" i="4" s="1"/>
  <c r="K75" i="4"/>
  <c r="L75" i="4" s="1"/>
  <c r="K77" i="4"/>
  <c r="L77" i="4" s="1"/>
  <c r="L79" i="4"/>
  <c r="K79" i="4"/>
  <c r="K81" i="4"/>
  <c r="L81" i="4" s="1"/>
  <c r="K83" i="4"/>
  <c r="L83" i="4" s="1"/>
  <c r="K85" i="4"/>
  <c r="L85" i="4" s="1"/>
  <c r="L87" i="4"/>
  <c r="K87" i="4"/>
  <c r="K89" i="4"/>
  <c r="L89" i="4" s="1"/>
  <c r="K91" i="4"/>
  <c r="L91" i="4" s="1"/>
  <c r="K93" i="4"/>
  <c r="L93" i="4" s="1"/>
  <c r="L95" i="4"/>
  <c r="K95" i="4"/>
  <c r="K97" i="4"/>
  <c r="L97" i="4" s="1"/>
  <c r="K99" i="4"/>
  <c r="L99" i="4" s="1"/>
  <c r="K101" i="4"/>
  <c r="L101" i="4" s="1"/>
  <c r="G60" i="4"/>
  <c r="G61" i="4"/>
  <c r="G62" i="4"/>
  <c r="G63" i="4"/>
  <c r="G64" i="4"/>
  <c r="G65" i="4"/>
  <c r="G66" i="4"/>
  <c r="G67" i="4"/>
  <c r="G68" i="4"/>
  <c r="Q69" i="4"/>
  <c r="O69" i="4"/>
  <c r="P69" i="4" s="1"/>
  <c r="Q71" i="4"/>
  <c r="O71" i="4"/>
  <c r="P71" i="4" s="1"/>
  <c r="Q73" i="4"/>
  <c r="O73" i="4"/>
  <c r="P73" i="4" s="1"/>
  <c r="O75" i="4"/>
  <c r="P75" i="4" s="1"/>
  <c r="Q77" i="4"/>
  <c r="O77" i="4"/>
  <c r="P77" i="4" s="1"/>
  <c r="Q79" i="4"/>
  <c r="O79" i="4"/>
  <c r="P79" i="4" s="1"/>
  <c r="Q81" i="4"/>
  <c r="O81" i="4"/>
  <c r="P81" i="4" s="1"/>
  <c r="O83" i="4"/>
  <c r="P83" i="4" s="1"/>
  <c r="Q85" i="4"/>
  <c r="O85" i="4"/>
  <c r="P85" i="4" s="1"/>
  <c r="Q87" i="4"/>
  <c r="O87" i="4"/>
  <c r="P87" i="4" s="1"/>
  <c r="Q89" i="4"/>
  <c r="O89" i="4"/>
  <c r="P89" i="4" s="1"/>
  <c r="O91" i="4"/>
  <c r="P91" i="4" s="1"/>
  <c r="O93" i="4"/>
  <c r="P93" i="4" s="1"/>
  <c r="Q95" i="4"/>
  <c r="O95" i="4"/>
  <c r="P95" i="4" s="1"/>
  <c r="Q97" i="4"/>
  <c r="O97" i="4"/>
  <c r="P97" i="4" s="1"/>
  <c r="O99" i="4"/>
  <c r="P99" i="4" s="1"/>
  <c r="O101" i="4"/>
  <c r="P101" i="4" s="1"/>
  <c r="V69" i="4"/>
  <c r="U69" i="4"/>
  <c r="V71" i="4"/>
  <c r="U71" i="4"/>
  <c r="U73" i="4"/>
  <c r="V73" i="4" s="1"/>
  <c r="U75" i="4"/>
  <c r="V75" i="4" s="1"/>
  <c r="V77" i="4"/>
  <c r="U77" i="4"/>
  <c r="V79" i="4"/>
  <c r="U79" i="4"/>
  <c r="U81" i="4"/>
  <c r="V81" i="4" s="1"/>
  <c r="U83" i="4"/>
  <c r="V83" i="4" s="1"/>
  <c r="V85" i="4"/>
  <c r="U85" i="4"/>
  <c r="V87" i="4"/>
  <c r="U87" i="4"/>
  <c r="U89" i="4"/>
  <c r="V89" i="4" s="1"/>
  <c r="U91" i="4"/>
  <c r="V91" i="4" s="1"/>
  <c r="V93" i="4"/>
  <c r="U93" i="4"/>
  <c r="V95" i="4"/>
  <c r="U95" i="4"/>
  <c r="U97" i="4"/>
  <c r="V97" i="4" s="1"/>
  <c r="U99" i="4"/>
  <c r="V99" i="4" s="1"/>
  <c r="V101" i="4"/>
  <c r="U101" i="4"/>
  <c r="U11" i="3"/>
  <c r="T11" i="3"/>
  <c r="P11" i="3"/>
  <c r="O11" i="3"/>
  <c r="K11" i="3"/>
  <c r="J11" i="3"/>
  <c r="F11" i="3"/>
  <c r="E11" i="3"/>
  <c r="U11" i="1"/>
  <c r="P11" i="1"/>
  <c r="K11" i="1"/>
  <c r="F11" i="1"/>
  <c r="T11" i="1"/>
  <c r="O11" i="1"/>
  <c r="J11" i="1"/>
  <c r="E11" i="1"/>
  <c r="S11" i="1"/>
  <c r="N11" i="1"/>
  <c r="I11" i="1"/>
  <c r="D11" i="1"/>
  <c r="S11" i="3"/>
  <c r="N11" i="3"/>
  <c r="I11" i="3"/>
  <c r="D11" i="3"/>
  <c r="U10" i="3"/>
  <c r="P10" i="3"/>
  <c r="K10" i="3"/>
  <c r="F10" i="3"/>
  <c r="U10" i="1"/>
  <c r="P10" i="1"/>
  <c r="K10" i="1"/>
  <c r="F10" i="1"/>
  <c r="T10" i="1"/>
  <c r="O10" i="1"/>
  <c r="J10" i="1"/>
  <c r="E10" i="1"/>
  <c r="T10" i="3"/>
  <c r="O10" i="3"/>
  <c r="J10" i="3"/>
  <c r="E10" i="3"/>
  <c r="S10" i="3"/>
  <c r="N10" i="3"/>
  <c r="I10" i="3"/>
  <c r="D10" i="3"/>
  <c r="S10" i="1"/>
  <c r="N10" i="1"/>
  <c r="I10" i="1"/>
  <c r="D10" i="1"/>
  <c r="U9" i="3"/>
  <c r="P9" i="3"/>
  <c r="K9" i="3"/>
  <c r="F9" i="3"/>
  <c r="U9" i="1"/>
  <c r="P9" i="1"/>
  <c r="K9" i="1"/>
  <c r="F9" i="1"/>
  <c r="T9" i="1"/>
  <c r="O9" i="1"/>
  <c r="J9" i="1"/>
  <c r="E9" i="1"/>
  <c r="O9" i="3"/>
  <c r="T9" i="3"/>
  <c r="J9" i="3"/>
  <c r="E9" i="3"/>
  <c r="S9" i="3"/>
  <c r="N9" i="3"/>
  <c r="I9" i="3"/>
  <c r="D9" i="3"/>
  <c r="S9" i="1"/>
  <c r="N9" i="1"/>
  <c r="I9" i="1"/>
  <c r="D9" i="1"/>
  <c r="U8" i="3"/>
  <c r="P8" i="3"/>
  <c r="K8" i="3"/>
  <c r="F8" i="3"/>
  <c r="U8" i="1"/>
  <c r="P8" i="1"/>
  <c r="K8" i="1"/>
  <c r="F8" i="1"/>
  <c r="T8" i="3"/>
  <c r="O8" i="3"/>
  <c r="J8" i="3"/>
  <c r="E8" i="3"/>
  <c r="T8" i="1"/>
  <c r="O8" i="1"/>
  <c r="J8" i="1"/>
  <c r="E8" i="1"/>
  <c r="S8" i="3"/>
  <c r="N8" i="3"/>
  <c r="I8" i="3"/>
  <c r="D8" i="3"/>
  <c r="S8" i="1"/>
  <c r="N8" i="1"/>
  <c r="I8" i="1"/>
  <c r="D8" i="1"/>
  <c r="U7" i="1"/>
  <c r="P7" i="1"/>
  <c r="K7" i="1"/>
  <c r="F7" i="1"/>
  <c r="U7" i="3"/>
  <c r="P7" i="3"/>
  <c r="K7" i="3"/>
  <c r="F7" i="3"/>
  <c r="T7" i="3"/>
  <c r="O7" i="3"/>
  <c r="J7" i="3"/>
  <c r="E7" i="3"/>
  <c r="T7" i="1"/>
  <c r="O7" i="1"/>
  <c r="J7" i="1"/>
  <c r="E7" i="1"/>
  <c r="S7" i="1"/>
  <c r="N7" i="1"/>
  <c r="I7" i="1"/>
  <c r="D7" i="1"/>
  <c r="S7" i="3"/>
  <c r="N7" i="3"/>
  <c r="I7" i="3"/>
  <c r="D7" i="3"/>
  <c r="U6" i="1"/>
  <c r="P6" i="1"/>
  <c r="K6" i="1"/>
  <c r="F6" i="1"/>
  <c r="U6" i="3"/>
  <c r="P6" i="3"/>
  <c r="K6" i="3"/>
  <c r="F6" i="3"/>
  <c r="T6" i="3"/>
  <c r="O6" i="3"/>
  <c r="J6" i="3"/>
  <c r="E6" i="3"/>
  <c r="T6" i="1"/>
  <c r="O6" i="1"/>
  <c r="J6" i="1"/>
  <c r="E6" i="1"/>
  <c r="S6" i="1"/>
  <c r="N6" i="1"/>
  <c r="I6" i="1"/>
  <c r="D6" i="1"/>
  <c r="S6" i="3"/>
  <c r="N6" i="3"/>
  <c r="I6" i="3"/>
  <c r="D6" i="3"/>
  <c r="U5" i="1"/>
  <c r="P5" i="1"/>
  <c r="K5" i="1"/>
  <c r="F5" i="1"/>
  <c r="U5" i="3"/>
  <c r="P5" i="3"/>
  <c r="K5" i="3"/>
  <c r="F5" i="3"/>
  <c r="T5" i="3"/>
  <c r="O5" i="3"/>
  <c r="J5" i="3"/>
  <c r="E5" i="3"/>
  <c r="T5" i="1"/>
  <c r="O5" i="1"/>
  <c r="J5" i="1"/>
  <c r="E5" i="1"/>
  <c r="I5" i="1"/>
  <c r="N5" i="1"/>
  <c r="S5" i="1"/>
  <c r="D5" i="1"/>
  <c r="S5" i="3"/>
  <c r="N5" i="3"/>
  <c r="I5" i="3"/>
  <c r="D5" i="3"/>
  <c r="U4" i="1"/>
  <c r="P4" i="1"/>
  <c r="K4" i="1"/>
  <c r="F4" i="1"/>
  <c r="U4" i="3"/>
  <c r="P4" i="3"/>
  <c r="K4" i="3"/>
  <c r="F4" i="3"/>
  <c r="T4" i="3"/>
  <c r="O4" i="3"/>
  <c r="J4" i="3"/>
  <c r="E4" i="3"/>
  <c r="T4" i="1"/>
  <c r="O4" i="1"/>
  <c r="J4" i="1"/>
  <c r="E4" i="1"/>
  <c r="S4" i="1"/>
  <c r="N4" i="1"/>
  <c r="I4" i="1"/>
  <c r="D4" i="1"/>
  <c r="S4" i="3"/>
  <c r="N4" i="3"/>
  <c r="I4" i="3"/>
  <c r="D4" i="3"/>
  <c r="U3" i="1"/>
  <c r="P3" i="1"/>
  <c r="K3" i="1"/>
  <c r="F3" i="1"/>
  <c r="U3" i="3"/>
  <c r="P3" i="3"/>
  <c r="K3" i="3"/>
  <c r="F3" i="3"/>
  <c r="T3" i="3"/>
  <c r="O3" i="3"/>
  <c r="J3" i="3"/>
  <c r="E3" i="3"/>
  <c r="T3" i="1"/>
  <c r="O3" i="1"/>
  <c r="J3" i="1"/>
  <c r="E3" i="1"/>
  <c r="S3" i="1"/>
  <c r="N3" i="1"/>
  <c r="I3" i="1"/>
  <c r="D3" i="1"/>
  <c r="S3" i="3"/>
  <c r="N3" i="3"/>
  <c r="I3" i="3"/>
  <c r="D3" i="3"/>
  <c r="U2" i="1"/>
  <c r="P2" i="1"/>
  <c r="K2" i="1"/>
  <c r="F2" i="1"/>
  <c r="U2" i="3"/>
  <c r="P2" i="3"/>
  <c r="K2" i="3"/>
  <c r="F2" i="3"/>
  <c r="T2" i="3"/>
  <c r="O2" i="3"/>
  <c r="J2" i="3"/>
  <c r="E2" i="3"/>
  <c r="T2" i="1"/>
  <c r="O2" i="1"/>
  <c r="J2" i="1"/>
  <c r="E2" i="1"/>
  <c r="S2" i="1"/>
  <c r="N2" i="1"/>
  <c r="I2" i="1"/>
  <c r="D2" i="1"/>
  <c r="S2" i="3"/>
  <c r="N2" i="3"/>
  <c r="I2" i="3"/>
  <c r="D2" i="3"/>
  <c r="S101" i="3"/>
  <c r="N101" i="3"/>
  <c r="I101" i="3"/>
  <c r="D101" i="3"/>
  <c r="S100" i="3"/>
  <c r="N100" i="3"/>
  <c r="I100" i="3"/>
  <c r="D100" i="3"/>
  <c r="S99" i="3"/>
  <c r="N99" i="3"/>
  <c r="I99" i="3"/>
  <c r="D99" i="3"/>
  <c r="S98" i="3"/>
  <c r="N98" i="3"/>
  <c r="I98" i="3"/>
  <c r="D98" i="3"/>
  <c r="S97" i="3"/>
  <c r="N97" i="3"/>
  <c r="I97" i="3"/>
  <c r="D97" i="3"/>
  <c r="S96" i="3"/>
  <c r="N96" i="3"/>
  <c r="I96" i="3"/>
  <c r="D96" i="3"/>
  <c r="S95" i="3"/>
  <c r="N95" i="3"/>
  <c r="I95" i="3"/>
  <c r="D95" i="3"/>
  <c r="S94" i="3"/>
  <c r="N94" i="3"/>
  <c r="I94" i="3"/>
  <c r="D94" i="3"/>
  <c r="S93" i="3"/>
  <c r="N93" i="3"/>
  <c r="I93" i="3"/>
  <c r="D93" i="3"/>
  <c r="S92" i="3"/>
  <c r="N92" i="3"/>
  <c r="I92" i="3"/>
  <c r="D92" i="3"/>
  <c r="S91" i="3"/>
  <c r="N91" i="3"/>
  <c r="I91" i="3"/>
  <c r="D91" i="3"/>
  <c r="S90" i="3"/>
  <c r="N90" i="3"/>
  <c r="I90" i="3"/>
  <c r="D90" i="3"/>
  <c r="S89" i="3"/>
  <c r="N89" i="3"/>
  <c r="I89" i="3"/>
  <c r="D89" i="3"/>
  <c r="S88" i="3"/>
  <c r="N88" i="3"/>
  <c r="I88" i="3"/>
  <c r="D88" i="3"/>
  <c r="S87" i="3"/>
  <c r="N87" i="3"/>
  <c r="I87" i="3"/>
  <c r="D87" i="3"/>
  <c r="S86" i="3"/>
  <c r="N86" i="3"/>
  <c r="I86" i="3"/>
  <c r="D86" i="3"/>
  <c r="S85" i="3"/>
  <c r="N85" i="3"/>
  <c r="I85" i="3"/>
  <c r="D85" i="3"/>
  <c r="S84" i="3"/>
  <c r="Q84" i="3"/>
  <c r="N84" i="3"/>
  <c r="O84" i="3" s="1"/>
  <c r="P84" i="3" s="1"/>
  <c r="I84" i="3"/>
  <c r="D84" i="3"/>
  <c r="S83" i="3"/>
  <c r="T83" i="3" s="1"/>
  <c r="U83" i="3" s="1"/>
  <c r="V83" i="3" s="1"/>
  <c r="N83" i="3"/>
  <c r="O83" i="3" s="1"/>
  <c r="P83" i="3" s="1"/>
  <c r="I83" i="3"/>
  <c r="G83" i="3"/>
  <c r="D83" i="3"/>
  <c r="E83" i="3" s="1"/>
  <c r="F83" i="3" s="1"/>
  <c r="S82" i="3"/>
  <c r="T82" i="3" s="1"/>
  <c r="U82" i="3" s="1"/>
  <c r="N82" i="3"/>
  <c r="O82" i="3" s="1"/>
  <c r="P82" i="3" s="1"/>
  <c r="L82" i="3"/>
  <c r="K82" i="3"/>
  <c r="I82" i="3"/>
  <c r="J82" i="3" s="1"/>
  <c r="G82" i="3"/>
  <c r="D82" i="3"/>
  <c r="E82" i="3" s="1"/>
  <c r="F82" i="3" s="1"/>
  <c r="S81" i="3"/>
  <c r="T81" i="3" s="1"/>
  <c r="U81" i="3" s="1"/>
  <c r="V81" i="3" s="1"/>
  <c r="Q81" i="3"/>
  <c r="N81" i="3"/>
  <c r="O81" i="3" s="1"/>
  <c r="P81" i="3" s="1"/>
  <c r="I81" i="3"/>
  <c r="J81" i="3" s="1"/>
  <c r="K81" i="3" s="1"/>
  <c r="G81" i="3"/>
  <c r="D81" i="3"/>
  <c r="E81" i="3" s="1"/>
  <c r="F81" i="3" s="1"/>
  <c r="U80" i="3"/>
  <c r="S80" i="3"/>
  <c r="T80" i="3" s="1"/>
  <c r="N80" i="3"/>
  <c r="O80" i="3" s="1"/>
  <c r="P80" i="3" s="1"/>
  <c r="K80" i="3"/>
  <c r="L80" i="3" s="1"/>
  <c r="I80" i="3"/>
  <c r="J80" i="3" s="1"/>
  <c r="D80" i="3"/>
  <c r="S79" i="3"/>
  <c r="T79" i="3" s="1"/>
  <c r="U79" i="3" s="1"/>
  <c r="V79" i="3" s="1"/>
  <c r="N79" i="3"/>
  <c r="O79" i="3" s="1"/>
  <c r="P79" i="3" s="1"/>
  <c r="I79" i="3"/>
  <c r="G79" i="3"/>
  <c r="D79" i="3"/>
  <c r="E79" i="3" s="1"/>
  <c r="F79" i="3" s="1"/>
  <c r="S78" i="3"/>
  <c r="T78" i="3" s="1"/>
  <c r="U78" i="3" s="1"/>
  <c r="N78" i="3"/>
  <c r="O78" i="3" s="1"/>
  <c r="P78" i="3" s="1"/>
  <c r="L78" i="3"/>
  <c r="K78" i="3"/>
  <c r="I78" i="3"/>
  <c r="J78" i="3" s="1"/>
  <c r="G78" i="3"/>
  <c r="D78" i="3"/>
  <c r="E78" i="3" s="1"/>
  <c r="F78" i="3" s="1"/>
  <c r="S77" i="3"/>
  <c r="T77" i="3" s="1"/>
  <c r="U77" i="3" s="1"/>
  <c r="V77" i="3" s="1"/>
  <c r="Q77" i="3"/>
  <c r="N77" i="3"/>
  <c r="O77" i="3" s="1"/>
  <c r="P77" i="3" s="1"/>
  <c r="K77" i="3"/>
  <c r="I77" i="3"/>
  <c r="J77" i="3" s="1"/>
  <c r="G77" i="3"/>
  <c r="D77" i="3"/>
  <c r="E77" i="3" s="1"/>
  <c r="F77" i="3" s="1"/>
  <c r="U76" i="3"/>
  <c r="S76" i="3"/>
  <c r="T76" i="3" s="1"/>
  <c r="N76" i="3"/>
  <c r="O76" i="3" s="1"/>
  <c r="P76" i="3" s="1"/>
  <c r="K76" i="3"/>
  <c r="L76" i="3" s="1"/>
  <c r="I76" i="3"/>
  <c r="J76" i="3" s="1"/>
  <c r="D76" i="3"/>
  <c r="S75" i="3"/>
  <c r="T75" i="3" s="1"/>
  <c r="U75" i="3" s="1"/>
  <c r="V75" i="3" s="1"/>
  <c r="N75" i="3"/>
  <c r="O75" i="3" s="1"/>
  <c r="P75" i="3" s="1"/>
  <c r="I75" i="3"/>
  <c r="G75" i="3"/>
  <c r="D75" i="3"/>
  <c r="E75" i="3" s="1"/>
  <c r="F75" i="3" s="1"/>
  <c r="S74" i="3"/>
  <c r="T74" i="3" s="1"/>
  <c r="U74" i="3" s="1"/>
  <c r="N74" i="3"/>
  <c r="O74" i="3" s="1"/>
  <c r="P74" i="3" s="1"/>
  <c r="L74" i="3"/>
  <c r="K74" i="3"/>
  <c r="I74" i="3"/>
  <c r="J74" i="3" s="1"/>
  <c r="G74" i="3"/>
  <c r="D74" i="3"/>
  <c r="E74" i="3" s="1"/>
  <c r="F74" i="3" s="1"/>
  <c r="S73" i="3"/>
  <c r="T73" i="3" s="1"/>
  <c r="U73" i="3" s="1"/>
  <c r="V73" i="3" s="1"/>
  <c r="Q73" i="3"/>
  <c r="N73" i="3"/>
  <c r="O73" i="3" s="1"/>
  <c r="P73" i="3" s="1"/>
  <c r="K73" i="3"/>
  <c r="I73" i="3"/>
  <c r="J73" i="3" s="1"/>
  <c r="G73" i="3"/>
  <c r="D73" i="3"/>
  <c r="E73" i="3" s="1"/>
  <c r="F73" i="3" s="1"/>
  <c r="U72" i="3"/>
  <c r="S72" i="3"/>
  <c r="T72" i="3" s="1"/>
  <c r="N72" i="3"/>
  <c r="O72" i="3" s="1"/>
  <c r="P72" i="3" s="1"/>
  <c r="K72" i="3"/>
  <c r="L72" i="3" s="1"/>
  <c r="I72" i="3"/>
  <c r="J72" i="3" s="1"/>
  <c r="D72" i="3"/>
  <c r="S71" i="3"/>
  <c r="T71" i="3" s="1"/>
  <c r="U71" i="3" s="1"/>
  <c r="V71" i="3" s="1"/>
  <c r="N71" i="3"/>
  <c r="O71" i="3" s="1"/>
  <c r="P71" i="3" s="1"/>
  <c r="I71" i="3"/>
  <c r="G71" i="3"/>
  <c r="D71" i="3"/>
  <c r="E71" i="3" s="1"/>
  <c r="F71" i="3" s="1"/>
  <c r="S70" i="3"/>
  <c r="T70" i="3" s="1"/>
  <c r="U70" i="3" s="1"/>
  <c r="N70" i="3"/>
  <c r="O70" i="3" s="1"/>
  <c r="P70" i="3" s="1"/>
  <c r="L70" i="3"/>
  <c r="K70" i="3"/>
  <c r="I70" i="3"/>
  <c r="J70" i="3" s="1"/>
  <c r="G70" i="3"/>
  <c r="D70" i="3"/>
  <c r="E70" i="3" s="1"/>
  <c r="F70" i="3" s="1"/>
  <c r="S69" i="3"/>
  <c r="T69" i="3" s="1"/>
  <c r="U69" i="3" s="1"/>
  <c r="V69" i="3" s="1"/>
  <c r="Q69" i="3"/>
  <c r="N69" i="3"/>
  <c r="O69" i="3" s="1"/>
  <c r="P69" i="3" s="1"/>
  <c r="K69" i="3"/>
  <c r="I69" i="3"/>
  <c r="J69" i="3" s="1"/>
  <c r="G69" i="3"/>
  <c r="D69" i="3"/>
  <c r="E69" i="3" s="1"/>
  <c r="F69" i="3" s="1"/>
  <c r="U68" i="3"/>
  <c r="S68" i="3"/>
  <c r="T68" i="3" s="1"/>
  <c r="N68" i="3"/>
  <c r="O68" i="3" s="1"/>
  <c r="P68" i="3" s="1"/>
  <c r="K68" i="3"/>
  <c r="L68" i="3" s="1"/>
  <c r="I68" i="3"/>
  <c r="J68" i="3" s="1"/>
  <c r="D68" i="3"/>
  <c r="S67" i="3"/>
  <c r="T67" i="3" s="1"/>
  <c r="U67" i="3" s="1"/>
  <c r="V67" i="3" s="1"/>
  <c r="N67" i="3"/>
  <c r="O67" i="3" s="1"/>
  <c r="P67" i="3" s="1"/>
  <c r="I67" i="3"/>
  <c r="G67" i="3"/>
  <c r="D67" i="3"/>
  <c r="E67" i="3" s="1"/>
  <c r="F67" i="3" s="1"/>
  <c r="S66" i="3"/>
  <c r="T66" i="3" s="1"/>
  <c r="U66" i="3" s="1"/>
  <c r="N66" i="3"/>
  <c r="O66" i="3" s="1"/>
  <c r="P66" i="3" s="1"/>
  <c r="L66" i="3"/>
  <c r="K66" i="3"/>
  <c r="I66" i="3"/>
  <c r="J66" i="3" s="1"/>
  <c r="G66" i="3"/>
  <c r="D66" i="3"/>
  <c r="E66" i="3" s="1"/>
  <c r="F66" i="3" s="1"/>
  <c r="S65" i="3"/>
  <c r="T65" i="3" s="1"/>
  <c r="U65" i="3" s="1"/>
  <c r="V65" i="3" s="1"/>
  <c r="Q65" i="3"/>
  <c r="N65" i="3"/>
  <c r="O65" i="3" s="1"/>
  <c r="P65" i="3" s="1"/>
  <c r="K65" i="3"/>
  <c r="I65" i="3"/>
  <c r="J65" i="3" s="1"/>
  <c r="G65" i="3"/>
  <c r="D65" i="3"/>
  <c r="E65" i="3" s="1"/>
  <c r="F65" i="3" s="1"/>
  <c r="U64" i="3"/>
  <c r="S64" i="3"/>
  <c r="T64" i="3" s="1"/>
  <c r="N64" i="3"/>
  <c r="O64" i="3" s="1"/>
  <c r="P64" i="3" s="1"/>
  <c r="K64" i="3"/>
  <c r="L64" i="3" s="1"/>
  <c r="I64" i="3"/>
  <c r="J64" i="3" s="1"/>
  <c r="D64" i="3"/>
  <c r="S63" i="3"/>
  <c r="T63" i="3" s="1"/>
  <c r="U63" i="3" s="1"/>
  <c r="V63" i="3" s="1"/>
  <c r="N63" i="3"/>
  <c r="O63" i="3" s="1"/>
  <c r="P63" i="3" s="1"/>
  <c r="I63" i="3"/>
  <c r="G63" i="3"/>
  <c r="D63" i="3"/>
  <c r="E63" i="3" s="1"/>
  <c r="F63" i="3" s="1"/>
  <c r="S62" i="3"/>
  <c r="T62" i="3" s="1"/>
  <c r="U62" i="3" s="1"/>
  <c r="N62" i="3"/>
  <c r="O62" i="3" s="1"/>
  <c r="P62" i="3" s="1"/>
  <c r="L62" i="3"/>
  <c r="K62" i="3"/>
  <c r="I62" i="3"/>
  <c r="J62" i="3" s="1"/>
  <c r="G62" i="3"/>
  <c r="D62" i="3"/>
  <c r="E62" i="3" s="1"/>
  <c r="F62" i="3" s="1"/>
  <c r="S61" i="3"/>
  <c r="T61" i="3" s="1"/>
  <c r="U61" i="3" s="1"/>
  <c r="V61" i="3" s="1"/>
  <c r="Q61" i="3"/>
  <c r="N61" i="3"/>
  <c r="O61" i="3" s="1"/>
  <c r="P61" i="3" s="1"/>
  <c r="K61" i="3"/>
  <c r="I61" i="3"/>
  <c r="J61" i="3" s="1"/>
  <c r="G61" i="3"/>
  <c r="D61" i="3"/>
  <c r="E61" i="3" s="1"/>
  <c r="F61" i="3" s="1"/>
  <c r="U60" i="3"/>
  <c r="S60" i="3"/>
  <c r="T60" i="3" s="1"/>
  <c r="N60" i="3"/>
  <c r="O60" i="3" s="1"/>
  <c r="P60" i="3" s="1"/>
  <c r="K60" i="3"/>
  <c r="L60" i="3" s="1"/>
  <c r="I60" i="3"/>
  <c r="J60" i="3" s="1"/>
  <c r="D60" i="3"/>
  <c r="S59" i="3"/>
  <c r="T59" i="3" s="1"/>
  <c r="U59" i="3" s="1"/>
  <c r="V59" i="3" s="1"/>
  <c r="O59" i="3"/>
  <c r="P59" i="3" s="1"/>
  <c r="N59" i="3"/>
  <c r="K59" i="3"/>
  <c r="J59" i="3"/>
  <c r="I59" i="3"/>
  <c r="E59" i="3"/>
  <c r="D59" i="3"/>
  <c r="U58" i="3"/>
  <c r="T58" i="3"/>
  <c r="S58" i="3"/>
  <c r="O58" i="3"/>
  <c r="N58" i="3"/>
  <c r="K58" i="3"/>
  <c r="J58" i="3"/>
  <c r="I58" i="3"/>
  <c r="E58" i="3"/>
  <c r="D58" i="3"/>
  <c r="U57" i="3"/>
  <c r="T57" i="3"/>
  <c r="V57" i="3" s="1"/>
  <c r="S57" i="3"/>
  <c r="O57" i="3"/>
  <c r="N57" i="3"/>
  <c r="K57" i="3"/>
  <c r="J57" i="3"/>
  <c r="I57" i="3"/>
  <c r="E57" i="3"/>
  <c r="D57" i="3"/>
  <c r="U56" i="3"/>
  <c r="T56" i="3"/>
  <c r="S56" i="3"/>
  <c r="O56" i="3"/>
  <c r="N56" i="3"/>
  <c r="K56" i="3"/>
  <c r="J56" i="3"/>
  <c r="I56" i="3"/>
  <c r="E56" i="3"/>
  <c r="D56" i="3"/>
  <c r="T55" i="3"/>
  <c r="U55" i="3" s="1"/>
  <c r="S55" i="3"/>
  <c r="O55" i="3"/>
  <c r="N55" i="3"/>
  <c r="K55" i="3"/>
  <c r="J55" i="3"/>
  <c r="I55" i="3"/>
  <c r="E55" i="3"/>
  <c r="D55" i="3"/>
  <c r="U54" i="3"/>
  <c r="T54" i="3"/>
  <c r="S54" i="3"/>
  <c r="O54" i="3"/>
  <c r="N54" i="3"/>
  <c r="K54" i="3"/>
  <c r="J54" i="3"/>
  <c r="I54" i="3"/>
  <c r="E54" i="3"/>
  <c r="D54" i="3"/>
  <c r="T53" i="3"/>
  <c r="S53" i="3"/>
  <c r="O53" i="3"/>
  <c r="N53" i="3"/>
  <c r="K53" i="3"/>
  <c r="J53" i="3"/>
  <c r="I53" i="3"/>
  <c r="E53" i="3"/>
  <c r="D53" i="3"/>
  <c r="U52" i="3"/>
  <c r="T52" i="3"/>
  <c r="S52" i="3"/>
  <c r="O52" i="3"/>
  <c r="N52" i="3"/>
  <c r="K52" i="3"/>
  <c r="J52" i="3"/>
  <c r="I52" i="3"/>
  <c r="E52" i="3"/>
  <c r="D52" i="3"/>
  <c r="T51" i="3"/>
  <c r="S51" i="3"/>
  <c r="O51" i="3"/>
  <c r="N51" i="3"/>
  <c r="K51" i="3"/>
  <c r="J51" i="3"/>
  <c r="I51" i="3"/>
  <c r="E51" i="3"/>
  <c r="D51" i="3"/>
  <c r="T50" i="3"/>
  <c r="S50" i="3"/>
  <c r="O50" i="3"/>
  <c r="N50" i="3"/>
  <c r="K50" i="3"/>
  <c r="J50" i="3"/>
  <c r="I50" i="3"/>
  <c r="E50" i="3"/>
  <c r="D50" i="3"/>
  <c r="T49" i="3"/>
  <c r="S49" i="3"/>
  <c r="O49" i="3"/>
  <c r="N49" i="3"/>
  <c r="K49" i="3"/>
  <c r="J49" i="3"/>
  <c r="I49" i="3"/>
  <c r="E49" i="3"/>
  <c r="D49" i="3"/>
  <c r="U48" i="3"/>
  <c r="T48" i="3"/>
  <c r="S48" i="3"/>
  <c r="O48" i="3"/>
  <c r="N48" i="3"/>
  <c r="K48" i="3"/>
  <c r="J48" i="3"/>
  <c r="I48" i="3"/>
  <c r="E48" i="3"/>
  <c r="D48" i="3"/>
  <c r="T47" i="3"/>
  <c r="U47" i="3" s="1"/>
  <c r="S47" i="3"/>
  <c r="O47" i="3"/>
  <c r="N47" i="3"/>
  <c r="K47" i="3"/>
  <c r="J47" i="3"/>
  <c r="I47" i="3"/>
  <c r="E47" i="3"/>
  <c r="D47" i="3"/>
  <c r="T46" i="3"/>
  <c r="S46" i="3"/>
  <c r="O46" i="3"/>
  <c r="N46" i="3"/>
  <c r="K46" i="3"/>
  <c r="J46" i="3"/>
  <c r="I46" i="3"/>
  <c r="E46" i="3"/>
  <c r="D46" i="3"/>
  <c r="T45" i="3"/>
  <c r="S45" i="3"/>
  <c r="O45" i="3"/>
  <c r="N45" i="3"/>
  <c r="K45" i="3"/>
  <c r="J45" i="3"/>
  <c r="I45" i="3"/>
  <c r="E45" i="3"/>
  <c r="D45" i="3"/>
  <c r="U44" i="3"/>
  <c r="T44" i="3"/>
  <c r="S44" i="3"/>
  <c r="O44" i="3"/>
  <c r="N44" i="3"/>
  <c r="K44" i="3"/>
  <c r="J44" i="3"/>
  <c r="I44" i="3"/>
  <c r="E44" i="3"/>
  <c r="D44" i="3"/>
  <c r="T43" i="3"/>
  <c r="S43" i="3"/>
  <c r="O43" i="3"/>
  <c r="N43" i="3"/>
  <c r="J43" i="3"/>
  <c r="I43" i="3"/>
  <c r="E43" i="3"/>
  <c r="D43" i="3"/>
  <c r="T42" i="3"/>
  <c r="S42" i="3"/>
  <c r="O42" i="3"/>
  <c r="N42" i="3"/>
  <c r="K42" i="3"/>
  <c r="J42" i="3"/>
  <c r="I42" i="3"/>
  <c r="E42" i="3"/>
  <c r="D42" i="3"/>
  <c r="T41" i="3"/>
  <c r="S41" i="3"/>
  <c r="Q41" i="3"/>
  <c r="O41" i="3"/>
  <c r="P41" i="3" s="1"/>
  <c r="N41" i="3"/>
  <c r="J41" i="3"/>
  <c r="I41" i="3"/>
  <c r="G41" i="3"/>
  <c r="E41" i="3"/>
  <c r="F41" i="3" s="1"/>
  <c r="D41" i="3"/>
  <c r="T40" i="3"/>
  <c r="U40" i="3" s="1"/>
  <c r="S40" i="3"/>
  <c r="Q40" i="3"/>
  <c r="O40" i="3"/>
  <c r="P40" i="3" s="1"/>
  <c r="N40" i="3"/>
  <c r="K40" i="3"/>
  <c r="J40" i="3"/>
  <c r="I40" i="3"/>
  <c r="G40" i="3"/>
  <c r="E40" i="3"/>
  <c r="F40" i="3" s="1"/>
  <c r="D40" i="3"/>
  <c r="T39" i="3"/>
  <c r="S39" i="3"/>
  <c r="Q39" i="3"/>
  <c r="O39" i="3"/>
  <c r="P39" i="3" s="1"/>
  <c r="N39" i="3"/>
  <c r="J39" i="3"/>
  <c r="I39" i="3"/>
  <c r="G39" i="3"/>
  <c r="E39" i="3"/>
  <c r="F39" i="3" s="1"/>
  <c r="D39" i="3"/>
  <c r="T38" i="3"/>
  <c r="U38" i="3" s="1"/>
  <c r="S38" i="3"/>
  <c r="Q38" i="3"/>
  <c r="O38" i="3"/>
  <c r="P38" i="3" s="1"/>
  <c r="N38" i="3"/>
  <c r="K38" i="3"/>
  <c r="J38" i="3"/>
  <c r="I38" i="3"/>
  <c r="G38" i="3"/>
  <c r="E38" i="3"/>
  <c r="F38" i="3" s="1"/>
  <c r="D38" i="3"/>
  <c r="T37" i="3"/>
  <c r="S37" i="3"/>
  <c r="Q37" i="3"/>
  <c r="O37" i="3"/>
  <c r="P37" i="3" s="1"/>
  <c r="N37" i="3"/>
  <c r="J37" i="3"/>
  <c r="I37" i="3"/>
  <c r="E37" i="3"/>
  <c r="F37" i="3" s="1"/>
  <c r="G37" i="3" s="1"/>
  <c r="D37" i="3"/>
  <c r="T36" i="3"/>
  <c r="S36" i="3"/>
  <c r="Q36" i="3"/>
  <c r="O36" i="3"/>
  <c r="P36" i="3" s="1"/>
  <c r="N36" i="3"/>
  <c r="K36" i="3"/>
  <c r="J36" i="3"/>
  <c r="I36" i="3"/>
  <c r="G36" i="3"/>
  <c r="E36" i="3"/>
  <c r="F36" i="3" s="1"/>
  <c r="D36" i="3"/>
  <c r="T35" i="3"/>
  <c r="S35" i="3"/>
  <c r="Q35" i="3"/>
  <c r="O35" i="3"/>
  <c r="P35" i="3" s="1"/>
  <c r="N35" i="3"/>
  <c r="J35" i="3"/>
  <c r="I35" i="3"/>
  <c r="E35" i="3"/>
  <c r="F35" i="3" s="1"/>
  <c r="G35" i="3" s="1"/>
  <c r="D35" i="3"/>
  <c r="T34" i="3"/>
  <c r="S34" i="3"/>
  <c r="Q34" i="3"/>
  <c r="O34" i="3"/>
  <c r="P34" i="3" s="1"/>
  <c r="N34" i="3"/>
  <c r="L34" i="3"/>
  <c r="K34" i="3"/>
  <c r="J34" i="3"/>
  <c r="I34" i="3"/>
  <c r="E34" i="3"/>
  <c r="F34" i="3" s="1"/>
  <c r="D34" i="3"/>
  <c r="U33" i="3"/>
  <c r="V33" i="3" s="1"/>
  <c r="T33" i="3"/>
  <c r="S33" i="3"/>
  <c r="Q33" i="3"/>
  <c r="O33" i="3"/>
  <c r="P33" i="3" s="1"/>
  <c r="N33" i="3"/>
  <c r="J33" i="3"/>
  <c r="I33" i="3"/>
  <c r="E33" i="3"/>
  <c r="F33" i="3" s="1"/>
  <c r="D33" i="3"/>
  <c r="T32" i="3"/>
  <c r="U32" i="3" s="1"/>
  <c r="V32" i="3" s="1"/>
  <c r="S32" i="3"/>
  <c r="Q32" i="3"/>
  <c r="O32" i="3"/>
  <c r="P32" i="3" s="1"/>
  <c r="N32" i="3"/>
  <c r="K32" i="3"/>
  <c r="L32" i="3" s="1"/>
  <c r="J32" i="3"/>
  <c r="I32" i="3"/>
  <c r="G32" i="3"/>
  <c r="E32" i="3"/>
  <c r="F32" i="3" s="1"/>
  <c r="D32" i="3"/>
  <c r="T31" i="3"/>
  <c r="U31" i="3" s="1"/>
  <c r="V31" i="3" s="1"/>
  <c r="S31" i="3"/>
  <c r="O31" i="3"/>
  <c r="P31" i="3" s="1"/>
  <c r="N31" i="3"/>
  <c r="K31" i="3"/>
  <c r="J31" i="3"/>
  <c r="L31" i="3" s="1"/>
  <c r="I31" i="3"/>
  <c r="E31" i="3"/>
  <c r="F31" i="3" s="1"/>
  <c r="D31" i="3"/>
  <c r="T30" i="3"/>
  <c r="S30" i="3"/>
  <c r="Q30" i="3"/>
  <c r="O30" i="3"/>
  <c r="P30" i="3" s="1"/>
  <c r="N30" i="3"/>
  <c r="L30" i="3"/>
  <c r="K30" i="3"/>
  <c r="J30" i="3"/>
  <c r="I30" i="3"/>
  <c r="E30" i="3"/>
  <c r="F30" i="3" s="1"/>
  <c r="D30" i="3"/>
  <c r="U29" i="3"/>
  <c r="V29" i="3" s="1"/>
  <c r="T29" i="3"/>
  <c r="S29" i="3"/>
  <c r="Q29" i="3"/>
  <c r="O29" i="3"/>
  <c r="P29" i="3" s="1"/>
  <c r="N29" i="3"/>
  <c r="J29" i="3"/>
  <c r="I29" i="3"/>
  <c r="E29" i="3"/>
  <c r="F29" i="3" s="1"/>
  <c r="D29" i="3"/>
  <c r="T28" i="3"/>
  <c r="U28" i="3" s="1"/>
  <c r="V28" i="3" s="1"/>
  <c r="S28" i="3"/>
  <c r="Q28" i="3"/>
  <c r="O28" i="3"/>
  <c r="P28" i="3" s="1"/>
  <c r="N28" i="3"/>
  <c r="K28" i="3"/>
  <c r="L28" i="3" s="1"/>
  <c r="J28" i="3"/>
  <c r="I28" i="3"/>
  <c r="G28" i="3"/>
  <c r="F28" i="3"/>
  <c r="E28" i="3"/>
  <c r="D28" i="3"/>
  <c r="S27" i="3"/>
  <c r="N27" i="3"/>
  <c r="I27" i="3"/>
  <c r="D27" i="3"/>
  <c r="G3" i="1"/>
  <c r="Q3" i="1"/>
  <c r="G4" i="1"/>
  <c r="Q4" i="1"/>
  <c r="G5" i="1"/>
  <c r="Q5" i="1"/>
  <c r="G6" i="1"/>
  <c r="Q6" i="1"/>
  <c r="G7" i="1"/>
  <c r="Q7" i="1"/>
  <c r="G8" i="1"/>
  <c r="Q8" i="1"/>
  <c r="G9" i="1"/>
  <c r="Q9" i="1"/>
  <c r="G10" i="1"/>
  <c r="L10" i="1"/>
  <c r="Q10" i="1"/>
  <c r="G11" i="1"/>
  <c r="Q11" i="1"/>
  <c r="G12" i="1"/>
  <c r="Q12" i="1"/>
  <c r="V12" i="1"/>
  <c r="G13" i="1"/>
  <c r="Q13" i="1"/>
  <c r="G14" i="1"/>
  <c r="Q14" i="1"/>
  <c r="V14" i="1"/>
  <c r="G15" i="1"/>
  <c r="Q15" i="1"/>
  <c r="G16" i="1"/>
  <c r="Q16" i="1"/>
  <c r="V16" i="1"/>
  <c r="G17" i="1"/>
  <c r="Q17" i="1"/>
  <c r="G18" i="1"/>
  <c r="Q18" i="1"/>
  <c r="V18" i="1"/>
  <c r="G19" i="1"/>
  <c r="L19" i="1"/>
  <c r="Q19" i="1"/>
  <c r="L20" i="1"/>
  <c r="Q20" i="1"/>
  <c r="K21" i="1"/>
  <c r="P21" i="1"/>
  <c r="Q21" i="1" s="1"/>
  <c r="U21" i="1"/>
  <c r="V21" i="1" s="1"/>
  <c r="G22" i="1"/>
  <c r="L22" i="1"/>
  <c r="L23" i="1"/>
  <c r="Q23" i="1"/>
  <c r="L24" i="1"/>
  <c r="Q24" i="1"/>
  <c r="Q25" i="1"/>
  <c r="V25" i="1"/>
  <c r="F26" i="1"/>
  <c r="K26" i="1"/>
  <c r="L26" i="1" s="1"/>
  <c r="P26" i="1"/>
  <c r="U26" i="1"/>
  <c r="D27" i="1"/>
  <c r="E27" i="1"/>
  <c r="F27" i="1"/>
  <c r="G27" i="1"/>
  <c r="I27" i="1"/>
  <c r="J27" i="1"/>
  <c r="K27" i="1" s="1"/>
  <c r="L27" i="1" s="1"/>
  <c r="N27" i="1"/>
  <c r="O27" i="1"/>
  <c r="P27" i="1" s="1"/>
  <c r="Q27" i="1" s="1"/>
  <c r="S27" i="1"/>
  <c r="T27" i="1"/>
  <c r="U27" i="1" s="1"/>
  <c r="V27" i="1"/>
  <c r="D28" i="1"/>
  <c r="E28" i="1"/>
  <c r="I28" i="1"/>
  <c r="J28" i="1"/>
  <c r="K28" i="1" s="1"/>
  <c r="L28" i="1" s="1"/>
  <c r="N28" i="1"/>
  <c r="O28" i="1"/>
  <c r="P28" i="1"/>
  <c r="Q28" i="1" s="1"/>
  <c r="S28" i="1"/>
  <c r="T28" i="1"/>
  <c r="U28" i="1" s="1"/>
  <c r="V28" i="1"/>
  <c r="D29" i="1"/>
  <c r="E29" i="1"/>
  <c r="F29" i="1" s="1"/>
  <c r="I29" i="1"/>
  <c r="J29" i="1"/>
  <c r="K29" i="1" s="1"/>
  <c r="L29" i="1"/>
  <c r="N29" i="1"/>
  <c r="O29" i="1"/>
  <c r="P29" i="1"/>
  <c r="Q29" i="1" s="1"/>
  <c r="S29" i="1"/>
  <c r="T29" i="1"/>
  <c r="U29" i="1" s="1"/>
  <c r="V29" i="1" s="1"/>
  <c r="D30" i="1"/>
  <c r="E30" i="1"/>
  <c r="F30" i="1" s="1"/>
  <c r="G30" i="1"/>
  <c r="I30" i="1"/>
  <c r="J30" i="1"/>
  <c r="K30" i="1" s="1"/>
  <c r="L30" i="1" s="1"/>
  <c r="N30" i="1"/>
  <c r="O30" i="1"/>
  <c r="Q30" i="1" s="1"/>
  <c r="P30" i="1"/>
  <c r="S30" i="1"/>
  <c r="T30" i="1"/>
  <c r="U30" i="1" s="1"/>
  <c r="V30" i="1"/>
  <c r="D31" i="1"/>
  <c r="E31" i="1"/>
  <c r="F31" i="1"/>
  <c r="G31" i="1"/>
  <c r="I31" i="1"/>
  <c r="J31" i="1"/>
  <c r="K31" i="1" s="1"/>
  <c r="L31" i="1" s="1"/>
  <c r="N31" i="1"/>
  <c r="O31" i="1"/>
  <c r="P31" i="1" s="1"/>
  <c r="Q31" i="1" s="1"/>
  <c r="S31" i="1"/>
  <c r="T31" i="1"/>
  <c r="U31" i="1" s="1"/>
  <c r="V31" i="1"/>
  <c r="D32" i="1"/>
  <c r="E32" i="1"/>
  <c r="I32" i="1"/>
  <c r="J32" i="1"/>
  <c r="K32" i="1" s="1"/>
  <c r="L32" i="1" s="1"/>
  <c r="N32" i="1"/>
  <c r="O32" i="1"/>
  <c r="P32" i="1"/>
  <c r="Q32" i="1" s="1"/>
  <c r="S32" i="1"/>
  <c r="T32" i="1"/>
  <c r="U32" i="1" s="1"/>
  <c r="V32" i="1"/>
  <c r="D33" i="1"/>
  <c r="E33" i="1"/>
  <c r="F33" i="1" s="1"/>
  <c r="G33" i="1"/>
  <c r="I33" i="1"/>
  <c r="J33" i="1"/>
  <c r="K33" i="1" s="1"/>
  <c r="L33" i="1"/>
  <c r="N33" i="1"/>
  <c r="O33" i="1"/>
  <c r="P33" i="1"/>
  <c r="Q33" i="1" s="1"/>
  <c r="S33" i="1"/>
  <c r="T33" i="1"/>
  <c r="U33" i="1" s="1"/>
  <c r="V33" i="1" s="1"/>
  <c r="D34" i="1"/>
  <c r="E34" i="1"/>
  <c r="F34" i="1" s="1"/>
  <c r="I34" i="1"/>
  <c r="J34" i="1"/>
  <c r="K34" i="1" s="1"/>
  <c r="L34" i="1" s="1"/>
  <c r="N34" i="1"/>
  <c r="O34" i="1"/>
  <c r="P34" i="1"/>
  <c r="S34" i="1"/>
  <c r="T34" i="1"/>
  <c r="U34" i="1" s="1"/>
  <c r="V34" i="1"/>
  <c r="D35" i="1"/>
  <c r="E35" i="1"/>
  <c r="F35" i="1"/>
  <c r="G35" i="1"/>
  <c r="I35" i="1"/>
  <c r="J35" i="1"/>
  <c r="K35" i="1" s="1"/>
  <c r="L35" i="1" s="1"/>
  <c r="N35" i="1"/>
  <c r="O35" i="1"/>
  <c r="P35" i="1" s="1"/>
  <c r="Q35" i="1" s="1"/>
  <c r="S35" i="1"/>
  <c r="T35" i="1"/>
  <c r="U35" i="1" s="1"/>
  <c r="V35" i="1"/>
  <c r="D36" i="1"/>
  <c r="E36" i="1"/>
  <c r="I36" i="1"/>
  <c r="J36" i="1"/>
  <c r="K36" i="1" s="1"/>
  <c r="L36" i="1" s="1"/>
  <c r="N36" i="1"/>
  <c r="O36" i="1"/>
  <c r="P36" i="1"/>
  <c r="Q36" i="1" s="1"/>
  <c r="S36" i="1"/>
  <c r="T36" i="1"/>
  <c r="U36" i="1" s="1"/>
  <c r="V36" i="1"/>
  <c r="D37" i="1"/>
  <c r="E37" i="1"/>
  <c r="F37" i="1" s="1"/>
  <c r="I37" i="1"/>
  <c r="J37" i="1"/>
  <c r="K37" i="1" s="1"/>
  <c r="L37" i="1"/>
  <c r="N37" i="1"/>
  <c r="O37" i="1"/>
  <c r="P37" i="1"/>
  <c r="Q37" i="1" s="1"/>
  <c r="S37" i="1"/>
  <c r="T37" i="1"/>
  <c r="U37" i="1" s="1"/>
  <c r="V37" i="1" s="1"/>
  <c r="D38" i="1"/>
  <c r="E38" i="1"/>
  <c r="F38" i="1" s="1"/>
  <c r="G38" i="1"/>
  <c r="I38" i="1"/>
  <c r="J38" i="1"/>
  <c r="K38" i="1" s="1"/>
  <c r="L38" i="1" s="1"/>
  <c r="N38" i="1"/>
  <c r="O38" i="1"/>
  <c r="Q38" i="1" s="1"/>
  <c r="P38" i="1"/>
  <c r="S38" i="1"/>
  <c r="T38" i="1"/>
  <c r="U38" i="1" s="1"/>
  <c r="V38" i="1"/>
  <c r="D39" i="1"/>
  <c r="E39" i="1"/>
  <c r="F39" i="1"/>
  <c r="G39" i="1"/>
  <c r="I39" i="1"/>
  <c r="J39" i="1"/>
  <c r="K39" i="1" s="1"/>
  <c r="L39" i="1" s="1"/>
  <c r="N39" i="1"/>
  <c r="O39" i="1"/>
  <c r="P39" i="1" s="1"/>
  <c r="Q39" i="1" s="1"/>
  <c r="S39" i="1"/>
  <c r="T39" i="1"/>
  <c r="U39" i="1" s="1"/>
  <c r="V39" i="1"/>
  <c r="D40" i="1"/>
  <c r="E40" i="1"/>
  <c r="I40" i="1"/>
  <c r="J40" i="1"/>
  <c r="N40" i="1"/>
  <c r="O40" i="1"/>
  <c r="P40" i="1"/>
  <c r="Q40" i="1" s="1"/>
  <c r="S40" i="1"/>
  <c r="T40" i="1"/>
  <c r="U40" i="1" s="1"/>
  <c r="V40" i="1"/>
  <c r="D41" i="1"/>
  <c r="E41" i="1"/>
  <c r="F41" i="1" s="1"/>
  <c r="G41" i="1"/>
  <c r="I41" i="1"/>
  <c r="J41" i="1"/>
  <c r="K41" i="1" s="1"/>
  <c r="L41" i="1"/>
  <c r="N41" i="1"/>
  <c r="O41" i="1"/>
  <c r="P41" i="1"/>
  <c r="Q41" i="1" s="1"/>
  <c r="S41" i="1"/>
  <c r="T41" i="1"/>
  <c r="U41" i="1" s="1"/>
  <c r="D42" i="1"/>
  <c r="E42" i="1"/>
  <c r="F42" i="1" s="1"/>
  <c r="I42" i="1"/>
  <c r="J42" i="1"/>
  <c r="N42" i="1"/>
  <c r="O42" i="1"/>
  <c r="P42" i="1"/>
  <c r="S42" i="1"/>
  <c r="T42" i="1"/>
  <c r="U42" i="1" s="1"/>
  <c r="V42" i="1"/>
  <c r="D43" i="1"/>
  <c r="E43" i="1"/>
  <c r="F43" i="1"/>
  <c r="G43" i="1"/>
  <c r="I43" i="1"/>
  <c r="J43" i="1"/>
  <c r="N43" i="1"/>
  <c r="S43" i="1"/>
  <c r="T43" i="1"/>
  <c r="U43" i="1" s="1"/>
  <c r="V43" i="1"/>
  <c r="D44" i="1"/>
  <c r="G44" i="1" s="1"/>
  <c r="E44" i="1"/>
  <c r="F44" i="1" s="1"/>
  <c r="I44" i="1"/>
  <c r="J44" i="1"/>
  <c r="N44" i="1"/>
  <c r="S44" i="1"/>
  <c r="T44" i="1"/>
  <c r="U44" i="1" s="1"/>
  <c r="V44" i="1"/>
  <c r="D45" i="1"/>
  <c r="E45" i="1"/>
  <c r="F45" i="1" s="1"/>
  <c r="I45" i="1"/>
  <c r="J45" i="1"/>
  <c r="K45" i="1" s="1"/>
  <c r="L45" i="1"/>
  <c r="N45" i="1"/>
  <c r="S45" i="1"/>
  <c r="T45" i="1"/>
  <c r="U45" i="1" s="1"/>
  <c r="V45" i="1" s="1"/>
  <c r="D46" i="1"/>
  <c r="I46" i="1"/>
  <c r="N46" i="1"/>
  <c r="S46" i="1"/>
  <c r="D47" i="1"/>
  <c r="I47" i="1"/>
  <c r="N47" i="1"/>
  <c r="S47" i="1"/>
  <c r="D48" i="1"/>
  <c r="I48" i="1"/>
  <c r="N48" i="1"/>
  <c r="S48" i="1"/>
  <c r="D49" i="1"/>
  <c r="I49" i="1"/>
  <c r="N49" i="1"/>
  <c r="S49" i="1"/>
  <c r="D50" i="1"/>
  <c r="I50" i="1"/>
  <c r="N50" i="1"/>
  <c r="S50" i="1"/>
  <c r="D51" i="1"/>
  <c r="I51" i="1"/>
  <c r="N51" i="1"/>
  <c r="S51" i="1"/>
  <c r="D52" i="1"/>
  <c r="I52" i="1"/>
  <c r="N52" i="1"/>
  <c r="S52" i="1"/>
  <c r="D53" i="1"/>
  <c r="I53" i="1"/>
  <c r="N53" i="1"/>
  <c r="S53" i="1"/>
  <c r="D54" i="1"/>
  <c r="I54" i="1"/>
  <c r="N54" i="1"/>
  <c r="S54" i="1"/>
  <c r="T54" i="1" s="1"/>
  <c r="U54" i="1" s="1"/>
  <c r="D55" i="1"/>
  <c r="I55" i="1"/>
  <c r="J55" i="1" s="1"/>
  <c r="K55" i="1" s="1"/>
  <c r="N55" i="1"/>
  <c r="S55" i="1"/>
  <c r="T55" i="1" s="1"/>
  <c r="U55" i="1" s="1"/>
  <c r="D56" i="1"/>
  <c r="I56" i="1"/>
  <c r="J56" i="1" s="1"/>
  <c r="K56" i="1" s="1"/>
  <c r="N56" i="1"/>
  <c r="S56" i="1"/>
  <c r="T56" i="1" s="1"/>
  <c r="U56" i="1" s="1"/>
  <c r="D57" i="1"/>
  <c r="I57" i="1"/>
  <c r="J57" i="1" s="1"/>
  <c r="K57" i="1" s="1"/>
  <c r="N57" i="1"/>
  <c r="S57" i="1"/>
  <c r="T57" i="1" s="1"/>
  <c r="U57" i="1" s="1"/>
  <c r="D58" i="1"/>
  <c r="I58" i="1"/>
  <c r="J58" i="1" s="1"/>
  <c r="K58" i="1" s="1"/>
  <c r="N58" i="1"/>
  <c r="S58" i="1"/>
  <c r="T58" i="1" s="1"/>
  <c r="U58" i="1" s="1"/>
  <c r="D59" i="1"/>
  <c r="I59" i="1"/>
  <c r="J59" i="1" s="1"/>
  <c r="K59" i="1" s="1"/>
  <c r="N59" i="1"/>
  <c r="S59" i="1"/>
  <c r="T59" i="1" s="1"/>
  <c r="U59" i="1" s="1"/>
  <c r="D60" i="1"/>
  <c r="I60" i="1"/>
  <c r="J60" i="1" s="1"/>
  <c r="K60" i="1" s="1"/>
  <c r="N60" i="1"/>
  <c r="S60" i="1"/>
  <c r="T60" i="1" s="1"/>
  <c r="U60" i="1" s="1"/>
  <c r="D61" i="1"/>
  <c r="E61" i="1" s="1"/>
  <c r="F61" i="1" s="1"/>
  <c r="G61" i="1" s="1"/>
  <c r="I61" i="1"/>
  <c r="J61" i="1" s="1"/>
  <c r="K61" i="1" s="1"/>
  <c r="N61" i="1"/>
  <c r="O61" i="1" s="1"/>
  <c r="P61" i="1"/>
  <c r="Q61" i="1" s="1"/>
  <c r="S61" i="1"/>
  <c r="T61" i="1" s="1"/>
  <c r="U61" i="1" s="1"/>
  <c r="D62" i="1"/>
  <c r="E62" i="1" s="1"/>
  <c r="F62" i="1" s="1"/>
  <c r="I62" i="1"/>
  <c r="J62" i="1" s="1"/>
  <c r="K62" i="1" s="1"/>
  <c r="L62" i="1"/>
  <c r="N62" i="1"/>
  <c r="O62" i="1" s="1"/>
  <c r="P62" i="1"/>
  <c r="S62" i="1"/>
  <c r="T62" i="1" s="1"/>
  <c r="U62" i="1" s="1"/>
  <c r="D63" i="1"/>
  <c r="E63" i="1" s="1"/>
  <c r="F63" i="1"/>
  <c r="G63" i="1"/>
  <c r="I63" i="1"/>
  <c r="J63" i="1" s="1"/>
  <c r="K63" i="1" s="1"/>
  <c r="L63" i="1"/>
  <c r="N63" i="1"/>
  <c r="O63" i="1" s="1"/>
  <c r="P63" i="1"/>
  <c r="Q63" i="1" s="1"/>
  <c r="S63" i="1"/>
  <c r="T63" i="1"/>
  <c r="U63" i="1" s="1"/>
  <c r="V63" i="1"/>
  <c r="D64" i="1"/>
  <c r="E64" i="1" s="1"/>
  <c r="F64" i="1"/>
  <c r="I64" i="1"/>
  <c r="J64" i="1" s="1"/>
  <c r="K64" i="1" s="1"/>
  <c r="N64" i="1"/>
  <c r="O64" i="1" s="1"/>
  <c r="P64" i="1"/>
  <c r="Q64" i="1" s="1"/>
  <c r="S64" i="1"/>
  <c r="T64" i="1" s="1"/>
  <c r="D65" i="1"/>
  <c r="E65" i="1" s="1"/>
  <c r="F65" i="1" s="1"/>
  <c r="I65" i="1"/>
  <c r="J65" i="1" s="1"/>
  <c r="K65" i="1" s="1"/>
  <c r="N65" i="1"/>
  <c r="O65" i="1" s="1"/>
  <c r="P65" i="1"/>
  <c r="Q65" i="1" s="1"/>
  <c r="S65" i="1"/>
  <c r="T65" i="1"/>
  <c r="U65" i="1" s="1"/>
  <c r="V65" i="1"/>
  <c r="D66" i="1"/>
  <c r="E66" i="1" s="1"/>
  <c r="F66" i="1"/>
  <c r="I66" i="1"/>
  <c r="J66" i="1" s="1"/>
  <c r="K66" i="1" s="1"/>
  <c r="N66" i="1"/>
  <c r="O66" i="1" s="1"/>
  <c r="P66" i="1"/>
  <c r="Q66" i="1" s="1"/>
  <c r="S66" i="1"/>
  <c r="T66" i="1" s="1"/>
  <c r="D67" i="1"/>
  <c r="E67" i="1" s="1"/>
  <c r="F67" i="1" s="1"/>
  <c r="I67" i="1"/>
  <c r="J67" i="1" s="1"/>
  <c r="K67" i="1" s="1"/>
  <c r="N67" i="1"/>
  <c r="O67" i="1" s="1"/>
  <c r="P67" i="1"/>
  <c r="Q67" i="1" s="1"/>
  <c r="S67" i="1"/>
  <c r="T67" i="1"/>
  <c r="U67" i="1" s="1"/>
  <c r="V67" i="1"/>
  <c r="D68" i="1"/>
  <c r="E68" i="1" s="1"/>
  <c r="F68" i="1"/>
  <c r="I68" i="1"/>
  <c r="J68" i="1" s="1"/>
  <c r="K68" i="1" s="1"/>
  <c r="N68" i="1"/>
  <c r="O68" i="1" s="1"/>
  <c r="P68" i="1"/>
  <c r="Q68" i="1" s="1"/>
  <c r="S68" i="1"/>
  <c r="T68" i="1" s="1"/>
  <c r="D69" i="1"/>
  <c r="E69" i="1" s="1"/>
  <c r="F69" i="1" s="1"/>
  <c r="I69" i="1"/>
  <c r="J69" i="1" s="1"/>
  <c r="K69" i="1" s="1"/>
  <c r="N69" i="1"/>
  <c r="O69" i="1" s="1"/>
  <c r="P69" i="1"/>
  <c r="Q69" i="1" s="1"/>
  <c r="S69" i="1"/>
  <c r="T69" i="1"/>
  <c r="U69" i="1" s="1"/>
  <c r="V69" i="1"/>
  <c r="D70" i="1"/>
  <c r="E70" i="1" s="1"/>
  <c r="F70" i="1"/>
  <c r="I70" i="1"/>
  <c r="J70" i="1" s="1"/>
  <c r="K70" i="1" s="1"/>
  <c r="N70" i="1"/>
  <c r="O70" i="1" s="1"/>
  <c r="P70" i="1"/>
  <c r="Q70" i="1" s="1"/>
  <c r="S70" i="1"/>
  <c r="T70" i="1" s="1"/>
  <c r="D71" i="1"/>
  <c r="E71" i="1" s="1"/>
  <c r="F71" i="1" s="1"/>
  <c r="I71" i="1"/>
  <c r="J71" i="1" s="1"/>
  <c r="K71" i="1" s="1"/>
  <c r="N71" i="1"/>
  <c r="O71" i="1" s="1"/>
  <c r="P71" i="1"/>
  <c r="Q71" i="1" s="1"/>
  <c r="S71" i="1"/>
  <c r="T71" i="1"/>
  <c r="U71" i="1" s="1"/>
  <c r="V71" i="1"/>
  <c r="D72" i="1"/>
  <c r="E72" i="1" s="1"/>
  <c r="F72" i="1"/>
  <c r="I72" i="1"/>
  <c r="J72" i="1" s="1"/>
  <c r="K72" i="1" s="1"/>
  <c r="N72" i="1"/>
  <c r="O72" i="1" s="1"/>
  <c r="P72" i="1"/>
  <c r="Q72" i="1" s="1"/>
  <c r="S72" i="1"/>
  <c r="T72" i="1" s="1"/>
  <c r="D73" i="1"/>
  <c r="E73" i="1" s="1"/>
  <c r="F73" i="1" s="1"/>
  <c r="I73" i="1"/>
  <c r="J73" i="1" s="1"/>
  <c r="K73" i="1" s="1"/>
  <c r="N73" i="1"/>
  <c r="O73" i="1" s="1"/>
  <c r="P73" i="1"/>
  <c r="Q73" i="1" s="1"/>
  <c r="S73" i="1"/>
  <c r="T73" i="1"/>
  <c r="U73" i="1" s="1"/>
  <c r="V73" i="1"/>
  <c r="D74" i="1"/>
  <c r="E74" i="1" s="1"/>
  <c r="F74" i="1"/>
  <c r="I74" i="1"/>
  <c r="J74" i="1" s="1"/>
  <c r="K74" i="1" s="1"/>
  <c r="N74" i="1"/>
  <c r="O74" i="1"/>
  <c r="P74" i="1" s="1"/>
  <c r="S74" i="1"/>
  <c r="T74" i="1"/>
  <c r="U74" i="1" s="1"/>
  <c r="D75" i="1"/>
  <c r="E75" i="1"/>
  <c r="F75" i="1"/>
  <c r="G75" i="1" s="1"/>
  <c r="I75" i="1"/>
  <c r="J75" i="1" s="1"/>
  <c r="K75" i="1" s="1"/>
  <c r="N75" i="1"/>
  <c r="O75" i="1"/>
  <c r="P75" i="1"/>
  <c r="Q75" i="1" s="1"/>
  <c r="S75" i="1"/>
  <c r="T75" i="1" s="1"/>
  <c r="U75" i="1" s="1"/>
  <c r="D76" i="1"/>
  <c r="E76" i="1"/>
  <c r="F76" i="1"/>
  <c r="G76" i="1" s="1"/>
  <c r="I76" i="1"/>
  <c r="J76" i="1" s="1"/>
  <c r="K76" i="1" s="1"/>
  <c r="N76" i="1"/>
  <c r="O76" i="1"/>
  <c r="P76" i="1"/>
  <c r="Q76" i="1" s="1"/>
  <c r="S76" i="1"/>
  <c r="T76" i="1" s="1"/>
  <c r="U76" i="1" s="1"/>
  <c r="D77" i="1"/>
  <c r="E77" i="1"/>
  <c r="F77" i="1"/>
  <c r="G77" i="1" s="1"/>
  <c r="I77" i="1"/>
  <c r="J77" i="1" s="1"/>
  <c r="K77" i="1" s="1"/>
  <c r="N77" i="1"/>
  <c r="O77" i="1"/>
  <c r="P77" i="1"/>
  <c r="Q77" i="1" s="1"/>
  <c r="S77" i="1"/>
  <c r="T77" i="1" s="1"/>
  <c r="U77" i="1" s="1"/>
  <c r="D78" i="1"/>
  <c r="E78" i="1"/>
  <c r="F78" i="1"/>
  <c r="G78" i="1" s="1"/>
  <c r="I78" i="1"/>
  <c r="J78" i="1" s="1"/>
  <c r="K78" i="1" s="1"/>
  <c r="N78" i="1"/>
  <c r="O78" i="1"/>
  <c r="P78" i="1"/>
  <c r="Q78" i="1" s="1"/>
  <c r="S78" i="1"/>
  <c r="T78" i="1" s="1"/>
  <c r="U78" i="1" s="1"/>
  <c r="D79" i="1"/>
  <c r="E79" i="1"/>
  <c r="F79" i="1"/>
  <c r="G79" i="1" s="1"/>
  <c r="I79" i="1"/>
  <c r="J79" i="1" s="1"/>
  <c r="K79" i="1" s="1"/>
  <c r="N79" i="1"/>
  <c r="O79" i="1"/>
  <c r="P79" i="1"/>
  <c r="Q79" i="1" s="1"/>
  <c r="S79" i="1"/>
  <c r="T79" i="1" s="1"/>
  <c r="U79" i="1" s="1"/>
  <c r="D80" i="1"/>
  <c r="E80" i="1"/>
  <c r="F80" i="1"/>
  <c r="G80" i="1" s="1"/>
  <c r="I80" i="1"/>
  <c r="J80" i="1" s="1"/>
  <c r="K80" i="1" s="1"/>
  <c r="N80" i="1"/>
  <c r="O80" i="1"/>
  <c r="P80" i="1"/>
  <c r="Q80" i="1" s="1"/>
  <c r="S80" i="1"/>
  <c r="T80" i="1"/>
  <c r="U80" i="1" s="1"/>
  <c r="D81" i="1"/>
  <c r="E81" i="1"/>
  <c r="F81" i="1"/>
  <c r="G81" i="1" s="1"/>
  <c r="I81" i="1"/>
  <c r="L81" i="1" s="1"/>
  <c r="J81" i="1"/>
  <c r="K81" i="1" s="1"/>
  <c r="N81" i="1"/>
  <c r="O81" i="1"/>
  <c r="P81" i="1"/>
  <c r="Q81" i="1" s="1"/>
  <c r="S81" i="1"/>
  <c r="V81" i="1" s="1"/>
  <c r="T81" i="1"/>
  <c r="U81" i="1" s="1"/>
  <c r="D82" i="1"/>
  <c r="E82" i="1"/>
  <c r="F82" i="1"/>
  <c r="G82" i="1" s="1"/>
  <c r="I82" i="1"/>
  <c r="L82" i="1" s="1"/>
  <c r="J82" i="1"/>
  <c r="K82" i="1" s="1"/>
  <c r="N82" i="1"/>
  <c r="O82" i="1"/>
  <c r="P82" i="1"/>
  <c r="Q82" i="1" s="1"/>
  <c r="S82" i="1"/>
  <c r="T82" i="1"/>
  <c r="U82" i="1" s="1"/>
  <c r="D83" i="1"/>
  <c r="E83" i="1"/>
  <c r="F83" i="1"/>
  <c r="G83" i="1" s="1"/>
  <c r="I83" i="1"/>
  <c r="J83" i="1"/>
  <c r="K83" i="1" s="1"/>
  <c r="N83" i="1"/>
  <c r="O83" i="1"/>
  <c r="P83" i="1"/>
  <c r="Q83" i="1" s="1"/>
  <c r="S83" i="1"/>
  <c r="T83" i="1"/>
  <c r="U83" i="1" s="1"/>
  <c r="D84" i="1"/>
  <c r="E84" i="1"/>
  <c r="F84" i="1"/>
  <c r="G84" i="1" s="1"/>
  <c r="I84" i="1"/>
  <c r="J84" i="1"/>
  <c r="K84" i="1" s="1"/>
  <c r="N84" i="1"/>
  <c r="O84" i="1"/>
  <c r="P84" i="1"/>
  <c r="Q84" i="1" s="1"/>
  <c r="S84" i="1"/>
  <c r="T84" i="1"/>
  <c r="U84" i="1" s="1"/>
  <c r="D85" i="1"/>
  <c r="E85" i="1"/>
  <c r="F85" i="1"/>
  <c r="G85" i="1" s="1"/>
  <c r="I85" i="1"/>
  <c r="L85" i="1" s="1"/>
  <c r="J85" i="1"/>
  <c r="K85" i="1" s="1"/>
  <c r="N85" i="1"/>
  <c r="O85" i="1"/>
  <c r="P85" i="1"/>
  <c r="Q85" i="1" s="1"/>
  <c r="S85" i="1"/>
  <c r="V85" i="1" s="1"/>
  <c r="T85" i="1"/>
  <c r="U85" i="1" s="1"/>
  <c r="D86" i="1"/>
  <c r="E86" i="1"/>
  <c r="F86" i="1"/>
  <c r="G86" i="1" s="1"/>
  <c r="I86" i="1"/>
  <c r="L86" i="1" s="1"/>
  <c r="J86" i="1"/>
  <c r="K86" i="1" s="1"/>
  <c r="N86" i="1"/>
  <c r="O86" i="1"/>
  <c r="P86" i="1"/>
  <c r="Q86" i="1" s="1"/>
  <c r="S86" i="1"/>
  <c r="T86" i="1"/>
  <c r="U86" i="1" s="1"/>
  <c r="D87" i="1"/>
  <c r="E87" i="1"/>
  <c r="F87" i="1"/>
  <c r="G87" i="1" s="1"/>
  <c r="I87" i="1"/>
  <c r="J87" i="1"/>
  <c r="K87" i="1" s="1"/>
  <c r="N87" i="1"/>
  <c r="O87" i="1"/>
  <c r="P87" i="1"/>
  <c r="Q87" i="1" s="1"/>
  <c r="S87" i="1"/>
  <c r="T87" i="1"/>
  <c r="U87" i="1" s="1"/>
  <c r="D88" i="1"/>
  <c r="E88" i="1"/>
  <c r="F88" i="1"/>
  <c r="G88" i="1" s="1"/>
  <c r="I88" i="1"/>
  <c r="J88" i="1"/>
  <c r="K88" i="1" s="1"/>
  <c r="N88" i="1"/>
  <c r="O88" i="1"/>
  <c r="P88" i="1"/>
  <c r="Q88" i="1" s="1"/>
  <c r="S88" i="1"/>
  <c r="T88" i="1"/>
  <c r="U88" i="1" s="1"/>
  <c r="D89" i="1"/>
  <c r="E89" i="1"/>
  <c r="F89" i="1"/>
  <c r="G89" i="1" s="1"/>
  <c r="I89" i="1"/>
  <c r="L89" i="1" s="1"/>
  <c r="J89" i="1"/>
  <c r="K89" i="1" s="1"/>
  <c r="N89" i="1"/>
  <c r="O89" i="1"/>
  <c r="P89" i="1"/>
  <c r="Q89" i="1" s="1"/>
  <c r="S89" i="1"/>
  <c r="V89" i="1" s="1"/>
  <c r="T89" i="1"/>
  <c r="U89" i="1" s="1"/>
  <c r="D90" i="1"/>
  <c r="E90" i="1"/>
  <c r="F90" i="1"/>
  <c r="G90" i="1" s="1"/>
  <c r="I90" i="1"/>
  <c r="L90" i="1" s="1"/>
  <c r="J90" i="1"/>
  <c r="K90" i="1" s="1"/>
  <c r="N90" i="1"/>
  <c r="O90" i="1"/>
  <c r="P90" i="1"/>
  <c r="Q90" i="1" s="1"/>
  <c r="S90" i="1"/>
  <c r="T90" i="1"/>
  <c r="U90" i="1" s="1"/>
  <c r="D91" i="1"/>
  <c r="E91" i="1"/>
  <c r="F91" i="1"/>
  <c r="G91" i="1" s="1"/>
  <c r="I91" i="1"/>
  <c r="J91" i="1"/>
  <c r="K91" i="1" s="1"/>
  <c r="N91" i="1"/>
  <c r="O91" i="1"/>
  <c r="P91" i="1"/>
  <c r="Q91" i="1" s="1"/>
  <c r="S91" i="1"/>
  <c r="T91" i="1"/>
  <c r="U91" i="1" s="1"/>
  <c r="D92" i="1"/>
  <c r="E92" i="1"/>
  <c r="F92" i="1"/>
  <c r="G92" i="1" s="1"/>
  <c r="I92" i="1"/>
  <c r="J92" i="1"/>
  <c r="K92" i="1" s="1"/>
  <c r="N92" i="1"/>
  <c r="O92" i="1"/>
  <c r="P92" i="1"/>
  <c r="Q92" i="1" s="1"/>
  <c r="S92" i="1"/>
  <c r="T92" i="1"/>
  <c r="U92" i="1" s="1"/>
  <c r="D93" i="1"/>
  <c r="E93" i="1"/>
  <c r="F93" i="1"/>
  <c r="G93" i="1" s="1"/>
  <c r="I93" i="1"/>
  <c r="L93" i="1" s="1"/>
  <c r="J93" i="1"/>
  <c r="K93" i="1" s="1"/>
  <c r="N93" i="1"/>
  <c r="O93" i="1"/>
  <c r="P93" i="1"/>
  <c r="Q93" i="1" s="1"/>
  <c r="S93" i="1"/>
  <c r="V93" i="1" s="1"/>
  <c r="T93" i="1"/>
  <c r="U93" i="1" s="1"/>
  <c r="D94" i="1"/>
  <c r="E94" i="1"/>
  <c r="F94" i="1"/>
  <c r="G94" i="1" s="1"/>
  <c r="I94" i="1"/>
  <c r="L94" i="1" s="1"/>
  <c r="J94" i="1"/>
  <c r="K94" i="1" s="1"/>
  <c r="N94" i="1"/>
  <c r="O94" i="1"/>
  <c r="P94" i="1"/>
  <c r="Q94" i="1" s="1"/>
  <c r="S94" i="1"/>
  <c r="T94" i="1"/>
  <c r="U94" i="1" s="1"/>
  <c r="D95" i="1"/>
  <c r="E95" i="1"/>
  <c r="F95" i="1"/>
  <c r="G95" i="1" s="1"/>
  <c r="I95" i="1"/>
  <c r="J95" i="1"/>
  <c r="K95" i="1" s="1"/>
  <c r="N95" i="1"/>
  <c r="O95" i="1"/>
  <c r="P95" i="1"/>
  <c r="Q95" i="1" s="1"/>
  <c r="S95" i="1"/>
  <c r="T95" i="1"/>
  <c r="U95" i="1" s="1"/>
  <c r="D96" i="1"/>
  <c r="E96" i="1"/>
  <c r="F96" i="1"/>
  <c r="G96" i="1" s="1"/>
  <c r="I96" i="1"/>
  <c r="J96" i="1"/>
  <c r="K96" i="1" s="1"/>
  <c r="N96" i="1"/>
  <c r="O96" i="1"/>
  <c r="P96" i="1"/>
  <c r="Q96" i="1" s="1"/>
  <c r="S96" i="1"/>
  <c r="T96" i="1"/>
  <c r="U96" i="1" s="1"/>
  <c r="D97" i="1"/>
  <c r="E97" i="1"/>
  <c r="F97" i="1"/>
  <c r="G97" i="1" s="1"/>
  <c r="I97" i="1"/>
  <c r="L97" i="1" s="1"/>
  <c r="J97" i="1"/>
  <c r="K97" i="1" s="1"/>
  <c r="N97" i="1"/>
  <c r="O97" i="1"/>
  <c r="P97" i="1"/>
  <c r="Q97" i="1" s="1"/>
  <c r="S97" i="1"/>
  <c r="V97" i="1" s="1"/>
  <c r="T97" i="1"/>
  <c r="U97" i="1" s="1"/>
  <c r="D98" i="1"/>
  <c r="E98" i="1"/>
  <c r="F98" i="1"/>
  <c r="G98" i="1" s="1"/>
  <c r="I98" i="1"/>
  <c r="L98" i="1" s="1"/>
  <c r="J98" i="1"/>
  <c r="K98" i="1" s="1"/>
  <c r="N98" i="1"/>
  <c r="O98" i="1"/>
  <c r="P98" i="1"/>
  <c r="Q98" i="1" s="1"/>
  <c r="S98" i="1"/>
  <c r="T98" i="1"/>
  <c r="U98" i="1" s="1"/>
  <c r="D99" i="1"/>
  <c r="E99" i="1"/>
  <c r="F99" i="1"/>
  <c r="G99" i="1" s="1"/>
  <c r="I99" i="1"/>
  <c r="J99" i="1"/>
  <c r="K99" i="1" s="1"/>
  <c r="N99" i="1"/>
  <c r="O99" i="1"/>
  <c r="P99" i="1"/>
  <c r="Q99" i="1" s="1"/>
  <c r="S99" i="1"/>
  <c r="T99" i="1"/>
  <c r="U99" i="1" s="1"/>
  <c r="D100" i="1"/>
  <c r="E100" i="1"/>
  <c r="F100" i="1"/>
  <c r="G100" i="1" s="1"/>
  <c r="I100" i="1"/>
  <c r="J100" i="1"/>
  <c r="K100" i="1" s="1"/>
  <c r="N100" i="1"/>
  <c r="O100" i="1"/>
  <c r="P100" i="1"/>
  <c r="Q100" i="1" s="1"/>
  <c r="S100" i="1"/>
  <c r="T100" i="1"/>
  <c r="U100" i="1" s="1"/>
  <c r="D101" i="1"/>
  <c r="E101" i="1"/>
  <c r="F101" i="1"/>
  <c r="G101" i="1" s="1"/>
  <c r="I101" i="1"/>
  <c r="L101" i="1" s="1"/>
  <c r="J101" i="1"/>
  <c r="K101" i="1" s="1"/>
  <c r="N101" i="1"/>
  <c r="O101" i="1"/>
  <c r="P101" i="1"/>
  <c r="Q101" i="1" s="1"/>
  <c r="S101" i="1"/>
  <c r="V101" i="1" s="1"/>
  <c r="T101" i="1"/>
  <c r="U101" i="1" s="1"/>
  <c r="Q26" i="5" l="1"/>
  <c r="G26" i="5"/>
  <c r="V26" i="1"/>
  <c r="Q26" i="1"/>
  <c r="L25" i="1"/>
  <c r="V24" i="1"/>
  <c r="G23" i="1"/>
  <c r="V23" i="1"/>
  <c r="V22" i="1"/>
  <c r="Q22" i="1"/>
  <c r="L21" i="1"/>
  <c r="F21" i="1"/>
  <c r="G21" i="1" s="1"/>
  <c r="Q20" i="4"/>
  <c r="V20" i="1"/>
  <c r="G20" i="1"/>
  <c r="Q19" i="5"/>
  <c r="V19" i="1"/>
  <c r="L18" i="1"/>
  <c r="G18" i="5"/>
  <c r="V17" i="1"/>
  <c r="L17" i="1"/>
  <c r="Q16" i="5"/>
  <c r="L15" i="4"/>
  <c r="V15" i="1"/>
  <c r="L15" i="1"/>
  <c r="L14" i="1"/>
  <c r="V13" i="1"/>
  <c r="L13" i="1"/>
  <c r="L12" i="1"/>
  <c r="Q10" i="5"/>
  <c r="V10" i="4"/>
  <c r="V5" i="4"/>
  <c r="Q3" i="5"/>
  <c r="Q2" i="5"/>
  <c r="G2" i="5"/>
  <c r="G99" i="5"/>
  <c r="Q101" i="5"/>
  <c r="V60" i="5"/>
  <c r="Q30" i="5"/>
  <c r="Q14" i="5"/>
  <c r="G30" i="5"/>
  <c r="G14" i="5"/>
  <c r="G19" i="5"/>
  <c r="Q23" i="5"/>
  <c r="Q7" i="5"/>
  <c r="Q98" i="5"/>
  <c r="G101" i="5"/>
  <c r="V64" i="5"/>
  <c r="Q28" i="5"/>
  <c r="Q12" i="5"/>
  <c r="G28" i="5"/>
  <c r="G12" i="5"/>
  <c r="G13" i="5"/>
  <c r="G23" i="5"/>
  <c r="Q21" i="5"/>
  <c r="Q5" i="5"/>
  <c r="Q24" i="5"/>
  <c r="Q8" i="5"/>
  <c r="G24" i="5"/>
  <c r="G8" i="5"/>
  <c r="G3" i="5"/>
  <c r="Q17" i="5"/>
  <c r="G25" i="5"/>
  <c r="G97" i="5"/>
  <c r="Q22" i="5"/>
  <c r="Q6" i="5"/>
  <c r="G22" i="5"/>
  <c r="G6" i="5"/>
  <c r="Q31" i="5"/>
  <c r="Q15" i="5"/>
  <c r="G15" i="5"/>
  <c r="G29" i="5"/>
  <c r="Q96" i="5"/>
  <c r="G96" i="5"/>
  <c r="Q20" i="5"/>
  <c r="Q4" i="5"/>
  <c r="G20" i="5"/>
  <c r="G4" i="5"/>
  <c r="Q29" i="5"/>
  <c r="Q13" i="5"/>
  <c r="G5" i="5"/>
  <c r="G21" i="5"/>
  <c r="V62" i="5"/>
  <c r="G31" i="5"/>
  <c r="Q27" i="5"/>
  <c r="Q11" i="5"/>
  <c r="G17" i="5"/>
  <c r="G98" i="5"/>
  <c r="G32" i="5"/>
  <c r="G27" i="5"/>
  <c r="Q25" i="5"/>
  <c r="Q9" i="5"/>
  <c r="G9" i="5"/>
  <c r="Q99" i="4"/>
  <c r="Q91" i="4"/>
  <c r="Q83" i="4"/>
  <c r="Q75" i="4"/>
  <c r="Q38" i="4"/>
  <c r="Q47" i="4"/>
  <c r="G96" i="4"/>
  <c r="G51" i="4"/>
  <c r="G84" i="4"/>
  <c r="G76" i="4"/>
  <c r="L17" i="4"/>
  <c r="V11" i="4"/>
  <c r="V19" i="4"/>
  <c r="L4" i="4"/>
  <c r="G95" i="4"/>
  <c r="G87" i="4"/>
  <c r="G79" i="4"/>
  <c r="G71" i="4"/>
  <c r="Q98" i="4"/>
  <c r="Q90" i="4"/>
  <c r="Q82" i="4"/>
  <c r="Q74" i="4"/>
  <c r="Q68" i="4"/>
  <c r="G57" i="4"/>
  <c r="Q43" i="4"/>
  <c r="G58" i="4"/>
  <c r="G42" i="4"/>
  <c r="Q56" i="4"/>
  <c r="Q32" i="4"/>
  <c r="G70" i="4"/>
  <c r="G35" i="4"/>
  <c r="Q53" i="4"/>
  <c r="V6" i="4"/>
  <c r="L11" i="4"/>
  <c r="V17" i="4"/>
  <c r="Q58" i="4"/>
  <c r="Q34" i="4"/>
  <c r="Q39" i="4"/>
  <c r="Q52" i="4"/>
  <c r="G47" i="4"/>
  <c r="Q37" i="4"/>
  <c r="G82" i="4"/>
  <c r="G74" i="4"/>
  <c r="V18" i="4"/>
  <c r="L13" i="4"/>
  <c r="V3" i="4"/>
  <c r="V15" i="4"/>
  <c r="V9" i="4"/>
  <c r="L18" i="4"/>
  <c r="L2" i="4"/>
  <c r="G101" i="4"/>
  <c r="G93" i="4"/>
  <c r="G85" i="4"/>
  <c r="G77" i="4"/>
  <c r="G69" i="4"/>
  <c r="Q96" i="4"/>
  <c r="Q88" i="4"/>
  <c r="Q80" i="4"/>
  <c r="Q72" i="4"/>
  <c r="Q54" i="4"/>
  <c r="G53" i="4"/>
  <c r="G54" i="4"/>
  <c r="Q48" i="4"/>
  <c r="G36" i="4"/>
  <c r="Q49" i="4"/>
  <c r="V12" i="4"/>
  <c r="V16" i="4"/>
  <c r="L7" i="4"/>
  <c r="Q50" i="4"/>
  <c r="Q44" i="4"/>
  <c r="G59" i="4"/>
  <c r="G43" i="4"/>
  <c r="V2" i="4"/>
  <c r="L9" i="4"/>
  <c r="V8" i="4"/>
  <c r="V7" i="4"/>
  <c r="L16" i="4"/>
  <c r="L14" i="4"/>
  <c r="V14" i="4"/>
  <c r="L12" i="4"/>
  <c r="G99" i="4"/>
  <c r="G91" i="4"/>
  <c r="G83" i="4"/>
  <c r="G75" i="4"/>
  <c r="Q94" i="4"/>
  <c r="Q86" i="4"/>
  <c r="Q46" i="4"/>
  <c r="G49" i="4"/>
  <c r="G50" i="4"/>
  <c r="Q40" i="4"/>
  <c r="G40" i="4"/>
  <c r="Q45" i="4"/>
  <c r="G56" i="4"/>
  <c r="V4" i="4"/>
  <c r="L19" i="4"/>
  <c r="L3" i="4"/>
  <c r="L8" i="4"/>
  <c r="Q101" i="4"/>
  <c r="Q93" i="4"/>
  <c r="Q42" i="4"/>
  <c r="Q55" i="4"/>
  <c r="G92" i="4"/>
  <c r="G55" i="4"/>
  <c r="G39" i="4"/>
  <c r="G90" i="4"/>
  <c r="G78" i="4"/>
  <c r="G52" i="4"/>
  <c r="L5" i="4"/>
  <c r="G22" i="4"/>
  <c r="L10" i="4"/>
  <c r="V13" i="4"/>
  <c r="Q21" i="4"/>
  <c r="V11" i="1"/>
  <c r="L11" i="1"/>
  <c r="V10" i="1"/>
  <c r="L9" i="1"/>
  <c r="L7" i="1"/>
  <c r="V6" i="1"/>
  <c r="L6" i="1"/>
  <c r="L5" i="1"/>
  <c r="V3" i="1"/>
  <c r="L3" i="3"/>
  <c r="V3" i="3"/>
  <c r="V5" i="3"/>
  <c r="V7" i="3"/>
  <c r="V9" i="3"/>
  <c r="V11" i="3"/>
  <c r="V13" i="3"/>
  <c r="V15" i="3"/>
  <c r="V17" i="3"/>
  <c r="V19" i="3"/>
  <c r="G12" i="3"/>
  <c r="L8" i="3"/>
  <c r="L10" i="3"/>
  <c r="L12" i="3"/>
  <c r="L16" i="3"/>
  <c r="L18" i="3"/>
  <c r="L2" i="3"/>
  <c r="L14" i="3"/>
  <c r="L4" i="3"/>
  <c r="V2" i="3"/>
  <c r="V4" i="3"/>
  <c r="V6" i="3"/>
  <c r="V8" i="3"/>
  <c r="V10" i="3"/>
  <c r="V12" i="3"/>
  <c r="V14" i="3"/>
  <c r="V16" i="3"/>
  <c r="V18" i="3"/>
  <c r="L6" i="3"/>
  <c r="L5" i="3"/>
  <c r="L7" i="3"/>
  <c r="L9" i="3"/>
  <c r="L11" i="3"/>
  <c r="L13" i="3"/>
  <c r="L15" i="3"/>
  <c r="L17" i="3"/>
  <c r="L19" i="3"/>
  <c r="V34" i="3"/>
  <c r="V36" i="3"/>
  <c r="P48" i="3"/>
  <c r="Q48" i="3" s="1"/>
  <c r="P56" i="3"/>
  <c r="Q56" i="3" s="1"/>
  <c r="J71" i="3"/>
  <c r="K71" i="3" s="1"/>
  <c r="E94" i="3"/>
  <c r="F94" i="3" s="1"/>
  <c r="E100" i="3"/>
  <c r="F100" i="3" s="1"/>
  <c r="Q6" i="3"/>
  <c r="G9" i="3"/>
  <c r="Q16" i="3"/>
  <c r="F21" i="3"/>
  <c r="P21" i="3"/>
  <c r="G25" i="3"/>
  <c r="F26" i="3"/>
  <c r="P26" i="3"/>
  <c r="E27" i="3"/>
  <c r="F27" i="3" s="1"/>
  <c r="O27" i="3"/>
  <c r="P27" i="3" s="1"/>
  <c r="G29" i="3"/>
  <c r="U30" i="3"/>
  <c r="V30" i="3" s="1"/>
  <c r="G33" i="3"/>
  <c r="U34" i="3"/>
  <c r="U36" i="3"/>
  <c r="L42" i="3"/>
  <c r="G43" i="3"/>
  <c r="F43" i="3"/>
  <c r="U43" i="3"/>
  <c r="V43" i="3" s="1"/>
  <c r="L46" i="3"/>
  <c r="F47" i="3"/>
  <c r="G47" i="3" s="1"/>
  <c r="L50" i="3"/>
  <c r="F51" i="3"/>
  <c r="G51" i="3" s="1"/>
  <c r="U51" i="3"/>
  <c r="V51" i="3" s="1"/>
  <c r="L54" i="3"/>
  <c r="G55" i="3"/>
  <c r="F55" i="3"/>
  <c r="L58" i="3"/>
  <c r="E64" i="3"/>
  <c r="F64" i="3" s="1"/>
  <c r="G64" i="3"/>
  <c r="J75" i="3"/>
  <c r="K75" i="3" s="1"/>
  <c r="V38" i="3"/>
  <c r="V40" i="3"/>
  <c r="Q44" i="3"/>
  <c r="P44" i="3"/>
  <c r="V47" i="3"/>
  <c r="Q52" i="3"/>
  <c r="P52" i="3"/>
  <c r="V55" i="3"/>
  <c r="E60" i="3"/>
  <c r="F60" i="3" s="1"/>
  <c r="G92" i="3"/>
  <c r="E92" i="3"/>
  <c r="F92" i="3" s="1"/>
  <c r="E96" i="3"/>
  <c r="F96" i="3" s="1"/>
  <c r="G98" i="3"/>
  <c r="E98" i="3"/>
  <c r="F98" i="3" s="1"/>
  <c r="L36" i="3"/>
  <c r="L38" i="3"/>
  <c r="L40" i="3"/>
  <c r="V44" i="3"/>
  <c r="P45" i="3"/>
  <c r="Q45" i="3" s="1"/>
  <c r="V48" i="3"/>
  <c r="P49" i="3"/>
  <c r="Q49" i="3" s="1"/>
  <c r="V52" i="3"/>
  <c r="Q53" i="3"/>
  <c r="P53" i="3"/>
  <c r="V56" i="3"/>
  <c r="Q57" i="3"/>
  <c r="E68" i="3"/>
  <c r="F68" i="3" s="1"/>
  <c r="J79" i="3"/>
  <c r="K79" i="3" s="1"/>
  <c r="J83" i="3"/>
  <c r="K83" i="3" s="1"/>
  <c r="E85" i="3"/>
  <c r="F85" i="3" s="1"/>
  <c r="L43" i="3"/>
  <c r="F44" i="3"/>
  <c r="G44" i="3" s="1"/>
  <c r="L47" i="3"/>
  <c r="G48" i="3"/>
  <c r="F48" i="3"/>
  <c r="L51" i="3"/>
  <c r="G52" i="3"/>
  <c r="F52" i="3"/>
  <c r="L55" i="3"/>
  <c r="G56" i="3"/>
  <c r="F56" i="3"/>
  <c r="L59" i="3"/>
  <c r="E72" i="3"/>
  <c r="F72" i="3" s="1"/>
  <c r="G89" i="3"/>
  <c r="E89" i="3"/>
  <c r="F89" i="3" s="1"/>
  <c r="K29" i="3"/>
  <c r="L29" i="3" s="1"/>
  <c r="Q31" i="3"/>
  <c r="K33" i="3"/>
  <c r="L33" i="3" s="1"/>
  <c r="V41" i="3"/>
  <c r="Q42" i="3"/>
  <c r="P42" i="3"/>
  <c r="K43" i="3"/>
  <c r="Q46" i="3"/>
  <c r="P46" i="3"/>
  <c r="Q50" i="3"/>
  <c r="P50" i="3"/>
  <c r="Q54" i="3"/>
  <c r="P54" i="3"/>
  <c r="Q58" i="3"/>
  <c r="E76" i="3"/>
  <c r="F76" i="3" s="1"/>
  <c r="K21" i="3"/>
  <c r="U21" i="3"/>
  <c r="K26" i="3"/>
  <c r="U26" i="3"/>
  <c r="J27" i="3"/>
  <c r="K27" i="3" s="1"/>
  <c r="T27" i="3"/>
  <c r="U27" i="3" s="1"/>
  <c r="G31" i="3"/>
  <c r="U35" i="3"/>
  <c r="V35" i="3" s="1"/>
  <c r="U37" i="3"/>
  <c r="V37" i="3" s="1"/>
  <c r="U39" i="3"/>
  <c r="V39" i="3" s="1"/>
  <c r="U41" i="3"/>
  <c r="L44" i="3"/>
  <c r="F45" i="3"/>
  <c r="G45" i="3" s="1"/>
  <c r="U45" i="3"/>
  <c r="V45" i="3" s="1"/>
  <c r="L48" i="3"/>
  <c r="F49" i="3"/>
  <c r="G49" i="3" s="1"/>
  <c r="U49" i="3"/>
  <c r="V49" i="3" s="1"/>
  <c r="L52" i="3"/>
  <c r="F53" i="3"/>
  <c r="G53" i="3" s="1"/>
  <c r="U53" i="3"/>
  <c r="V53" i="3" s="1"/>
  <c r="L56" i="3"/>
  <c r="E80" i="3"/>
  <c r="F80" i="3" s="1"/>
  <c r="E84" i="3"/>
  <c r="F84" i="3" s="1"/>
  <c r="L37" i="3"/>
  <c r="V42" i="3"/>
  <c r="P43" i="3"/>
  <c r="Q43" i="3" s="1"/>
  <c r="P47" i="3"/>
  <c r="Q47" i="3" s="1"/>
  <c r="V50" i="3"/>
  <c r="P51" i="3"/>
  <c r="Q51" i="3" s="1"/>
  <c r="V54" i="3"/>
  <c r="Q55" i="3"/>
  <c r="P55" i="3"/>
  <c r="V58" i="3"/>
  <c r="J63" i="3"/>
  <c r="K63" i="3" s="1"/>
  <c r="T87" i="3"/>
  <c r="U87" i="3" s="1"/>
  <c r="G30" i="3"/>
  <c r="G34" i="3"/>
  <c r="K35" i="3"/>
  <c r="L35" i="3" s="1"/>
  <c r="K37" i="3"/>
  <c r="K39" i="3"/>
  <c r="L39" i="3" s="1"/>
  <c r="K41" i="3"/>
  <c r="L41" i="3" s="1"/>
  <c r="F42" i="3"/>
  <c r="G42" i="3" s="1"/>
  <c r="U42" i="3"/>
  <c r="L45" i="3"/>
  <c r="F46" i="3"/>
  <c r="G46" i="3" s="1"/>
  <c r="U46" i="3"/>
  <c r="V46" i="3" s="1"/>
  <c r="L49" i="3"/>
  <c r="F50" i="3"/>
  <c r="G50" i="3" s="1"/>
  <c r="U50" i="3"/>
  <c r="L53" i="3"/>
  <c r="F54" i="3"/>
  <c r="G54" i="3" s="1"/>
  <c r="L57" i="3"/>
  <c r="G58" i="3"/>
  <c r="J67" i="3"/>
  <c r="K67" i="3" s="1"/>
  <c r="L67" i="3"/>
  <c r="V60" i="3"/>
  <c r="V64" i="3"/>
  <c r="V68" i="3"/>
  <c r="V72" i="3"/>
  <c r="V76" i="3"/>
  <c r="V80" i="3"/>
  <c r="J85" i="3"/>
  <c r="K85" i="3" s="1"/>
  <c r="O86" i="3"/>
  <c r="P86" i="3" s="1"/>
  <c r="J89" i="3"/>
  <c r="K89" i="3" s="1"/>
  <c r="Q90" i="3"/>
  <c r="O90" i="3"/>
  <c r="P90" i="3" s="1"/>
  <c r="J92" i="3"/>
  <c r="K92" i="3" s="1"/>
  <c r="L96" i="3"/>
  <c r="Q62" i="3"/>
  <c r="Q66" i="3"/>
  <c r="Q70" i="3"/>
  <c r="Q74" i="3"/>
  <c r="Q78" i="3"/>
  <c r="Q82" i="3"/>
  <c r="J84" i="3"/>
  <c r="K84" i="3" s="1"/>
  <c r="V86" i="3"/>
  <c r="T86" i="3"/>
  <c r="U86" i="3" s="1"/>
  <c r="E88" i="3"/>
  <c r="F88" i="3" s="1"/>
  <c r="T90" i="3"/>
  <c r="U90" i="3" s="1"/>
  <c r="O92" i="3"/>
  <c r="P92" i="3" s="1"/>
  <c r="Q94" i="3"/>
  <c r="O94" i="3"/>
  <c r="P94" i="3" s="1"/>
  <c r="O96" i="3"/>
  <c r="P96" i="3" s="1"/>
  <c r="O98" i="3"/>
  <c r="P98" i="3" s="1"/>
  <c r="O100" i="3"/>
  <c r="P100" i="3" s="1"/>
  <c r="Q85" i="3"/>
  <c r="O85" i="3"/>
  <c r="P85" i="3" s="1"/>
  <c r="J88" i="3"/>
  <c r="K88" i="3" s="1"/>
  <c r="O89" i="3"/>
  <c r="P89" i="3" s="1"/>
  <c r="T92" i="3"/>
  <c r="U92" i="3" s="1"/>
  <c r="V94" i="3"/>
  <c r="V96" i="3"/>
  <c r="F57" i="3"/>
  <c r="G57" i="3" s="1"/>
  <c r="P57" i="3"/>
  <c r="F58" i="3"/>
  <c r="P58" i="3"/>
  <c r="F59" i="3"/>
  <c r="G59" i="3" s="1"/>
  <c r="Q59" i="3"/>
  <c r="Q63" i="3"/>
  <c r="Q67" i="3"/>
  <c r="Q71" i="3"/>
  <c r="Q75" i="3"/>
  <c r="Q79" i="3"/>
  <c r="Q83" i="3"/>
  <c r="V85" i="3"/>
  <c r="T85" i="3"/>
  <c r="U85" i="3" s="1"/>
  <c r="E87" i="3"/>
  <c r="F87" i="3" s="1"/>
  <c r="T89" i="3"/>
  <c r="U89" i="3" s="1"/>
  <c r="E91" i="3"/>
  <c r="F91" i="3" s="1"/>
  <c r="G93" i="3"/>
  <c r="E93" i="3"/>
  <c r="F93" i="3" s="1"/>
  <c r="E95" i="3"/>
  <c r="F95" i="3" s="1"/>
  <c r="E97" i="3"/>
  <c r="F97" i="3" s="1"/>
  <c r="E99" i="3"/>
  <c r="F99" i="3" s="1"/>
  <c r="G101" i="3"/>
  <c r="E101" i="3"/>
  <c r="F101" i="3" s="1"/>
  <c r="V62" i="3"/>
  <c r="V66" i="3"/>
  <c r="V70" i="3"/>
  <c r="V74" i="3"/>
  <c r="V78" i="3"/>
  <c r="V82" i="3"/>
  <c r="L87" i="3"/>
  <c r="J87" i="3"/>
  <c r="K87" i="3" s="1"/>
  <c r="O88" i="3"/>
  <c r="P88" i="3" s="1"/>
  <c r="J91" i="3"/>
  <c r="K91" i="3" s="1"/>
  <c r="J93" i="3"/>
  <c r="K93" i="3" s="1"/>
  <c r="L95" i="3"/>
  <c r="Q60" i="3"/>
  <c r="L61" i="3"/>
  <c r="Q64" i="3"/>
  <c r="L65" i="3"/>
  <c r="Q68" i="3"/>
  <c r="L69" i="3"/>
  <c r="Q72" i="3"/>
  <c r="L73" i="3"/>
  <c r="Q76" i="3"/>
  <c r="L77" i="3"/>
  <c r="Q80" i="3"/>
  <c r="L81" i="3"/>
  <c r="V84" i="3"/>
  <c r="T84" i="3"/>
  <c r="U84" i="3" s="1"/>
  <c r="E86" i="3"/>
  <c r="F86" i="3" s="1"/>
  <c r="T88" i="3"/>
  <c r="U88" i="3" s="1"/>
  <c r="E90" i="3"/>
  <c r="F90" i="3" s="1"/>
  <c r="Q91" i="3"/>
  <c r="O91" i="3"/>
  <c r="P91" i="3" s="1"/>
  <c r="O93" i="3"/>
  <c r="P93" i="3" s="1"/>
  <c r="O95" i="3"/>
  <c r="P95" i="3" s="1"/>
  <c r="O97" i="3"/>
  <c r="P97" i="3" s="1"/>
  <c r="Q99" i="3"/>
  <c r="O99" i="3"/>
  <c r="P99" i="3" s="1"/>
  <c r="O101" i="3"/>
  <c r="P101" i="3" s="1"/>
  <c r="J86" i="3"/>
  <c r="K86" i="3" s="1"/>
  <c r="O87" i="3"/>
  <c r="P87" i="3" s="1"/>
  <c r="L90" i="3"/>
  <c r="J90" i="3"/>
  <c r="K90" i="3" s="1"/>
  <c r="T91" i="3"/>
  <c r="U91" i="3" s="1"/>
  <c r="V101" i="3"/>
  <c r="T93" i="3"/>
  <c r="U93" i="3" s="1"/>
  <c r="J94" i="3"/>
  <c r="K94" i="3" s="1"/>
  <c r="T94" i="3"/>
  <c r="U94" i="3" s="1"/>
  <c r="J95" i="3"/>
  <c r="K95" i="3" s="1"/>
  <c r="T95" i="3"/>
  <c r="U95" i="3" s="1"/>
  <c r="J96" i="3"/>
  <c r="K96" i="3" s="1"/>
  <c r="T96" i="3"/>
  <c r="U96" i="3" s="1"/>
  <c r="J97" i="3"/>
  <c r="K97" i="3" s="1"/>
  <c r="T97" i="3"/>
  <c r="U97" i="3" s="1"/>
  <c r="J98" i="3"/>
  <c r="K98" i="3" s="1"/>
  <c r="T98" i="3"/>
  <c r="U98" i="3" s="1"/>
  <c r="J99" i="3"/>
  <c r="K99" i="3" s="1"/>
  <c r="T99" i="3"/>
  <c r="U99" i="3" s="1"/>
  <c r="J100" i="3"/>
  <c r="K100" i="3" s="1"/>
  <c r="T100" i="3"/>
  <c r="U100" i="3" s="1"/>
  <c r="J101" i="3"/>
  <c r="K101" i="3" s="1"/>
  <c r="T101" i="3"/>
  <c r="U101" i="3" s="1"/>
  <c r="V99" i="1"/>
  <c r="V95" i="1"/>
  <c r="V91" i="1"/>
  <c r="V87" i="1"/>
  <c r="V83" i="1"/>
  <c r="U64" i="1"/>
  <c r="V64" i="1"/>
  <c r="V86" i="1"/>
  <c r="V82" i="1"/>
  <c r="U70" i="1"/>
  <c r="V70" i="1" s="1"/>
  <c r="V98" i="1"/>
  <c r="V94" i="1"/>
  <c r="V90" i="1"/>
  <c r="L100" i="1"/>
  <c r="L96" i="1"/>
  <c r="L92" i="1"/>
  <c r="L88" i="1"/>
  <c r="L84" i="1"/>
  <c r="U66" i="1"/>
  <c r="V66" i="1"/>
  <c r="U72" i="1"/>
  <c r="V72" i="1"/>
  <c r="L99" i="1"/>
  <c r="L87" i="1"/>
  <c r="L83" i="1"/>
  <c r="L95" i="1"/>
  <c r="L91" i="1"/>
  <c r="V100" i="1"/>
  <c r="V96" i="1"/>
  <c r="V92" i="1"/>
  <c r="V88" i="1"/>
  <c r="V84" i="1"/>
  <c r="V80" i="1"/>
  <c r="U68" i="1"/>
  <c r="V68" i="1" s="1"/>
  <c r="Q53" i="1"/>
  <c r="O53" i="1"/>
  <c r="P53" i="1" s="1"/>
  <c r="T46" i="1"/>
  <c r="U46" i="1" s="1"/>
  <c r="V46" i="1"/>
  <c r="G73" i="1"/>
  <c r="G71" i="1"/>
  <c r="G69" i="1"/>
  <c r="G67" i="1"/>
  <c r="G65" i="1"/>
  <c r="J53" i="1"/>
  <c r="K53" i="1" s="1"/>
  <c r="E52" i="1"/>
  <c r="F52" i="1" s="1"/>
  <c r="J49" i="1"/>
  <c r="K49" i="1" s="1"/>
  <c r="E48" i="1"/>
  <c r="F48" i="1" s="1"/>
  <c r="O45" i="1"/>
  <c r="P45" i="1" s="1"/>
  <c r="K42" i="1"/>
  <c r="L42" i="1"/>
  <c r="F40" i="1"/>
  <c r="G40" i="1" s="1"/>
  <c r="G37" i="1"/>
  <c r="G34" i="1"/>
  <c r="T50" i="1"/>
  <c r="U50" i="1" s="1"/>
  <c r="V50" i="1" s="1"/>
  <c r="L74" i="1"/>
  <c r="L72" i="1"/>
  <c r="L70" i="1"/>
  <c r="L68" i="1"/>
  <c r="L66" i="1"/>
  <c r="L64" i="1"/>
  <c r="G62" i="1"/>
  <c r="L61" i="1"/>
  <c r="O60" i="1"/>
  <c r="P60" i="1" s="1"/>
  <c r="O59" i="1"/>
  <c r="P59" i="1" s="1"/>
  <c r="Q59" i="1" s="1"/>
  <c r="O58" i="1"/>
  <c r="P58" i="1" s="1"/>
  <c r="O57" i="1"/>
  <c r="P57" i="1" s="1"/>
  <c r="O56" i="1"/>
  <c r="P56" i="1" s="1"/>
  <c r="O55" i="1"/>
  <c r="P55" i="1" s="1"/>
  <c r="O54" i="1"/>
  <c r="P54" i="1" s="1"/>
  <c r="T51" i="1"/>
  <c r="U51" i="1" s="1"/>
  <c r="V51" i="1" s="1"/>
  <c r="O50" i="1"/>
  <c r="P50" i="1" s="1"/>
  <c r="T47" i="1"/>
  <c r="U47" i="1" s="1"/>
  <c r="V47" i="1" s="1"/>
  <c r="O46" i="1"/>
  <c r="P46" i="1" s="1"/>
  <c r="F28" i="1"/>
  <c r="G28" i="1" s="1"/>
  <c r="G25" i="1"/>
  <c r="V4" i="1"/>
  <c r="Q49" i="1"/>
  <c r="O49" i="1"/>
  <c r="P49" i="1" s="1"/>
  <c r="L80" i="1"/>
  <c r="V79" i="1"/>
  <c r="L79" i="1"/>
  <c r="V78" i="1"/>
  <c r="L78" i="1"/>
  <c r="V77" i="1"/>
  <c r="L77" i="1"/>
  <c r="V76" i="1"/>
  <c r="L76" i="1"/>
  <c r="V75" i="1"/>
  <c r="L75" i="1"/>
  <c r="V74" i="1"/>
  <c r="V62" i="1"/>
  <c r="L60" i="1"/>
  <c r="L59" i="1"/>
  <c r="L58" i="1"/>
  <c r="L57" i="1"/>
  <c r="L56" i="1"/>
  <c r="L55" i="1"/>
  <c r="J54" i="1"/>
  <c r="K54" i="1" s="1"/>
  <c r="L54" i="1"/>
  <c r="E53" i="1"/>
  <c r="F53" i="1" s="1"/>
  <c r="J50" i="1"/>
  <c r="K50" i="1" s="1"/>
  <c r="L50" i="1"/>
  <c r="E49" i="1"/>
  <c r="F49" i="1" s="1"/>
  <c r="J46" i="1"/>
  <c r="K46" i="1" s="1"/>
  <c r="L46" i="1"/>
  <c r="G42" i="1"/>
  <c r="T52" i="1"/>
  <c r="U52" i="1" s="1"/>
  <c r="Q51" i="1"/>
  <c r="O51" i="1"/>
  <c r="P51" i="1" s="1"/>
  <c r="T48" i="1"/>
  <c r="U48" i="1" s="1"/>
  <c r="V48" i="1"/>
  <c r="O47" i="1"/>
  <c r="P47" i="1" s="1"/>
  <c r="O44" i="1"/>
  <c r="P44" i="1" s="1"/>
  <c r="O43" i="1"/>
  <c r="P43" i="1" s="1"/>
  <c r="F36" i="1"/>
  <c r="G36" i="1"/>
  <c r="G74" i="1"/>
  <c r="G72" i="1"/>
  <c r="G70" i="1"/>
  <c r="G68" i="1"/>
  <c r="G66" i="1"/>
  <c r="G64" i="1"/>
  <c r="Q62" i="1"/>
  <c r="V61" i="1"/>
  <c r="E54" i="1"/>
  <c r="F54" i="1" s="1"/>
  <c r="J51" i="1"/>
  <c r="K51" i="1" s="1"/>
  <c r="G50" i="1"/>
  <c r="E50" i="1"/>
  <c r="F50" i="1" s="1"/>
  <c r="J47" i="1"/>
  <c r="K47" i="1" s="1"/>
  <c r="L47" i="1"/>
  <c r="E46" i="1"/>
  <c r="F46" i="1" s="1"/>
  <c r="G45" i="1"/>
  <c r="K44" i="1"/>
  <c r="L44" i="1"/>
  <c r="K43" i="1"/>
  <c r="L43" i="1"/>
  <c r="Q34" i="1"/>
  <c r="Q74" i="1"/>
  <c r="L73" i="1"/>
  <c r="L71" i="1"/>
  <c r="L69" i="1"/>
  <c r="L67" i="1"/>
  <c r="L65" i="1"/>
  <c r="E60" i="1"/>
  <c r="F60" i="1" s="1"/>
  <c r="E59" i="1"/>
  <c r="F59" i="1" s="1"/>
  <c r="G58" i="1"/>
  <c r="E58" i="1"/>
  <c r="F58" i="1" s="1"/>
  <c r="G57" i="1"/>
  <c r="E57" i="1"/>
  <c r="F57" i="1" s="1"/>
  <c r="E56" i="1"/>
  <c r="F56" i="1" s="1"/>
  <c r="E55" i="1"/>
  <c r="F55" i="1" s="1"/>
  <c r="T53" i="1"/>
  <c r="U53" i="1" s="1"/>
  <c r="Q52" i="1"/>
  <c r="O52" i="1"/>
  <c r="P52" i="1" s="1"/>
  <c r="T49" i="1"/>
  <c r="U49" i="1" s="1"/>
  <c r="V49" i="1"/>
  <c r="O48" i="1"/>
  <c r="P48" i="1" s="1"/>
  <c r="V8" i="1"/>
  <c r="V60" i="1"/>
  <c r="V59" i="1"/>
  <c r="V58" i="1"/>
  <c r="V57" i="1"/>
  <c r="V56" i="1"/>
  <c r="V55" i="1"/>
  <c r="V54" i="1"/>
  <c r="J52" i="1"/>
  <c r="K52" i="1" s="1"/>
  <c r="L52" i="1"/>
  <c r="E51" i="1"/>
  <c r="F51" i="1" s="1"/>
  <c r="J48" i="1"/>
  <c r="K48" i="1" s="1"/>
  <c r="L48" i="1"/>
  <c r="E47" i="1"/>
  <c r="F47" i="1" s="1"/>
  <c r="Q42" i="1"/>
  <c r="K40" i="1"/>
  <c r="L40" i="1" s="1"/>
  <c r="F32" i="1"/>
  <c r="G32" i="1"/>
  <c r="G29" i="1"/>
  <c r="G26" i="1"/>
  <c r="V7" i="1"/>
  <c r="V41" i="1"/>
  <c r="G24" i="1"/>
  <c r="L8" i="1"/>
  <c r="L4" i="1"/>
  <c r="L3" i="1"/>
  <c r="V9" i="1"/>
  <c r="V5" i="1"/>
  <c r="V2" i="1"/>
  <c r="Q2" i="1"/>
  <c r="L2" i="1"/>
  <c r="G26" i="3" l="1"/>
  <c r="L26" i="3"/>
  <c r="Q24" i="3"/>
  <c r="L23" i="3"/>
  <c r="V22" i="3"/>
  <c r="Q22" i="3"/>
  <c r="G20" i="3"/>
  <c r="L16" i="1"/>
  <c r="Q15" i="3"/>
  <c r="G10" i="3"/>
  <c r="Q8" i="3"/>
  <c r="G4" i="3"/>
  <c r="Q3" i="3"/>
  <c r="G2" i="1"/>
  <c r="V99" i="3"/>
  <c r="L100" i="3"/>
  <c r="G76" i="3"/>
  <c r="G72" i="3"/>
  <c r="G85" i="3"/>
  <c r="G96" i="3"/>
  <c r="L27" i="3"/>
  <c r="G23" i="3"/>
  <c r="G7" i="3"/>
  <c r="V20" i="3"/>
  <c r="Q20" i="3"/>
  <c r="Q4" i="3"/>
  <c r="L24" i="3"/>
  <c r="G24" i="3"/>
  <c r="G8" i="3"/>
  <c r="Q11" i="3"/>
  <c r="V97" i="3"/>
  <c r="Q87" i="3"/>
  <c r="Q97" i="3"/>
  <c r="G90" i="3"/>
  <c r="L93" i="3"/>
  <c r="G99" i="3"/>
  <c r="G91" i="3"/>
  <c r="V92" i="3"/>
  <c r="Q100" i="3"/>
  <c r="Q92" i="3"/>
  <c r="L84" i="3"/>
  <c r="L98" i="3"/>
  <c r="L89" i="3"/>
  <c r="G84" i="3"/>
  <c r="L83" i="3"/>
  <c r="L25" i="3"/>
  <c r="G21" i="3"/>
  <c r="G5" i="3"/>
  <c r="Q18" i="3"/>
  <c r="Q2" i="3"/>
  <c r="L22" i="3"/>
  <c r="G22" i="3"/>
  <c r="G6" i="3"/>
  <c r="Q7" i="3"/>
  <c r="Q25" i="3"/>
  <c r="V95" i="3"/>
  <c r="G19" i="3"/>
  <c r="G3" i="3"/>
  <c r="L20" i="3"/>
  <c r="Q21" i="3"/>
  <c r="V93" i="3"/>
  <c r="L86" i="3"/>
  <c r="Q95" i="3"/>
  <c r="V88" i="3"/>
  <c r="L91" i="3"/>
  <c r="G97" i="3"/>
  <c r="V89" i="3"/>
  <c r="Q89" i="3"/>
  <c r="Q98" i="3"/>
  <c r="V90" i="3"/>
  <c r="L94" i="3"/>
  <c r="Q86" i="3"/>
  <c r="G80" i="3"/>
  <c r="L79" i="3"/>
  <c r="G60" i="3"/>
  <c r="G100" i="3"/>
  <c r="L21" i="3"/>
  <c r="G17" i="3"/>
  <c r="Q14" i="3"/>
  <c r="G18" i="3"/>
  <c r="G2" i="3"/>
  <c r="V27" i="3"/>
  <c r="Q17" i="3"/>
  <c r="L101" i="3"/>
  <c r="V100" i="3"/>
  <c r="G15" i="3"/>
  <c r="Q12" i="3"/>
  <c r="G16" i="3"/>
  <c r="Q27" i="3"/>
  <c r="V25" i="3"/>
  <c r="Q13" i="3"/>
  <c r="V91" i="3"/>
  <c r="Q101" i="3"/>
  <c r="Q93" i="3"/>
  <c r="G86" i="3"/>
  <c r="L99" i="3"/>
  <c r="Q88" i="3"/>
  <c r="G95" i="3"/>
  <c r="G87" i="3"/>
  <c r="V98" i="3"/>
  <c r="L88" i="3"/>
  <c r="Q96" i="3"/>
  <c r="G88" i="3"/>
  <c r="L92" i="3"/>
  <c r="L85" i="3"/>
  <c r="V87" i="3"/>
  <c r="G68" i="3"/>
  <c r="L75" i="3"/>
  <c r="G94" i="3"/>
  <c r="G13" i="3"/>
  <c r="V26" i="3"/>
  <c r="Q26" i="3"/>
  <c r="Q10" i="3"/>
  <c r="G14" i="3"/>
  <c r="Q23" i="3"/>
  <c r="V23" i="3"/>
  <c r="Q9" i="3"/>
  <c r="L97" i="3"/>
  <c r="L63" i="3"/>
  <c r="L71" i="3"/>
  <c r="G27" i="3"/>
  <c r="G11" i="3"/>
  <c r="V24" i="3"/>
  <c r="Q19" i="3"/>
  <c r="V21" i="3"/>
  <c r="Q5" i="3"/>
  <c r="G59" i="1"/>
  <c r="G54" i="1"/>
  <c r="Q50" i="1"/>
  <c r="Q60" i="1"/>
  <c r="G52" i="1"/>
  <c r="G56" i="1"/>
  <c r="G60" i="1"/>
  <c r="L53" i="1"/>
  <c r="Q48" i="1"/>
  <c r="G46" i="1"/>
  <c r="Q47" i="1"/>
  <c r="Q56" i="1"/>
  <c r="G51" i="1"/>
  <c r="Q43" i="1"/>
  <c r="G49" i="1"/>
  <c r="Q57" i="1"/>
  <c r="Q45" i="1"/>
  <c r="V53" i="1"/>
  <c r="L51" i="1"/>
  <c r="Q44" i="1"/>
  <c r="V52" i="1"/>
  <c r="Q46" i="1"/>
  <c r="Q54" i="1"/>
  <c r="Q58" i="1"/>
  <c r="G48" i="1"/>
  <c r="L49" i="1"/>
  <c r="Q55" i="1"/>
  <c r="G47" i="1"/>
  <c r="G53" i="1"/>
  <c r="G55" i="1"/>
</calcChain>
</file>

<file path=xl/sharedStrings.xml><?xml version="1.0" encoding="utf-8"?>
<sst xmlns="http://schemas.openxmlformats.org/spreadsheetml/2006/main" count="188" uniqueCount="96">
  <si>
    <t>number</t>
    <phoneticPr fontId="1"/>
  </si>
  <si>
    <t>name</t>
    <phoneticPr fontId="1"/>
  </si>
  <si>
    <t>2-U</t>
    <phoneticPr fontId="1"/>
  </si>
  <si>
    <t>3-U</t>
    <phoneticPr fontId="1"/>
  </si>
  <si>
    <t>4-U</t>
    <phoneticPr fontId="1"/>
  </si>
  <si>
    <t>uriage</t>
    <phoneticPr fontId="1"/>
  </si>
  <si>
    <t>1-E</t>
    <phoneticPr fontId="1"/>
  </si>
  <si>
    <t>2-E</t>
    <phoneticPr fontId="1"/>
  </si>
  <si>
    <t>3-E</t>
    <phoneticPr fontId="1"/>
  </si>
  <si>
    <t>4-E</t>
    <phoneticPr fontId="1"/>
  </si>
  <si>
    <t>eigyourieki</t>
    <phoneticPr fontId="1"/>
  </si>
  <si>
    <t>1-K</t>
    <phoneticPr fontId="1"/>
  </si>
  <si>
    <t>2-K</t>
    <phoneticPr fontId="1"/>
  </si>
  <si>
    <t>3-K</t>
    <phoneticPr fontId="1"/>
  </si>
  <si>
    <t>4-K</t>
    <phoneticPr fontId="1"/>
  </si>
  <si>
    <t>keijyourieki</t>
    <phoneticPr fontId="1"/>
  </si>
  <si>
    <t>1-T</t>
    <phoneticPr fontId="1"/>
  </si>
  <si>
    <t>2-T</t>
    <phoneticPr fontId="1"/>
  </si>
  <si>
    <t>3-T</t>
    <phoneticPr fontId="1"/>
  </si>
  <si>
    <t>4-T</t>
    <phoneticPr fontId="1"/>
  </si>
  <si>
    <t>toukijyunnrieki</t>
    <phoneticPr fontId="1"/>
  </si>
  <si>
    <t>1-U</t>
    <phoneticPr fontId="1"/>
  </si>
  <si>
    <t>5-U</t>
    <phoneticPr fontId="1"/>
  </si>
  <si>
    <t>6-U</t>
    <phoneticPr fontId="1"/>
  </si>
  <si>
    <t>7-U</t>
    <phoneticPr fontId="1"/>
  </si>
  <si>
    <t>8-U</t>
    <phoneticPr fontId="1"/>
  </si>
  <si>
    <t>5-E</t>
    <phoneticPr fontId="1"/>
  </si>
  <si>
    <t>6-E</t>
    <phoneticPr fontId="1"/>
  </si>
  <si>
    <t>7-E</t>
    <phoneticPr fontId="1"/>
  </si>
  <si>
    <t>8-E</t>
    <phoneticPr fontId="1"/>
  </si>
  <si>
    <t>5-K</t>
    <phoneticPr fontId="1"/>
  </si>
  <si>
    <t>6-K</t>
    <phoneticPr fontId="1"/>
  </si>
  <si>
    <t>7-K</t>
    <phoneticPr fontId="1"/>
  </si>
  <si>
    <t>8-K</t>
    <phoneticPr fontId="1"/>
  </si>
  <si>
    <t>5-T</t>
    <phoneticPr fontId="1"/>
  </si>
  <si>
    <t>6-T</t>
    <phoneticPr fontId="1"/>
  </si>
  <si>
    <t>7-T</t>
    <phoneticPr fontId="1"/>
  </si>
  <si>
    <t>8-T</t>
    <phoneticPr fontId="1"/>
  </si>
  <si>
    <t>TAKACHIHO KOHEKI CO.,LTD.</t>
    <phoneticPr fontId="1"/>
  </si>
  <si>
    <t>Elematec Corporation</t>
  </si>
  <si>
    <t>JALUX Inc.</t>
  </si>
  <si>
    <t>ARATA CORPORATION</t>
  </si>
  <si>
    <t>TOMEN DEVICES CORPORATION</t>
    <phoneticPr fontId="1"/>
  </si>
  <si>
    <t>FIELDS CORPORATION</t>
  </si>
  <si>
    <t>Sojitz Corporation</t>
  </si>
  <si>
    <t>Alfresa Holdings Corporation</t>
  </si>
  <si>
    <t>Rasa Corporation</t>
  </si>
  <si>
    <t>ALCONIX CORPORATION</t>
  </si>
  <si>
    <t>9-U</t>
    <phoneticPr fontId="1"/>
  </si>
  <si>
    <t>10-U</t>
    <phoneticPr fontId="1"/>
  </si>
  <si>
    <t>11-U</t>
    <phoneticPr fontId="1"/>
  </si>
  <si>
    <t>12-U</t>
    <phoneticPr fontId="1"/>
  </si>
  <si>
    <t>9-E</t>
    <phoneticPr fontId="1"/>
  </si>
  <si>
    <t>10-E</t>
    <phoneticPr fontId="1"/>
  </si>
  <si>
    <t>11-E</t>
    <phoneticPr fontId="1"/>
  </si>
  <si>
    <t>12-E</t>
    <phoneticPr fontId="1"/>
  </si>
  <si>
    <t>9-K</t>
    <phoneticPr fontId="1"/>
  </si>
  <si>
    <t>10-K</t>
    <phoneticPr fontId="1"/>
  </si>
  <si>
    <t>11-K</t>
    <phoneticPr fontId="1"/>
  </si>
  <si>
    <t>12-K</t>
    <phoneticPr fontId="1"/>
  </si>
  <si>
    <t>9-T</t>
    <phoneticPr fontId="1"/>
  </si>
  <si>
    <t>10-T</t>
    <phoneticPr fontId="1"/>
  </si>
  <si>
    <t>11-T</t>
    <phoneticPr fontId="1"/>
  </si>
  <si>
    <t>12-T</t>
    <phoneticPr fontId="1"/>
  </si>
  <si>
    <t>13-U</t>
    <phoneticPr fontId="1"/>
  </si>
  <si>
    <t>14-U</t>
    <phoneticPr fontId="1"/>
  </si>
  <si>
    <t>15-U</t>
    <phoneticPr fontId="1"/>
  </si>
  <si>
    <t>16-U</t>
    <phoneticPr fontId="1"/>
  </si>
  <si>
    <t>13-E</t>
    <phoneticPr fontId="1"/>
  </si>
  <si>
    <t>14-E</t>
    <phoneticPr fontId="1"/>
  </si>
  <si>
    <t>15-E</t>
    <phoneticPr fontId="1"/>
  </si>
  <si>
    <t>16-E</t>
    <phoneticPr fontId="1"/>
  </si>
  <si>
    <t>13-K</t>
    <phoneticPr fontId="1"/>
  </si>
  <si>
    <t>14-K</t>
    <phoneticPr fontId="1"/>
  </si>
  <si>
    <t>15-K</t>
    <phoneticPr fontId="1"/>
  </si>
  <si>
    <t>16-K</t>
    <phoneticPr fontId="1"/>
  </si>
  <si>
    <t>13-T</t>
    <phoneticPr fontId="1"/>
  </si>
  <si>
    <t>14-T</t>
    <phoneticPr fontId="1"/>
  </si>
  <si>
    <t>15-T</t>
    <phoneticPr fontId="1"/>
  </si>
  <si>
    <t>16-T</t>
    <phoneticPr fontId="1"/>
  </si>
  <si>
    <t>HYPER Inc.</t>
    <phoneticPr fontId="1"/>
  </si>
  <si>
    <t>Ai Holdings Corporation</t>
  </si>
  <si>
    <t>DVx Inc.</t>
  </si>
  <si>
    <t>Lacto Japan Co.,Ltd.</t>
  </si>
  <si>
    <t>VITAL KSK HOLDINGS,INC.</t>
  </si>
  <si>
    <t>Yashima Denki Co.,Ltd.</t>
  </si>
  <si>
    <t>MEDIUS HOLDINGS Co.,Ltd.</t>
    <phoneticPr fontId="1"/>
  </si>
  <si>
    <t>Restar Holdings Corporation</t>
  </si>
  <si>
    <t>Sanyo Trading Co.,Ltd.</t>
  </si>
  <si>
    <t>BEAUTY GARAGE Inc.</t>
  </si>
  <si>
    <t>WIN-Partners Co.,Ltd.</t>
  </si>
  <si>
    <t>VITAL KSK HOLDINGS,INC.</t>
    <phoneticPr fontId="1"/>
  </si>
  <si>
    <t>Startia Holdings,Inc.</t>
  </si>
  <si>
    <t>p-ban.com Corp.</t>
  </si>
  <si>
    <t>Ascentech K.K.</t>
  </si>
  <si>
    <t>WIN-Partners Co.,Ltd.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</si>
</sst>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333333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1"/>
  <sheetViews>
    <sheetView tabSelected="1" workbookViewId="0">
      <pane ySplit="1" topLeftCell="A15" activePane="bottomLeft" state="frozen"/>
      <selection activeCell="B1" sqref="B1"/>
      <selection pane="bottomLeft" activeCell="F26" sqref="F26"/>
    </sheetView>
  </sheetViews>
  <sheetFormatPr defaultRowHeight="18.75" x14ac:dyDescent="0.4"/>
  <cols>
    <col min="1" max="1" width="8.125" bestFit="1" customWidth="1"/>
    <col min="2" max="2" width="29.375" bestFit="1" customWidth="1"/>
    <col min="7" max="7" width="8.5" bestFit="1" customWidth="1"/>
    <col min="12" max="12" width="10.625" bestFit="1" customWidth="1"/>
    <col min="17" max="17" width="11.25" bestFit="1" customWidth="1"/>
    <col min="22" max="22" width="14.625" bestFit="1" customWidth="1"/>
  </cols>
  <sheetData>
    <row r="1" spans="1:22" x14ac:dyDescent="0.4">
      <c r="A1" t="s">
        <v>0</v>
      </c>
      <c r="B1" t="s">
        <v>1</v>
      </c>
      <c r="C1" t="s">
        <v>64</v>
      </c>
      <c r="D1" t="s">
        <v>65</v>
      </c>
      <c r="E1" t="s">
        <v>66</v>
      </c>
      <c r="F1" t="s">
        <v>67</v>
      </c>
      <c r="G1" t="s">
        <v>5</v>
      </c>
      <c r="H1" t="s">
        <v>68</v>
      </c>
      <c r="I1" t="s">
        <v>69</v>
      </c>
      <c r="J1" t="s">
        <v>70</v>
      </c>
      <c r="K1" t="s">
        <v>71</v>
      </c>
      <c r="L1" t="s">
        <v>10</v>
      </c>
      <c r="M1" t="s">
        <v>72</v>
      </c>
      <c r="N1" t="s">
        <v>73</v>
      </c>
      <c r="O1" t="s">
        <v>74</v>
      </c>
      <c r="P1" t="s">
        <v>75</v>
      </c>
      <c r="Q1" t="s">
        <v>15</v>
      </c>
      <c r="R1" t="s">
        <v>76</v>
      </c>
      <c r="S1" t="s">
        <v>77</v>
      </c>
      <c r="T1" t="s">
        <v>78</v>
      </c>
      <c r="U1" t="s">
        <v>79</v>
      </c>
      <c r="V1" t="s">
        <v>20</v>
      </c>
    </row>
    <row r="2" spans="1:22" x14ac:dyDescent="0.4">
      <c r="A2">
        <v>1</v>
      </c>
      <c r="B2" s="1" t="s">
        <v>40</v>
      </c>
      <c r="C2">
        <v>36327</v>
      </c>
      <c r="D2">
        <f>74017-C2</f>
        <v>37690</v>
      </c>
      <c r="E2">
        <f>110951-(D2+C2)</f>
        <v>36934</v>
      </c>
      <c r="F2">
        <f>144688-(E2+D2+C2)</f>
        <v>33737</v>
      </c>
      <c r="G2">
        <f>SUM(C2:F2)</f>
        <v>144688</v>
      </c>
      <c r="H2">
        <v>1035</v>
      </c>
      <c r="I2">
        <f>2370-H2</f>
        <v>1335</v>
      </c>
      <c r="J2">
        <f>3606-(I2+H2)</f>
        <v>1236</v>
      </c>
      <c r="K2">
        <f>3969-(J2+I2+H2)</f>
        <v>363</v>
      </c>
      <c r="L2">
        <f>SUM(H2:K2)</f>
        <v>3969</v>
      </c>
      <c r="M2">
        <v>1262</v>
      </c>
      <c r="N2">
        <f>2802-M2</f>
        <v>1540</v>
      </c>
      <c r="O2">
        <f>4287-(N2+M2)</f>
        <v>1485</v>
      </c>
      <c r="P2">
        <f>4738-(O2+N2+M2)</f>
        <v>451</v>
      </c>
      <c r="Q2">
        <f>SUM(M2:P2)</f>
        <v>4738</v>
      </c>
      <c r="R2">
        <v>765</v>
      </c>
      <c r="S2">
        <f>1710-R2</f>
        <v>945</v>
      </c>
      <c r="T2">
        <f>2781-(S2+R2)</f>
        <v>1071</v>
      </c>
      <c r="U2">
        <f>3081-(T2+S2+R2)</f>
        <v>300</v>
      </c>
      <c r="V2">
        <f>SUM(R2:U2)</f>
        <v>3081</v>
      </c>
    </row>
    <row r="3" spans="1:22" x14ac:dyDescent="0.4">
      <c r="A3">
        <v>2</v>
      </c>
      <c r="B3" s="1" t="s">
        <v>38</v>
      </c>
      <c r="C3">
        <v>4782</v>
      </c>
      <c r="D3">
        <f>10173-C3</f>
        <v>5391</v>
      </c>
      <c r="E3">
        <f>15425-(D3+C3)</f>
        <v>5252</v>
      </c>
      <c r="F3">
        <f>20616-(E3+D3+C3)</f>
        <v>5191</v>
      </c>
      <c r="G3">
        <f t="shared" ref="G3:G66" si="0">SUM(C3:F3)</f>
        <v>20616</v>
      </c>
      <c r="H3">
        <v>81</v>
      </c>
      <c r="I3">
        <f>381-H3</f>
        <v>300</v>
      </c>
      <c r="J3">
        <f>636-(I3+H3)</f>
        <v>255</v>
      </c>
      <c r="K3">
        <f>788-(J3+I3+H3)</f>
        <v>152</v>
      </c>
      <c r="L3">
        <f t="shared" ref="L3:L66" si="1">SUM(H3:K3)</f>
        <v>788</v>
      </c>
      <c r="M3">
        <v>118</v>
      </c>
      <c r="N3">
        <f>439-M3</f>
        <v>321</v>
      </c>
      <c r="O3">
        <f>707-(N3+M3)</f>
        <v>268</v>
      </c>
      <c r="P3">
        <f>885-(O3+N3+M3)</f>
        <v>178</v>
      </c>
      <c r="Q3">
        <f t="shared" ref="Q3:Q66" si="2">SUM(M3:P3)</f>
        <v>885</v>
      </c>
      <c r="R3">
        <v>114</v>
      </c>
      <c r="S3">
        <f>298-R3</f>
        <v>184</v>
      </c>
      <c r="T3">
        <f>473-(S3+R3)</f>
        <v>175</v>
      </c>
      <c r="U3">
        <f>190-(T3+S3+R3)</f>
        <v>-283</v>
      </c>
      <c r="V3">
        <f t="shared" ref="V3:V66" si="3">SUM(R3:U3)</f>
        <v>190</v>
      </c>
    </row>
    <row r="4" spans="1:22" x14ac:dyDescent="0.4">
      <c r="A4">
        <v>3</v>
      </c>
      <c r="B4" s="1" t="s">
        <v>39</v>
      </c>
      <c r="C4">
        <v>42562</v>
      </c>
      <c r="D4">
        <f>88057-C4</f>
        <v>45495</v>
      </c>
      <c r="E4">
        <f>134422-(D4+C4)</f>
        <v>46365</v>
      </c>
      <c r="F4">
        <f>175654-(E4+D4+C4)</f>
        <v>41232</v>
      </c>
      <c r="G4">
        <f t="shared" si="0"/>
        <v>175654</v>
      </c>
      <c r="H4">
        <v>1166</v>
      </c>
      <c r="I4">
        <f>2326-H4</f>
        <v>1160</v>
      </c>
      <c r="J4">
        <f>3654-(I4+H4)</f>
        <v>1328</v>
      </c>
      <c r="K4">
        <f>4765-(J4+I4+H4)</f>
        <v>1111</v>
      </c>
      <c r="L4">
        <f t="shared" si="1"/>
        <v>4765</v>
      </c>
      <c r="M4">
        <v>1093</v>
      </c>
      <c r="N4">
        <f>2262-M4</f>
        <v>1169</v>
      </c>
      <c r="O4">
        <f>3455-(N4+M4)</f>
        <v>1193</v>
      </c>
      <c r="P4">
        <f>4499-(O4+N4+M4)</f>
        <v>1044</v>
      </c>
      <c r="Q4">
        <f t="shared" si="2"/>
        <v>4499</v>
      </c>
      <c r="R4">
        <v>818</v>
      </c>
      <c r="S4">
        <f>1671-R4</f>
        <v>853</v>
      </c>
      <c r="T4">
        <f>2542-(S4+R4)</f>
        <v>871</v>
      </c>
      <c r="U4">
        <f>3263-(T4+S4+R4)</f>
        <v>721</v>
      </c>
      <c r="V4">
        <f t="shared" si="3"/>
        <v>3263</v>
      </c>
    </row>
    <row r="5" spans="1:22" x14ac:dyDescent="0.4">
      <c r="A5">
        <v>4</v>
      </c>
      <c r="B5" s="1" t="s">
        <v>41</v>
      </c>
      <c r="C5">
        <v>195393</v>
      </c>
      <c r="D5">
        <f>406341-C5</f>
        <v>210948</v>
      </c>
      <c r="E5">
        <f>601901-(D5+C5)</f>
        <v>195560</v>
      </c>
      <c r="F5">
        <f>796227-(E5+D5+C5)</f>
        <v>194326</v>
      </c>
      <c r="G5">
        <f t="shared" si="0"/>
        <v>796227</v>
      </c>
      <c r="H5">
        <v>2491</v>
      </c>
      <c r="I5">
        <f>5036-H5</f>
        <v>2545</v>
      </c>
      <c r="J5">
        <f>7254-(I5+H5)</f>
        <v>2218</v>
      </c>
      <c r="K5">
        <f>9326-(J5+I5+H5)</f>
        <v>2072</v>
      </c>
      <c r="L5">
        <f t="shared" si="1"/>
        <v>9326</v>
      </c>
      <c r="M5">
        <v>2693</v>
      </c>
      <c r="N5">
        <f>5403-M5</f>
        <v>2710</v>
      </c>
      <c r="O5">
        <f>7940-(N5+M5)</f>
        <v>2537</v>
      </c>
      <c r="P5">
        <f>10124-(O5+N5+M5)</f>
        <v>2184</v>
      </c>
      <c r="Q5">
        <f t="shared" si="2"/>
        <v>10124</v>
      </c>
      <c r="R5">
        <v>2070</v>
      </c>
      <c r="S5">
        <f>3861-R5</f>
        <v>1791</v>
      </c>
      <c r="T5">
        <f>5827-(S5+R5)</f>
        <v>1966</v>
      </c>
      <c r="U5">
        <f>7191-(T5+S5+R5)</f>
        <v>1364</v>
      </c>
      <c r="V5">
        <f t="shared" si="3"/>
        <v>7191</v>
      </c>
    </row>
    <row r="6" spans="1:22" x14ac:dyDescent="0.4">
      <c r="A6">
        <v>5</v>
      </c>
      <c r="B6" s="1" t="s">
        <v>42</v>
      </c>
      <c r="C6">
        <v>56146</v>
      </c>
      <c r="D6">
        <f>125781-C6</f>
        <v>69635</v>
      </c>
      <c r="E6">
        <f>194546-(D6+C6)</f>
        <v>68765</v>
      </c>
      <c r="F6">
        <f>260367-(E6+D6+C6)</f>
        <v>65821</v>
      </c>
      <c r="G6">
        <f t="shared" si="0"/>
        <v>260367</v>
      </c>
      <c r="H6">
        <v>988</v>
      </c>
      <c r="I6">
        <f>1878-H6</f>
        <v>890</v>
      </c>
      <c r="J6">
        <f>3692-(I6+H6)</f>
        <v>1814</v>
      </c>
      <c r="K6">
        <f>4526-(J6+I6+H6)</f>
        <v>834</v>
      </c>
      <c r="L6">
        <f t="shared" si="1"/>
        <v>4526</v>
      </c>
      <c r="M6">
        <v>927</v>
      </c>
      <c r="N6">
        <f>1867-M6</f>
        <v>940</v>
      </c>
      <c r="O6">
        <f>3565-(N6+M6)</f>
        <v>1698</v>
      </c>
      <c r="P6">
        <f>4374-(O6+N6+M6)</f>
        <v>809</v>
      </c>
      <c r="Q6">
        <f t="shared" si="2"/>
        <v>4374</v>
      </c>
      <c r="R6">
        <v>677</v>
      </c>
      <c r="S6">
        <f>1376-R6</f>
        <v>699</v>
      </c>
      <c r="T6">
        <f>2678-(S6+R6)</f>
        <v>1302</v>
      </c>
      <c r="U6">
        <f>3382-(T6+S6+R6)</f>
        <v>704</v>
      </c>
      <c r="V6">
        <f t="shared" si="3"/>
        <v>3382</v>
      </c>
    </row>
    <row r="7" spans="1:22" x14ac:dyDescent="0.4">
      <c r="A7">
        <v>6</v>
      </c>
      <c r="B7" s="1" t="s">
        <v>43</v>
      </c>
      <c r="C7">
        <v>19098</v>
      </c>
      <c r="D7">
        <f>27664-C7</f>
        <v>8566</v>
      </c>
      <c r="E7">
        <f>37004-(D7+C7)</f>
        <v>9340</v>
      </c>
      <c r="F7">
        <f>66587-(E7+D7+C7)</f>
        <v>29583</v>
      </c>
      <c r="G7">
        <f t="shared" si="0"/>
        <v>66587</v>
      </c>
      <c r="H7">
        <v>-683</v>
      </c>
      <c r="I7">
        <f>-2908-H7</f>
        <v>-2225</v>
      </c>
      <c r="J7">
        <f>-4340-(I7+H7)</f>
        <v>-1432</v>
      </c>
      <c r="K7">
        <f>713-(J7+I7+H7)</f>
        <v>5053</v>
      </c>
      <c r="L7">
        <f t="shared" si="1"/>
        <v>713</v>
      </c>
      <c r="M7">
        <v>-630</v>
      </c>
      <c r="N7">
        <f>-2692-M7</f>
        <v>-2062</v>
      </c>
      <c r="O7">
        <f>-4197-(N7+M7)</f>
        <v>-1505</v>
      </c>
      <c r="P7">
        <f>939-(O7+N7+M7)</f>
        <v>5136</v>
      </c>
      <c r="Q7">
        <f t="shared" si="2"/>
        <v>939</v>
      </c>
      <c r="R7">
        <v>-677</v>
      </c>
      <c r="S7">
        <f>-2888-R7</f>
        <v>-2211</v>
      </c>
      <c r="T7">
        <f>-4474-(S7+R7)</f>
        <v>-1586</v>
      </c>
      <c r="U7">
        <f>490-(T7+S7+R7)</f>
        <v>4964</v>
      </c>
      <c r="V7">
        <f t="shared" si="3"/>
        <v>490</v>
      </c>
    </row>
    <row r="8" spans="1:22" x14ac:dyDescent="0.4">
      <c r="A8">
        <v>7</v>
      </c>
      <c r="B8" s="1" t="s">
        <v>44</v>
      </c>
      <c r="C8">
        <v>437426</v>
      </c>
      <c r="D8">
        <f>893832-C8</f>
        <v>456406</v>
      </c>
      <c r="E8">
        <f>1318598-(D8+C8)</f>
        <v>424766</v>
      </c>
      <c r="F8">
        <f>2411526-(E8+D8+C8)</f>
        <v>1092928</v>
      </c>
      <c r="G8">
        <f t="shared" si="0"/>
        <v>2411526</v>
      </c>
      <c r="H8">
        <v>54887</v>
      </c>
      <c r="I8">
        <f>109737-H8</f>
        <v>54850</v>
      </c>
      <c r="J8">
        <f>159443-(I8+H8)</f>
        <v>49706</v>
      </c>
      <c r="K8">
        <f>-9680-(J8+I8+H8)</f>
        <v>-169123</v>
      </c>
      <c r="L8">
        <f t="shared" si="1"/>
        <v>-9680</v>
      </c>
      <c r="M8">
        <v>18133</v>
      </c>
      <c r="N8">
        <f>35259-M8</f>
        <v>17126</v>
      </c>
      <c r="O8">
        <f>46798-(N8+M8)</f>
        <v>11539</v>
      </c>
      <c r="P8">
        <f>37474-(O8+N8+M8)</f>
        <v>-9324</v>
      </c>
      <c r="Q8">
        <f t="shared" si="2"/>
        <v>37474</v>
      </c>
      <c r="R8">
        <v>15357</v>
      </c>
      <c r="S8">
        <f>31643-R8</f>
        <v>16286</v>
      </c>
      <c r="T8">
        <f>40805-(S8+R8)</f>
        <v>9162</v>
      </c>
      <c r="U8">
        <f>32116-(T8+S8+R8)</f>
        <v>-8689</v>
      </c>
      <c r="V8">
        <f t="shared" si="3"/>
        <v>32116</v>
      </c>
    </row>
    <row r="9" spans="1:22" x14ac:dyDescent="0.4">
      <c r="A9">
        <v>8</v>
      </c>
      <c r="B9" s="1" t="s">
        <v>45</v>
      </c>
      <c r="C9">
        <v>677033</v>
      </c>
      <c r="D9">
        <f>1367155-C9</f>
        <v>690122</v>
      </c>
      <c r="E9">
        <f>2062854-(D9+C9)</f>
        <v>695699</v>
      </c>
      <c r="F9">
        <f>2698511-(E9+D9+C9)</f>
        <v>635657</v>
      </c>
      <c r="G9">
        <f t="shared" si="0"/>
        <v>2698511</v>
      </c>
      <c r="H9">
        <v>9182</v>
      </c>
      <c r="I9">
        <f>22909-H9</f>
        <v>13727</v>
      </c>
      <c r="J9">
        <f>34544-(I9+H9)</f>
        <v>11635</v>
      </c>
      <c r="K9">
        <f>47645-(J9+I9+H9)</f>
        <v>13101</v>
      </c>
      <c r="L9">
        <f t="shared" si="1"/>
        <v>47645</v>
      </c>
      <c r="M9">
        <v>11616</v>
      </c>
      <c r="N9">
        <f>27169-M9</f>
        <v>15553</v>
      </c>
      <c r="O9">
        <f>41544-(N9+M9)</f>
        <v>14375</v>
      </c>
      <c r="P9">
        <f>57170-(O9+N9+M9)</f>
        <v>15626</v>
      </c>
      <c r="Q9">
        <f t="shared" si="2"/>
        <v>57170</v>
      </c>
      <c r="R9">
        <v>7889</v>
      </c>
      <c r="S9">
        <f>18129-R9</f>
        <v>10240</v>
      </c>
      <c r="T9">
        <f>27995-(S9+R9)</f>
        <v>9866</v>
      </c>
      <c r="U9">
        <f>40273-(T9+S9+R9)</f>
        <v>12278</v>
      </c>
      <c r="V9">
        <f t="shared" si="3"/>
        <v>40273</v>
      </c>
    </row>
    <row r="10" spans="1:22" x14ac:dyDescent="0.4">
      <c r="A10">
        <v>9</v>
      </c>
      <c r="B10" s="1" t="s">
        <v>46</v>
      </c>
      <c r="C10">
        <v>6357</v>
      </c>
      <c r="D10">
        <f>13708-C10</f>
        <v>7351</v>
      </c>
      <c r="E10">
        <f>20165-(D10+C10)</f>
        <v>6457</v>
      </c>
      <c r="F10">
        <f>29264-(E10+D10+C10)</f>
        <v>9099</v>
      </c>
      <c r="G10">
        <f t="shared" si="0"/>
        <v>29264</v>
      </c>
      <c r="H10">
        <v>309</v>
      </c>
      <c r="I10">
        <f>843-H10</f>
        <v>534</v>
      </c>
      <c r="J10">
        <f>1224-(I10+H10)</f>
        <v>381</v>
      </c>
      <c r="K10">
        <f>1974-(J10+I10+H10)</f>
        <v>750</v>
      </c>
      <c r="L10">
        <f t="shared" si="1"/>
        <v>1974</v>
      </c>
      <c r="M10">
        <v>372</v>
      </c>
      <c r="N10">
        <f>970-M10</f>
        <v>598</v>
      </c>
      <c r="O10">
        <f>1386-(N10+M10)</f>
        <v>416</v>
      </c>
      <c r="P10">
        <f>2234-(O10+N10+M10)</f>
        <v>848</v>
      </c>
      <c r="Q10">
        <f t="shared" si="2"/>
        <v>2234</v>
      </c>
      <c r="R10">
        <v>242</v>
      </c>
      <c r="S10">
        <f>782-R10</f>
        <v>540</v>
      </c>
      <c r="T10">
        <f>1070-(S10+R10)</f>
        <v>288</v>
      </c>
      <c r="U10">
        <f>1698-(T10+S10+R10)</f>
        <v>628</v>
      </c>
      <c r="V10">
        <f t="shared" si="3"/>
        <v>1698</v>
      </c>
    </row>
    <row r="11" spans="1:22" x14ac:dyDescent="0.4">
      <c r="A11">
        <v>10</v>
      </c>
      <c r="B11" s="1" t="s">
        <v>47</v>
      </c>
      <c r="C11">
        <v>60181</v>
      </c>
      <c r="D11">
        <f>118432-C11</f>
        <v>58251</v>
      </c>
      <c r="E11">
        <f>175574-(D11+C11)</f>
        <v>57142</v>
      </c>
      <c r="F11">
        <f>0-(E11+D11+C11)</f>
        <v>-175574</v>
      </c>
      <c r="G11">
        <f t="shared" si="0"/>
        <v>0</v>
      </c>
      <c r="H11">
        <v>1232</v>
      </c>
      <c r="I11">
        <f>2699-H11</f>
        <v>1467</v>
      </c>
      <c r="J11">
        <f>4048-(I11+H11)</f>
        <v>1349</v>
      </c>
      <c r="K11">
        <f>0-(J11+I11+H11)</f>
        <v>-4048</v>
      </c>
      <c r="L11">
        <f t="shared" si="1"/>
        <v>0</v>
      </c>
      <c r="M11">
        <v>1547</v>
      </c>
      <c r="N11">
        <f>2968-M11</f>
        <v>1421</v>
      </c>
      <c r="O11">
        <f>4335-(N11+M11)</f>
        <v>1367</v>
      </c>
      <c r="P11">
        <f>0-(O11+N11+M11)</f>
        <v>-4335</v>
      </c>
      <c r="Q11">
        <f t="shared" si="2"/>
        <v>0</v>
      </c>
      <c r="R11">
        <v>901</v>
      </c>
      <c r="S11">
        <f>1912-R11</f>
        <v>1011</v>
      </c>
      <c r="T11">
        <f>3253-(S11+R11)</f>
        <v>1341</v>
      </c>
      <c r="U11">
        <f>0-(T11+S11+R11)</f>
        <v>-3253</v>
      </c>
      <c r="V11">
        <f t="shared" si="3"/>
        <v>0</v>
      </c>
    </row>
    <row r="12" spans="1:22" x14ac:dyDescent="0.4">
      <c r="A12">
        <v>11</v>
      </c>
      <c r="B12" s="1" t="s">
        <v>80</v>
      </c>
      <c r="C12">
        <v>5924</v>
      </c>
      <c r="D12">
        <f>6268</f>
        <v>6268</v>
      </c>
      <c r="E12">
        <v>6023</v>
      </c>
      <c r="F12">
        <v>6389</v>
      </c>
      <c r="G12">
        <f t="shared" si="0"/>
        <v>24604</v>
      </c>
      <c r="H12">
        <v>28</v>
      </c>
      <c r="I12">
        <f>134</f>
        <v>134</v>
      </c>
      <c r="J12">
        <v>129</v>
      </c>
      <c r="K12">
        <v>214</v>
      </c>
      <c r="L12">
        <f t="shared" si="1"/>
        <v>505</v>
      </c>
      <c r="M12">
        <v>27</v>
      </c>
      <c r="N12">
        <f>135</f>
        <v>135</v>
      </c>
      <c r="O12">
        <v>126</v>
      </c>
      <c r="P12">
        <v>215</v>
      </c>
      <c r="Q12">
        <f t="shared" si="2"/>
        <v>503</v>
      </c>
      <c r="R12">
        <v>16</v>
      </c>
      <c r="S12">
        <f>83</f>
        <v>83</v>
      </c>
      <c r="T12">
        <v>76</v>
      </c>
      <c r="U12">
        <v>135</v>
      </c>
      <c r="V12">
        <f t="shared" si="3"/>
        <v>310</v>
      </c>
    </row>
    <row r="13" spans="1:22" x14ac:dyDescent="0.4">
      <c r="A13">
        <v>12</v>
      </c>
      <c r="B13" s="1" t="s">
        <v>81</v>
      </c>
      <c r="C13">
        <v>11432</v>
      </c>
      <c r="D13">
        <v>11308</v>
      </c>
      <c r="E13">
        <v>11426</v>
      </c>
      <c r="F13">
        <f>33694-(D13+E13)</f>
        <v>10960</v>
      </c>
      <c r="G13">
        <f t="shared" si="0"/>
        <v>45126</v>
      </c>
      <c r="H13">
        <v>1867</v>
      </c>
      <c r="I13">
        <v>2471</v>
      </c>
      <c r="J13">
        <v>1906</v>
      </c>
      <c r="K13">
        <f>6616-(J13+I13)</f>
        <v>2239</v>
      </c>
      <c r="L13">
        <f t="shared" si="1"/>
        <v>8483</v>
      </c>
      <c r="M13">
        <v>2035</v>
      </c>
      <c r="N13">
        <v>2531</v>
      </c>
      <c r="O13">
        <v>2078</v>
      </c>
      <c r="P13">
        <f>6833-(O13+N13)</f>
        <v>2224</v>
      </c>
      <c r="Q13">
        <f t="shared" si="2"/>
        <v>8868</v>
      </c>
      <c r="R13">
        <v>270</v>
      </c>
      <c r="S13">
        <v>1718</v>
      </c>
      <c r="T13">
        <v>1453</v>
      </c>
      <c r="U13">
        <f>4657-(T13+S13)</f>
        <v>1486</v>
      </c>
      <c r="V13">
        <f t="shared" si="3"/>
        <v>4927</v>
      </c>
    </row>
    <row r="14" spans="1:22" x14ac:dyDescent="0.4">
      <c r="A14">
        <v>13</v>
      </c>
      <c r="B14" s="1" t="s">
        <v>82</v>
      </c>
      <c r="C14">
        <v>10864</v>
      </c>
      <c r="D14">
        <f>22121-C14</f>
        <v>11257</v>
      </c>
      <c r="E14">
        <f>33505-(D14+C14)</f>
        <v>11384</v>
      </c>
      <c r="F14">
        <f>44653-(E14+D14+C14)</f>
        <v>11148</v>
      </c>
      <c r="G14">
        <f t="shared" si="0"/>
        <v>44653</v>
      </c>
      <c r="H14">
        <v>150</v>
      </c>
      <c r="I14">
        <f>446-H14</f>
        <v>296</v>
      </c>
      <c r="J14">
        <f>786-(I14+H14)</f>
        <v>340</v>
      </c>
      <c r="K14">
        <f>1115-(J14+I14+H14)</f>
        <v>329</v>
      </c>
      <c r="L14">
        <f t="shared" si="1"/>
        <v>1115</v>
      </c>
      <c r="M14">
        <v>157</v>
      </c>
      <c r="N14">
        <f>453-M14</f>
        <v>296</v>
      </c>
      <c r="O14">
        <f>794-(N14+M14)</f>
        <v>341</v>
      </c>
      <c r="P14">
        <f>1123-(O14+N14+M14)</f>
        <v>329</v>
      </c>
      <c r="Q14">
        <f t="shared" si="2"/>
        <v>1123</v>
      </c>
      <c r="R14">
        <v>106</v>
      </c>
      <c r="S14">
        <f>314-R14</f>
        <v>208</v>
      </c>
      <c r="T14">
        <f>547-(S14+R14)</f>
        <v>233</v>
      </c>
      <c r="U14">
        <f>792-(T14+S14+R14)</f>
        <v>245</v>
      </c>
      <c r="V14">
        <f t="shared" si="3"/>
        <v>792</v>
      </c>
    </row>
    <row r="15" spans="1:22" x14ac:dyDescent="0.4">
      <c r="A15">
        <v>14</v>
      </c>
      <c r="B15" s="1" t="s">
        <v>83</v>
      </c>
      <c r="C15">
        <v>29826</v>
      </c>
      <c r="D15">
        <v>29824</v>
      </c>
      <c r="E15">
        <v>29258</v>
      </c>
      <c r="F15">
        <v>28221</v>
      </c>
      <c r="G15">
        <f t="shared" si="0"/>
        <v>117129</v>
      </c>
      <c r="H15">
        <v>871</v>
      </c>
      <c r="I15">
        <v>882</v>
      </c>
      <c r="J15">
        <v>655</v>
      </c>
      <c r="K15">
        <v>764</v>
      </c>
      <c r="L15">
        <f t="shared" si="1"/>
        <v>3172</v>
      </c>
      <c r="M15">
        <v>717</v>
      </c>
      <c r="N15">
        <v>834</v>
      </c>
      <c r="O15">
        <v>660</v>
      </c>
      <c r="P15">
        <v>753</v>
      </c>
      <c r="Q15">
        <f t="shared" si="2"/>
        <v>2964</v>
      </c>
      <c r="R15">
        <v>512</v>
      </c>
      <c r="S15">
        <v>603</v>
      </c>
      <c r="T15">
        <v>473</v>
      </c>
      <c r="U15">
        <v>545</v>
      </c>
      <c r="V15">
        <f t="shared" si="3"/>
        <v>2133</v>
      </c>
    </row>
    <row r="16" spans="1:22" x14ac:dyDescent="0.4">
      <c r="A16">
        <v>15</v>
      </c>
      <c r="B16" s="1" t="s">
        <v>84</v>
      </c>
      <c r="C16">
        <v>142689</v>
      </c>
      <c r="D16">
        <f>285519-C16</f>
        <v>142830</v>
      </c>
      <c r="E16">
        <f>432774-(D16+C16)</f>
        <v>147255</v>
      </c>
      <c r="F16">
        <f>562505-(E16+D16+C16)</f>
        <v>129731</v>
      </c>
      <c r="G16">
        <f t="shared" si="0"/>
        <v>562505</v>
      </c>
      <c r="H16">
        <v>551</v>
      </c>
      <c r="I16">
        <f>1436-H16</f>
        <v>885</v>
      </c>
      <c r="J16">
        <f>3090-(I16+H16)</f>
        <v>1654</v>
      </c>
      <c r="K16">
        <f>3556-(J16+I16+H16)</f>
        <v>466</v>
      </c>
      <c r="L16">
        <f t="shared" si="1"/>
        <v>3556</v>
      </c>
      <c r="M16">
        <v>1356</v>
      </c>
      <c r="N16">
        <f>3018-M16</f>
        <v>1662</v>
      </c>
      <c r="O16">
        <f>5404-(N16+M16)</f>
        <v>2386</v>
      </c>
      <c r="P16">
        <f>6404-(O16+N16+M16)</f>
        <v>1000</v>
      </c>
      <c r="Q16">
        <f t="shared" si="2"/>
        <v>6404</v>
      </c>
      <c r="R16">
        <v>1053</v>
      </c>
      <c r="S16">
        <f>2464-R16</f>
        <v>1411</v>
      </c>
      <c r="T16">
        <f>4633-(S16+R16)</f>
        <v>2169</v>
      </c>
      <c r="U16">
        <f>4642-(T16+S16+R16)</f>
        <v>9</v>
      </c>
      <c r="V16">
        <f t="shared" si="3"/>
        <v>4642</v>
      </c>
    </row>
    <row r="17" spans="1:22" x14ac:dyDescent="0.4">
      <c r="A17">
        <v>16</v>
      </c>
      <c r="B17" s="1" t="s">
        <v>85</v>
      </c>
      <c r="C17">
        <v>13528</v>
      </c>
      <c r="D17">
        <f>29923-C17</f>
        <v>16395</v>
      </c>
      <c r="E17">
        <f>44729-(D17+C17)</f>
        <v>14806</v>
      </c>
      <c r="F17">
        <f>70190-(E17+D17+C17)</f>
        <v>25461</v>
      </c>
      <c r="G17">
        <f t="shared" si="0"/>
        <v>70190</v>
      </c>
      <c r="H17">
        <v>164</v>
      </c>
      <c r="I17">
        <f>122-H17</f>
        <v>-42</v>
      </c>
      <c r="J17">
        <f>580-(I17+H17)</f>
        <v>458</v>
      </c>
      <c r="K17">
        <f>2509-(J17+I17+H17)</f>
        <v>1929</v>
      </c>
      <c r="L17">
        <f t="shared" si="1"/>
        <v>2509</v>
      </c>
      <c r="M17">
        <v>205</v>
      </c>
      <c r="N17">
        <f>188-M17</f>
        <v>-17</v>
      </c>
      <c r="O17">
        <f>687-(N17+M17)</f>
        <v>499</v>
      </c>
      <c r="P17">
        <f>2658-(O17+N17+M17)</f>
        <v>1971</v>
      </c>
      <c r="Q17">
        <f t="shared" si="2"/>
        <v>2658</v>
      </c>
      <c r="R17">
        <v>118</v>
      </c>
      <c r="S17">
        <f>88-R17</f>
        <v>-30</v>
      </c>
      <c r="T17">
        <f>95-(S17+R17)</f>
        <v>7</v>
      </c>
      <c r="U17">
        <f>1394-(T17+S17+R17)</f>
        <v>1299</v>
      </c>
      <c r="V17">
        <f t="shared" si="3"/>
        <v>1394</v>
      </c>
    </row>
    <row r="18" spans="1:22" x14ac:dyDescent="0.4">
      <c r="A18">
        <v>17</v>
      </c>
      <c r="B18" s="1" t="s">
        <v>86</v>
      </c>
      <c r="C18">
        <v>48428</v>
      </c>
      <c r="D18">
        <v>55918</v>
      </c>
      <c r="E18">
        <f>105113-(D18)</f>
        <v>49195</v>
      </c>
      <c r="F18">
        <f>160300-(E18+D18)</f>
        <v>55187</v>
      </c>
      <c r="G18">
        <f t="shared" si="0"/>
        <v>208728</v>
      </c>
      <c r="H18">
        <v>288</v>
      </c>
      <c r="I18">
        <v>587</v>
      </c>
      <c r="J18">
        <f>765-(I18)</f>
        <v>178</v>
      </c>
      <c r="K18">
        <f>1573-(J18+I18)</f>
        <v>808</v>
      </c>
      <c r="L18">
        <f t="shared" si="1"/>
        <v>1861</v>
      </c>
      <c r="M18">
        <v>170</v>
      </c>
      <c r="N18">
        <v>720</v>
      </c>
      <c r="O18">
        <f>1042-(N18)</f>
        <v>322</v>
      </c>
      <c r="P18">
        <f>1966-(O18+N18)</f>
        <v>924</v>
      </c>
      <c r="Q18">
        <f t="shared" si="2"/>
        <v>2136</v>
      </c>
      <c r="R18">
        <v>186</v>
      </c>
      <c r="S18">
        <v>356</v>
      </c>
      <c r="T18">
        <f>568-(S18)</f>
        <v>212</v>
      </c>
      <c r="U18">
        <f>1140-(T18+S18)</f>
        <v>572</v>
      </c>
      <c r="V18">
        <f t="shared" si="3"/>
        <v>1326</v>
      </c>
    </row>
    <row r="19" spans="1:22" x14ac:dyDescent="0.4">
      <c r="A19">
        <v>18</v>
      </c>
      <c r="B19" s="1" t="s">
        <v>87</v>
      </c>
      <c r="C19">
        <v>106973</v>
      </c>
      <c r="D19">
        <f>202984-C19</f>
        <v>96011</v>
      </c>
      <c r="E19">
        <f>294618-(D19+C19)</f>
        <v>91634</v>
      </c>
      <c r="F19">
        <f>379548-(E19+D19+C19)</f>
        <v>84930</v>
      </c>
      <c r="G19">
        <f t="shared" si="0"/>
        <v>379548</v>
      </c>
      <c r="H19">
        <v>1616</v>
      </c>
      <c r="I19">
        <f>3484-H19</f>
        <v>1868</v>
      </c>
      <c r="J19">
        <f>4978-(I19+H19)</f>
        <v>1494</v>
      </c>
      <c r="K19">
        <f>6637-(J19+I19+H19)</f>
        <v>1659</v>
      </c>
      <c r="L19">
        <f t="shared" si="1"/>
        <v>6637</v>
      </c>
      <c r="M19">
        <v>3974</v>
      </c>
      <c r="N19">
        <f>5633-M19</f>
        <v>1659</v>
      </c>
      <c r="O19">
        <f>7154-(N19+M19)</f>
        <v>1521</v>
      </c>
      <c r="P19">
        <f>9025-(O19+N19+M19)</f>
        <v>1871</v>
      </c>
      <c r="Q19">
        <f t="shared" si="2"/>
        <v>9025</v>
      </c>
      <c r="R19">
        <v>3488</v>
      </c>
      <c r="S19">
        <f>4446-R19</f>
        <v>958</v>
      </c>
      <c r="T19">
        <f>5571-(S19+R19)</f>
        <v>1125</v>
      </c>
      <c r="U19">
        <f>5722-(T19+S19+R19)</f>
        <v>151</v>
      </c>
      <c r="V19">
        <f t="shared" si="3"/>
        <v>5722</v>
      </c>
    </row>
    <row r="20" spans="1:22" x14ac:dyDescent="0.4">
      <c r="A20">
        <v>19</v>
      </c>
      <c r="B20" s="1" t="s">
        <v>88</v>
      </c>
      <c r="C20">
        <v>20807</v>
      </c>
      <c r="D20">
        <v>19125</v>
      </c>
      <c r="E20">
        <v>21177</v>
      </c>
      <c r="F20">
        <f>40977-(E20)</f>
        <v>19800</v>
      </c>
      <c r="G20">
        <f t="shared" si="0"/>
        <v>80909</v>
      </c>
      <c r="H20">
        <v>1451</v>
      </c>
      <c r="I20">
        <v>969</v>
      </c>
      <c r="J20">
        <v>1575</v>
      </c>
      <c r="K20">
        <f>2947-(J20)</f>
        <v>1372</v>
      </c>
      <c r="L20">
        <f t="shared" si="1"/>
        <v>5367</v>
      </c>
      <c r="M20">
        <v>1469</v>
      </c>
      <c r="N20">
        <v>978</v>
      </c>
      <c r="O20">
        <v>1781</v>
      </c>
      <c r="P20">
        <f>3184-(O20)</f>
        <v>1403</v>
      </c>
      <c r="Q20">
        <f t="shared" si="2"/>
        <v>5631</v>
      </c>
      <c r="R20">
        <v>991</v>
      </c>
      <c r="S20">
        <v>578</v>
      </c>
      <c r="T20">
        <v>1113</v>
      </c>
      <c r="U20">
        <f>2114-(T20)</f>
        <v>1001</v>
      </c>
      <c r="V20">
        <f t="shared" si="3"/>
        <v>3683</v>
      </c>
    </row>
    <row r="21" spans="1:22" x14ac:dyDescent="0.4">
      <c r="A21">
        <v>20</v>
      </c>
      <c r="B21" s="1" t="s">
        <v>89</v>
      </c>
      <c r="C21">
        <v>3773</v>
      </c>
      <c r="D21">
        <f>7711-C21</f>
        <v>3938</v>
      </c>
      <c r="E21">
        <f>11487-(D21+C21)</f>
        <v>3776</v>
      </c>
      <c r="F21">
        <f t="shared" ref="F21:F66" si="4">-(E21+D21+C21)</f>
        <v>-11487</v>
      </c>
      <c r="G21">
        <f t="shared" si="0"/>
        <v>0</v>
      </c>
      <c r="H21">
        <v>159</v>
      </c>
      <c r="I21">
        <f>314-H21</f>
        <v>155</v>
      </c>
      <c r="J21">
        <f>415-(I21+H21)</f>
        <v>101</v>
      </c>
      <c r="K21">
        <f t="shared" ref="K21:K66" si="5">-(J21+I21+H21)</f>
        <v>-415</v>
      </c>
      <c r="L21">
        <f t="shared" si="1"/>
        <v>0</v>
      </c>
      <c r="M21">
        <v>158</v>
      </c>
      <c r="N21">
        <f>316-M21</f>
        <v>158</v>
      </c>
      <c r="O21">
        <f>431-(N21+M21)</f>
        <v>115</v>
      </c>
      <c r="P21">
        <f t="shared" ref="P21:P66" si="6">-(O21+N21+M21)</f>
        <v>-431</v>
      </c>
      <c r="Q21">
        <f t="shared" si="2"/>
        <v>0</v>
      </c>
      <c r="R21">
        <v>85</v>
      </c>
      <c r="S21">
        <f>163-R21</f>
        <v>78</v>
      </c>
      <c r="T21">
        <f>245-(S21+R21)</f>
        <v>82</v>
      </c>
      <c r="U21">
        <f t="shared" ref="U21:U66" si="7">-(T21+S21+R21)</f>
        <v>-245</v>
      </c>
      <c r="V21">
        <f t="shared" si="3"/>
        <v>0</v>
      </c>
    </row>
    <row r="22" spans="1:22" x14ac:dyDescent="0.4">
      <c r="A22">
        <v>21</v>
      </c>
      <c r="B22" s="1" t="s">
        <v>95</v>
      </c>
      <c r="C22">
        <v>17076</v>
      </c>
      <c r="D22">
        <f>33144-C22</f>
        <v>16068</v>
      </c>
      <c r="E22">
        <f>48591-(D22+C22)</f>
        <v>15447</v>
      </c>
      <c r="F22">
        <f>64537-(E22+D22+C22)</f>
        <v>15946</v>
      </c>
      <c r="G22">
        <f t="shared" si="0"/>
        <v>64537</v>
      </c>
      <c r="H22">
        <v>757</v>
      </c>
      <c r="I22">
        <f>1458-H22</f>
        <v>701</v>
      </c>
      <c r="J22">
        <f>2046-(I22+H22)</f>
        <v>588</v>
      </c>
      <c r="K22">
        <f>2649-(J22+I22+H22)</f>
        <v>603</v>
      </c>
      <c r="L22">
        <f t="shared" si="1"/>
        <v>2649</v>
      </c>
      <c r="M22">
        <v>758</v>
      </c>
      <c r="N22">
        <f>1455-M22</f>
        <v>697</v>
      </c>
      <c r="O22">
        <f>2045-(N22+M22)</f>
        <v>590</v>
      </c>
      <c r="P22">
        <f>2655-(O22+N22+M22)</f>
        <v>610</v>
      </c>
      <c r="Q22">
        <f t="shared" si="2"/>
        <v>2655</v>
      </c>
      <c r="R22">
        <v>519</v>
      </c>
      <c r="S22">
        <f>1047-R22</f>
        <v>528</v>
      </c>
      <c r="T22">
        <f>1449-(S22+R22)</f>
        <v>402</v>
      </c>
      <c r="U22">
        <f>1872-(T22+S22+R22)</f>
        <v>423</v>
      </c>
      <c r="V22">
        <f t="shared" si="3"/>
        <v>1872</v>
      </c>
    </row>
    <row r="23" spans="1:22" x14ac:dyDescent="0.4">
      <c r="A23">
        <v>22</v>
      </c>
      <c r="B23" s="1" t="s">
        <v>91</v>
      </c>
      <c r="C23">
        <v>9930</v>
      </c>
      <c r="D23">
        <f>20429-C23</f>
        <v>10499</v>
      </c>
      <c r="E23">
        <f>29751-(D23+C23)</f>
        <v>9322</v>
      </c>
      <c r="F23">
        <f>40413-(E23+D23+C23)</f>
        <v>10662</v>
      </c>
      <c r="G23">
        <f t="shared" si="0"/>
        <v>40413</v>
      </c>
      <c r="H23">
        <v>207</v>
      </c>
      <c r="I23">
        <f>342-H23</f>
        <v>135</v>
      </c>
      <c r="J23">
        <f>599-(I23+H23)</f>
        <v>257</v>
      </c>
      <c r="K23">
        <f>571-(J23+I23+H23)</f>
        <v>-28</v>
      </c>
      <c r="L23">
        <f t="shared" si="1"/>
        <v>571</v>
      </c>
      <c r="M23">
        <v>223</v>
      </c>
      <c r="N23">
        <f>373-M23</f>
        <v>150</v>
      </c>
      <c r="O23">
        <f>649-(N23+M23)</f>
        <v>276</v>
      </c>
      <c r="P23">
        <f>641-(O23+N23+M23)</f>
        <v>-8</v>
      </c>
      <c r="Q23">
        <f t="shared" si="2"/>
        <v>641</v>
      </c>
      <c r="R23">
        <v>138</v>
      </c>
      <c r="S23">
        <f>233-R23</f>
        <v>95</v>
      </c>
      <c r="T23">
        <f>389-(S23+R23)</f>
        <v>156</v>
      </c>
      <c r="U23">
        <f>360-(T23+S23+R23)</f>
        <v>-29</v>
      </c>
      <c r="V23">
        <f t="shared" si="3"/>
        <v>360</v>
      </c>
    </row>
    <row r="24" spans="1:22" x14ac:dyDescent="0.4">
      <c r="A24">
        <v>23</v>
      </c>
      <c r="B24" s="1" t="s">
        <v>92</v>
      </c>
      <c r="C24">
        <v>2873</v>
      </c>
      <c r="D24">
        <f>6240-C24</f>
        <v>3367</v>
      </c>
      <c r="E24">
        <f>9240-(D24+C24)</f>
        <v>3000</v>
      </c>
      <c r="F24">
        <f>12778-(E24+D24+C24)</f>
        <v>3538</v>
      </c>
      <c r="G24">
        <f t="shared" si="0"/>
        <v>12778</v>
      </c>
      <c r="H24">
        <v>-2</v>
      </c>
      <c r="I24">
        <f>320-H24</f>
        <v>322</v>
      </c>
      <c r="J24">
        <f>355-(I24+H24)</f>
        <v>35</v>
      </c>
      <c r="K24">
        <f>732-(J24+I24+H24)</f>
        <v>377</v>
      </c>
      <c r="L24">
        <f t="shared" si="1"/>
        <v>732</v>
      </c>
      <c r="M24">
        <v>-12</v>
      </c>
      <c r="N24">
        <f>335-M24</f>
        <v>347</v>
      </c>
      <c r="O24">
        <f>383-(N24+M24)</f>
        <v>48</v>
      </c>
      <c r="P24">
        <f>771-(O24+N24+M24)</f>
        <v>388</v>
      </c>
      <c r="Q24">
        <f t="shared" si="2"/>
        <v>771</v>
      </c>
      <c r="R24">
        <v>-31</v>
      </c>
      <c r="S24">
        <f>180-R24</f>
        <v>211</v>
      </c>
      <c r="T24">
        <f>193-(S24+R24)</f>
        <v>13</v>
      </c>
      <c r="U24">
        <f>219-(T24+S24+R24)</f>
        <v>26</v>
      </c>
      <c r="V24">
        <f t="shared" si="3"/>
        <v>219</v>
      </c>
    </row>
    <row r="25" spans="1:22" x14ac:dyDescent="0.4">
      <c r="A25">
        <v>24</v>
      </c>
      <c r="B25" s="1" t="s">
        <v>93</v>
      </c>
      <c r="C25">
        <v>478</v>
      </c>
      <c r="D25">
        <f>1002-C25</f>
        <v>524</v>
      </c>
      <c r="E25">
        <f>1574-(D25+C25)</f>
        <v>572</v>
      </c>
      <c r="F25">
        <f>2133-(E25+D25+C25)</f>
        <v>559</v>
      </c>
      <c r="G25">
        <f t="shared" si="0"/>
        <v>2133</v>
      </c>
      <c r="H25">
        <v>55</v>
      </c>
      <c r="I25">
        <f>123-H25</f>
        <v>68</v>
      </c>
      <c r="J25">
        <f>195-(I25+H25)</f>
        <v>72</v>
      </c>
      <c r="K25">
        <f>247-(J25+I25+H25)</f>
        <v>52</v>
      </c>
      <c r="L25">
        <f t="shared" si="1"/>
        <v>247</v>
      </c>
      <c r="M25">
        <v>55</v>
      </c>
      <c r="N25">
        <f>123-M25</f>
        <v>68</v>
      </c>
      <c r="O25">
        <f>179-(N25+M25)</f>
        <v>56</v>
      </c>
      <c r="P25">
        <f>232-(O25+N25+M25)</f>
        <v>53</v>
      </c>
      <c r="Q25">
        <f t="shared" si="2"/>
        <v>232</v>
      </c>
      <c r="R25">
        <v>38</v>
      </c>
      <c r="S25">
        <f>96-R25</f>
        <v>58</v>
      </c>
      <c r="T25">
        <f>135-(S25+R25)</f>
        <v>39</v>
      </c>
      <c r="U25">
        <f>111-(T25+S25+R25)</f>
        <v>-24</v>
      </c>
      <c r="V25">
        <f t="shared" si="3"/>
        <v>111</v>
      </c>
    </row>
    <row r="26" spans="1:22" x14ac:dyDescent="0.4">
      <c r="A26">
        <v>25</v>
      </c>
      <c r="B26" s="1" t="s">
        <v>94</v>
      </c>
      <c r="C26">
        <v>1367</v>
      </c>
      <c r="D26">
        <v>1405</v>
      </c>
      <c r="E26">
        <v>1202</v>
      </c>
      <c r="F26">
        <f t="shared" si="4"/>
        <v>-3974</v>
      </c>
      <c r="G26">
        <f t="shared" si="0"/>
        <v>0</v>
      </c>
      <c r="H26">
        <v>112</v>
      </c>
      <c r="I26">
        <v>128</v>
      </c>
      <c r="J26">
        <v>74</v>
      </c>
      <c r="K26">
        <f t="shared" si="5"/>
        <v>-314</v>
      </c>
      <c r="L26">
        <f t="shared" si="1"/>
        <v>0</v>
      </c>
      <c r="M26">
        <v>119</v>
      </c>
      <c r="N26">
        <v>114</v>
      </c>
      <c r="O26">
        <v>73</v>
      </c>
      <c r="P26">
        <f t="shared" si="6"/>
        <v>-306</v>
      </c>
      <c r="Q26">
        <f t="shared" si="2"/>
        <v>0</v>
      </c>
      <c r="R26">
        <v>82</v>
      </c>
      <c r="S26">
        <v>78</v>
      </c>
      <c r="T26">
        <v>65</v>
      </c>
      <c r="U26">
        <f t="shared" si="7"/>
        <v>-225</v>
      </c>
      <c r="V26">
        <f t="shared" si="3"/>
        <v>0</v>
      </c>
    </row>
    <row r="27" spans="1:22" x14ac:dyDescent="0.4">
      <c r="A27">
        <v>26</v>
      </c>
      <c r="D27">
        <f t="shared" ref="D27:D66" si="8">-C27</f>
        <v>0</v>
      </c>
      <c r="E27">
        <f t="shared" ref="E27:E66" si="9">-(D27+C27)</f>
        <v>0</v>
      </c>
      <c r="F27">
        <f t="shared" si="4"/>
        <v>0</v>
      </c>
      <c r="G27">
        <f t="shared" si="0"/>
        <v>0</v>
      </c>
      <c r="I27">
        <f t="shared" ref="I27:I66" si="10">-H27</f>
        <v>0</v>
      </c>
      <c r="J27">
        <f t="shared" ref="J27:J66" si="11">-(I27+H27)</f>
        <v>0</v>
      </c>
      <c r="K27">
        <f t="shared" si="5"/>
        <v>0</v>
      </c>
      <c r="L27">
        <f t="shared" si="1"/>
        <v>0</v>
      </c>
      <c r="N27">
        <f t="shared" ref="N27:N66" si="12">-M27</f>
        <v>0</v>
      </c>
      <c r="O27">
        <f t="shared" ref="O27:O66" si="13">-(N27+M27)</f>
        <v>0</v>
      </c>
      <c r="P27">
        <f t="shared" si="6"/>
        <v>0</v>
      </c>
      <c r="Q27">
        <f t="shared" si="2"/>
        <v>0</v>
      </c>
      <c r="S27">
        <f t="shared" ref="S27:S66" si="14">-R27</f>
        <v>0</v>
      </c>
      <c r="T27">
        <f t="shared" ref="T27:T66" si="15">-(S27+R27)</f>
        <v>0</v>
      </c>
      <c r="U27">
        <f t="shared" si="7"/>
        <v>0</v>
      </c>
      <c r="V27">
        <f t="shared" si="3"/>
        <v>0</v>
      </c>
    </row>
    <row r="28" spans="1:22" x14ac:dyDescent="0.4">
      <c r="A28">
        <v>27</v>
      </c>
      <c r="D28">
        <f t="shared" si="8"/>
        <v>0</v>
      </c>
      <c r="E28">
        <f t="shared" si="9"/>
        <v>0</v>
      </c>
      <c r="F28">
        <f t="shared" si="4"/>
        <v>0</v>
      </c>
      <c r="G28">
        <f t="shared" si="0"/>
        <v>0</v>
      </c>
      <c r="I28">
        <f t="shared" si="10"/>
        <v>0</v>
      </c>
      <c r="J28">
        <f t="shared" si="11"/>
        <v>0</v>
      </c>
      <c r="K28">
        <f t="shared" si="5"/>
        <v>0</v>
      </c>
      <c r="L28">
        <f t="shared" si="1"/>
        <v>0</v>
      </c>
      <c r="N28">
        <f t="shared" si="12"/>
        <v>0</v>
      </c>
      <c r="O28">
        <f t="shared" si="13"/>
        <v>0</v>
      </c>
      <c r="P28">
        <f t="shared" si="6"/>
        <v>0</v>
      </c>
      <c r="Q28">
        <f t="shared" si="2"/>
        <v>0</v>
      </c>
      <c r="S28">
        <f t="shared" si="14"/>
        <v>0</v>
      </c>
      <c r="T28">
        <f t="shared" si="15"/>
        <v>0</v>
      </c>
      <c r="U28">
        <f t="shared" si="7"/>
        <v>0</v>
      </c>
      <c r="V28">
        <f t="shared" si="3"/>
        <v>0</v>
      </c>
    </row>
    <row r="29" spans="1:22" x14ac:dyDescent="0.4">
      <c r="A29">
        <v>28</v>
      </c>
      <c r="D29">
        <f t="shared" si="8"/>
        <v>0</v>
      </c>
      <c r="E29">
        <f t="shared" si="9"/>
        <v>0</v>
      </c>
      <c r="F29">
        <f t="shared" si="4"/>
        <v>0</v>
      </c>
      <c r="G29">
        <f t="shared" si="0"/>
        <v>0</v>
      </c>
      <c r="I29">
        <f t="shared" si="10"/>
        <v>0</v>
      </c>
      <c r="J29">
        <f t="shared" si="11"/>
        <v>0</v>
      </c>
      <c r="K29">
        <f t="shared" si="5"/>
        <v>0</v>
      </c>
      <c r="L29">
        <f t="shared" si="1"/>
        <v>0</v>
      </c>
      <c r="N29">
        <f t="shared" si="12"/>
        <v>0</v>
      </c>
      <c r="O29">
        <f t="shared" si="13"/>
        <v>0</v>
      </c>
      <c r="P29">
        <f t="shared" si="6"/>
        <v>0</v>
      </c>
      <c r="Q29">
        <f t="shared" si="2"/>
        <v>0</v>
      </c>
      <c r="S29">
        <f t="shared" si="14"/>
        <v>0</v>
      </c>
      <c r="T29">
        <f t="shared" si="15"/>
        <v>0</v>
      </c>
      <c r="U29">
        <f t="shared" si="7"/>
        <v>0</v>
      </c>
      <c r="V29">
        <f t="shared" si="3"/>
        <v>0</v>
      </c>
    </row>
    <row r="30" spans="1:22" x14ac:dyDescent="0.4">
      <c r="A30">
        <v>29</v>
      </c>
      <c r="D30">
        <f t="shared" si="8"/>
        <v>0</v>
      </c>
      <c r="E30">
        <f t="shared" si="9"/>
        <v>0</v>
      </c>
      <c r="F30">
        <f t="shared" si="4"/>
        <v>0</v>
      </c>
      <c r="G30">
        <f t="shared" si="0"/>
        <v>0</v>
      </c>
      <c r="I30">
        <f t="shared" si="10"/>
        <v>0</v>
      </c>
      <c r="J30">
        <f t="shared" si="11"/>
        <v>0</v>
      </c>
      <c r="K30">
        <f t="shared" si="5"/>
        <v>0</v>
      </c>
      <c r="L30">
        <f t="shared" si="1"/>
        <v>0</v>
      </c>
      <c r="N30">
        <f t="shared" si="12"/>
        <v>0</v>
      </c>
      <c r="O30">
        <f t="shared" si="13"/>
        <v>0</v>
      </c>
      <c r="P30">
        <f t="shared" si="6"/>
        <v>0</v>
      </c>
      <c r="Q30">
        <f t="shared" si="2"/>
        <v>0</v>
      </c>
      <c r="S30">
        <f t="shared" si="14"/>
        <v>0</v>
      </c>
      <c r="T30">
        <f t="shared" si="15"/>
        <v>0</v>
      </c>
      <c r="U30">
        <f t="shared" si="7"/>
        <v>0</v>
      </c>
      <c r="V30">
        <f t="shared" si="3"/>
        <v>0</v>
      </c>
    </row>
    <row r="31" spans="1:22" x14ac:dyDescent="0.4">
      <c r="A31">
        <v>30</v>
      </c>
      <c r="D31">
        <f t="shared" si="8"/>
        <v>0</v>
      </c>
      <c r="E31">
        <f t="shared" si="9"/>
        <v>0</v>
      </c>
      <c r="F31">
        <f t="shared" si="4"/>
        <v>0</v>
      </c>
      <c r="G31">
        <f t="shared" si="0"/>
        <v>0</v>
      </c>
      <c r="I31">
        <f t="shared" si="10"/>
        <v>0</v>
      </c>
      <c r="J31">
        <f t="shared" si="11"/>
        <v>0</v>
      </c>
      <c r="K31">
        <f t="shared" si="5"/>
        <v>0</v>
      </c>
      <c r="L31">
        <f t="shared" si="1"/>
        <v>0</v>
      </c>
      <c r="N31">
        <f t="shared" si="12"/>
        <v>0</v>
      </c>
      <c r="O31">
        <f t="shared" si="13"/>
        <v>0</v>
      </c>
      <c r="P31">
        <f t="shared" si="6"/>
        <v>0</v>
      </c>
      <c r="Q31">
        <f t="shared" si="2"/>
        <v>0</v>
      </c>
      <c r="S31">
        <f t="shared" si="14"/>
        <v>0</v>
      </c>
      <c r="T31">
        <f t="shared" si="15"/>
        <v>0</v>
      </c>
      <c r="U31">
        <f t="shared" si="7"/>
        <v>0</v>
      </c>
      <c r="V31">
        <f t="shared" si="3"/>
        <v>0</v>
      </c>
    </row>
    <row r="32" spans="1:22" x14ac:dyDescent="0.4">
      <c r="A32">
        <v>31</v>
      </c>
      <c r="D32">
        <f t="shared" si="8"/>
        <v>0</v>
      </c>
      <c r="E32">
        <f t="shared" si="9"/>
        <v>0</v>
      </c>
      <c r="F32">
        <f t="shared" si="4"/>
        <v>0</v>
      </c>
      <c r="G32">
        <f t="shared" si="0"/>
        <v>0</v>
      </c>
      <c r="I32">
        <f t="shared" si="10"/>
        <v>0</v>
      </c>
      <c r="J32">
        <f t="shared" si="11"/>
        <v>0</v>
      </c>
      <c r="K32">
        <f t="shared" si="5"/>
        <v>0</v>
      </c>
      <c r="L32">
        <f t="shared" si="1"/>
        <v>0</v>
      </c>
      <c r="N32">
        <f t="shared" si="12"/>
        <v>0</v>
      </c>
      <c r="O32">
        <f t="shared" si="13"/>
        <v>0</v>
      </c>
      <c r="P32">
        <f t="shared" si="6"/>
        <v>0</v>
      </c>
      <c r="Q32">
        <f t="shared" si="2"/>
        <v>0</v>
      </c>
      <c r="S32">
        <f t="shared" si="14"/>
        <v>0</v>
      </c>
      <c r="T32">
        <f t="shared" si="15"/>
        <v>0</v>
      </c>
      <c r="U32">
        <f t="shared" si="7"/>
        <v>0</v>
      </c>
      <c r="V32">
        <f t="shared" si="3"/>
        <v>0</v>
      </c>
    </row>
    <row r="33" spans="1:22" x14ac:dyDescent="0.4">
      <c r="A33">
        <v>32</v>
      </c>
      <c r="D33">
        <f t="shared" si="8"/>
        <v>0</v>
      </c>
      <c r="E33">
        <f t="shared" si="9"/>
        <v>0</v>
      </c>
      <c r="F33">
        <f t="shared" si="4"/>
        <v>0</v>
      </c>
      <c r="G33">
        <f t="shared" si="0"/>
        <v>0</v>
      </c>
      <c r="I33">
        <f t="shared" si="10"/>
        <v>0</v>
      </c>
      <c r="J33">
        <f t="shared" si="11"/>
        <v>0</v>
      </c>
      <c r="K33">
        <f t="shared" si="5"/>
        <v>0</v>
      </c>
      <c r="L33">
        <f t="shared" si="1"/>
        <v>0</v>
      </c>
      <c r="N33">
        <f t="shared" si="12"/>
        <v>0</v>
      </c>
      <c r="O33">
        <f t="shared" si="13"/>
        <v>0</v>
      </c>
      <c r="P33">
        <f t="shared" si="6"/>
        <v>0</v>
      </c>
      <c r="Q33">
        <f t="shared" si="2"/>
        <v>0</v>
      </c>
      <c r="S33">
        <f t="shared" si="14"/>
        <v>0</v>
      </c>
      <c r="T33">
        <f t="shared" si="15"/>
        <v>0</v>
      </c>
      <c r="U33">
        <f t="shared" si="7"/>
        <v>0</v>
      </c>
      <c r="V33">
        <f t="shared" si="3"/>
        <v>0</v>
      </c>
    </row>
    <row r="34" spans="1:22" x14ac:dyDescent="0.4">
      <c r="A34">
        <v>33</v>
      </c>
      <c r="D34">
        <f t="shared" si="8"/>
        <v>0</v>
      </c>
      <c r="E34">
        <f t="shared" si="9"/>
        <v>0</v>
      </c>
      <c r="F34">
        <f t="shared" si="4"/>
        <v>0</v>
      </c>
      <c r="G34">
        <f t="shared" si="0"/>
        <v>0</v>
      </c>
      <c r="I34">
        <f t="shared" si="10"/>
        <v>0</v>
      </c>
      <c r="J34">
        <f t="shared" si="11"/>
        <v>0</v>
      </c>
      <c r="K34">
        <f t="shared" si="5"/>
        <v>0</v>
      </c>
      <c r="L34">
        <f t="shared" si="1"/>
        <v>0</v>
      </c>
      <c r="N34">
        <f t="shared" si="12"/>
        <v>0</v>
      </c>
      <c r="O34">
        <f t="shared" si="13"/>
        <v>0</v>
      </c>
      <c r="P34">
        <f t="shared" si="6"/>
        <v>0</v>
      </c>
      <c r="Q34">
        <f t="shared" si="2"/>
        <v>0</v>
      </c>
      <c r="S34">
        <f t="shared" si="14"/>
        <v>0</v>
      </c>
      <c r="T34">
        <f t="shared" si="15"/>
        <v>0</v>
      </c>
      <c r="U34">
        <f t="shared" si="7"/>
        <v>0</v>
      </c>
      <c r="V34">
        <f t="shared" si="3"/>
        <v>0</v>
      </c>
    </row>
    <row r="35" spans="1:22" x14ac:dyDescent="0.4">
      <c r="A35">
        <v>34</v>
      </c>
      <c r="D35">
        <f t="shared" si="8"/>
        <v>0</v>
      </c>
      <c r="E35">
        <f t="shared" si="9"/>
        <v>0</v>
      </c>
      <c r="F35">
        <f t="shared" si="4"/>
        <v>0</v>
      </c>
      <c r="G35">
        <f t="shared" si="0"/>
        <v>0</v>
      </c>
      <c r="I35">
        <f t="shared" si="10"/>
        <v>0</v>
      </c>
      <c r="J35">
        <f t="shared" si="11"/>
        <v>0</v>
      </c>
      <c r="K35">
        <f t="shared" si="5"/>
        <v>0</v>
      </c>
      <c r="L35">
        <f t="shared" si="1"/>
        <v>0</v>
      </c>
      <c r="N35">
        <f t="shared" si="12"/>
        <v>0</v>
      </c>
      <c r="O35">
        <f t="shared" si="13"/>
        <v>0</v>
      </c>
      <c r="P35">
        <f t="shared" si="6"/>
        <v>0</v>
      </c>
      <c r="Q35">
        <f t="shared" si="2"/>
        <v>0</v>
      </c>
      <c r="S35">
        <f t="shared" si="14"/>
        <v>0</v>
      </c>
      <c r="T35">
        <f t="shared" si="15"/>
        <v>0</v>
      </c>
      <c r="U35">
        <f t="shared" si="7"/>
        <v>0</v>
      </c>
      <c r="V35">
        <f t="shared" si="3"/>
        <v>0</v>
      </c>
    </row>
    <row r="36" spans="1:22" x14ac:dyDescent="0.4">
      <c r="A36">
        <v>35</v>
      </c>
      <c r="D36">
        <f t="shared" si="8"/>
        <v>0</v>
      </c>
      <c r="E36">
        <f t="shared" si="9"/>
        <v>0</v>
      </c>
      <c r="F36">
        <f t="shared" si="4"/>
        <v>0</v>
      </c>
      <c r="G36">
        <f t="shared" si="0"/>
        <v>0</v>
      </c>
      <c r="I36">
        <f t="shared" si="10"/>
        <v>0</v>
      </c>
      <c r="J36">
        <f t="shared" si="11"/>
        <v>0</v>
      </c>
      <c r="K36">
        <f t="shared" si="5"/>
        <v>0</v>
      </c>
      <c r="L36">
        <f t="shared" si="1"/>
        <v>0</v>
      </c>
      <c r="N36">
        <f t="shared" si="12"/>
        <v>0</v>
      </c>
      <c r="O36">
        <f t="shared" si="13"/>
        <v>0</v>
      </c>
      <c r="P36">
        <f t="shared" si="6"/>
        <v>0</v>
      </c>
      <c r="Q36">
        <f t="shared" si="2"/>
        <v>0</v>
      </c>
      <c r="S36">
        <f t="shared" si="14"/>
        <v>0</v>
      </c>
      <c r="T36">
        <f t="shared" si="15"/>
        <v>0</v>
      </c>
      <c r="U36">
        <f t="shared" si="7"/>
        <v>0</v>
      </c>
      <c r="V36">
        <f t="shared" si="3"/>
        <v>0</v>
      </c>
    </row>
    <row r="37" spans="1:22" x14ac:dyDescent="0.4">
      <c r="A37">
        <v>36</v>
      </c>
      <c r="D37">
        <f t="shared" si="8"/>
        <v>0</v>
      </c>
      <c r="E37">
        <f t="shared" si="9"/>
        <v>0</v>
      </c>
      <c r="F37">
        <f t="shared" si="4"/>
        <v>0</v>
      </c>
      <c r="G37">
        <f t="shared" si="0"/>
        <v>0</v>
      </c>
      <c r="I37">
        <f t="shared" si="10"/>
        <v>0</v>
      </c>
      <c r="J37">
        <f t="shared" si="11"/>
        <v>0</v>
      </c>
      <c r="K37">
        <f t="shared" si="5"/>
        <v>0</v>
      </c>
      <c r="L37">
        <f t="shared" si="1"/>
        <v>0</v>
      </c>
      <c r="N37">
        <f t="shared" si="12"/>
        <v>0</v>
      </c>
      <c r="O37">
        <f t="shared" si="13"/>
        <v>0</v>
      </c>
      <c r="P37">
        <f t="shared" si="6"/>
        <v>0</v>
      </c>
      <c r="Q37">
        <f t="shared" si="2"/>
        <v>0</v>
      </c>
      <c r="S37">
        <f t="shared" si="14"/>
        <v>0</v>
      </c>
      <c r="T37">
        <f t="shared" si="15"/>
        <v>0</v>
      </c>
      <c r="U37">
        <f t="shared" si="7"/>
        <v>0</v>
      </c>
      <c r="V37">
        <f t="shared" si="3"/>
        <v>0</v>
      </c>
    </row>
    <row r="38" spans="1:22" x14ac:dyDescent="0.4">
      <c r="A38">
        <v>37</v>
      </c>
      <c r="D38">
        <f t="shared" si="8"/>
        <v>0</v>
      </c>
      <c r="E38">
        <f t="shared" si="9"/>
        <v>0</v>
      </c>
      <c r="F38">
        <f t="shared" si="4"/>
        <v>0</v>
      </c>
      <c r="G38">
        <f t="shared" si="0"/>
        <v>0</v>
      </c>
      <c r="I38">
        <f t="shared" si="10"/>
        <v>0</v>
      </c>
      <c r="J38">
        <f t="shared" si="11"/>
        <v>0</v>
      </c>
      <c r="K38">
        <f t="shared" si="5"/>
        <v>0</v>
      </c>
      <c r="L38">
        <f t="shared" si="1"/>
        <v>0</v>
      </c>
      <c r="N38">
        <f t="shared" si="12"/>
        <v>0</v>
      </c>
      <c r="O38">
        <f t="shared" si="13"/>
        <v>0</v>
      </c>
      <c r="P38">
        <f t="shared" si="6"/>
        <v>0</v>
      </c>
      <c r="Q38">
        <f t="shared" si="2"/>
        <v>0</v>
      </c>
      <c r="S38">
        <f t="shared" si="14"/>
        <v>0</v>
      </c>
      <c r="T38">
        <f t="shared" si="15"/>
        <v>0</v>
      </c>
      <c r="U38">
        <f t="shared" si="7"/>
        <v>0</v>
      </c>
      <c r="V38">
        <f t="shared" si="3"/>
        <v>0</v>
      </c>
    </row>
    <row r="39" spans="1:22" x14ac:dyDescent="0.4">
      <c r="A39">
        <v>38</v>
      </c>
      <c r="D39">
        <f t="shared" si="8"/>
        <v>0</v>
      </c>
      <c r="E39">
        <f t="shared" si="9"/>
        <v>0</v>
      </c>
      <c r="F39">
        <f t="shared" si="4"/>
        <v>0</v>
      </c>
      <c r="G39">
        <f t="shared" si="0"/>
        <v>0</v>
      </c>
      <c r="I39">
        <f t="shared" si="10"/>
        <v>0</v>
      </c>
      <c r="J39">
        <f t="shared" si="11"/>
        <v>0</v>
      </c>
      <c r="K39">
        <f t="shared" si="5"/>
        <v>0</v>
      </c>
      <c r="L39">
        <f t="shared" si="1"/>
        <v>0</v>
      </c>
      <c r="N39">
        <f t="shared" si="12"/>
        <v>0</v>
      </c>
      <c r="O39">
        <f t="shared" si="13"/>
        <v>0</v>
      </c>
      <c r="P39">
        <f t="shared" si="6"/>
        <v>0</v>
      </c>
      <c r="Q39">
        <f t="shared" si="2"/>
        <v>0</v>
      </c>
      <c r="S39">
        <f t="shared" si="14"/>
        <v>0</v>
      </c>
      <c r="T39">
        <f t="shared" si="15"/>
        <v>0</v>
      </c>
      <c r="U39">
        <f t="shared" si="7"/>
        <v>0</v>
      </c>
      <c r="V39">
        <f t="shared" si="3"/>
        <v>0</v>
      </c>
    </row>
    <row r="40" spans="1:22" x14ac:dyDescent="0.4">
      <c r="A40">
        <v>39</v>
      </c>
      <c r="D40">
        <f t="shared" si="8"/>
        <v>0</v>
      </c>
      <c r="E40">
        <f t="shared" si="9"/>
        <v>0</v>
      </c>
      <c r="F40">
        <f t="shared" si="4"/>
        <v>0</v>
      </c>
      <c r="G40">
        <f t="shared" si="0"/>
        <v>0</v>
      </c>
      <c r="I40">
        <f t="shared" si="10"/>
        <v>0</v>
      </c>
      <c r="J40">
        <f t="shared" si="11"/>
        <v>0</v>
      </c>
      <c r="K40">
        <f t="shared" si="5"/>
        <v>0</v>
      </c>
      <c r="L40">
        <f t="shared" si="1"/>
        <v>0</v>
      </c>
      <c r="N40">
        <f t="shared" si="12"/>
        <v>0</v>
      </c>
      <c r="O40">
        <f t="shared" si="13"/>
        <v>0</v>
      </c>
      <c r="P40">
        <f t="shared" si="6"/>
        <v>0</v>
      </c>
      <c r="Q40">
        <f t="shared" si="2"/>
        <v>0</v>
      </c>
      <c r="S40">
        <f t="shared" si="14"/>
        <v>0</v>
      </c>
      <c r="T40">
        <f t="shared" si="15"/>
        <v>0</v>
      </c>
      <c r="U40">
        <f t="shared" si="7"/>
        <v>0</v>
      </c>
      <c r="V40">
        <f t="shared" si="3"/>
        <v>0</v>
      </c>
    </row>
    <row r="41" spans="1:22" x14ac:dyDescent="0.4">
      <c r="A41">
        <v>40</v>
      </c>
      <c r="D41">
        <f t="shared" si="8"/>
        <v>0</v>
      </c>
      <c r="E41">
        <f t="shared" si="9"/>
        <v>0</v>
      </c>
      <c r="F41">
        <f t="shared" si="4"/>
        <v>0</v>
      </c>
      <c r="G41">
        <f t="shared" si="0"/>
        <v>0</v>
      </c>
      <c r="I41">
        <f t="shared" si="10"/>
        <v>0</v>
      </c>
      <c r="J41">
        <f t="shared" si="11"/>
        <v>0</v>
      </c>
      <c r="K41">
        <f t="shared" si="5"/>
        <v>0</v>
      </c>
      <c r="L41">
        <f t="shared" si="1"/>
        <v>0</v>
      </c>
      <c r="N41">
        <f t="shared" si="12"/>
        <v>0</v>
      </c>
      <c r="O41">
        <f t="shared" si="13"/>
        <v>0</v>
      </c>
      <c r="P41">
        <f t="shared" si="6"/>
        <v>0</v>
      </c>
      <c r="Q41">
        <f t="shared" si="2"/>
        <v>0</v>
      </c>
      <c r="S41">
        <f t="shared" si="14"/>
        <v>0</v>
      </c>
      <c r="T41">
        <f t="shared" si="15"/>
        <v>0</v>
      </c>
      <c r="U41">
        <f t="shared" si="7"/>
        <v>0</v>
      </c>
      <c r="V41">
        <f t="shared" si="3"/>
        <v>0</v>
      </c>
    </row>
    <row r="42" spans="1:22" x14ac:dyDescent="0.4">
      <c r="A42">
        <v>41</v>
      </c>
      <c r="D42">
        <f t="shared" si="8"/>
        <v>0</v>
      </c>
      <c r="E42">
        <f t="shared" si="9"/>
        <v>0</v>
      </c>
      <c r="F42">
        <f t="shared" si="4"/>
        <v>0</v>
      </c>
      <c r="G42">
        <f t="shared" si="0"/>
        <v>0</v>
      </c>
      <c r="I42">
        <f t="shared" si="10"/>
        <v>0</v>
      </c>
      <c r="J42">
        <f t="shared" si="11"/>
        <v>0</v>
      </c>
      <c r="K42">
        <f t="shared" si="5"/>
        <v>0</v>
      </c>
      <c r="L42">
        <f t="shared" si="1"/>
        <v>0</v>
      </c>
      <c r="N42">
        <f t="shared" si="12"/>
        <v>0</v>
      </c>
      <c r="O42">
        <f t="shared" si="13"/>
        <v>0</v>
      </c>
      <c r="P42">
        <f t="shared" si="6"/>
        <v>0</v>
      </c>
      <c r="Q42">
        <f t="shared" si="2"/>
        <v>0</v>
      </c>
      <c r="S42">
        <f t="shared" si="14"/>
        <v>0</v>
      </c>
      <c r="T42">
        <f t="shared" si="15"/>
        <v>0</v>
      </c>
      <c r="U42">
        <f t="shared" si="7"/>
        <v>0</v>
      </c>
      <c r="V42">
        <f t="shared" si="3"/>
        <v>0</v>
      </c>
    </row>
    <row r="43" spans="1:22" x14ac:dyDescent="0.4">
      <c r="A43">
        <v>42</v>
      </c>
      <c r="D43">
        <f t="shared" si="8"/>
        <v>0</v>
      </c>
      <c r="E43">
        <f t="shared" si="9"/>
        <v>0</v>
      </c>
      <c r="F43">
        <f t="shared" si="4"/>
        <v>0</v>
      </c>
      <c r="G43">
        <f t="shared" si="0"/>
        <v>0</v>
      </c>
      <c r="I43">
        <f t="shared" si="10"/>
        <v>0</v>
      </c>
      <c r="J43">
        <f t="shared" si="11"/>
        <v>0</v>
      </c>
      <c r="K43">
        <f t="shared" si="5"/>
        <v>0</v>
      </c>
      <c r="L43">
        <f t="shared" si="1"/>
        <v>0</v>
      </c>
      <c r="N43">
        <f t="shared" si="12"/>
        <v>0</v>
      </c>
      <c r="O43">
        <f t="shared" si="13"/>
        <v>0</v>
      </c>
      <c r="P43">
        <f t="shared" si="6"/>
        <v>0</v>
      </c>
      <c r="Q43">
        <f t="shared" si="2"/>
        <v>0</v>
      </c>
      <c r="S43">
        <f t="shared" si="14"/>
        <v>0</v>
      </c>
      <c r="T43">
        <f t="shared" si="15"/>
        <v>0</v>
      </c>
      <c r="U43">
        <f t="shared" si="7"/>
        <v>0</v>
      </c>
      <c r="V43">
        <f t="shared" si="3"/>
        <v>0</v>
      </c>
    </row>
    <row r="44" spans="1:22" x14ac:dyDescent="0.4">
      <c r="A44">
        <v>43</v>
      </c>
      <c r="D44">
        <f t="shared" si="8"/>
        <v>0</v>
      </c>
      <c r="E44">
        <f t="shared" si="9"/>
        <v>0</v>
      </c>
      <c r="F44">
        <f t="shared" si="4"/>
        <v>0</v>
      </c>
      <c r="G44">
        <f t="shared" si="0"/>
        <v>0</v>
      </c>
      <c r="I44">
        <f t="shared" si="10"/>
        <v>0</v>
      </c>
      <c r="J44">
        <f t="shared" si="11"/>
        <v>0</v>
      </c>
      <c r="K44">
        <f t="shared" si="5"/>
        <v>0</v>
      </c>
      <c r="L44">
        <f t="shared" si="1"/>
        <v>0</v>
      </c>
      <c r="N44">
        <f t="shared" si="12"/>
        <v>0</v>
      </c>
      <c r="O44">
        <f t="shared" si="13"/>
        <v>0</v>
      </c>
      <c r="P44">
        <f t="shared" si="6"/>
        <v>0</v>
      </c>
      <c r="Q44">
        <f t="shared" si="2"/>
        <v>0</v>
      </c>
      <c r="S44">
        <f t="shared" si="14"/>
        <v>0</v>
      </c>
      <c r="T44">
        <f t="shared" si="15"/>
        <v>0</v>
      </c>
      <c r="U44">
        <f t="shared" si="7"/>
        <v>0</v>
      </c>
      <c r="V44">
        <f t="shared" si="3"/>
        <v>0</v>
      </c>
    </row>
    <row r="45" spans="1:22" x14ac:dyDescent="0.4">
      <c r="A45">
        <v>44</v>
      </c>
      <c r="D45">
        <f t="shared" si="8"/>
        <v>0</v>
      </c>
      <c r="E45">
        <f t="shared" si="9"/>
        <v>0</v>
      </c>
      <c r="F45">
        <f t="shared" si="4"/>
        <v>0</v>
      </c>
      <c r="G45">
        <f t="shared" si="0"/>
        <v>0</v>
      </c>
      <c r="I45">
        <f t="shared" si="10"/>
        <v>0</v>
      </c>
      <c r="J45">
        <f t="shared" si="11"/>
        <v>0</v>
      </c>
      <c r="K45">
        <f t="shared" si="5"/>
        <v>0</v>
      </c>
      <c r="L45">
        <f t="shared" si="1"/>
        <v>0</v>
      </c>
      <c r="N45">
        <f t="shared" si="12"/>
        <v>0</v>
      </c>
      <c r="O45">
        <f t="shared" si="13"/>
        <v>0</v>
      </c>
      <c r="P45">
        <f t="shared" si="6"/>
        <v>0</v>
      </c>
      <c r="Q45">
        <f t="shared" si="2"/>
        <v>0</v>
      </c>
      <c r="S45">
        <f t="shared" si="14"/>
        <v>0</v>
      </c>
      <c r="T45">
        <f t="shared" si="15"/>
        <v>0</v>
      </c>
      <c r="U45">
        <f t="shared" si="7"/>
        <v>0</v>
      </c>
      <c r="V45">
        <f t="shared" si="3"/>
        <v>0</v>
      </c>
    </row>
    <row r="46" spans="1:22" x14ac:dyDescent="0.4">
      <c r="A46">
        <v>45</v>
      </c>
      <c r="D46">
        <f t="shared" si="8"/>
        <v>0</v>
      </c>
      <c r="E46">
        <f t="shared" si="9"/>
        <v>0</v>
      </c>
      <c r="F46">
        <f t="shared" si="4"/>
        <v>0</v>
      </c>
      <c r="G46">
        <f t="shared" si="0"/>
        <v>0</v>
      </c>
      <c r="I46">
        <f t="shared" si="10"/>
        <v>0</v>
      </c>
      <c r="J46">
        <f t="shared" si="11"/>
        <v>0</v>
      </c>
      <c r="K46">
        <f t="shared" si="5"/>
        <v>0</v>
      </c>
      <c r="L46">
        <f t="shared" si="1"/>
        <v>0</v>
      </c>
      <c r="N46">
        <f t="shared" si="12"/>
        <v>0</v>
      </c>
      <c r="O46">
        <f t="shared" si="13"/>
        <v>0</v>
      </c>
      <c r="P46">
        <f t="shared" si="6"/>
        <v>0</v>
      </c>
      <c r="Q46">
        <f t="shared" si="2"/>
        <v>0</v>
      </c>
      <c r="S46">
        <f t="shared" si="14"/>
        <v>0</v>
      </c>
      <c r="T46">
        <f t="shared" si="15"/>
        <v>0</v>
      </c>
      <c r="U46">
        <f t="shared" si="7"/>
        <v>0</v>
      </c>
      <c r="V46">
        <f t="shared" si="3"/>
        <v>0</v>
      </c>
    </row>
    <row r="47" spans="1:22" x14ac:dyDescent="0.4">
      <c r="A47">
        <v>46</v>
      </c>
      <c r="D47">
        <f t="shared" si="8"/>
        <v>0</v>
      </c>
      <c r="E47">
        <f t="shared" si="9"/>
        <v>0</v>
      </c>
      <c r="F47">
        <f t="shared" si="4"/>
        <v>0</v>
      </c>
      <c r="G47">
        <f t="shared" si="0"/>
        <v>0</v>
      </c>
      <c r="I47">
        <f t="shared" si="10"/>
        <v>0</v>
      </c>
      <c r="J47">
        <f t="shared" si="11"/>
        <v>0</v>
      </c>
      <c r="K47">
        <f t="shared" si="5"/>
        <v>0</v>
      </c>
      <c r="L47">
        <f t="shared" si="1"/>
        <v>0</v>
      </c>
      <c r="N47">
        <f t="shared" si="12"/>
        <v>0</v>
      </c>
      <c r="O47">
        <f t="shared" si="13"/>
        <v>0</v>
      </c>
      <c r="P47">
        <f t="shared" si="6"/>
        <v>0</v>
      </c>
      <c r="Q47">
        <f t="shared" si="2"/>
        <v>0</v>
      </c>
      <c r="S47">
        <f t="shared" si="14"/>
        <v>0</v>
      </c>
      <c r="T47">
        <f t="shared" si="15"/>
        <v>0</v>
      </c>
      <c r="U47">
        <f t="shared" si="7"/>
        <v>0</v>
      </c>
      <c r="V47">
        <f t="shared" si="3"/>
        <v>0</v>
      </c>
    </row>
    <row r="48" spans="1:22" x14ac:dyDescent="0.4">
      <c r="A48">
        <v>47</v>
      </c>
      <c r="D48">
        <f t="shared" si="8"/>
        <v>0</v>
      </c>
      <c r="E48">
        <f t="shared" si="9"/>
        <v>0</v>
      </c>
      <c r="F48">
        <f t="shared" si="4"/>
        <v>0</v>
      </c>
      <c r="G48">
        <f t="shared" si="0"/>
        <v>0</v>
      </c>
      <c r="I48">
        <f t="shared" si="10"/>
        <v>0</v>
      </c>
      <c r="J48">
        <f t="shared" si="11"/>
        <v>0</v>
      </c>
      <c r="K48">
        <f t="shared" si="5"/>
        <v>0</v>
      </c>
      <c r="L48">
        <f t="shared" si="1"/>
        <v>0</v>
      </c>
      <c r="N48">
        <f t="shared" si="12"/>
        <v>0</v>
      </c>
      <c r="O48">
        <f t="shared" si="13"/>
        <v>0</v>
      </c>
      <c r="P48">
        <f t="shared" si="6"/>
        <v>0</v>
      </c>
      <c r="Q48">
        <f t="shared" si="2"/>
        <v>0</v>
      </c>
      <c r="S48">
        <f t="shared" si="14"/>
        <v>0</v>
      </c>
      <c r="T48">
        <f t="shared" si="15"/>
        <v>0</v>
      </c>
      <c r="U48">
        <f t="shared" si="7"/>
        <v>0</v>
      </c>
      <c r="V48">
        <f t="shared" si="3"/>
        <v>0</v>
      </c>
    </row>
    <row r="49" spans="1:22" x14ac:dyDescent="0.4">
      <c r="A49">
        <v>48</v>
      </c>
      <c r="D49">
        <f t="shared" si="8"/>
        <v>0</v>
      </c>
      <c r="E49">
        <f t="shared" si="9"/>
        <v>0</v>
      </c>
      <c r="F49">
        <f t="shared" si="4"/>
        <v>0</v>
      </c>
      <c r="G49">
        <f t="shared" si="0"/>
        <v>0</v>
      </c>
      <c r="I49">
        <f t="shared" si="10"/>
        <v>0</v>
      </c>
      <c r="J49">
        <f t="shared" si="11"/>
        <v>0</v>
      </c>
      <c r="K49">
        <f t="shared" si="5"/>
        <v>0</v>
      </c>
      <c r="L49">
        <f t="shared" si="1"/>
        <v>0</v>
      </c>
      <c r="N49">
        <f t="shared" si="12"/>
        <v>0</v>
      </c>
      <c r="O49">
        <f t="shared" si="13"/>
        <v>0</v>
      </c>
      <c r="P49">
        <f t="shared" si="6"/>
        <v>0</v>
      </c>
      <c r="Q49">
        <f t="shared" si="2"/>
        <v>0</v>
      </c>
      <c r="S49">
        <f t="shared" si="14"/>
        <v>0</v>
      </c>
      <c r="T49">
        <f t="shared" si="15"/>
        <v>0</v>
      </c>
      <c r="U49">
        <f t="shared" si="7"/>
        <v>0</v>
      </c>
      <c r="V49">
        <f t="shared" si="3"/>
        <v>0</v>
      </c>
    </row>
    <row r="50" spans="1:22" x14ac:dyDescent="0.4">
      <c r="A50">
        <v>49</v>
      </c>
      <c r="D50">
        <f t="shared" si="8"/>
        <v>0</v>
      </c>
      <c r="E50">
        <f t="shared" si="9"/>
        <v>0</v>
      </c>
      <c r="F50">
        <f t="shared" si="4"/>
        <v>0</v>
      </c>
      <c r="G50">
        <f t="shared" si="0"/>
        <v>0</v>
      </c>
      <c r="I50">
        <f t="shared" si="10"/>
        <v>0</v>
      </c>
      <c r="J50">
        <f t="shared" si="11"/>
        <v>0</v>
      </c>
      <c r="K50">
        <f t="shared" si="5"/>
        <v>0</v>
      </c>
      <c r="L50">
        <f t="shared" si="1"/>
        <v>0</v>
      </c>
      <c r="N50">
        <f t="shared" si="12"/>
        <v>0</v>
      </c>
      <c r="O50">
        <f t="shared" si="13"/>
        <v>0</v>
      </c>
      <c r="P50">
        <f t="shared" si="6"/>
        <v>0</v>
      </c>
      <c r="Q50">
        <f t="shared" si="2"/>
        <v>0</v>
      </c>
      <c r="S50">
        <f t="shared" si="14"/>
        <v>0</v>
      </c>
      <c r="T50">
        <f t="shared" si="15"/>
        <v>0</v>
      </c>
      <c r="U50">
        <f t="shared" si="7"/>
        <v>0</v>
      </c>
      <c r="V50">
        <f t="shared" si="3"/>
        <v>0</v>
      </c>
    </row>
    <row r="51" spans="1:22" x14ac:dyDescent="0.4">
      <c r="A51">
        <v>50</v>
      </c>
      <c r="D51">
        <f t="shared" si="8"/>
        <v>0</v>
      </c>
      <c r="E51">
        <f t="shared" si="9"/>
        <v>0</v>
      </c>
      <c r="F51">
        <f t="shared" si="4"/>
        <v>0</v>
      </c>
      <c r="G51">
        <f t="shared" si="0"/>
        <v>0</v>
      </c>
      <c r="I51">
        <f t="shared" si="10"/>
        <v>0</v>
      </c>
      <c r="J51">
        <f t="shared" si="11"/>
        <v>0</v>
      </c>
      <c r="K51">
        <f t="shared" si="5"/>
        <v>0</v>
      </c>
      <c r="L51">
        <f t="shared" si="1"/>
        <v>0</v>
      </c>
      <c r="N51">
        <f t="shared" si="12"/>
        <v>0</v>
      </c>
      <c r="O51">
        <f t="shared" si="13"/>
        <v>0</v>
      </c>
      <c r="P51">
        <f t="shared" si="6"/>
        <v>0</v>
      </c>
      <c r="Q51">
        <f t="shared" si="2"/>
        <v>0</v>
      </c>
      <c r="S51">
        <f t="shared" si="14"/>
        <v>0</v>
      </c>
      <c r="T51">
        <f t="shared" si="15"/>
        <v>0</v>
      </c>
      <c r="U51">
        <f t="shared" si="7"/>
        <v>0</v>
      </c>
      <c r="V51">
        <f t="shared" si="3"/>
        <v>0</v>
      </c>
    </row>
    <row r="52" spans="1:22" x14ac:dyDescent="0.4">
      <c r="A52">
        <v>51</v>
      </c>
      <c r="D52">
        <f t="shared" si="8"/>
        <v>0</v>
      </c>
      <c r="E52">
        <f t="shared" si="9"/>
        <v>0</v>
      </c>
      <c r="F52">
        <f t="shared" si="4"/>
        <v>0</v>
      </c>
      <c r="G52">
        <f t="shared" si="0"/>
        <v>0</v>
      </c>
      <c r="I52">
        <f t="shared" si="10"/>
        <v>0</v>
      </c>
      <c r="J52">
        <f t="shared" si="11"/>
        <v>0</v>
      </c>
      <c r="K52">
        <f t="shared" si="5"/>
        <v>0</v>
      </c>
      <c r="L52">
        <f t="shared" si="1"/>
        <v>0</v>
      </c>
      <c r="N52">
        <f t="shared" si="12"/>
        <v>0</v>
      </c>
      <c r="O52">
        <f t="shared" si="13"/>
        <v>0</v>
      </c>
      <c r="P52">
        <f t="shared" si="6"/>
        <v>0</v>
      </c>
      <c r="Q52">
        <f t="shared" si="2"/>
        <v>0</v>
      </c>
      <c r="S52">
        <f t="shared" si="14"/>
        <v>0</v>
      </c>
      <c r="T52">
        <f t="shared" si="15"/>
        <v>0</v>
      </c>
      <c r="U52">
        <f t="shared" si="7"/>
        <v>0</v>
      </c>
      <c r="V52">
        <f t="shared" si="3"/>
        <v>0</v>
      </c>
    </row>
    <row r="53" spans="1:22" x14ac:dyDescent="0.4">
      <c r="A53">
        <v>52</v>
      </c>
      <c r="D53">
        <f t="shared" si="8"/>
        <v>0</v>
      </c>
      <c r="E53">
        <f t="shared" si="9"/>
        <v>0</v>
      </c>
      <c r="F53">
        <f t="shared" si="4"/>
        <v>0</v>
      </c>
      <c r="G53">
        <f t="shared" si="0"/>
        <v>0</v>
      </c>
      <c r="I53">
        <f t="shared" si="10"/>
        <v>0</v>
      </c>
      <c r="J53">
        <f t="shared" si="11"/>
        <v>0</v>
      </c>
      <c r="K53">
        <f t="shared" si="5"/>
        <v>0</v>
      </c>
      <c r="L53">
        <f t="shared" si="1"/>
        <v>0</v>
      </c>
      <c r="N53">
        <f t="shared" si="12"/>
        <v>0</v>
      </c>
      <c r="O53">
        <f t="shared" si="13"/>
        <v>0</v>
      </c>
      <c r="P53">
        <f t="shared" si="6"/>
        <v>0</v>
      </c>
      <c r="Q53">
        <f t="shared" si="2"/>
        <v>0</v>
      </c>
      <c r="S53">
        <f t="shared" si="14"/>
        <v>0</v>
      </c>
      <c r="T53">
        <f t="shared" si="15"/>
        <v>0</v>
      </c>
      <c r="U53">
        <f t="shared" si="7"/>
        <v>0</v>
      </c>
      <c r="V53">
        <f t="shared" si="3"/>
        <v>0</v>
      </c>
    </row>
    <row r="54" spans="1:22" x14ac:dyDescent="0.4">
      <c r="A54">
        <v>53</v>
      </c>
      <c r="D54">
        <f t="shared" si="8"/>
        <v>0</v>
      </c>
      <c r="E54">
        <f t="shared" si="9"/>
        <v>0</v>
      </c>
      <c r="F54">
        <f t="shared" si="4"/>
        <v>0</v>
      </c>
      <c r="G54">
        <f t="shared" si="0"/>
        <v>0</v>
      </c>
      <c r="I54">
        <f t="shared" si="10"/>
        <v>0</v>
      </c>
      <c r="J54">
        <f t="shared" si="11"/>
        <v>0</v>
      </c>
      <c r="K54">
        <f t="shared" si="5"/>
        <v>0</v>
      </c>
      <c r="L54">
        <f t="shared" si="1"/>
        <v>0</v>
      </c>
      <c r="N54">
        <f t="shared" si="12"/>
        <v>0</v>
      </c>
      <c r="O54">
        <f t="shared" si="13"/>
        <v>0</v>
      </c>
      <c r="P54">
        <f t="shared" si="6"/>
        <v>0</v>
      </c>
      <c r="Q54">
        <f t="shared" si="2"/>
        <v>0</v>
      </c>
      <c r="S54">
        <f t="shared" si="14"/>
        <v>0</v>
      </c>
      <c r="T54">
        <f t="shared" si="15"/>
        <v>0</v>
      </c>
      <c r="U54">
        <f t="shared" si="7"/>
        <v>0</v>
      </c>
      <c r="V54">
        <f t="shared" si="3"/>
        <v>0</v>
      </c>
    </row>
    <row r="55" spans="1:22" x14ac:dyDescent="0.4">
      <c r="A55">
        <v>54</v>
      </c>
      <c r="D55">
        <f t="shared" si="8"/>
        <v>0</v>
      </c>
      <c r="E55">
        <f t="shared" si="9"/>
        <v>0</v>
      </c>
      <c r="F55">
        <f t="shared" si="4"/>
        <v>0</v>
      </c>
      <c r="G55">
        <f t="shared" si="0"/>
        <v>0</v>
      </c>
      <c r="I55">
        <f t="shared" si="10"/>
        <v>0</v>
      </c>
      <c r="J55">
        <f t="shared" si="11"/>
        <v>0</v>
      </c>
      <c r="K55">
        <f t="shared" si="5"/>
        <v>0</v>
      </c>
      <c r="L55">
        <f t="shared" si="1"/>
        <v>0</v>
      </c>
      <c r="N55">
        <f t="shared" si="12"/>
        <v>0</v>
      </c>
      <c r="O55">
        <f t="shared" si="13"/>
        <v>0</v>
      </c>
      <c r="P55">
        <f t="shared" si="6"/>
        <v>0</v>
      </c>
      <c r="Q55">
        <f t="shared" si="2"/>
        <v>0</v>
      </c>
      <c r="S55">
        <f t="shared" si="14"/>
        <v>0</v>
      </c>
      <c r="T55">
        <f t="shared" si="15"/>
        <v>0</v>
      </c>
      <c r="U55">
        <f t="shared" si="7"/>
        <v>0</v>
      </c>
      <c r="V55">
        <f t="shared" si="3"/>
        <v>0</v>
      </c>
    </row>
    <row r="56" spans="1:22" x14ac:dyDescent="0.4">
      <c r="A56">
        <v>55</v>
      </c>
      <c r="D56">
        <f t="shared" si="8"/>
        <v>0</v>
      </c>
      <c r="E56">
        <f t="shared" si="9"/>
        <v>0</v>
      </c>
      <c r="F56">
        <f t="shared" si="4"/>
        <v>0</v>
      </c>
      <c r="G56">
        <f t="shared" si="0"/>
        <v>0</v>
      </c>
      <c r="I56">
        <f t="shared" si="10"/>
        <v>0</v>
      </c>
      <c r="J56">
        <f t="shared" si="11"/>
        <v>0</v>
      </c>
      <c r="K56">
        <f t="shared" si="5"/>
        <v>0</v>
      </c>
      <c r="L56">
        <f t="shared" si="1"/>
        <v>0</v>
      </c>
      <c r="N56">
        <f t="shared" si="12"/>
        <v>0</v>
      </c>
      <c r="O56">
        <f t="shared" si="13"/>
        <v>0</v>
      </c>
      <c r="P56">
        <f t="shared" si="6"/>
        <v>0</v>
      </c>
      <c r="Q56">
        <f t="shared" si="2"/>
        <v>0</v>
      </c>
      <c r="S56">
        <f t="shared" si="14"/>
        <v>0</v>
      </c>
      <c r="T56">
        <f t="shared" si="15"/>
        <v>0</v>
      </c>
      <c r="U56">
        <f t="shared" si="7"/>
        <v>0</v>
      </c>
      <c r="V56">
        <f t="shared" si="3"/>
        <v>0</v>
      </c>
    </row>
    <row r="57" spans="1:22" x14ac:dyDescent="0.4">
      <c r="A57">
        <v>56</v>
      </c>
      <c r="D57">
        <f t="shared" si="8"/>
        <v>0</v>
      </c>
      <c r="E57">
        <f t="shared" si="9"/>
        <v>0</v>
      </c>
      <c r="F57">
        <f t="shared" si="4"/>
        <v>0</v>
      </c>
      <c r="G57">
        <f t="shared" si="0"/>
        <v>0</v>
      </c>
      <c r="I57">
        <f t="shared" si="10"/>
        <v>0</v>
      </c>
      <c r="J57">
        <f t="shared" si="11"/>
        <v>0</v>
      </c>
      <c r="K57">
        <f t="shared" si="5"/>
        <v>0</v>
      </c>
      <c r="L57">
        <f t="shared" si="1"/>
        <v>0</v>
      </c>
      <c r="N57">
        <f t="shared" si="12"/>
        <v>0</v>
      </c>
      <c r="O57">
        <f t="shared" si="13"/>
        <v>0</v>
      </c>
      <c r="P57">
        <f t="shared" si="6"/>
        <v>0</v>
      </c>
      <c r="Q57">
        <f t="shared" si="2"/>
        <v>0</v>
      </c>
      <c r="S57">
        <f t="shared" si="14"/>
        <v>0</v>
      </c>
      <c r="T57">
        <f t="shared" si="15"/>
        <v>0</v>
      </c>
      <c r="U57">
        <f t="shared" si="7"/>
        <v>0</v>
      </c>
      <c r="V57">
        <f t="shared" si="3"/>
        <v>0</v>
      </c>
    </row>
    <row r="58" spans="1:22" x14ac:dyDescent="0.4">
      <c r="A58">
        <v>57</v>
      </c>
      <c r="D58">
        <f t="shared" si="8"/>
        <v>0</v>
      </c>
      <c r="E58">
        <f t="shared" si="9"/>
        <v>0</v>
      </c>
      <c r="F58">
        <f t="shared" si="4"/>
        <v>0</v>
      </c>
      <c r="G58">
        <f t="shared" si="0"/>
        <v>0</v>
      </c>
      <c r="I58">
        <f t="shared" si="10"/>
        <v>0</v>
      </c>
      <c r="J58">
        <f t="shared" si="11"/>
        <v>0</v>
      </c>
      <c r="K58">
        <f t="shared" si="5"/>
        <v>0</v>
      </c>
      <c r="L58">
        <f t="shared" si="1"/>
        <v>0</v>
      </c>
      <c r="N58">
        <f t="shared" si="12"/>
        <v>0</v>
      </c>
      <c r="O58">
        <f t="shared" si="13"/>
        <v>0</v>
      </c>
      <c r="P58">
        <f t="shared" si="6"/>
        <v>0</v>
      </c>
      <c r="Q58">
        <f t="shared" si="2"/>
        <v>0</v>
      </c>
      <c r="S58">
        <f t="shared" si="14"/>
        <v>0</v>
      </c>
      <c r="T58">
        <f t="shared" si="15"/>
        <v>0</v>
      </c>
      <c r="U58">
        <f t="shared" si="7"/>
        <v>0</v>
      </c>
      <c r="V58">
        <f t="shared" si="3"/>
        <v>0</v>
      </c>
    </row>
    <row r="59" spans="1:22" x14ac:dyDescent="0.4">
      <c r="A59">
        <v>58</v>
      </c>
      <c r="D59">
        <f t="shared" si="8"/>
        <v>0</v>
      </c>
      <c r="E59">
        <f t="shared" si="9"/>
        <v>0</v>
      </c>
      <c r="F59">
        <f t="shared" si="4"/>
        <v>0</v>
      </c>
      <c r="G59">
        <f t="shared" si="0"/>
        <v>0</v>
      </c>
      <c r="I59">
        <f t="shared" si="10"/>
        <v>0</v>
      </c>
      <c r="J59">
        <f t="shared" si="11"/>
        <v>0</v>
      </c>
      <c r="K59">
        <f t="shared" si="5"/>
        <v>0</v>
      </c>
      <c r="L59">
        <f t="shared" si="1"/>
        <v>0</v>
      </c>
      <c r="N59">
        <f t="shared" si="12"/>
        <v>0</v>
      </c>
      <c r="O59">
        <f t="shared" si="13"/>
        <v>0</v>
      </c>
      <c r="P59">
        <f t="shared" si="6"/>
        <v>0</v>
      </c>
      <c r="Q59">
        <f t="shared" si="2"/>
        <v>0</v>
      </c>
      <c r="S59">
        <f t="shared" si="14"/>
        <v>0</v>
      </c>
      <c r="T59">
        <f t="shared" si="15"/>
        <v>0</v>
      </c>
      <c r="U59">
        <f t="shared" si="7"/>
        <v>0</v>
      </c>
      <c r="V59">
        <f t="shared" si="3"/>
        <v>0</v>
      </c>
    </row>
    <row r="60" spans="1:22" x14ac:dyDescent="0.4">
      <c r="A60">
        <v>59</v>
      </c>
      <c r="D60">
        <f t="shared" si="8"/>
        <v>0</v>
      </c>
      <c r="E60">
        <f t="shared" si="9"/>
        <v>0</v>
      </c>
      <c r="F60">
        <f t="shared" si="4"/>
        <v>0</v>
      </c>
      <c r="G60">
        <f t="shared" si="0"/>
        <v>0</v>
      </c>
      <c r="I60">
        <f t="shared" si="10"/>
        <v>0</v>
      </c>
      <c r="J60">
        <f t="shared" si="11"/>
        <v>0</v>
      </c>
      <c r="K60">
        <f t="shared" si="5"/>
        <v>0</v>
      </c>
      <c r="L60">
        <f t="shared" si="1"/>
        <v>0</v>
      </c>
      <c r="N60">
        <f t="shared" si="12"/>
        <v>0</v>
      </c>
      <c r="O60">
        <f t="shared" si="13"/>
        <v>0</v>
      </c>
      <c r="P60">
        <f t="shared" si="6"/>
        <v>0</v>
      </c>
      <c r="Q60">
        <f t="shared" si="2"/>
        <v>0</v>
      </c>
      <c r="S60">
        <f t="shared" si="14"/>
        <v>0</v>
      </c>
      <c r="T60">
        <f t="shared" si="15"/>
        <v>0</v>
      </c>
      <c r="U60">
        <f t="shared" si="7"/>
        <v>0</v>
      </c>
      <c r="V60">
        <f t="shared" si="3"/>
        <v>0</v>
      </c>
    </row>
    <row r="61" spans="1:22" x14ac:dyDescent="0.4">
      <c r="A61">
        <v>60</v>
      </c>
      <c r="D61">
        <f t="shared" si="8"/>
        <v>0</v>
      </c>
      <c r="E61">
        <f t="shared" si="9"/>
        <v>0</v>
      </c>
      <c r="F61">
        <f t="shared" si="4"/>
        <v>0</v>
      </c>
      <c r="G61">
        <f t="shared" si="0"/>
        <v>0</v>
      </c>
      <c r="I61">
        <f t="shared" si="10"/>
        <v>0</v>
      </c>
      <c r="J61">
        <f t="shared" si="11"/>
        <v>0</v>
      </c>
      <c r="K61">
        <f t="shared" si="5"/>
        <v>0</v>
      </c>
      <c r="L61">
        <f t="shared" si="1"/>
        <v>0</v>
      </c>
      <c r="N61">
        <f t="shared" si="12"/>
        <v>0</v>
      </c>
      <c r="O61">
        <f t="shared" si="13"/>
        <v>0</v>
      </c>
      <c r="P61">
        <f t="shared" si="6"/>
        <v>0</v>
      </c>
      <c r="Q61">
        <f t="shared" si="2"/>
        <v>0</v>
      </c>
      <c r="S61">
        <f t="shared" si="14"/>
        <v>0</v>
      </c>
      <c r="T61">
        <f t="shared" si="15"/>
        <v>0</v>
      </c>
      <c r="U61">
        <f t="shared" si="7"/>
        <v>0</v>
      </c>
      <c r="V61">
        <f t="shared" si="3"/>
        <v>0</v>
      </c>
    </row>
    <row r="62" spans="1:22" x14ac:dyDescent="0.4">
      <c r="A62">
        <v>61</v>
      </c>
      <c r="D62">
        <f t="shared" si="8"/>
        <v>0</v>
      </c>
      <c r="E62">
        <f t="shared" si="9"/>
        <v>0</v>
      </c>
      <c r="F62">
        <f t="shared" si="4"/>
        <v>0</v>
      </c>
      <c r="G62">
        <f t="shared" si="0"/>
        <v>0</v>
      </c>
      <c r="I62">
        <f t="shared" si="10"/>
        <v>0</v>
      </c>
      <c r="J62">
        <f t="shared" si="11"/>
        <v>0</v>
      </c>
      <c r="K62">
        <f t="shared" si="5"/>
        <v>0</v>
      </c>
      <c r="L62">
        <f t="shared" si="1"/>
        <v>0</v>
      </c>
      <c r="N62">
        <f t="shared" si="12"/>
        <v>0</v>
      </c>
      <c r="O62">
        <f t="shared" si="13"/>
        <v>0</v>
      </c>
      <c r="P62">
        <f t="shared" si="6"/>
        <v>0</v>
      </c>
      <c r="Q62">
        <f t="shared" si="2"/>
        <v>0</v>
      </c>
      <c r="S62">
        <f t="shared" si="14"/>
        <v>0</v>
      </c>
      <c r="T62">
        <f t="shared" si="15"/>
        <v>0</v>
      </c>
      <c r="U62">
        <f t="shared" si="7"/>
        <v>0</v>
      </c>
      <c r="V62">
        <f t="shared" si="3"/>
        <v>0</v>
      </c>
    </row>
    <row r="63" spans="1:22" x14ac:dyDescent="0.4">
      <c r="A63">
        <v>62</v>
      </c>
      <c r="D63">
        <f t="shared" si="8"/>
        <v>0</v>
      </c>
      <c r="E63">
        <f t="shared" si="9"/>
        <v>0</v>
      </c>
      <c r="F63">
        <f t="shared" si="4"/>
        <v>0</v>
      </c>
      <c r="G63">
        <f t="shared" si="0"/>
        <v>0</v>
      </c>
      <c r="I63">
        <f t="shared" si="10"/>
        <v>0</v>
      </c>
      <c r="J63">
        <f t="shared" si="11"/>
        <v>0</v>
      </c>
      <c r="K63">
        <f t="shared" si="5"/>
        <v>0</v>
      </c>
      <c r="L63">
        <f t="shared" si="1"/>
        <v>0</v>
      </c>
      <c r="N63">
        <f t="shared" si="12"/>
        <v>0</v>
      </c>
      <c r="O63">
        <f t="shared" si="13"/>
        <v>0</v>
      </c>
      <c r="P63">
        <f t="shared" si="6"/>
        <v>0</v>
      </c>
      <c r="Q63">
        <f t="shared" si="2"/>
        <v>0</v>
      </c>
      <c r="S63">
        <f t="shared" si="14"/>
        <v>0</v>
      </c>
      <c r="T63">
        <f t="shared" si="15"/>
        <v>0</v>
      </c>
      <c r="U63">
        <f t="shared" si="7"/>
        <v>0</v>
      </c>
      <c r="V63">
        <f t="shared" si="3"/>
        <v>0</v>
      </c>
    </row>
    <row r="64" spans="1:22" x14ac:dyDescent="0.4">
      <c r="A64">
        <v>63</v>
      </c>
      <c r="D64">
        <f t="shared" si="8"/>
        <v>0</v>
      </c>
      <c r="E64">
        <f t="shared" si="9"/>
        <v>0</v>
      </c>
      <c r="F64">
        <f t="shared" si="4"/>
        <v>0</v>
      </c>
      <c r="G64">
        <f t="shared" si="0"/>
        <v>0</v>
      </c>
      <c r="I64">
        <f t="shared" si="10"/>
        <v>0</v>
      </c>
      <c r="J64">
        <f t="shared" si="11"/>
        <v>0</v>
      </c>
      <c r="K64">
        <f t="shared" si="5"/>
        <v>0</v>
      </c>
      <c r="L64">
        <f t="shared" si="1"/>
        <v>0</v>
      </c>
      <c r="N64">
        <f t="shared" si="12"/>
        <v>0</v>
      </c>
      <c r="O64">
        <f t="shared" si="13"/>
        <v>0</v>
      </c>
      <c r="P64">
        <f t="shared" si="6"/>
        <v>0</v>
      </c>
      <c r="Q64">
        <f t="shared" si="2"/>
        <v>0</v>
      </c>
      <c r="S64">
        <f t="shared" si="14"/>
        <v>0</v>
      </c>
      <c r="T64">
        <f t="shared" si="15"/>
        <v>0</v>
      </c>
      <c r="U64">
        <f t="shared" si="7"/>
        <v>0</v>
      </c>
      <c r="V64">
        <f t="shared" si="3"/>
        <v>0</v>
      </c>
    </row>
    <row r="65" spans="1:22" x14ac:dyDescent="0.4">
      <c r="A65">
        <v>64</v>
      </c>
      <c r="D65">
        <f t="shared" si="8"/>
        <v>0</v>
      </c>
      <c r="E65">
        <f t="shared" si="9"/>
        <v>0</v>
      </c>
      <c r="F65">
        <f t="shared" si="4"/>
        <v>0</v>
      </c>
      <c r="G65">
        <f t="shared" si="0"/>
        <v>0</v>
      </c>
      <c r="I65">
        <f t="shared" si="10"/>
        <v>0</v>
      </c>
      <c r="J65">
        <f t="shared" si="11"/>
        <v>0</v>
      </c>
      <c r="K65">
        <f t="shared" si="5"/>
        <v>0</v>
      </c>
      <c r="L65">
        <f t="shared" si="1"/>
        <v>0</v>
      </c>
      <c r="N65">
        <f t="shared" si="12"/>
        <v>0</v>
      </c>
      <c r="O65">
        <f t="shared" si="13"/>
        <v>0</v>
      </c>
      <c r="P65">
        <f t="shared" si="6"/>
        <v>0</v>
      </c>
      <c r="Q65">
        <f t="shared" si="2"/>
        <v>0</v>
      </c>
      <c r="S65">
        <f t="shared" si="14"/>
        <v>0</v>
      </c>
      <c r="T65">
        <f t="shared" si="15"/>
        <v>0</v>
      </c>
      <c r="U65">
        <f t="shared" si="7"/>
        <v>0</v>
      </c>
      <c r="V65">
        <f t="shared" si="3"/>
        <v>0</v>
      </c>
    </row>
    <row r="66" spans="1:22" x14ac:dyDescent="0.4">
      <c r="A66">
        <v>65</v>
      </c>
      <c r="D66">
        <f t="shared" si="8"/>
        <v>0</v>
      </c>
      <c r="E66">
        <f t="shared" si="9"/>
        <v>0</v>
      </c>
      <c r="F66">
        <f t="shared" si="4"/>
        <v>0</v>
      </c>
      <c r="G66">
        <f t="shared" si="0"/>
        <v>0</v>
      </c>
      <c r="I66">
        <f t="shared" si="10"/>
        <v>0</v>
      </c>
      <c r="J66">
        <f t="shared" si="11"/>
        <v>0</v>
      </c>
      <c r="K66">
        <f t="shared" si="5"/>
        <v>0</v>
      </c>
      <c r="L66">
        <f t="shared" si="1"/>
        <v>0</v>
      </c>
      <c r="N66">
        <f t="shared" si="12"/>
        <v>0</v>
      </c>
      <c r="O66">
        <f t="shared" si="13"/>
        <v>0</v>
      </c>
      <c r="P66">
        <f t="shared" si="6"/>
        <v>0</v>
      </c>
      <c r="Q66">
        <f t="shared" si="2"/>
        <v>0</v>
      </c>
      <c r="S66">
        <f t="shared" si="14"/>
        <v>0</v>
      </c>
      <c r="T66">
        <f t="shared" si="15"/>
        <v>0</v>
      </c>
      <c r="U66">
        <f t="shared" si="7"/>
        <v>0</v>
      </c>
      <c r="V66">
        <f t="shared" si="3"/>
        <v>0</v>
      </c>
    </row>
    <row r="67" spans="1:22" x14ac:dyDescent="0.4">
      <c r="A67">
        <v>66</v>
      </c>
      <c r="D67">
        <f t="shared" ref="D67:D101" si="16">-C67</f>
        <v>0</v>
      </c>
      <c r="E67">
        <f t="shared" ref="E67:E101" si="17">-(D67+C67)</f>
        <v>0</v>
      </c>
      <c r="F67">
        <f t="shared" ref="F67:F101" si="18">-(E67+D67+C67)</f>
        <v>0</v>
      </c>
      <c r="G67">
        <f t="shared" ref="G67:G101" si="19">SUM(C67:F67)</f>
        <v>0</v>
      </c>
      <c r="I67">
        <f t="shared" ref="I67:I101" si="20">-H67</f>
        <v>0</v>
      </c>
      <c r="J67">
        <f t="shared" ref="J67:J101" si="21">-(I67+H67)</f>
        <v>0</v>
      </c>
      <c r="K67">
        <f t="shared" ref="K67:K101" si="22">-(J67+I67+H67)</f>
        <v>0</v>
      </c>
      <c r="L67">
        <f t="shared" ref="L67:L101" si="23">SUM(H67:K67)</f>
        <v>0</v>
      </c>
      <c r="N67">
        <f t="shared" ref="N67:N101" si="24">-M67</f>
        <v>0</v>
      </c>
      <c r="O67">
        <f t="shared" ref="O67:O101" si="25">-(N67+M67)</f>
        <v>0</v>
      </c>
      <c r="P67">
        <f t="shared" ref="P67:P101" si="26">-(O67+N67+M67)</f>
        <v>0</v>
      </c>
      <c r="Q67">
        <f t="shared" ref="Q67:Q101" si="27">SUM(M67:P67)</f>
        <v>0</v>
      </c>
      <c r="S67">
        <f t="shared" ref="S67:S101" si="28">-R67</f>
        <v>0</v>
      </c>
      <c r="T67">
        <f t="shared" ref="T67:T101" si="29">-(S67+R67)</f>
        <v>0</v>
      </c>
      <c r="U67">
        <f t="shared" ref="U67:U101" si="30">-(T67+S67+R67)</f>
        <v>0</v>
      </c>
      <c r="V67">
        <f t="shared" ref="V67:V101" si="31">SUM(R67:U67)</f>
        <v>0</v>
      </c>
    </row>
    <row r="68" spans="1:22" x14ac:dyDescent="0.4">
      <c r="A68">
        <v>67</v>
      </c>
      <c r="D68">
        <f t="shared" si="16"/>
        <v>0</v>
      </c>
      <c r="E68">
        <f t="shared" si="17"/>
        <v>0</v>
      </c>
      <c r="F68">
        <f t="shared" si="18"/>
        <v>0</v>
      </c>
      <c r="G68">
        <f t="shared" si="19"/>
        <v>0</v>
      </c>
      <c r="I68">
        <f t="shared" si="20"/>
        <v>0</v>
      </c>
      <c r="J68">
        <f t="shared" si="21"/>
        <v>0</v>
      </c>
      <c r="K68">
        <f t="shared" si="22"/>
        <v>0</v>
      </c>
      <c r="L68">
        <f t="shared" si="23"/>
        <v>0</v>
      </c>
      <c r="N68">
        <f t="shared" si="24"/>
        <v>0</v>
      </c>
      <c r="O68">
        <f t="shared" si="25"/>
        <v>0</v>
      </c>
      <c r="P68">
        <f t="shared" si="26"/>
        <v>0</v>
      </c>
      <c r="Q68">
        <f t="shared" si="27"/>
        <v>0</v>
      </c>
      <c r="S68">
        <f t="shared" si="28"/>
        <v>0</v>
      </c>
      <c r="T68">
        <f t="shared" si="29"/>
        <v>0</v>
      </c>
      <c r="U68">
        <f t="shared" si="30"/>
        <v>0</v>
      </c>
      <c r="V68">
        <f t="shared" si="31"/>
        <v>0</v>
      </c>
    </row>
    <row r="69" spans="1:22" x14ac:dyDescent="0.4">
      <c r="A69">
        <v>68</v>
      </c>
      <c r="D69">
        <f t="shared" si="16"/>
        <v>0</v>
      </c>
      <c r="E69">
        <f t="shared" si="17"/>
        <v>0</v>
      </c>
      <c r="F69">
        <f t="shared" si="18"/>
        <v>0</v>
      </c>
      <c r="G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N69">
        <f t="shared" si="24"/>
        <v>0</v>
      </c>
      <c r="O69">
        <f t="shared" si="25"/>
        <v>0</v>
      </c>
      <c r="P69">
        <f t="shared" si="26"/>
        <v>0</v>
      </c>
      <c r="Q69">
        <f t="shared" si="27"/>
        <v>0</v>
      </c>
      <c r="S69">
        <f t="shared" si="28"/>
        <v>0</v>
      </c>
      <c r="T69">
        <f t="shared" si="29"/>
        <v>0</v>
      </c>
      <c r="U69">
        <f t="shared" si="30"/>
        <v>0</v>
      </c>
      <c r="V69">
        <f t="shared" si="31"/>
        <v>0</v>
      </c>
    </row>
    <row r="70" spans="1:22" x14ac:dyDescent="0.4">
      <c r="A70">
        <v>69</v>
      </c>
      <c r="D70">
        <f t="shared" si="16"/>
        <v>0</v>
      </c>
      <c r="E70">
        <f t="shared" si="17"/>
        <v>0</v>
      </c>
      <c r="F70">
        <f t="shared" si="18"/>
        <v>0</v>
      </c>
      <c r="G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N70">
        <f t="shared" si="24"/>
        <v>0</v>
      </c>
      <c r="O70">
        <f t="shared" si="25"/>
        <v>0</v>
      </c>
      <c r="P70">
        <f t="shared" si="26"/>
        <v>0</v>
      </c>
      <c r="Q70">
        <f t="shared" si="27"/>
        <v>0</v>
      </c>
      <c r="S70">
        <f t="shared" si="28"/>
        <v>0</v>
      </c>
      <c r="T70">
        <f t="shared" si="29"/>
        <v>0</v>
      </c>
      <c r="U70">
        <f t="shared" si="30"/>
        <v>0</v>
      </c>
      <c r="V70">
        <f t="shared" si="31"/>
        <v>0</v>
      </c>
    </row>
    <row r="71" spans="1:22" x14ac:dyDescent="0.4">
      <c r="A71">
        <v>70</v>
      </c>
      <c r="D71">
        <f t="shared" si="16"/>
        <v>0</v>
      </c>
      <c r="E71">
        <f t="shared" si="17"/>
        <v>0</v>
      </c>
      <c r="F71">
        <f t="shared" si="18"/>
        <v>0</v>
      </c>
      <c r="G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N71">
        <f t="shared" si="24"/>
        <v>0</v>
      </c>
      <c r="O71">
        <f t="shared" si="25"/>
        <v>0</v>
      </c>
      <c r="P71">
        <f t="shared" si="26"/>
        <v>0</v>
      </c>
      <c r="Q71">
        <f t="shared" si="27"/>
        <v>0</v>
      </c>
      <c r="S71">
        <f t="shared" si="28"/>
        <v>0</v>
      </c>
      <c r="T71">
        <f t="shared" si="29"/>
        <v>0</v>
      </c>
      <c r="U71">
        <f t="shared" si="30"/>
        <v>0</v>
      </c>
      <c r="V71">
        <f t="shared" si="31"/>
        <v>0</v>
      </c>
    </row>
    <row r="72" spans="1:22" x14ac:dyDescent="0.4">
      <c r="A72">
        <v>71</v>
      </c>
      <c r="D72">
        <f t="shared" si="16"/>
        <v>0</v>
      </c>
      <c r="E72">
        <f t="shared" si="17"/>
        <v>0</v>
      </c>
      <c r="F72">
        <f t="shared" si="18"/>
        <v>0</v>
      </c>
      <c r="G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>
        <f t="shared" si="23"/>
        <v>0</v>
      </c>
      <c r="N72">
        <f t="shared" si="24"/>
        <v>0</v>
      </c>
      <c r="O72">
        <f t="shared" si="25"/>
        <v>0</v>
      </c>
      <c r="P72">
        <f t="shared" si="26"/>
        <v>0</v>
      </c>
      <c r="Q72">
        <f t="shared" si="27"/>
        <v>0</v>
      </c>
      <c r="S72">
        <f t="shared" si="28"/>
        <v>0</v>
      </c>
      <c r="T72">
        <f t="shared" si="29"/>
        <v>0</v>
      </c>
      <c r="U72">
        <f t="shared" si="30"/>
        <v>0</v>
      </c>
      <c r="V72">
        <f t="shared" si="31"/>
        <v>0</v>
      </c>
    </row>
    <row r="73" spans="1:22" x14ac:dyDescent="0.4">
      <c r="A73">
        <v>72</v>
      </c>
      <c r="D73">
        <f t="shared" si="16"/>
        <v>0</v>
      </c>
      <c r="E73">
        <f t="shared" si="17"/>
        <v>0</v>
      </c>
      <c r="F73">
        <f t="shared" si="18"/>
        <v>0</v>
      </c>
      <c r="G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N73">
        <f t="shared" si="24"/>
        <v>0</v>
      </c>
      <c r="O73">
        <f t="shared" si="25"/>
        <v>0</v>
      </c>
      <c r="P73">
        <f t="shared" si="26"/>
        <v>0</v>
      </c>
      <c r="Q73">
        <f t="shared" si="27"/>
        <v>0</v>
      </c>
      <c r="S73">
        <f t="shared" si="28"/>
        <v>0</v>
      </c>
      <c r="T73">
        <f t="shared" si="29"/>
        <v>0</v>
      </c>
      <c r="U73">
        <f t="shared" si="30"/>
        <v>0</v>
      </c>
      <c r="V73">
        <f t="shared" si="31"/>
        <v>0</v>
      </c>
    </row>
    <row r="74" spans="1:22" x14ac:dyDescent="0.4">
      <c r="A74">
        <v>73</v>
      </c>
      <c r="D74">
        <f t="shared" si="16"/>
        <v>0</v>
      </c>
      <c r="E74">
        <f t="shared" si="17"/>
        <v>0</v>
      </c>
      <c r="F74">
        <f t="shared" si="18"/>
        <v>0</v>
      </c>
      <c r="G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N74">
        <f t="shared" si="24"/>
        <v>0</v>
      </c>
      <c r="O74">
        <f t="shared" si="25"/>
        <v>0</v>
      </c>
      <c r="P74">
        <f t="shared" si="26"/>
        <v>0</v>
      </c>
      <c r="Q74">
        <f t="shared" si="27"/>
        <v>0</v>
      </c>
      <c r="S74">
        <f t="shared" si="28"/>
        <v>0</v>
      </c>
      <c r="T74">
        <f t="shared" si="29"/>
        <v>0</v>
      </c>
      <c r="U74">
        <f t="shared" si="30"/>
        <v>0</v>
      </c>
      <c r="V74">
        <f t="shared" si="31"/>
        <v>0</v>
      </c>
    </row>
    <row r="75" spans="1:22" x14ac:dyDescent="0.4">
      <c r="A75">
        <v>74</v>
      </c>
      <c r="D75">
        <f t="shared" si="16"/>
        <v>0</v>
      </c>
      <c r="E75">
        <f t="shared" si="17"/>
        <v>0</v>
      </c>
      <c r="F75">
        <f t="shared" si="18"/>
        <v>0</v>
      </c>
      <c r="G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N75">
        <f t="shared" si="24"/>
        <v>0</v>
      </c>
      <c r="O75">
        <f t="shared" si="25"/>
        <v>0</v>
      </c>
      <c r="P75">
        <f t="shared" si="26"/>
        <v>0</v>
      </c>
      <c r="Q75">
        <f t="shared" si="27"/>
        <v>0</v>
      </c>
      <c r="S75">
        <f t="shared" si="28"/>
        <v>0</v>
      </c>
      <c r="T75">
        <f t="shared" si="29"/>
        <v>0</v>
      </c>
      <c r="U75">
        <f t="shared" si="30"/>
        <v>0</v>
      </c>
      <c r="V75">
        <f t="shared" si="31"/>
        <v>0</v>
      </c>
    </row>
    <row r="76" spans="1:22" x14ac:dyDescent="0.4">
      <c r="A76">
        <v>75</v>
      </c>
      <c r="D76">
        <f t="shared" si="16"/>
        <v>0</v>
      </c>
      <c r="E76">
        <f t="shared" si="17"/>
        <v>0</v>
      </c>
      <c r="F76">
        <f t="shared" si="18"/>
        <v>0</v>
      </c>
      <c r="G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N76">
        <f t="shared" si="24"/>
        <v>0</v>
      </c>
      <c r="O76">
        <f t="shared" si="25"/>
        <v>0</v>
      </c>
      <c r="P76">
        <f t="shared" si="26"/>
        <v>0</v>
      </c>
      <c r="Q76">
        <f t="shared" si="27"/>
        <v>0</v>
      </c>
      <c r="S76">
        <f t="shared" si="28"/>
        <v>0</v>
      </c>
      <c r="T76">
        <f t="shared" si="29"/>
        <v>0</v>
      </c>
      <c r="U76">
        <f t="shared" si="30"/>
        <v>0</v>
      </c>
      <c r="V76">
        <f t="shared" si="31"/>
        <v>0</v>
      </c>
    </row>
    <row r="77" spans="1:22" x14ac:dyDescent="0.4">
      <c r="A77">
        <v>76</v>
      </c>
      <c r="D77">
        <f t="shared" si="16"/>
        <v>0</v>
      </c>
      <c r="E77">
        <f t="shared" si="17"/>
        <v>0</v>
      </c>
      <c r="F77">
        <f t="shared" si="18"/>
        <v>0</v>
      </c>
      <c r="G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>
        <f t="shared" si="23"/>
        <v>0</v>
      </c>
      <c r="N77">
        <f t="shared" si="24"/>
        <v>0</v>
      </c>
      <c r="O77">
        <f t="shared" si="25"/>
        <v>0</v>
      </c>
      <c r="P77">
        <f t="shared" si="26"/>
        <v>0</v>
      </c>
      <c r="Q77">
        <f t="shared" si="27"/>
        <v>0</v>
      </c>
      <c r="S77">
        <f t="shared" si="28"/>
        <v>0</v>
      </c>
      <c r="T77">
        <f t="shared" si="29"/>
        <v>0</v>
      </c>
      <c r="U77">
        <f t="shared" si="30"/>
        <v>0</v>
      </c>
      <c r="V77">
        <f t="shared" si="31"/>
        <v>0</v>
      </c>
    </row>
    <row r="78" spans="1:22" x14ac:dyDescent="0.4">
      <c r="A78">
        <v>77</v>
      </c>
      <c r="D78">
        <f t="shared" si="16"/>
        <v>0</v>
      </c>
      <c r="E78">
        <f t="shared" si="17"/>
        <v>0</v>
      </c>
      <c r="F78">
        <f t="shared" si="18"/>
        <v>0</v>
      </c>
      <c r="G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N78">
        <f t="shared" si="24"/>
        <v>0</v>
      </c>
      <c r="O78">
        <f t="shared" si="25"/>
        <v>0</v>
      </c>
      <c r="P78">
        <f t="shared" si="26"/>
        <v>0</v>
      </c>
      <c r="Q78">
        <f t="shared" si="27"/>
        <v>0</v>
      </c>
      <c r="S78">
        <f t="shared" si="28"/>
        <v>0</v>
      </c>
      <c r="T78">
        <f t="shared" si="29"/>
        <v>0</v>
      </c>
      <c r="U78">
        <f t="shared" si="30"/>
        <v>0</v>
      </c>
      <c r="V78">
        <f t="shared" si="31"/>
        <v>0</v>
      </c>
    </row>
    <row r="79" spans="1:22" x14ac:dyDescent="0.4">
      <c r="A79">
        <v>78</v>
      </c>
      <c r="D79">
        <f t="shared" si="16"/>
        <v>0</v>
      </c>
      <c r="E79">
        <f t="shared" si="17"/>
        <v>0</v>
      </c>
      <c r="F79">
        <f t="shared" si="18"/>
        <v>0</v>
      </c>
      <c r="G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N79">
        <f t="shared" si="24"/>
        <v>0</v>
      </c>
      <c r="O79">
        <f t="shared" si="25"/>
        <v>0</v>
      </c>
      <c r="P79">
        <f t="shared" si="26"/>
        <v>0</v>
      </c>
      <c r="Q79">
        <f t="shared" si="27"/>
        <v>0</v>
      </c>
      <c r="S79">
        <f t="shared" si="28"/>
        <v>0</v>
      </c>
      <c r="T79">
        <f t="shared" si="29"/>
        <v>0</v>
      </c>
      <c r="U79">
        <f t="shared" si="30"/>
        <v>0</v>
      </c>
      <c r="V79">
        <f t="shared" si="31"/>
        <v>0</v>
      </c>
    </row>
    <row r="80" spans="1:22" x14ac:dyDescent="0.4">
      <c r="A80">
        <v>79</v>
      </c>
      <c r="D80">
        <f t="shared" si="16"/>
        <v>0</v>
      </c>
      <c r="E80">
        <f t="shared" si="17"/>
        <v>0</v>
      </c>
      <c r="F80">
        <f t="shared" si="18"/>
        <v>0</v>
      </c>
      <c r="G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N80">
        <f t="shared" si="24"/>
        <v>0</v>
      </c>
      <c r="O80">
        <f t="shared" si="25"/>
        <v>0</v>
      </c>
      <c r="P80">
        <f t="shared" si="26"/>
        <v>0</v>
      </c>
      <c r="Q80">
        <f t="shared" si="27"/>
        <v>0</v>
      </c>
      <c r="S80">
        <f t="shared" si="28"/>
        <v>0</v>
      </c>
      <c r="T80">
        <f t="shared" si="29"/>
        <v>0</v>
      </c>
      <c r="U80">
        <f t="shared" si="30"/>
        <v>0</v>
      </c>
      <c r="V80">
        <f t="shared" si="31"/>
        <v>0</v>
      </c>
    </row>
    <row r="81" spans="1:22" x14ac:dyDescent="0.4">
      <c r="A81">
        <v>80</v>
      </c>
      <c r="D81">
        <f t="shared" si="16"/>
        <v>0</v>
      </c>
      <c r="E81">
        <f t="shared" si="17"/>
        <v>0</v>
      </c>
      <c r="F81">
        <f t="shared" si="18"/>
        <v>0</v>
      </c>
      <c r="G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N81">
        <f t="shared" si="24"/>
        <v>0</v>
      </c>
      <c r="O81">
        <f t="shared" si="25"/>
        <v>0</v>
      </c>
      <c r="P81">
        <f t="shared" si="26"/>
        <v>0</v>
      </c>
      <c r="Q81">
        <f t="shared" si="27"/>
        <v>0</v>
      </c>
      <c r="S81">
        <f t="shared" si="28"/>
        <v>0</v>
      </c>
      <c r="T81">
        <f t="shared" si="29"/>
        <v>0</v>
      </c>
      <c r="U81">
        <f t="shared" si="30"/>
        <v>0</v>
      </c>
      <c r="V81">
        <f t="shared" si="31"/>
        <v>0</v>
      </c>
    </row>
    <row r="82" spans="1:22" x14ac:dyDescent="0.4">
      <c r="A82">
        <v>81</v>
      </c>
      <c r="D82">
        <f t="shared" si="16"/>
        <v>0</v>
      </c>
      <c r="E82">
        <f t="shared" si="17"/>
        <v>0</v>
      </c>
      <c r="F82">
        <f t="shared" si="18"/>
        <v>0</v>
      </c>
      <c r="G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N82">
        <f t="shared" si="24"/>
        <v>0</v>
      </c>
      <c r="O82">
        <f t="shared" si="25"/>
        <v>0</v>
      </c>
      <c r="P82">
        <f t="shared" si="26"/>
        <v>0</v>
      </c>
      <c r="Q82">
        <f t="shared" si="27"/>
        <v>0</v>
      </c>
      <c r="S82">
        <f t="shared" si="28"/>
        <v>0</v>
      </c>
      <c r="T82">
        <f t="shared" si="29"/>
        <v>0</v>
      </c>
      <c r="U82">
        <f t="shared" si="30"/>
        <v>0</v>
      </c>
      <c r="V82">
        <f t="shared" si="31"/>
        <v>0</v>
      </c>
    </row>
    <row r="83" spans="1:22" x14ac:dyDescent="0.4">
      <c r="A83">
        <v>82</v>
      </c>
      <c r="D83">
        <f t="shared" si="16"/>
        <v>0</v>
      </c>
      <c r="E83">
        <f t="shared" si="17"/>
        <v>0</v>
      </c>
      <c r="F83">
        <f t="shared" si="18"/>
        <v>0</v>
      </c>
      <c r="G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N83">
        <f t="shared" si="24"/>
        <v>0</v>
      </c>
      <c r="O83">
        <f t="shared" si="25"/>
        <v>0</v>
      </c>
      <c r="P83">
        <f t="shared" si="26"/>
        <v>0</v>
      </c>
      <c r="Q83">
        <f t="shared" si="27"/>
        <v>0</v>
      </c>
      <c r="S83">
        <f t="shared" si="28"/>
        <v>0</v>
      </c>
      <c r="T83">
        <f t="shared" si="29"/>
        <v>0</v>
      </c>
      <c r="U83">
        <f t="shared" si="30"/>
        <v>0</v>
      </c>
      <c r="V83">
        <f t="shared" si="31"/>
        <v>0</v>
      </c>
    </row>
    <row r="84" spans="1:22" x14ac:dyDescent="0.4">
      <c r="A84">
        <v>83</v>
      </c>
      <c r="D84">
        <f t="shared" si="16"/>
        <v>0</v>
      </c>
      <c r="E84">
        <f t="shared" si="17"/>
        <v>0</v>
      </c>
      <c r="F84">
        <f t="shared" si="18"/>
        <v>0</v>
      </c>
      <c r="G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N84">
        <f t="shared" si="24"/>
        <v>0</v>
      </c>
      <c r="O84">
        <f t="shared" si="25"/>
        <v>0</v>
      </c>
      <c r="P84">
        <f t="shared" si="26"/>
        <v>0</v>
      </c>
      <c r="Q84">
        <f t="shared" si="27"/>
        <v>0</v>
      </c>
      <c r="S84">
        <f t="shared" si="28"/>
        <v>0</v>
      </c>
      <c r="T84">
        <f t="shared" si="29"/>
        <v>0</v>
      </c>
      <c r="U84">
        <f t="shared" si="30"/>
        <v>0</v>
      </c>
      <c r="V84">
        <f t="shared" si="31"/>
        <v>0</v>
      </c>
    </row>
    <row r="85" spans="1:22" x14ac:dyDescent="0.4">
      <c r="A85">
        <v>84</v>
      </c>
      <c r="D85">
        <f t="shared" si="16"/>
        <v>0</v>
      </c>
      <c r="E85">
        <f t="shared" si="17"/>
        <v>0</v>
      </c>
      <c r="F85">
        <f t="shared" si="18"/>
        <v>0</v>
      </c>
      <c r="G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N85">
        <f t="shared" si="24"/>
        <v>0</v>
      </c>
      <c r="O85">
        <f t="shared" si="25"/>
        <v>0</v>
      </c>
      <c r="P85">
        <f t="shared" si="26"/>
        <v>0</v>
      </c>
      <c r="Q85">
        <f t="shared" si="27"/>
        <v>0</v>
      </c>
      <c r="S85">
        <f t="shared" si="28"/>
        <v>0</v>
      </c>
      <c r="T85">
        <f t="shared" si="29"/>
        <v>0</v>
      </c>
      <c r="U85">
        <f t="shared" si="30"/>
        <v>0</v>
      </c>
      <c r="V85">
        <f t="shared" si="31"/>
        <v>0</v>
      </c>
    </row>
    <row r="86" spans="1:22" x14ac:dyDescent="0.4">
      <c r="A86">
        <v>85</v>
      </c>
      <c r="D86">
        <f t="shared" si="16"/>
        <v>0</v>
      </c>
      <c r="E86">
        <f t="shared" si="17"/>
        <v>0</v>
      </c>
      <c r="F86">
        <f t="shared" si="18"/>
        <v>0</v>
      </c>
      <c r="G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N86">
        <f t="shared" si="24"/>
        <v>0</v>
      </c>
      <c r="O86">
        <f t="shared" si="25"/>
        <v>0</v>
      </c>
      <c r="P86">
        <f t="shared" si="26"/>
        <v>0</v>
      </c>
      <c r="Q86">
        <f t="shared" si="27"/>
        <v>0</v>
      </c>
      <c r="S86">
        <f t="shared" si="28"/>
        <v>0</v>
      </c>
      <c r="T86">
        <f t="shared" si="29"/>
        <v>0</v>
      </c>
      <c r="U86">
        <f t="shared" si="30"/>
        <v>0</v>
      </c>
      <c r="V86">
        <f t="shared" si="31"/>
        <v>0</v>
      </c>
    </row>
    <row r="87" spans="1:22" x14ac:dyDescent="0.4">
      <c r="A87">
        <v>86</v>
      </c>
      <c r="D87">
        <f t="shared" si="16"/>
        <v>0</v>
      </c>
      <c r="E87">
        <f t="shared" si="17"/>
        <v>0</v>
      </c>
      <c r="F87">
        <f t="shared" si="18"/>
        <v>0</v>
      </c>
      <c r="G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>
        <f t="shared" si="23"/>
        <v>0</v>
      </c>
      <c r="N87">
        <f t="shared" si="24"/>
        <v>0</v>
      </c>
      <c r="O87">
        <f t="shared" si="25"/>
        <v>0</v>
      </c>
      <c r="P87">
        <f t="shared" si="26"/>
        <v>0</v>
      </c>
      <c r="Q87">
        <f t="shared" si="27"/>
        <v>0</v>
      </c>
      <c r="S87">
        <f t="shared" si="28"/>
        <v>0</v>
      </c>
      <c r="T87">
        <f t="shared" si="29"/>
        <v>0</v>
      </c>
      <c r="U87">
        <f t="shared" si="30"/>
        <v>0</v>
      </c>
      <c r="V87">
        <f t="shared" si="31"/>
        <v>0</v>
      </c>
    </row>
    <row r="88" spans="1:22" x14ac:dyDescent="0.4">
      <c r="A88">
        <v>87</v>
      </c>
      <c r="D88">
        <f t="shared" si="16"/>
        <v>0</v>
      </c>
      <c r="E88">
        <f t="shared" si="17"/>
        <v>0</v>
      </c>
      <c r="F88">
        <f t="shared" si="18"/>
        <v>0</v>
      </c>
      <c r="G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N88">
        <f t="shared" si="24"/>
        <v>0</v>
      </c>
      <c r="O88">
        <f t="shared" si="25"/>
        <v>0</v>
      </c>
      <c r="P88">
        <f t="shared" si="26"/>
        <v>0</v>
      </c>
      <c r="Q88">
        <f t="shared" si="27"/>
        <v>0</v>
      </c>
      <c r="S88">
        <f t="shared" si="28"/>
        <v>0</v>
      </c>
      <c r="T88">
        <f t="shared" si="29"/>
        <v>0</v>
      </c>
      <c r="U88">
        <f t="shared" si="30"/>
        <v>0</v>
      </c>
      <c r="V88">
        <f t="shared" si="31"/>
        <v>0</v>
      </c>
    </row>
    <row r="89" spans="1:22" x14ac:dyDescent="0.4">
      <c r="A89">
        <v>88</v>
      </c>
      <c r="D89">
        <f t="shared" si="16"/>
        <v>0</v>
      </c>
      <c r="E89">
        <f t="shared" si="17"/>
        <v>0</v>
      </c>
      <c r="F89">
        <f t="shared" si="18"/>
        <v>0</v>
      </c>
      <c r="G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N89">
        <f t="shared" si="24"/>
        <v>0</v>
      </c>
      <c r="O89">
        <f t="shared" si="25"/>
        <v>0</v>
      </c>
      <c r="P89">
        <f t="shared" si="26"/>
        <v>0</v>
      </c>
      <c r="Q89">
        <f t="shared" si="27"/>
        <v>0</v>
      </c>
      <c r="S89">
        <f t="shared" si="28"/>
        <v>0</v>
      </c>
      <c r="T89">
        <f t="shared" si="29"/>
        <v>0</v>
      </c>
      <c r="U89">
        <f t="shared" si="30"/>
        <v>0</v>
      </c>
      <c r="V89">
        <f t="shared" si="31"/>
        <v>0</v>
      </c>
    </row>
    <row r="90" spans="1:22" x14ac:dyDescent="0.4">
      <c r="A90">
        <v>89</v>
      </c>
      <c r="D90">
        <f t="shared" si="16"/>
        <v>0</v>
      </c>
      <c r="E90">
        <f t="shared" si="17"/>
        <v>0</v>
      </c>
      <c r="F90">
        <f t="shared" si="18"/>
        <v>0</v>
      </c>
      <c r="G90">
        <f t="shared" si="19"/>
        <v>0</v>
      </c>
      <c r="I90">
        <f t="shared" si="20"/>
        <v>0</v>
      </c>
      <c r="J90">
        <f t="shared" si="21"/>
        <v>0</v>
      </c>
      <c r="K90">
        <f t="shared" si="22"/>
        <v>0</v>
      </c>
      <c r="L90">
        <f t="shared" si="23"/>
        <v>0</v>
      </c>
      <c r="N90">
        <f t="shared" si="24"/>
        <v>0</v>
      </c>
      <c r="O90">
        <f t="shared" si="25"/>
        <v>0</v>
      </c>
      <c r="P90">
        <f t="shared" si="26"/>
        <v>0</v>
      </c>
      <c r="Q90">
        <f t="shared" si="27"/>
        <v>0</v>
      </c>
      <c r="S90">
        <f t="shared" si="28"/>
        <v>0</v>
      </c>
      <c r="T90">
        <f t="shared" si="29"/>
        <v>0</v>
      </c>
      <c r="U90">
        <f t="shared" si="30"/>
        <v>0</v>
      </c>
      <c r="V90">
        <f t="shared" si="31"/>
        <v>0</v>
      </c>
    </row>
    <row r="91" spans="1:22" x14ac:dyDescent="0.4">
      <c r="A91">
        <v>90</v>
      </c>
      <c r="D91">
        <f t="shared" si="16"/>
        <v>0</v>
      </c>
      <c r="E91">
        <f t="shared" si="17"/>
        <v>0</v>
      </c>
      <c r="F91">
        <f t="shared" si="18"/>
        <v>0</v>
      </c>
      <c r="G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N91">
        <f t="shared" si="24"/>
        <v>0</v>
      </c>
      <c r="O91">
        <f t="shared" si="25"/>
        <v>0</v>
      </c>
      <c r="P91">
        <f t="shared" si="26"/>
        <v>0</v>
      </c>
      <c r="Q91">
        <f t="shared" si="27"/>
        <v>0</v>
      </c>
      <c r="S91">
        <f t="shared" si="28"/>
        <v>0</v>
      </c>
      <c r="T91">
        <f t="shared" si="29"/>
        <v>0</v>
      </c>
      <c r="U91">
        <f t="shared" si="30"/>
        <v>0</v>
      </c>
      <c r="V91">
        <f t="shared" si="31"/>
        <v>0</v>
      </c>
    </row>
    <row r="92" spans="1:22" x14ac:dyDescent="0.4">
      <c r="A92">
        <v>91</v>
      </c>
      <c r="D92">
        <f t="shared" si="16"/>
        <v>0</v>
      </c>
      <c r="E92">
        <f t="shared" si="17"/>
        <v>0</v>
      </c>
      <c r="F92">
        <f t="shared" si="18"/>
        <v>0</v>
      </c>
      <c r="G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N92">
        <f t="shared" si="24"/>
        <v>0</v>
      </c>
      <c r="O92">
        <f t="shared" si="25"/>
        <v>0</v>
      </c>
      <c r="P92">
        <f t="shared" si="26"/>
        <v>0</v>
      </c>
      <c r="Q92">
        <f t="shared" si="27"/>
        <v>0</v>
      </c>
      <c r="S92">
        <f t="shared" si="28"/>
        <v>0</v>
      </c>
      <c r="T92">
        <f t="shared" si="29"/>
        <v>0</v>
      </c>
      <c r="U92">
        <f t="shared" si="30"/>
        <v>0</v>
      </c>
      <c r="V92">
        <f t="shared" si="31"/>
        <v>0</v>
      </c>
    </row>
    <row r="93" spans="1:22" x14ac:dyDescent="0.4">
      <c r="A93">
        <v>92</v>
      </c>
      <c r="D93">
        <f t="shared" si="16"/>
        <v>0</v>
      </c>
      <c r="E93">
        <f t="shared" si="17"/>
        <v>0</v>
      </c>
      <c r="F93">
        <f t="shared" si="18"/>
        <v>0</v>
      </c>
      <c r="G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N93">
        <f t="shared" si="24"/>
        <v>0</v>
      </c>
      <c r="O93">
        <f t="shared" si="25"/>
        <v>0</v>
      </c>
      <c r="P93">
        <f t="shared" si="26"/>
        <v>0</v>
      </c>
      <c r="Q93">
        <f t="shared" si="27"/>
        <v>0</v>
      </c>
      <c r="S93">
        <f t="shared" si="28"/>
        <v>0</v>
      </c>
      <c r="T93">
        <f t="shared" si="29"/>
        <v>0</v>
      </c>
      <c r="U93">
        <f t="shared" si="30"/>
        <v>0</v>
      </c>
      <c r="V93">
        <f t="shared" si="31"/>
        <v>0</v>
      </c>
    </row>
    <row r="94" spans="1:22" x14ac:dyDescent="0.4">
      <c r="A94">
        <v>93</v>
      </c>
      <c r="D94">
        <f t="shared" si="16"/>
        <v>0</v>
      </c>
      <c r="E94">
        <f t="shared" si="17"/>
        <v>0</v>
      </c>
      <c r="F94">
        <f t="shared" si="18"/>
        <v>0</v>
      </c>
      <c r="G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N94">
        <f t="shared" si="24"/>
        <v>0</v>
      </c>
      <c r="O94">
        <f t="shared" si="25"/>
        <v>0</v>
      </c>
      <c r="P94">
        <f t="shared" si="26"/>
        <v>0</v>
      </c>
      <c r="Q94">
        <f t="shared" si="27"/>
        <v>0</v>
      </c>
      <c r="S94">
        <f t="shared" si="28"/>
        <v>0</v>
      </c>
      <c r="T94">
        <f t="shared" si="29"/>
        <v>0</v>
      </c>
      <c r="U94">
        <f t="shared" si="30"/>
        <v>0</v>
      </c>
      <c r="V94">
        <f t="shared" si="31"/>
        <v>0</v>
      </c>
    </row>
    <row r="95" spans="1:22" x14ac:dyDescent="0.4">
      <c r="A95">
        <v>94</v>
      </c>
      <c r="D95">
        <f t="shared" si="16"/>
        <v>0</v>
      </c>
      <c r="E95">
        <f t="shared" si="17"/>
        <v>0</v>
      </c>
      <c r="F95">
        <f t="shared" si="18"/>
        <v>0</v>
      </c>
      <c r="G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N95">
        <f t="shared" si="24"/>
        <v>0</v>
      </c>
      <c r="O95">
        <f t="shared" si="25"/>
        <v>0</v>
      </c>
      <c r="P95">
        <f t="shared" si="26"/>
        <v>0</v>
      </c>
      <c r="Q95">
        <f t="shared" si="27"/>
        <v>0</v>
      </c>
      <c r="S95">
        <f t="shared" si="28"/>
        <v>0</v>
      </c>
      <c r="T95">
        <f t="shared" si="29"/>
        <v>0</v>
      </c>
      <c r="U95">
        <f t="shared" si="30"/>
        <v>0</v>
      </c>
      <c r="V95">
        <f t="shared" si="31"/>
        <v>0</v>
      </c>
    </row>
    <row r="96" spans="1:22" x14ac:dyDescent="0.4">
      <c r="A96">
        <v>95</v>
      </c>
      <c r="D96">
        <f t="shared" si="16"/>
        <v>0</v>
      </c>
      <c r="E96">
        <f t="shared" si="17"/>
        <v>0</v>
      </c>
      <c r="F96">
        <f t="shared" si="18"/>
        <v>0</v>
      </c>
      <c r="G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N96">
        <f t="shared" si="24"/>
        <v>0</v>
      </c>
      <c r="O96">
        <f t="shared" si="25"/>
        <v>0</v>
      </c>
      <c r="P96">
        <f t="shared" si="26"/>
        <v>0</v>
      </c>
      <c r="Q96">
        <f t="shared" si="27"/>
        <v>0</v>
      </c>
      <c r="S96">
        <f t="shared" si="28"/>
        <v>0</v>
      </c>
      <c r="T96">
        <f t="shared" si="29"/>
        <v>0</v>
      </c>
      <c r="U96">
        <f t="shared" si="30"/>
        <v>0</v>
      </c>
      <c r="V96">
        <f t="shared" si="31"/>
        <v>0</v>
      </c>
    </row>
    <row r="97" spans="1:22" x14ac:dyDescent="0.4">
      <c r="A97">
        <v>96</v>
      </c>
      <c r="D97">
        <f t="shared" si="16"/>
        <v>0</v>
      </c>
      <c r="E97">
        <f t="shared" si="17"/>
        <v>0</v>
      </c>
      <c r="F97">
        <f t="shared" si="18"/>
        <v>0</v>
      </c>
      <c r="G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N97">
        <f t="shared" si="24"/>
        <v>0</v>
      </c>
      <c r="O97">
        <f t="shared" si="25"/>
        <v>0</v>
      </c>
      <c r="P97">
        <f t="shared" si="26"/>
        <v>0</v>
      </c>
      <c r="Q97">
        <f t="shared" si="27"/>
        <v>0</v>
      </c>
      <c r="S97">
        <f t="shared" si="28"/>
        <v>0</v>
      </c>
      <c r="T97">
        <f t="shared" si="29"/>
        <v>0</v>
      </c>
      <c r="U97">
        <f t="shared" si="30"/>
        <v>0</v>
      </c>
      <c r="V97">
        <f t="shared" si="31"/>
        <v>0</v>
      </c>
    </row>
    <row r="98" spans="1:22" x14ac:dyDescent="0.4">
      <c r="A98">
        <v>97</v>
      </c>
      <c r="D98">
        <f t="shared" si="16"/>
        <v>0</v>
      </c>
      <c r="E98">
        <f t="shared" si="17"/>
        <v>0</v>
      </c>
      <c r="F98">
        <f t="shared" si="18"/>
        <v>0</v>
      </c>
      <c r="G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N98">
        <f t="shared" si="24"/>
        <v>0</v>
      </c>
      <c r="O98">
        <f t="shared" si="25"/>
        <v>0</v>
      </c>
      <c r="P98">
        <f t="shared" si="26"/>
        <v>0</v>
      </c>
      <c r="Q98">
        <f t="shared" si="27"/>
        <v>0</v>
      </c>
      <c r="S98">
        <f t="shared" si="28"/>
        <v>0</v>
      </c>
      <c r="T98">
        <f t="shared" si="29"/>
        <v>0</v>
      </c>
      <c r="U98">
        <f t="shared" si="30"/>
        <v>0</v>
      </c>
      <c r="V98">
        <f t="shared" si="31"/>
        <v>0</v>
      </c>
    </row>
    <row r="99" spans="1:22" x14ac:dyDescent="0.4">
      <c r="A99">
        <v>98</v>
      </c>
      <c r="D99">
        <f t="shared" si="16"/>
        <v>0</v>
      </c>
      <c r="E99">
        <f t="shared" si="17"/>
        <v>0</v>
      </c>
      <c r="F99">
        <f t="shared" si="18"/>
        <v>0</v>
      </c>
      <c r="G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N99">
        <f t="shared" si="24"/>
        <v>0</v>
      </c>
      <c r="O99">
        <f t="shared" si="25"/>
        <v>0</v>
      </c>
      <c r="P99">
        <f t="shared" si="26"/>
        <v>0</v>
      </c>
      <c r="Q99">
        <f t="shared" si="27"/>
        <v>0</v>
      </c>
      <c r="S99">
        <f t="shared" si="28"/>
        <v>0</v>
      </c>
      <c r="T99">
        <f t="shared" si="29"/>
        <v>0</v>
      </c>
      <c r="U99">
        <f t="shared" si="30"/>
        <v>0</v>
      </c>
      <c r="V99">
        <f t="shared" si="31"/>
        <v>0</v>
      </c>
    </row>
    <row r="100" spans="1:22" x14ac:dyDescent="0.4">
      <c r="A100">
        <v>99</v>
      </c>
      <c r="D100">
        <f t="shared" si="16"/>
        <v>0</v>
      </c>
      <c r="E100">
        <f t="shared" si="17"/>
        <v>0</v>
      </c>
      <c r="F100">
        <f t="shared" si="18"/>
        <v>0</v>
      </c>
      <c r="G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N100">
        <f t="shared" si="24"/>
        <v>0</v>
      </c>
      <c r="O100">
        <f t="shared" si="25"/>
        <v>0</v>
      </c>
      <c r="P100">
        <f t="shared" si="26"/>
        <v>0</v>
      </c>
      <c r="Q100">
        <f t="shared" si="27"/>
        <v>0</v>
      </c>
      <c r="S100">
        <f t="shared" si="28"/>
        <v>0</v>
      </c>
      <c r="T100">
        <f t="shared" si="29"/>
        <v>0</v>
      </c>
      <c r="U100">
        <f t="shared" si="30"/>
        <v>0</v>
      </c>
      <c r="V100">
        <f t="shared" si="31"/>
        <v>0</v>
      </c>
    </row>
    <row r="101" spans="1:22" x14ac:dyDescent="0.4">
      <c r="A101">
        <v>100</v>
      </c>
      <c r="D101">
        <f t="shared" si="16"/>
        <v>0</v>
      </c>
      <c r="E101">
        <f t="shared" si="17"/>
        <v>0</v>
      </c>
      <c r="F101">
        <f t="shared" si="18"/>
        <v>0</v>
      </c>
      <c r="G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N101">
        <f t="shared" si="24"/>
        <v>0</v>
      </c>
      <c r="O101">
        <f t="shared" si="25"/>
        <v>0</v>
      </c>
      <c r="P101">
        <f t="shared" si="26"/>
        <v>0</v>
      </c>
      <c r="Q101">
        <f t="shared" si="27"/>
        <v>0</v>
      </c>
      <c r="S101">
        <f t="shared" si="28"/>
        <v>0</v>
      </c>
      <c r="T101">
        <f t="shared" si="29"/>
        <v>0</v>
      </c>
      <c r="U101">
        <f t="shared" si="30"/>
        <v>0</v>
      </c>
      <c r="V101">
        <f t="shared" si="31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101"/>
  <sheetViews>
    <sheetView topLeftCell="B1" workbookViewId="0">
      <pane ySplit="1" topLeftCell="A14" activePane="bottomLeft" state="frozen"/>
      <selection pane="bottomLeft" activeCell="G26" sqref="G26"/>
    </sheetView>
  </sheetViews>
  <sheetFormatPr defaultRowHeight="18.75" x14ac:dyDescent="0.4"/>
  <cols>
    <col min="2" max="2" width="29.375" bestFit="1" customWidth="1"/>
    <col min="7" max="7" width="8.5" bestFit="1" customWidth="1"/>
    <col min="12" max="12" width="10.625" bestFit="1" customWidth="1"/>
    <col min="17" max="17" width="11.25" bestFit="1" customWidth="1"/>
    <col min="22" max="22" width="14.625" bestFit="1" customWidth="1"/>
  </cols>
  <sheetData>
    <row r="1" spans="1:22" x14ac:dyDescent="0.4">
      <c r="A1" t="s">
        <v>0</v>
      </c>
      <c r="B1" t="s">
        <v>1</v>
      </c>
      <c r="C1" t="s">
        <v>48</v>
      </c>
      <c r="D1" t="s">
        <v>49</v>
      </c>
      <c r="E1" t="s">
        <v>50</v>
      </c>
      <c r="F1" t="s">
        <v>51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10</v>
      </c>
      <c r="M1" t="s">
        <v>56</v>
      </c>
      <c r="N1" t="s">
        <v>57</v>
      </c>
      <c r="O1" t="s">
        <v>58</v>
      </c>
      <c r="P1" t="s">
        <v>59</v>
      </c>
      <c r="Q1" t="s">
        <v>15</v>
      </c>
      <c r="R1" t="s">
        <v>60</v>
      </c>
      <c r="S1" t="s">
        <v>61</v>
      </c>
      <c r="T1" t="s">
        <v>62</v>
      </c>
      <c r="U1" t="s">
        <v>63</v>
      </c>
      <c r="V1" t="s">
        <v>20</v>
      </c>
    </row>
    <row r="2" spans="1:22" x14ac:dyDescent="0.4">
      <c r="A2">
        <v>1</v>
      </c>
      <c r="B2" s="1" t="s">
        <v>40</v>
      </c>
      <c r="C2">
        <v>42996</v>
      </c>
      <c r="D2">
        <f>86927-C2</f>
        <v>43931</v>
      </c>
      <c r="E2">
        <f>140360-(D2+C2)</f>
        <v>53433</v>
      </c>
      <c r="F2">
        <f>185726-(E2+D2+C2)</f>
        <v>45366</v>
      </c>
      <c r="G2">
        <f>SUM(C2:F2)</f>
        <v>185726</v>
      </c>
      <c r="H2">
        <v>1256</v>
      </c>
      <c r="I2">
        <f>2587-H2</f>
        <v>1331</v>
      </c>
      <c r="J2">
        <f>4011-(I2+H2)</f>
        <v>1424</v>
      </c>
      <c r="K2">
        <f>4628-(J2+I2+H2)</f>
        <v>617</v>
      </c>
      <c r="L2">
        <f>SUM(H2:K2)</f>
        <v>4628</v>
      </c>
      <c r="M2">
        <v>1298</v>
      </c>
      <c r="N2">
        <f>2738-M2</f>
        <v>1440</v>
      </c>
      <c r="O2">
        <f>4359-(N2+M2)</f>
        <v>1621</v>
      </c>
      <c r="P2">
        <f>5094-(O2+N2+M2)</f>
        <v>735</v>
      </c>
      <c r="Q2">
        <f>SUM(M2:P2)</f>
        <v>5094</v>
      </c>
      <c r="R2">
        <v>766</v>
      </c>
      <c r="S2">
        <f>1526-R2</f>
        <v>760</v>
      </c>
      <c r="T2">
        <f>2542-(S2+R2)</f>
        <v>1016</v>
      </c>
      <c r="U2">
        <f>2962-(T2+S2+R2)</f>
        <v>420</v>
      </c>
      <c r="V2">
        <f>SUM(R2:U2)</f>
        <v>2962</v>
      </c>
    </row>
    <row r="3" spans="1:22" x14ac:dyDescent="0.4">
      <c r="A3">
        <v>2</v>
      </c>
      <c r="B3" s="1" t="s">
        <v>38</v>
      </c>
      <c r="C3">
        <v>3981</v>
      </c>
      <c r="D3">
        <f>9114-C3</f>
        <v>5133</v>
      </c>
      <c r="E3">
        <f>14099-(D3+C3)</f>
        <v>4985</v>
      </c>
      <c r="F3">
        <f>19894-(E3+D3+C3)</f>
        <v>5795</v>
      </c>
      <c r="G3">
        <f t="shared" ref="G3:G66" si="0">SUM(C3:F3)</f>
        <v>19894</v>
      </c>
      <c r="H3">
        <v>-50</v>
      </c>
      <c r="I3">
        <f>287-H3</f>
        <v>337</v>
      </c>
      <c r="J3">
        <f>530-(I3+H3)</f>
        <v>243</v>
      </c>
      <c r="K3">
        <f>989-(J3+I3+H3)</f>
        <v>459</v>
      </c>
      <c r="L3">
        <f t="shared" ref="L3:L66" si="1">SUM(H3:K3)</f>
        <v>989</v>
      </c>
      <c r="M3">
        <v>-8</v>
      </c>
      <c r="N3">
        <f>350-M3</f>
        <v>358</v>
      </c>
      <c r="O3">
        <f>609-(N3+M3)</f>
        <v>259</v>
      </c>
      <c r="P3">
        <f>1086-(O3+N3+M3)</f>
        <v>477</v>
      </c>
      <c r="Q3">
        <f t="shared" ref="Q3:Q66" si="2">SUM(M3:P3)</f>
        <v>1086</v>
      </c>
      <c r="R3">
        <v>-33</v>
      </c>
      <c r="S3">
        <f>189-R3</f>
        <v>222</v>
      </c>
      <c r="T3">
        <f>363-(S3+R3)</f>
        <v>174</v>
      </c>
      <c r="U3">
        <f>491-(T3+S3+R3)</f>
        <v>128</v>
      </c>
      <c r="V3">
        <f t="shared" ref="V3:V66" si="3">SUM(R3:U3)</f>
        <v>491</v>
      </c>
    </row>
    <row r="4" spans="1:22" x14ac:dyDescent="0.4">
      <c r="A4">
        <v>3</v>
      </c>
      <c r="B4" s="1" t="s">
        <v>39</v>
      </c>
      <c r="C4">
        <v>42561</v>
      </c>
      <c r="D4">
        <f>89619-C4</f>
        <v>47058</v>
      </c>
      <c r="E4">
        <f>140014-(D4+C4)</f>
        <v>50395</v>
      </c>
      <c r="F4">
        <f>183399-(E4+D4+C4)</f>
        <v>43385</v>
      </c>
      <c r="G4">
        <f t="shared" si="0"/>
        <v>183399</v>
      </c>
      <c r="H4">
        <v>1418</v>
      </c>
      <c r="I4">
        <f>3048-H4</f>
        <v>1630</v>
      </c>
      <c r="J4">
        <f>4879-(I4+H4)</f>
        <v>1831</v>
      </c>
      <c r="K4">
        <f>6335-(J4+I4+H4)</f>
        <v>1456</v>
      </c>
      <c r="L4">
        <f t="shared" si="1"/>
        <v>6335</v>
      </c>
      <c r="M4">
        <v>1356</v>
      </c>
      <c r="N4">
        <f>2926-M4</f>
        <v>1570</v>
      </c>
      <c r="O4">
        <f>4699-(N4+M4)</f>
        <v>1773</v>
      </c>
      <c r="P4">
        <f>6188-(O4+N4+M4)</f>
        <v>1489</v>
      </c>
      <c r="Q4">
        <f t="shared" si="2"/>
        <v>6188</v>
      </c>
      <c r="R4">
        <v>995</v>
      </c>
      <c r="S4">
        <f>2125-R4</f>
        <v>1130</v>
      </c>
      <c r="T4">
        <f>3385-(S4+R4)</f>
        <v>1260</v>
      </c>
      <c r="U4">
        <f>3364-(T4+S4+R4)</f>
        <v>-21</v>
      </c>
      <c r="V4">
        <f t="shared" si="3"/>
        <v>3364</v>
      </c>
    </row>
    <row r="5" spans="1:22" x14ac:dyDescent="0.4">
      <c r="A5">
        <v>4</v>
      </c>
      <c r="B5" s="1" t="s">
        <v>41</v>
      </c>
      <c r="C5">
        <v>191872</v>
      </c>
      <c r="D5">
        <f>381081-C5</f>
        <v>189209</v>
      </c>
      <c r="E5">
        <f>578125-(D5+C5)</f>
        <v>197044</v>
      </c>
      <c r="F5">
        <f>754447-(E5+D5+C5)</f>
        <v>176322</v>
      </c>
      <c r="G5">
        <f t="shared" si="0"/>
        <v>754447</v>
      </c>
      <c r="H5">
        <v>2486</v>
      </c>
      <c r="I5">
        <f>4478-H5</f>
        <v>1992</v>
      </c>
      <c r="J5">
        <f>6928-(I5+H5)</f>
        <v>2450</v>
      </c>
      <c r="K5">
        <f>8892-(J5+I5+H5)</f>
        <v>1964</v>
      </c>
      <c r="L5">
        <f t="shared" si="1"/>
        <v>8892</v>
      </c>
      <c r="M5">
        <v>2551</v>
      </c>
      <c r="N5">
        <f>4673-M5</f>
        <v>2122</v>
      </c>
      <c r="O5">
        <f>7285-(N5+M5)</f>
        <v>2612</v>
      </c>
      <c r="P5">
        <f>9429-(O5+N5+M5)</f>
        <v>2144</v>
      </c>
      <c r="Q5">
        <f t="shared" si="2"/>
        <v>9429</v>
      </c>
      <c r="R5">
        <v>1760</v>
      </c>
      <c r="S5">
        <f>3332-R5</f>
        <v>1572</v>
      </c>
      <c r="T5">
        <f>5208-(S5+R5)</f>
        <v>1876</v>
      </c>
      <c r="U5">
        <f>6903-(T5+S5+R5)</f>
        <v>1695</v>
      </c>
      <c r="V5">
        <f t="shared" si="3"/>
        <v>6903</v>
      </c>
    </row>
    <row r="6" spans="1:22" x14ac:dyDescent="0.4">
      <c r="A6">
        <v>5</v>
      </c>
      <c r="B6" s="1" t="s">
        <v>42</v>
      </c>
      <c r="C6">
        <v>48763</v>
      </c>
      <c r="D6">
        <f>99493-C6</f>
        <v>50730</v>
      </c>
      <c r="E6">
        <f>148941-(D6+C6)</f>
        <v>49448</v>
      </c>
      <c r="F6">
        <f>217632-(E6+D6+C6)</f>
        <v>68691</v>
      </c>
      <c r="G6">
        <f t="shared" si="0"/>
        <v>217632</v>
      </c>
      <c r="H6">
        <v>1256</v>
      </c>
      <c r="I6">
        <f>2186-H6</f>
        <v>930</v>
      </c>
      <c r="J6">
        <f>2856-(I6+H6)</f>
        <v>670</v>
      </c>
      <c r="K6">
        <f>3528-(J6+I6+H6)</f>
        <v>672</v>
      </c>
      <c r="L6">
        <f t="shared" si="1"/>
        <v>3528</v>
      </c>
      <c r="M6">
        <v>990</v>
      </c>
      <c r="N6">
        <f>1647-M6</f>
        <v>657</v>
      </c>
      <c r="O6">
        <f>2067-(N6+M6)</f>
        <v>420</v>
      </c>
      <c r="P6">
        <f>2639-(O6+N6+M6)</f>
        <v>572</v>
      </c>
      <c r="Q6">
        <f t="shared" si="2"/>
        <v>2639</v>
      </c>
      <c r="R6">
        <v>552</v>
      </c>
      <c r="S6">
        <f>1133-R6</f>
        <v>581</v>
      </c>
      <c r="T6">
        <f>1438-(S6+R6)</f>
        <v>305</v>
      </c>
      <c r="U6">
        <f>1902-(T6+S6+R6)</f>
        <v>464</v>
      </c>
      <c r="V6">
        <f t="shared" si="3"/>
        <v>1902</v>
      </c>
    </row>
    <row r="7" spans="1:22" x14ac:dyDescent="0.4">
      <c r="A7">
        <v>6</v>
      </c>
      <c r="B7" s="1" t="s">
        <v>43</v>
      </c>
      <c r="C7">
        <v>8930</v>
      </c>
      <c r="D7">
        <f>18041-C7</f>
        <v>9111</v>
      </c>
      <c r="E7">
        <f>37615-(D7+C7)</f>
        <v>19574</v>
      </c>
      <c r="F7">
        <f>50755-(E7+D7+C7)</f>
        <v>13140</v>
      </c>
      <c r="G7">
        <f t="shared" si="0"/>
        <v>50755</v>
      </c>
      <c r="H7">
        <v>-2733</v>
      </c>
      <c r="I7">
        <f>-3906-H7</f>
        <v>-1173</v>
      </c>
      <c r="J7">
        <f>-1261-(I7+H7)</f>
        <v>2645</v>
      </c>
      <c r="K7">
        <f>-1832-(J7+I7+H7)</f>
        <v>-571</v>
      </c>
      <c r="L7">
        <f t="shared" si="1"/>
        <v>-1832</v>
      </c>
      <c r="M7">
        <v>-2755</v>
      </c>
      <c r="N7">
        <f>-4062-M7</f>
        <v>-1307</v>
      </c>
      <c r="O7">
        <f>-1314-(N7+M7)</f>
        <v>2748</v>
      </c>
      <c r="P7">
        <f>-1864-(O7+N7+M7)</f>
        <v>-550</v>
      </c>
      <c r="Q7">
        <f t="shared" si="2"/>
        <v>-1864</v>
      </c>
      <c r="R7">
        <v>-2957</v>
      </c>
      <c r="S7">
        <f>-3251-R7</f>
        <v>-294</v>
      </c>
      <c r="T7">
        <f>-14-(S7+R7)</f>
        <v>3237</v>
      </c>
      <c r="U7">
        <f>-614-(T7+S7+R7)</f>
        <v>-600</v>
      </c>
      <c r="V7">
        <f t="shared" si="3"/>
        <v>-614</v>
      </c>
    </row>
    <row r="8" spans="1:22" x14ac:dyDescent="0.4">
      <c r="A8">
        <v>7</v>
      </c>
      <c r="B8" s="1" t="s">
        <v>44</v>
      </c>
      <c r="C8">
        <v>442558</v>
      </c>
      <c r="D8">
        <f>941783-C8</f>
        <v>499225</v>
      </c>
      <c r="E8">
        <f>1410630-(D8+C8)</f>
        <v>468847</v>
      </c>
      <c r="F8">
        <f>2515998-(E8+D8+C8)</f>
        <v>1105368</v>
      </c>
      <c r="G8">
        <f t="shared" si="0"/>
        <v>2515998</v>
      </c>
      <c r="H8">
        <v>59868</v>
      </c>
      <c r="I8">
        <f>120893-H8</f>
        <v>61025</v>
      </c>
      <c r="J8">
        <f>181771-(I8+H8)</f>
        <v>60878</v>
      </c>
      <c r="K8">
        <f>-8006-(J8+I8+H8)</f>
        <v>-189777</v>
      </c>
      <c r="L8">
        <f t="shared" si="1"/>
        <v>-8006</v>
      </c>
      <c r="M8">
        <v>27269</v>
      </c>
      <c r="N8">
        <f>51500-M8</f>
        <v>24231</v>
      </c>
      <c r="O8">
        <f>74225-(N8+M8)</f>
        <v>22725</v>
      </c>
      <c r="P8">
        <f>34633-(O8+N8+M8)</f>
        <v>-39592</v>
      </c>
      <c r="Q8">
        <f t="shared" si="2"/>
        <v>34633</v>
      </c>
      <c r="R8">
        <v>21412</v>
      </c>
      <c r="S8">
        <f>39999-R8</f>
        <v>18587</v>
      </c>
      <c r="T8">
        <f>57623-(S8+R8)</f>
        <v>17624</v>
      </c>
      <c r="U8">
        <f>36883-(T8+S8+R8)</f>
        <v>-20740</v>
      </c>
      <c r="V8">
        <f t="shared" si="3"/>
        <v>36883</v>
      </c>
    </row>
    <row r="9" spans="1:22" x14ac:dyDescent="0.4">
      <c r="A9">
        <v>8</v>
      </c>
      <c r="B9" s="1" t="s">
        <v>45</v>
      </c>
      <c r="C9">
        <v>663825</v>
      </c>
      <c r="D9">
        <f>1297808-C9</f>
        <v>633983</v>
      </c>
      <c r="E9">
        <f>2002693-(D9+C9)</f>
        <v>704885</v>
      </c>
      <c r="F9">
        <f>2640511-(E9+D9+C9)</f>
        <v>637818</v>
      </c>
      <c r="G9">
        <f t="shared" si="0"/>
        <v>2640511</v>
      </c>
      <c r="H9">
        <v>9879</v>
      </c>
      <c r="I9">
        <f>19440-H9</f>
        <v>9561</v>
      </c>
      <c r="J9">
        <f>36565-(I9+H9)</f>
        <v>17125</v>
      </c>
      <c r="K9">
        <f>44783-(J9+I9+H9)</f>
        <v>8218</v>
      </c>
      <c r="L9">
        <f t="shared" si="1"/>
        <v>44783</v>
      </c>
      <c r="M9">
        <v>12514</v>
      </c>
      <c r="N9">
        <f>24358-M9</f>
        <v>11844</v>
      </c>
      <c r="O9">
        <f>44484-(N9+M9)</f>
        <v>20126</v>
      </c>
      <c r="P9">
        <f>55138-(O9+N9+M9)</f>
        <v>10654</v>
      </c>
      <c r="Q9">
        <f t="shared" si="2"/>
        <v>55138</v>
      </c>
      <c r="R9">
        <v>8346</v>
      </c>
      <c r="S9">
        <f>16782-R9</f>
        <v>8436</v>
      </c>
      <c r="T9">
        <f>34506-(S9+R9)</f>
        <v>17724</v>
      </c>
      <c r="U9">
        <f>41724-(T9+S9+R9)</f>
        <v>7218</v>
      </c>
      <c r="V9">
        <f t="shared" si="3"/>
        <v>41724</v>
      </c>
    </row>
    <row r="10" spans="1:22" x14ac:dyDescent="0.4">
      <c r="A10">
        <v>9</v>
      </c>
      <c r="B10" s="1" t="s">
        <v>46</v>
      </c>
      <c r="C10">
        <v>6904</v>
      </c>
      <c r="D10">
        <f>14761-C10</f>
        <v>7857</v>
      </c>
      <c r="E10">
        <f>22626-(D10+C10)</f>
        <v>7865</v>
      </c>
      <c r="F10">
        <f>31755-(E10+D10+C10)</f>
        <v>9129</v>
      </c>
      <c r="G10">
        <f t="shared" si="0"/>
        <v>31755</v>
      </c>
      <c r="H10">
        <v>234</v>
      </c>
      <c r="I10">
        <f>640-H10</f>
        <v>406</v>
      </c>
      <c r="J10">
        <f>1222-(I10+H10)</f>
        <v>582</v>
      </c>
      <c r="K10">
        <f>2029-(J10+I10+H10)</f>
        <v>807</v>
      </c>
      <c r="L10">
        <f t="shared" si="1"/>
        <v>2029</v>
      </c>
      <c r="M10">
        <v>256</v>
      </c>
      <c r="N10">
        <f>705-M10</f>
        <v>449</v>
      </c>
      <c r="O10">
        <f>1340-(N10+M10)</f>
        <v>635</v>
      </c>
      <c r="P10">
        <f>2264-(O10+N10+M10)</f>
        <v>924</v>
      </c>
      <c r="Q10">
        <f t="shared" si="2"/>
        <v>2264</v>
      </c>
      <c r="R10">
        <v>191</v>
      </c>
      <c r="S10">
        <f>506-R10</f>
        <v>315</v>
      </c>
      <c r="T10">
        <f>910-(S10+R10)</f>
        <v>404</v>
      </c>
      <c r="U10">
        <f>1630-(T10+S10+R10)</f>
        <v>720</v>
      </c>
      <c r="V10">
        <f t="shared" si="3"/>
        <v>1630</v>
      </c>
    </row>
    <row r="11" spans="1:22" x14ac:dyDescent="0.4">
      <c r="A11">
        <v>10</v>
      </c>
      <c r="B11" s="1" t="s">
        <v>47</v>
      </c>
      <c r="C11">
        <v>66671</v>
      </c>
      <c r="D11">
        <f>129737-C11</f>
        <v>63066</v>
      </c>
      <c r="E11">
        <f>195781-(D11+C11)</f>
        <v>66044</v>
      </c>
      <c r="F11">
        <f>0-(E11+D11+C11)</f>
        <v>-195781</v>
      </c>
      <c r="G11">
        <f t="shared" si="0"/>
        <v>0</v>
      </c>
      <c r="H11">
        <v>2018</v>
      </c>
      <c r="I11">
        <f>3833-H11</f>
        <v>1815</v>
      </c>
      <c r="J11">
        <f>4946-(I11+H11)</f>
        <v>1113</v>
      </c>
      <c r="K11">
        <f>0-(J11+I11+H11)</f>
        <v>-4946</v>
      </c>
      <c r="L11">
        <f t="shared" si="1"/>
        <v>0</v>
      </c>
      <c r="M11">
        <v>2071</v>
      </c>
      <c r="N11">
        <f>3747-M11</f>
        <v>1676</v>
      </c>
      <c r="O11">
        <f>5039-(N11+M11)</f>
        <v>1292</v>
      </c>
      <c r="P11">
        <f>0-(O11+N11+M11)</f>
        <v>-5039</v>
      </c>
      <c r="Q11">
        <f t="shared" si="2"/>
        <v>0</v>
      </c>
      <c r="R11">
        <v>1635</v>
      </c>
      <c r="S11">
        <f>2767-R11</f>
        <v>1132</v>
      </c>
      <c r="T11">
        <f>3612-(S11+R11)</f>
        <v>845</v>
      </c>
      <c r="U11">
        <f>0-(T11+S11+R11)</f>
        <v>-3612</v>
      </c>
      <c r="V11">
        <f t="shared" si="3"/>
        <v>0</v>
      </c>
    </row>
    <row r="12" spans="1:22" x14ac:dyDescent="0.4">
      <c r="A12">
        <v>11</v>
      </c>
      <c r="B12" s="1" t="s">
        <v>80</v>
      </c>
      <c r="C12">
        <v>5140</v>
      </c>
      <c r="D12">
        <f>5360</f>
        <v>5360</v>
      </c>
      <c r="E12">
        <v>5632</v>
      </c>
      <c r="F12">
        <v>6924</v>
      </c>
      <c r="G12">
        <f t="shared" si="0"/>
        <v>23056</v>
      </c>
      <c r="H12">
        <v>54</v>
      </c>
      <c r="I12">
        <v>27</v>
      </c>
      <c r="J12">
        <v>76</v>
      </c>
      <c r="K12">
        <v>215</v>
      </c>
      <c r="L12">
        <f t="shared" si="1"/>
        <v>372</v>
      </c>
      <c r="M12">
        <v>53</v>
      </c>
      <c r="N12">
        <v>28</v>
      </c>
      <c r="O12">
        <v>79</v>
      </c>
      <c r="P12">
        <v>215</v>
      </c>
      <c r="Q12">
        <f t="shared" si="2"/>
        <v>375</v>
      </c>
      <c r="R12">
        <v>23</v>
      </c>
      <c r="S12">
        <v>8</v>
      </c>
      <c r="T12">
        <v>33</v>
      </c>
      <c r="U12">
        <v>135</v>
      </c>
      <c r="V12">
        <f t="shared" si="3"/>
        <v>199</v>
      </c>
    </row>
    <row r="13" spans="1:22" x14ac:dyDescent="0.4">
      <c r="A13">
        <v>12</v>
      </c>
      <c r="B13" s="1" t="s">
        <v>81</v>
      </c>
      <c r="C13">
        <v>11817</v>
      </c>
      <c r="D13">
        <v>14935</v>
      </c>
      <c r="E13">
        <v>13267</v>
      </c>
      <c r="F13">
        <f>39599-(E13+D13)</f>
        <v>11397</v>
      </c>
      <c r="G13">
        <f t="shared" si="0"/>
        <v>51416</v>
      </c>
      <c r="H13">
        <v>1888</v>
      </c>
      <c r="I13">
        <v>2132</v>
      </c>
      <c r="J13">
        <v>2245</v>
      </c>
      <c r="K13">
        <f>6543-(J13+I13)</f>
        <v>2166</v>
      </c>
      <c r="L13">
        <f t="shared" si="1"/>
        <v>8431</v>
      </c>
      <c r="M13">
        <v>2015</v>
      </c>
      <c r="N13">
        <v>2246</v>
      </c>
      <c r="O13">
        <v>2296</v>
      </c>
      <c r="P13">
        <f>6604-(O13+N13)</f>
        <v>2062</v>
      </c>
      <c r="Q13">
        <f t="shared" si="2"/>
        <v>8619</v>
      </c>
      <c r="R13">
        <v>1203</v>
      </c>
      <c r="S13">
        <v>1591</v>
      </c>
      <c r="T13">
        <v>1566</v>
      </c>
      <c r="U13">
        <f>5116-(T13+S13)</f>
        <v>1959</v>
      </c>
      <c r="V13">
        <f t="shared" si="3"/>
        <v>6319</v>
      </c>
    </row>
    <row r="14" spans="1:22" x14ac:dyDescent="0.4">
      <c r="A14">
        <v>13</v>
      </c>
      <c r="B14" s="1" t="s">
        <v>82</v>
      </c>
      <c r="C14">
        <v>10012</v>
      </c>
      <c r="D14">
        <f>19750-C14</f>
        <v>9738</v>
      </c>
      <c r="E14">
        <f>29989-(D14+C14)</f>
        <v>10239</v>
      </c>
      <c r="F14">
        <f>40380-(E14+D14+C14)</f>
        <v>10391</v>
      </c>
      <c r="G14">
        <f t="shared" si="0"/>
        <v>40380</v>
      </c>
      <c r="H14">
        <v>261</v>
      </c>
      <c r="I14">
        <f>480-H14</f>
        <v>219</v>
      </c>
      <c r="J14">
        <f>747-(I14+H14)</f>
        <v>267</v>
      </c>
      <c r="K14">
        <f>1237-(J14+I14+H14)</f>
        <v>490</v>
      </c>
      <c r="L14">
        <f t="shared" si="1"/>
        <v>1237</v>
      </c>
      <c r="M14">
        <v>270</v>
      </c>
      <c r="N14">
        <f>493-M14</f>
        <v>223</v>
      </c>
      <c r="O14">
        <f>760-(N14+M14)</f>
        <v>267</v>
      </c>
      <c r="P14">
        <f>1331-(O14+N14+M14)</f>
        <v>571</v>
      </c>
      <c r="Q14">
        <f t="shared" si="2"/>
        <v>1331</v>
      </c>
      <c r="R14">
        <v>235</v>
      </c>
      <c r="S14">
        <f>388-R14</f>
        <v>153</v>
      </c>
      <c r="T14">
        <f>577-(S14+R14)</f>
        <v>189</v>
      </c>
      <c r="U14">
        <f>974-(T14+S14+R14)</f>
        <v>397</v>
      </c>
      <c r="V14">
        <f t="shared" si="3"/>
        <v>974</v>
      </c>
    </row>
    <row r="15" spans="1:22" x14ac:dyDescent="0.4">
      <c r="A15">
        <v>14</v>
      </c>
      <c r="B15" s="1" t="s">
        <v>83</v>
      </c>
      <c r="C15">
        <v>29703</v>
      </c>
      <c r="D15">
        <v>28779</v>
      </c>
      <c r="E15">
        <v>27497</v>
      </c>
      <c r="F15">
        <v>27886</v>
      </c>
      <c r="G15">
        <f t="shared" si="0"/>
        <v>113865</v>
      </c>
      <c r="H15">
        <v>29703</v>
      </c>
      <c r="I15">
        <v>894</v>
      </c>
      <c r="J15">
        <v>636</v>
      </c>
      <c r="K15">
        <v>736</v>
      </c>
      <c r="L15">
        <f t="shared" si="1"/>
        <v>31969</v>
      </c>
      <c r="M15">
        <v>388</v>
      </c>
      <c r="N15">
        <v>791</v>
      </c>
      <c r="O15">
        <v>688</v>
      </c>
      <c r="P15">
        <v>535</v>
      </c>
      <c r="Q15">
        <f t="shared" si="2"/>
        <v>2402</v>
      </c>
      <c r="R15">
        <v>243</v>
      </c>
      <c r="S15">
        <v>555</v>
      </c>
      <c r="T15">
        <v>493</v>
      </c>
      <c r="U15">
        <v>375</v>
      </c>
      <c r="V15">
        <f t="shared" si="3"/>
        <v>1666</v>
      </c>
    </row>
    <row r="16" spans="1:22" x14ac:dyDescent="0.4">
      <c r="A16">
        <v>15</v>
      </c>
      <c r="B16" s="1" t="s">
        <v>84</v>
      </c>
      <c r="C16">
        <v>141604</v>
      </c>
      <c r="D16">
        <f>274976-C16</f>
        <v>133372</v>
      </c>
      <c r="E16">
        <f>425595-(D16+C16)</f>
        <v>150619</v>
      </c>
      <c r="F16">
        <f>559712-(E16+D16+C16)</f>
        <v>134117</v>
      </c>
      <c r="G16">
        <f t="shared" si="0"/>
        <v>559712</v>
      </c>
      <c r="H16">
        <v>563</v>
      </c>
      <c r="I16">
        <f>922-H16</f>
        <v>359</v>
      </c>
      <c r="J16">
        <f>2387-(I16+H16)</f>
        <v>1465</v>
      </c>
      <c r="K16">
        <f>2821-(J16+I16+H16)</f>
        <v>434</v>
      </c>
      <c r="L16">
        <f t="shared" si="1"/>
        <v>2821</v>
      </c>
      <c r="M16">
        <v>1488</v>
      </c>
      <c r="N16">
        <f>3132-M16</f>
        <v>1644</v>
      </c>
      <c r="O16">
        <f>5552-(N16+M16)</f>
        <v>2420</v>
      </c>
      <c r="P16">
        <f>6909-(O16+N16+M16)</f>
        <v>1357</v>
      </c>
      <c r="Q16">
        <f t="shared" si="2"/>
        <v>6909</v>
      </c>
      <c r="R16">
        <v>1027</v>
      </c>
      <c r="S16">
        <f>2654-R16</f>
        <v>1627</v>
      </c>
      <c r="T16">
        <f>4333-(S16+R16)</f>
        <v>1679</v>
      </c>
      <c r="U16">
        <f>5084-(T16+S16+R16)</f>
        <v>751</v>
      </c>
      <c r="V16">
        <f t="shared" si="3"/>
        <v>5084</v>
      </c>
    </row>
    <row r="17" spans="1:22" x14ac:dyDescent="0.4">
      <c r="A17">
        <v>16</v>
      </c>
      <c r="B17" s="1" t="s">
        <v>85</v>
      </c>
      <c r="C17">
        <v>13693</v>
      </c>
      <c r="D17">
        <f>27938-C17</f>
        <v>14245</v>
      </c>
      <c r="E17">
        <f>42857-(D17+C17)</f>
        <v>14919</v>
      </c>
      <c r="F17">
        <f>69828-(E17+D17+C17)</f>
        <v>26971</v>
      </c>
      <c r="G17">
        <f t="shared" si="0"/>
        <v>69828</v>
      </c>
      <c r="H17">
        <v>108</v>
      </c>
      <c r="I17">
        <f>-33-H17</f>
        <v>-141</v>
      </c>
      <c r="J17">
        <f>596-(I17+H17)</f>
        <v>629</v>
      </c>
      <c r="K17">
        <f>2347-(J17+I17+H17)</f>
        <v>1751</v>
      </c>
      <c r="L17">
        <f t="shared" si="1"/>
        <v>2347</v>
      </c>
      <c r="M17">
        <v>169</v>
      </c>
      <c r="N17">
        <f>54-M17</f>
        <v>-115</v>
      </c>
      <c r="O17">
        <f>739-(N17+M17)</f>
        <v>685</v>
      </c>
      <c r="P17">
        <f>2523-(O17+N17+M17)</f>
        <v>1784</v>
      </c>
      <c r="Q17">
        <f t="shared" si="2"/>
        <v>2523</v>
      </c>
      <c r="R17">
        <v>270</v>
      </c>
      <c r="S17">
        <f>180-R17</f>
        <v>-90</v>
      </c>
      <c r="T17">
        <f>605-(S17+R17)</f>
        <v>425</v>
      </c>
      <c r="U17">
        <f>1836-(T17+S17+R17)</f>
        <v>1231</v>
      </c>
      <c r="V17">
        <f t="shared" si="3"/>
        <v>1836</v>
      </c>
    </row>
    <row r="18" spans="1:22" x14ac:dyDescent="0.4">
      <c r="A18">
        <v>17</v>
      </c>
      <c r="B18" s="1" t="s">
        <v>86</v>
      </c>
      <c r="C18">
        <v>40444</v>
      </c>
      <c r="D18">
        <v>44485</v>
      </c>
      <c r="E18">
        <f>95717-(D18)</f>
        <v>51232</v>
      </c>
      <c r="F18">
        <f>149263-(E18+D18)</f>
        <v>53546</v>
      </c>
      <c r="G18">
        <f t="shared" si="0"/>
        <v>189707</v>
      </c>
      <c r="H18">
        <v>-80</v>
      </c>
      <c r="I18">
        <v>-207</v>
      </c>
      <c r="J18">
        <f>171-(I18)</f>
        <v>378</v>
      </c>
      <c r="K18">
        <f>884-(J18+I18)</f>
        <v>713</v>
      </c>
      <c r="L18">
        <f t="shared" si="1"/>
        <v>804</v>
      </c>
      <c r="M18">
        <v>82</v>
      </c>
      <c r="N18">
        <v>-81</v>
      </c>
      <c r="O18">
        <f>432-(N18)</f>
        <v>513</v>
      </c>
      <c r="P18">
        <f>1265-(O18+N18)</f>
        <v>833</v>
      </c>
      <c r="Q18">
        <f t="shared" si="2"/>
        <v>1347</v>
      </c>
      <c r="R18">
        <v>3</v>
      </c>
      <c r="S18">
        <v>59</v>
      </c>
      <c r="T18">
        <f>360-(S18)</f>
        <v>301</v>
      </c>
      <c r="U18">
        <f>-256-(T18+S18)</f>
        <v>-616</v>
      </c>
      <c r="V18">
        <f t="shared" si="3"/>
        <v>-253</v>
      </c>
    </row>
    <row r="19" spans="1:22" x14ac:dyDescent="0.4">
      <c r="A19">
        <v>18</v>
      </c>
      <c r="B19" s="1" t="s">
        <v>87</v>
      </c>
      <c r="C19">
        <v>49348</v>
      </c>
      <c r="D19">
        <f>104246-C19</f>
        <v>54898</v>
      </c>
      <c r="E19">
        <f>158570-(D19+C19)</f>
        <v>54324</v>
      </c>
      <c r="F19">
        <f>205771-(E19+D19+C19)</f>
        <v>47201</v>
      </c>
      <c r="G19">
        <f t="shared" si="0"/>
        <v>205771</v>
      </c>
      <c r="H19">
        <v>988</v>
      </c>
      <c r="I19">
        <f>2400-H19</f>
        <v>1412</v>
      </c>
      <c r="J19">
        <f>3779-(I19+H19)</f>
        <v>1379</v>
      </c>
      <c r="K19">
        <f>4508-(J19+I19+H19)</f>
        <v>729</v>
      </c>
      <c r="L19">
        <f t="shared" si="1"/>
        <v>4508</v>
      </c>
      <c r="M19">
        <v>1156</v>
      </c>
      <c r="N19">
        <f>2543-M19</f>
        <v>1387</v>
      </c>
      <c r="O19">
        <f>3684-(N19+M19)</f>
        <v>1141</v>
      </c>
      <c r="P19">
        <f>4198-(O19+N19+M19)</f>
        <v>514</v>
      </c>
      <c r="Q19">
        <f t="shared" si="2"/>
        <v>4198</v>
      </c>
      <c r="R19">
        <v>896</v>
      </c>
      <c r="S19">
        <f>1991-R19</f>
        <v>1095</v>
      </c>
      <c r="T19">
        <f>2776-(S19+R19)</f>
        <v>785</v>
      </c>
      <c r="U19">
        <f>2192-(T19+S19+R19)</f>
        <v>-584</v>
      </c>
      <c r="V19">
        <f t="shared" si="3"/>
        <v>2192</v>
      </c>
    </row>
    <row r="20" spans="1:22" x14ac:dyDescent="0.4">
      <c r="A20">
        <v>19</v>
      </c>
      <c r="B20" s="1" t="s">
        <v>88</v>
      </c>
      <c r="C20">
        <v>19576</v>
      </c>
      <c r="D20">
        <v>19156</v>
      </c>
      <c r="E20">
        <v>22494</v>
      </c>
      <c r="F20">
        <f>43298-(E20)</f>
        <v>20804</v>
      </c>
      <c r="G20">
        <f t="shared" si="0"/>
        <v>82030</v>
      </c>
      <c r="H20">
        <v>1271</v>
      </c>
      <c r="I20">
        <v>993</v>
      </c>
      <c r="J20">
        <v>1793</v>
      </c>
      <c r="K20">
        <f>3451-(J20)</f>
        <v>1658</v>
      </c>
      <c r="L20">
        <f t="shared" si="1"/>
        <v>5715</v>
      </c>
      <c r="M20">
        <v>1441</v>
      </c>
      <c r="N20">
        <v>1135</v>
      </c>
      <c r="O20">
        <v>1821</v>
      </c>
      <c r="P20">
        <f>3628-(O20)</f>
        <v>1807</v>
      </c>
      <c r="Q20">
        <f t="shared" si="2"/>
        <v>6204</v>
      </c>
      <c r="R20">
        <v>980</v>
      </c>
      <c r="S20">
        <v>671</v>
      </c>
      <c r="T20">
        <v>1197</v>
      </c>
      <c r="U20">
        <f>2449-(T20)</f>
        <v>1252</v>
      </c>
      <c r="V20">
        <f t="shared" si="3"/>
        <v>4100</v>
      </c>
    </row>
    <row r="21" spans="1:22" x14ac:dyDescent="0.4">
      <c r="A21">
        <v>20</v>
      </c>
      <c r="B21" s="1" t="s">
        <v>89</v>
      </c>
      <c r="C21">
        <v>3283</v>
      </c>
      <c r="D21">
        <f>6473-C21</f>
        <v>3190</v>
      </c>
      <c r="E21">
        <f>9745-(D21+C21)</f>
        <v>3272</v>
      </c>
      <c r="F21">
        <f t="shared" ref="F21:F66" si="4">-(E21+D21+C21)</f>
        <v>-9745</v>
      </c>
      <c r="G21">
        <f t="shared" si="0"/>
        <v>0</v>
      </c>
      <c r="H21">
        <v>115</v>
      </c>
      <c r="I21">
        <f>215-H21</f>
        <v>100</v>
      </c>
      <c r="J21">
        <f>312-(I21+H21)</f>
        <v>97</v>
      </c>
      <c r="K21">
        <f t="shared" ref="K21:K66" si="5">-(J21+I21+H21)</f>
        <v>-312</v>
      </c>
      <c r="L21">
        <f t="shared" si="1"/>
        <v>0</v>
      </c>
      <c r="M21">
        <v>117</v>
      </c>
      <c r="N21">
        <f>214-M21</f>
        <v>97</v>
      </c>
      <c r="O21">
        <f>303-(N21+M21)</f>
        <v>89</v>
      </c>
      <c r="P21">
        <f t="shared" ref="P21:P66" si="6">-(O21+N21+M21)</f>
        <v>-303</v>
      </c>
      <c r="Q21">
        <f t="shared" si="2"/>
        <v>0</v>
      </c>
      <c r="R21">
        <v>75</v>
      </c>
      <c r="S21">
        <f>125-R21</f>
        <v>50</v>
      </c>
      <c r="T21">
        <f>171-(S21+R21)</f>
        <v>46</v>
      </c>
      <c r="U21">
        <f t="shared" ref="U21:U66" si="7">-(T21+S21+R21)</f>
        <v>-171</v>
      </c>
      <c r="V21">
        <f t="shared" si="3"/>
        <v>0</v>
      </c>
    </row>
    <row r="22" spans="1:22" x14ac:dyDescent="0.4">
      <c r="A22">
        <v>21</v>
      </c>
      <c r="B22" s="1" t="s">
        <v>90</v>
      </c>
      <c r="C22">
        <v>15875</v>
      </c>
      <c r="D22">
        <f>31863-C22</f>
        <v>15988</v>
      </c>
      <c r="E22">
        <f>50640-(D22+C22)</f>
        <v>18777</v>
      </c>
      <c r="F22">
        <f>69775-(E22+D22+C22)</f>
        <v>19135</v>
      </c>
      <c r="G22">
        <f t="shared" si="0"/>
        <v>69775</v>
      </c>
      <c r="H22">
        <v>564</v>
      </c>
      <c r="I22">
        <f>1276-H22</f>
        <v>712</v>
      </c>
      <c r="J22">
        <f>2199-(I22+H22)</f>
        <v>923</v>
      </c>
      <c r="K22">
        <f>3261-(J22+I22+H22)</f>
        <v>1062</v>
      </c>
      <c r="L22">
        <f t="shared" si="1"/>
        <v>3261</v>
      </c>
      <c r="M22">
        <v>562</v>
      </c>
      <c r="N22">
        <f>1455-M22</f>
        <v>893</v>
      </c>
      <c r="O22">
        <f>2198-(N22+M22)</f>
        <v>743</v>
      </c>
      <c r="P22">
        <f>3264-(O22+N22+M22)</f>
        <v>1066</v>
      </c>
      <c r="Q22">
        <f t="shared" si="2"/>
        <v>3264</v>
      </c>
      <c r="R22">
        <v>385</v>
      </c>
      <c r="S22">
        <f>1047-R22</f>
        <v>662</v>
      </c>
      <c r="T22">
        <f>1850-(S22+R22)</f>
        <v>803</v>
      </c>
      <c r="U22">
        <f>2640-(T22+S22+R22)</f>
        <v>790</v>
      </c>
      <c r="V22">
        <f t="shared" si="3"/>
        <v>2640</v>
      </c>
    </row>
    <row r="23" spans="1:22" x14ac:dyDescent="0.4">
      <c r="A23">
        <v>22</v>
      </c>
      <c r="B23" s="1" t="s">
        <v>91</v>
      </c>
      <c r="C23">
        <v>9483</v>
      </c>
      <c r="D23">
        <f>19460-C23</f>
        <v>9977</v>
      </c>
      <c r="E23">
        <f>29751-(D23+C23)</f>
        <v>10291</v>
      </c>
      <c r="F23">
        <f>39448-(E23+D23+C23)</f>
        <v>9697</v>
      </c>
      <c r="G23">
        <f t="shared" si="0"/>
        <v>39448</v>
      </c>
      <c r="H23">
        <v>176</v>
      </c>
      <c r="I23">
        <f>235-H23</f>
        <v>59</v>
      </c>
      <c r="J23">
        <f>599-(I23+H23)</f>
        <v>364</v>
      </c>
      <c r="K23">
        <f>685-(J23+I23+H23)</f>
        <v>86</v>
      </c>
      <c r="L23">
        <f t="shared" si="1"/>
        <v>685</v>
      </c>
      <c r="M23">
        <v>199</v>
      </c>
      <c r="N23">
        <f>275-M23</f>
        <v>76</v>
      </c>
      <c r="O23">
        <f>649-(N23+M23)</f>
        <v>374</v>
      </c>
      <c r="P23">
        <f>761-(O23+N23+M23)</f>
        <v>112</v>
      </c>
      <c r="Q23">
        <f t="shared" si="2"/>
        <v>761</v>
      </c>
      <c r="R23">
        <v>108</v>
      </c>
      <c r="S23">
        <f>147-R23</f>
        <v>39</v>
      </c>
      <c r="T23">
        <f>389-(S23+R23)</f>
        <v>242</v>
      </c>
      <c r="U23">
        <f>459-(T23+S23+R23)</f>
        <v>70</v>
      </c>
      <c r="V23">
        <f t="shared" si="3"/>
        <v>459</v>
      </c>
    </row>
    <row r="24" spans="1:22" x14ac:dyDescent="0.4">
      <c r="A24">
        <v>23</v>
      </c>
      <c r="B24" s="1" t="s">
        <v>92</v>
      </c>
      <c r="C24">
        <v>2782</v>
      </c>
      <c r="D24">
        <f>5731-C24</f>
        <v>2949</v>
      </c>
      <c r="E24">
        <f>8624-(D24+C24)</f>
        <v>2893</v>
      </c>
      <c r="F24">
        <f>11907-(E24+D24+C24)</f>
        <v>3283</v>
      </c>
      <c r="G24">
        <f t="shared" si="0"/>
        <v>11907</v>
      </c>
      <c r="H24">
        <v>37</v>
      </c>
      <c r="I24">
        <f>294-H24</f>
        <v>257</v>
      </c>
      <c r="J24">
        <f>378-(I24+H24)</f>
        <v>84</v>
      </c>
      <c r="K24">
        <f>517-(J24+I24+H24)</f>
        <v>139</v>
      </c>
      <c r="L24">
        <f t="shared" si="1"/>
        <v>517</v>
      </c>
      <c r="M24">
        <v>49</v>
      </c>
      <c r="N24">
        <f>335-M24</f>
        <v>286</v>
      </c>
      <c r="O24">
        <f>383-(N24+M24)</f>
        <v>48</v>
      </c>
      <c r="P24">
        <f>573-(O24+N24+M24)</f>
        <v>190</v>
      </c>
      <c r="Q24">
        <f t="shared" si="2"/>
        <v>573</v>
      </c>
      <c r="R24">
        <v>62</v>
      </c>
      <c r="S24">
        <f>180-R24</f>
        <v>118</v>
      </c>
      <c r="T24">
        <f>193-(S24+R24)</f>
        <v>13</v>
      </c>
      <c r="U24">
        <f>323-(T24+S24+R24)</f>
        <v>130</v>
      </c>
      <c r="V24">
        <f t="shared" si="3"/>
        <v>323</v>
      </c>
    </row>
    <row r="25" spans="1:22" x14ac:dyDescent="0.4">
      <c r="A25">
        <v>24</v>
      </c>
      <c r="B25" s="1" t="s">
        <v>93</v>
      </c>
      <c r="C25">
        <v>482</v>
      </c>
      <c r="D25">
        <f>966-C25</f>
        <v>484</v>
      </c>
      <c r="E25">
        <f>1482-(D25+C25)</f>
        <v>516</v>
      </c>
      <c r="F25">
        <f>2106-(E25+D25+C25)</f>
        <v>624</v>
      </c>
      <c r="G25">
        <f t="shared" si="0"/>
        <v>2106</v>
      </c>
      <c r="H25">
        <v>68</v>
      </c>
      <c r="I25">
        <f>137-H25</f>
        <v>69</v>
      </c>
      <c r="J25">
        <f>210-(I25+H25)</f>
        <v>73</v>
      </c>
      <c r="K25">
        <f>297-(J25+I25+H25)</f>
        <v>87</v>
      </c>
      <c r="L25">
        <f t="shared" si="1"/>
        <v>297</v>
      </c>
      <c r="M25">
        <v>68</v>
      </c>
      <c r="N25">
        <f>137-M25</f>
        <v>69</v>
      </c>
      <c r="O25">
        <f>213-(N25+M25)</f>
        <v>76</v>
      </c>
      <c r="P25">
        <f>300-(O25+N25+M25)</f>
        <v>87</v>
      </c>
      <c r="Q25">
        <f t="shared" si="2"/>
        <v>300</v>
      </c>
      <c r="R25">
        <v>47</v>
      </c>
      <c r="S25">
        <f>106-R25</f>
        <v>59</v>
      </c>
      <c r="T25">
        <f>159-(S25+R25)</f>
        <v>53</v>
      </c>
      <c r="U25">
        <f>236-(T25+S25+R25)</f>
        <v>77</v>
      </c>
      <c r="V25">
        <f t="shared" si="3"/>
        <v>236</v>
      </c>
    </row>
    <row r="26" spans="1:22" x14ac:dyDescent="0.4">
      <c r="A26">
        <v>25</v>
      </c>
      <c r="B26" s="1" t="s">
        <v>94</v>
      </c>
      <c r="C26">
        <v>1566</v>
      </c>
      <c r="D26">
        <v>1035</v>
      </c>
      <c r="E26">
        <v>1229</v>
      </c>
      <c r="F26">
        <f t="shared" si="4"/>
        <v>-3830</v>
      </c>
      <c r="G26">
        <f t="shared" si="0"/>
        <v>0</v>
      </c>
      <c r="H26">
        <v>112</v>
      </c>
      <c r="I26">
        <v>72</v>
      </c>
      <c r="J26">
        <v>59</v>
      </c>
      <c r="K26">
        <f t="shared" si="5"/>
        <v>-243</v>
      </c>
      <c r="L26">
        <f t="shared" si="1"/>
        <v>0</v>
      </c>
      <c r="M26">
        <v>112</v>
      </c>
      <c r="N26">
        <v>72</v>
      </c>
      <c r="O26">
        <v>59</v>
      </c>
      <c r="P26">
        <f t="shared" si="6"/>
        <v>-243</v>
      </c>
      <c r="Q26">
        <f t="shared" si="2"/>
        <v>0</v>
      </c>
      <c r="R26">
        <v>77</v>
      </c>
      <c r="S26">
        <v>50</v>
      </c>
      <c r="T26">
        <v>43</v>
      </c>
      <c r="U26">
        <f t="shared" si="7"/>
        <v>-170</v>
      </c>
      <c r="V26">
        <f t="shared" si="3"/>
        <v>0</v>
      </c>
    </row>
    <row r="27" spans="1:22" x14ac:dyDescent="0.4">
      <c r="A27">
        <v>26</v>
      </c>
      <c r="D27">
        <f t="shared" ref="D27:D66" si="8">-C27</f>
        <v>0</v>
      </c>
      <c r="E27">
        <f t="shared" ref="E27:E66" si="9">-(D27+C27)</f>
        <v>0</v>
      </c>
      <c r="F27">
        <f t="shared" si="4"/>
        <v>0</v>
      </c>
      <c r="G27">
        <f t="shared" si="0"/>
        <v>0</v>
      </c>
      <c r="I27">
        <f t="shared" ref="I27:I66" si="10">-H27</f>
        <v>0</v>
      </c>
      <c r="J27">
        <f t="shared" ref="J27:J66" si="11">-(I27+H27)</f>
        <v>0</v>
      </c>
      <c r="K27">
        <f t="shared" si="5"/>
        <v>0</v>
      </c>
      <c r="L27">
        <f t="shared" si="1"/>
        <v>0</v>
      </c>
      <c r="N27">
        <f t="shared" ref="N27:N66" si="12">-M27</f>
        <v>0</v>
      </c>
      <c r="O27">
        <f t="shared" ref="O27:O66" si="13">-(N27+M27)</f>
        <v>0</v>
      </c>
      <c r="P27">
        <f t="shared" si="6"/>
        <v>0</v>
      </c>
      <c r="Q27">
        <f t="shared" si="2"/>
        <v>0</v>
      </c>
      <c r="S27">
        <f t="shared" ref="S27:S66" si="14">-R27</f>
        <v>0</v>
      </c>
      <c r="T27">
        <f t="shared" ref="T27:T66" si="15">-(S27+R27)</f>
        <v>0</v>
      </c>
      <c r="U27">
        <f t="shared" si="7"/>
        <v>0</v>
      </c>
      <c r="V27">
        <f t="shared" si="3"/>
        <v>0</v>
      </c>
    </row>
    <row r="28" spans="1:22" x14ac:dyDescent="0.4">
      <c r="A28">
        <v>27</v>
      </c>
      <c r="D28">
        <f t="shared" si="8"/>
        <v>0</v>
      </c>
      <c r="E28">
        <f t="shared" si="9"/>
        <v>0</v>
      </c>
      <c r="F28">
        <f t="shared" si="4"/>
        <v>0</v>
      </c>
      <c r="G28">
        <f t="shared" si="0"/>
        <v>0</v>
      </c>
      <c r="I28">
        <f t="shared" si="10"/>
        <v>0</v>
      </c>
      <c r="J28">
        <f t="shared" si="11"/>
        <v>0</v>
      </c>
      <c r="K28">
        <f t="shared" si="5"/>
        <v>0</v>
      </c>
      <c r="L28">
        <f t="shared" si="1"/>
        <v>0</v>
      </c>
      <c r="N28">
        <f t="shared" si="12"/>
        <v>0</v>
      </c>
      <c r="O28">
        <f t="shared" si="13"/>
        <v>0</v>
      </c>
      <c r="P28">
        <f t="shared" si="6"/>
        <v>0</v>
      </c>
      <c r="Q28">
        <f t="shared" si="2"/>
        <v>0</v>
      </c>
      <c r="S28">
        <f t="shared" si="14"/>
        <v>0</v>
      </c>
      <c r="T28">
        <f t="shared" si="15"/>
        <v>0</v>
      </c>
      <c r="U28">
        <f t="shared" si="7"/>
        <v>0</v>
      </c>
      <c r="V28">
        <f t="shared" si="3"/>
        <v>0</v>
      </c>
    </row>
    <row r="29" spans="1:22" x14ac:dyDescent="0.4">
      <c r="A29">
        <v>28</v>
      </c>
      <c r="D29">
        <f t="shared" si="8"/>
        <v>0</v>
      </c>
      <c r="E29">
        <f t="shared" si="9"/>
        <v>0</v>
      </c>
      <c r="F29">
        <f t="shared" si="4"/>
        <v>0</v>
      </c>
      <c r="G29">
        <f t="shared" si="0"/>
        <v>0</v>
      </c>
      <c r="I29">
        <f t="shared" si="10"/>
        <v>0</v>
      </c>
      <c r="J29">
        <f t="shared" si="11"/>
        <v>0</v>
      </c>
      <c r="K29">
        <f t="shared" si="5"/>
        <v>0</v>
      </c>
      <c r="L29">
        <f t="shared" si="1"/>
        <v>0</v>
      </c>
      <c r="N29">
        <f t="shared" si="12"/>
        <v>0</v>
      </c>
      <c r="O29">
        <f t="shared" si="13"/>
        <v>0</v>
      </c>
      <c r="P29">
        <f t="shared" si="6"/>
        <v>0</v>
      </c>
      <c r="Q29">
        <f t="shared" si="2"/>
        <v>0</v>
      </c>
      <c r="S29">
        <f t="shared" si="14"/>
        <v>0</v>
      </c>
      <c r="T29">
        <f t="shared" si="15"/>
        <v>0</v>
      </c>
      <c r="U29">
        <f t="shared" si="7"/>
        <v>0</v>
      </c>
      <c r="V29">
        <f t="shared" si="3"/>
        <v>0</v>
      </c>
    </row>
    <row r="30" spans="1:22" x14ac:dyDescent="0.4">
      <c r="A30">
        <v>29</v>
      </c>
      <c r="D30">
        <f t="shared" si="8"/>
        <v>0</v>
      </c>
      <c r="E30">
        <f t="shared" si="9"/>
        <v>0</v>
      </c>
      <c r="F30">
        <f t="shared" si="4"/>
        <v>0</v>
      </c>
      <c r="G30">
        <f t="shared" si="0"/>
        <v>0</v>
      </c>
      <c r="I30">
        <f t="shared" si="10"/>
        <v>0</v>
      </c>
      <c r="J30">
        <f t="shared" si="11"/>
        <v>0</v>
      </c>
      <c r="K30">
        <f t="shared" si="5"/>
        <v>0</v>
      </c>
      <c r="L30">
        <f t="shared" si="1"/>
        <v>0</v>
      </c>
      <c r="N30">
        <f t="shared" si="12"/>
        <v>0</v>
      </c>
      <c r="O30">
        <f t="shared" si="13"/>
        <v>0</v>
      </c>
      <c r="P30">
        <f t="shared" si="6"/>
        <v>0</v>
      </c>
      <c r="Q30">
        <f t="shared" si="2"/>
        <v>0</v>
      </c>
      <c r="S30">
        <f t="shared" si="14"/>
        <v>0</v>
      </c>
      <c r="T30">
        <f t="shared" si="15"/>
        <v>0</v>
      </c>
      <c r="U30">
        <f t="shared" si="7"/>
        <v>0</v>
      </c>
      <c r="V30">
        <f t="shared" si="3"/>
        <v>0</v>
      </c>
    </row>
    <row r="31" spans="1:22" x14ac:dyDescent="0.4">
      <c r="A31">
        <v>30</v>
      </c>
      <c r="D31">
        <f t="shared" si="8"/>
        <v>0</v>
      </c>
      <c r="E31">
        <f t="shared" si="9"/>
        <v>0</v>
      </c>
      <c r="F31">
        <f t="shared" si="4"/>
        <v>0</v>
      </c>
      <c r="G31">
        <f t="shared" si="0"/>
        <v>0</v>
      </c>
      <c r="I31">
        <f t="shared" si="10"/>
        <v>0</v>
      </c>
      <c r="J31">
        <f t="shared" si="11"/>
        <v>0</v>
      </c>
      <c r="K31">
        <f t="shared" si="5"/>
        <v>0</v>
      </c>
      <c r="L31">
        <f t="shared" si="1"/>
        <v>0</v>
      </c>
      <c r="N31">
        <f t="shared" si="12"/>
        <v>0</v>
      </c>
      <c r="O31">
        <f t="shared" si="13"/>
        <v>0</v>
      </c>
      <c r="P31">
        <f t="shared" si="6"/>
        <v>0</v>
      </c>
      <c r="Q31">
        <f t="shared" si="2"/>
        <v>0</v>
      </c>
      <c r="S31">
        <f t="shared" si="14"/>
        <v>0</v>
      </c>
      <c r="T31">
        <f t="shared" si="15"/>
        <v>0</v>
      </c>
      <c r="U31">
        <f t="shared" si="7"/>
        <v>0</v>
      </c>
      <c r="V31">
        <f t="shared" si="3"/>
        <v>0</v>
      </c>
    </row>
    <row r="32" spans="1:22" x14ac:dyDescent="0.4">
      <c r="A32">
        <v>31</v>
      </c>
      <c r="D32">
        <f t="shared" si="8"/>
        <v>0</v>
      </c>
      <c r="E32">
        <f t="shared" si="9"/>
        <v>0</v>
      </c>
      <c r="F32">
        <f t="shared" si="4"/>
        <v>0</v>
      </c>
      <c r="G32">
        <f t="shared" si="0"/>
        <v>0</v>
      </c>
      <c r="I32">
        <f t="shared" si="10"/>
        <v>0</v>
      </c>
      <c r="J32">
        <f t="shared" si="11"/>
        <v>0</v>
      </c>
      <c r="K32">
        <f t="shared" si="5"/>
        <v>0</v>
      </c>
      <c r="L32">
        <f t="shared" si="1"/>
        <v>0</v>
      </c>
      <c r="N32">
        <f t="shared" si="12"/>
        <v>0</v>
      </c>
      <c r="O32">
        <f t="shared" si="13"/>
        <v>0</v>
      </c>
      <c r="P32">
        <f t="shared" si="6"/>
        <v>0</v>
      </c>
      <c r="Q32">
        <f t="shared" si="2"/>
        <v>0</v>
      </c>
      <c r="S32">
        <f t="shared" si="14"/>
        <v>0</v>
      </c>
      <c r="T32">
        <f t="shared" si="15"/>
        <v>0</v>
      </c>
      <c r="U32">
        <f t="shared" si="7"/>
        <v>0</v>
      </c>
      <c r="V32">
        <f t="shared" si="3"/>
        <v>0</v>
      </c>
    </row>
    <row r="33" spans="1:22" x14ac:dyDescent="0.4">
      <c r="A33">
        <v>32</v>
      </c>
      <c r="D33">
        <f t="shared" si="8"/>
        <v>0</v>
      </c>
      <c r="E33">
        <f t="shared" si="9"/>
        <v>0</v>
      </c>
      <c r="F33">
        <f t="shared" si="4"/>
        <v>0</v>
      </c>
      <c r="G33">
        <f t="shared" si="0"/>
        <v>0</v>
      </c>
      <c r="I33">
        <f t="shared" si="10"/>
        <v>0</v>
      </c>
      <c r="J33">
        <f t="shared" si="11"/>
        <v>0</v>
      </c>
      <c r="K33">
        <f t="shared" si="5"/>
        <v>0</v>
      </c>
      <c r="L33">
        <f t="shared" si="1"/>
        <v>0</v>
      </c>
      <c r="N33">
        <f t="shared" si="12"/>
        <v>0</v>
      </c>
      <c r="O33">
        <f t="shared" si="13"/>
        <v>0</v>
      </c>
      <c r="P33">
        <f t="shared" si="6"/>
        <v>0</v>
      </c>
      <c r="Q33">
        <f t="shared" si="2"/>
        <v>0</v>
      </c>
      <c r="S33">
        <f t="shared" si="14"/>
        <v>0</v>
      </c>
      <c r="T33">
        <f t="shared" si="15"/>
        <v>0</v>
      </c>
      <c r="U33">
        <f t="shared" si="7"/>
        <v>0</v>
      </c>
      <c r="V33">
        <f t="shared" si="3"/>
        <v>0</v>
      </c>
    </row>
    <row r="34" spans="1:22" x14ac:dyDescent="0.4">
      <c r="A34">
        <v>33</v>
      </c>
      <c r="D34">
        <f t="shared" si="8"/>
        <v>0</v>
      </c>
      <c r="E34">
        <f t="shared" si="9"/>
        <v>0</v>
      </c>
      <c r="F34">
        <f t="shared" si="4"/>
        <v>0</v>
      </c>
      <c r="G34">
        <f t="shared" si="0"/>
        <v>0</v>
      </c>
      <c r="I34">
        <f t="shared" si="10"/>
        <v>0</v>
      </c>
      <c r="J34">
        <f t="shared" si="11"/>
        <v>0</v>
      </c>
      <c r="K34">
        <f t="shared" si="5"/>
        <v>0</v>
      </c>
      <c r="L34">
        <f t="shared" si="1"/>
        <v>0</v>
      </c>
      <c r="N34">
        <f t="shared" si="12"/>
        <v>0</v>
      </c>
      <c r="O34">
        <f t="shared" si="13"/>
        <v>0</v>
      </c>
      <c r="P34">
        <f t="shared" si="6"/>
        <v>0</v>
      </c>
      <c r="Q34">
        <f t="shared" si="2"/>
        <v>0</v>
      </c>
      <c r="S34">
        <f t="shared" si="14"/>
        <v>0</v>
      </c>
      <c r="T34">
        <f t="shared" si="15"/>
        <v>0</v>
      </c>
      <c r="U34">
        <f t="shared" si="7"/>
        <v>0</v>
      </c>
      <c r="V34">
        <f t="shared" si="3"/>
        <v>0</v>
      </c>
    </row>
    <row r="35" spans="1:22" x14ac:dyDescent="0.4">
      <c r="A35">
        <v>34</v>
      </c>
      <c r="D35">
        <f t="shared" si="8"/>
        <v>0</v>
      </c>
      <c r="E35">
        <f t="shared" si="9"/>
        <v>0</v>
      </c>
      <c r="F35">
        <f t="shared" si="4"/>
        <v>0</v>
      </c>
      <c r="G35">
        <f t="shared" si="0"/>
        <v>0</v>
      </c>
      <c r="I35">
        <f t="shared" si="10"/>
        <v>0</v>
      </c>
      <c r="J35">
        <f t="shared" si="11"/>
        <v>0</v>
      </c>
      <c r="K35">
        <f t="shared" si="5"/>
        <v>0</v>
      </c>
      <c r="L35">
        <f t="shared" si="1"/>
        <v>0</v>
      </c>
      <c r="N35">
        <f t="shared" si="12"/>
        <v>0</v>
      </c>
      <c r="O35">
        <f t="shared" si="13"/>
        <v>0</v>
      </c>
      <c r="P35">
        <f t="shared" si="6"/>
        <v>0</v>
      </c>
      <c r="Q35">
        <f t="shared" si="2"/>
        <v>0</v>
      </c>
      <c r="S35">
        <f t="shared" si="14"/>
        <v>0</v>
      </c>
      <c r="T35">
        <f t="shared" si="15"/>
        <v>0</v>
      </c>
      <c r="U35">
        <f t="shared" si="7"/>
        <v>0</v>
      </c>
      <c r="V35">
        <f t="shared" si="3"/>
        <v>0</v>
      </c>
    </row>
    <row r="36" spans="1:22" x14ac:dyDescent="0.4">
      <c r="A36">
        <v>35</v>
      </c>
      <c r="D36">
        <f t="shared" si="8"/>
        <v>0</v>
      </c>
      <c r="E36">
        <f t="shared" si="9"/>
        <v>0</v>
      </c>
      <c r="F36">
        <f t="shared" si="4"/>
        <v>0</v>
      </c>
      <c r="G36">
        <f t="shared" si="0"/>
        <v>0</v>
      </c>
      <c r="I36">
        <f t="shared" si="10"/>
        <v>0</v>
      </c>
      <c r="J36">
        <f t="shared" si="11"/>
        <v>0</v>
      </c>
      <c r="K36">
        <f t="shared" si="5"/>
        <v>0</v>
      </c>
      <c r="L36">
        <f t="shared" si="1"/>
        <v>0</v>
      </c>
      <c r="N36">
        <f t="shared" si="12"/>
        <v>0</v>
      </c>
      <c r="O36">
        <f t="shared" si="13"/>
        <v>0</v>
      </c>
      <c r="P36">
        <f t="shared" si="6"/>
        <v>0</v>
      </c>
      <c r="Q36">
        <f t="shared" si="2"/>
        <v>0</v>
      </c>
      <c r="S36">
        <f t="shared" si="14"/>
        <v>0</v>
      </c>
      <c r="T36">
        <f t="shared" si="15"/>
        <v>0</v>
      </c>
      <c r="U36">
        <f t="shared" si="7"/>
        <v>0</v>
      </c>
      <c r="V36">
        <f t="shared" si="3"/>
        <v>0</v>
      </c>
    </row>
    <row r="37" spans="1:22" x14ac:dyDescent="0.4">
      <c r="A37">
        <v>36</v>
      </c>
      <c r="D37">
        <f t="shared" si="8"/>
        <v>0</v>
      </c>
      <c r="E37">
        <f t="shared" si="9"/>
        <v>0</v>
      </c>
      <c r="F37">
        <f t="shared" si="4"/>
        <v>0</v>
      </c>
      <c r="G37">
        <f t="shared" si="0"/>
        <v>0</v>
      </c>
      <c r="I37">
        <f t="shared" si="10"/>
        <v>0</v>
      </c>
      <c r="J37">
        <f t="shared" si="11"/>
        <v>0</v>
      </c>
      <c r="K37">
        <f t="shared" si="5"/>
        <v>0</v>
      </c>
      <c r="L37">
        <f t="shared" si="1"/>
        <v>0</v>
      </c>
      <c r="N37">
        <f t="shared" si="12"/>
        <v>0</v>
      </c>
      <c r="O37">
        <f t="shared" si="13"/>
        <v>0</v>
      </c>
      <c r="P37">
        <f t="shared" si="6"/>
        <v>0</v>
      </c>
      <c r="Q37">
        <f t="shared" si="2"/>
        <v>0</v>
      </c>
      <c r="S37">
        <f t="shared" si="14"/>
        <v>0</v>
      </c>
      <c r="T37">
        <f t="shared" si="15"/>
        <v>0</v>
      </c>
      <c r="U37">
        <f t="shared" si="7"/>
        <v>0</v>
      </c>
      <c r="V37">
        <f t="shared" si="3"/>
        <v>0</v>
      </c>
    </row>
    <row r="38" spans="1:22" x14ac:dyDescent="0.4">
      <c r="A38">
        <v>37</v>
      </c>
      <c r="D38">
        <f t="shared" si="8"/>
        <v>0</v>
      </c>
      <c r="E38">
        <f t="shared" si="9"/>
        <v>0</v>
      </c>
      <c r="F38">
        <f t="shared" si="4"/>
        <v>0</v>
      </c>
      <c r="G38">
        <f t="shared" si="0"/>
        <v>0</v>
      </c>
      <c r="I38">
        <f t="shared" si="10"/>
        <v>0</v>
      </c>
      <c r="J38">
        <f t="shared" si="11"/>
        <v>0</v>
      </c>
      <c r="K38">
        <f t="shared" si="5"/>
        <v>0</v>
      </c>
      <c r="L38">
        <f t="shared" si="1"/>
        <v>0</v>
      </c>
      <c r="N38">
        <f t="shared" si="12"/>
        <v>0</v>
      </c>
      <c r="O38">
        <f t="shared" si="13"/>
        <v>0</v>
      </c>
      <c r="P38">
        <f t="shared" si="6"/>
        <v>0</v>
      </c>
      <c r="Q38">
        <f t="shared" si="2"/>
        <v>0</v>
      </c>
      <c r="S38">
        <f t="shared" si="14"/>
        <v>0</v>
      </c>
      <c r="T38">
        <f t="shared" si="15"/>
        <v>0</v>
      </c>
      <c r="U38">
        <f t="shared" si="7"/>
        <v>0</v>
      </c>
      <c r="V38">
        <f t="shared" si="3"/>
        <v>0</v>
      </c>
    </row>
    <row r="39" spans="1:22" x14ac:dyDescent="0.4">
      <c r="A39">
        <v>38</v>
      </c>
      <c r="D39">
        <f t="shared" si="8"/>
        <v>0</v>
      </c>
      <c r="E39">
        <f t="shared" si="9"/>
        <v>0</v>
      </c>
      <c r="F39">
        <f t="shared" si="4"/>
        <v>0</v>
      </c>
      <c r="G39">
        <f t="shared" si="0"/>
        <v>0</v>
      </c>
      <c r="I39">
        <f t="shared" si="10"/>
        <v>0</v>
      </c>
      <c r="J39">
        <f t="shared" si="11"/>
        <v>0</v>
      </c>
      <c r="K39">
        <f t="shared" si="5"/>
        <v>0</v>
      </c>
      <c r="L39">
        <f t="shared" si="1"/>
        <v>0</v>
      </c>
      <c r="N39">
        <f t="shared" si="12"/>
        <v>0</v>
      </c>
      <c r="O39">
        <f t="shared" si="13"/>
        <v>0</v>
      </c>
      <c r="P39">
        <f t="shared" si="6"/>
        <v>0</v>
      </c>
      <c r="Q39">
        <f t="shared" si="2"/>
        <v>0</v>
      </c>
      <c r="S39">
        <f t="shared" si="14"/>
        <v>0</v>
      </c>
      <c r="T39">
        <f t="shared" si="15"/>
        <v>0</v>
      </c>
      <c r="U39">
        <f t="shared" si="7"/>
        <v>0</v>
      </c>
      <c r="V39">
        <f t="shared" si="3"/>
        <v>0</v>
      </c>
    </row>
    <row r="40" spans="1:22" x14ac:dyDescent="0.4">
      <c r="A40">
        <v>39</v>
      </c>
      <c r="D40">
        <f t="shared" si="8"/>
        <v>0</v>
      </c>
      <c r="E40">
        <f t="shared" si="9"/>
        <v>0</v>
      </c>
      <c r="F40">
        <f t="shared" si="4"/>
        <v>0</v>
      </c>
      <c r="G40">
        <f t="shared" si="0"/>
        <v>0</v>
      </c>
      <c r="I40">
        <f t="shared" si="10"/>
        <v>0</v>
      </c>
      <c r="J40">
        <f t="shared" si="11"/>
        <v>0</v>
      </c>
      <c r="K40">
        <f t="shared" si="5"/>
        <v>0</v>
      </c>
      <c r="L40">
        <f t="shared" si="1"/>
        <v>0</v>
      </c>
      <c r="N40">
        <f t="shared" si="12"/>
        <v>0</v>
      </c>
      <c r="O40">
        <f t="shared" si="13"/>
        <v>0</v>
      </c>
      <c r="P40">
        <f t="shared" si="6"/>
        <v>0</v>
      </c>
      <c r="Q40">
        <f t="shared" si="2"/>
        <v>0</v>
      </c>
      <c r="S40">
        <f t="shared" si="14"/>
        <v>0</v>
      </c>
      <c r="T40">
        <f t="shared" si="15"/>
        <v>0</v>
      </c>
      <c r="U40">
        <f t="shared" si="7"/>
        <v>0</v>
      </c>
      <c r="V40">
        <f t="shared" si="3"/>
        <v>0</v>
      </c>
    </row>
    <row r="41" spans="1:22" x14ac:dyDescent="0.4">
      <c r="A41">
        <v>40</v>
      </c>
      <c r="D41">
        <f t="shared" si="8"/>
        <v>0</v>
      </c>
      <c r="E41">
        <f t="shared" si="9"/>
        <v>0</v>
      </c>
      <c r="F41">
        <f t="shared" si="4"/>
        <v>0</v>
      </c>
      <c r="G41">
        <f t="shared" si="0"/>
        <v>0</v>
      </c>
      <c r="I41">
        <f t="shared" si="10"/>
        <v>0</v>
      </c>
      <c r="J41">
        <f t="shared" si="11"/>
        <v>0</v>
      </c>
      <c r="K41">
        <f t="shared" si="5"/>
        <v>0</v>
      </c>
      <c r="L41">
        <f t="shared" si="1"/>
        <v>0</v>
      </c>
      <c r="N41">
        <f t="shared" si="12"/>
        <v>0</v>
      </c>
      <c r="O41">
        <f t="shared" si="13"/>
        <v>0</v>
      </c>
      <c r="P41">
        <f t="shared" si="6"/>
        <v>0</v>
      </c>
      <c r="Q41">
        <f t="shared" si="2"/>
        <v>0</v>
      </c>
      <c r="S41">
        <f t="shared" si="14"/>
        <v>0</v>
      </c>
      <c r="T41">
        <f t="shared" si="15"/>
        <v>0</v>
      </c>
      <c r="U41">
        <f t="shared" si="7"/>
        <v>0</v>
      </c>
      <c r="V41">
        <f t="shared" si="3"/>
        <v>0</v>
      </c>
    </row>
    <row r="42" spans="1:22" x14ac:dyDescent="0.4">
      <c r="A42">
        <v>41</v>
      </c>
      <c r="D42">
        <f t="shared" si="8"/>
        <v>0</v>
      </c>
      <c r="E42">
        <f t="shared" si="9"/>
        <v>0</v>
      </c>
      <c r="F42">
        <f t="shared" si="4"/>
        <v>0</v>
      </c>
      <c r="G42">
        <f t="shared" si="0"/>
        <v>0</v>
      </c>
      <c r="I42">
        <f t="shared" si="10"/>
        <v>0</v>
      </c>
      <c r="J42">
        <f t="shared" si="11"/>
        <v>0</v>
      </c>
      <c r="K42">
        <f t="shared" si="5"/>
        <v>0</v>
      </c>
      <c r="L42">
        <f t="shared" si="1"/>
        <v>0</v>
      </c>
      <c r="N42">
        <f t="shared" si="12"/>
        <v>0</v>
      </c>
      <c r="O42">
        <f t="shared" si="13"/>
        <v>0</v>
      </c>
      <c r="P42">
        <f t="shared" si="6"/>
        <v>0</v>
      </c>
      <c r="Q42">
        <f t="shared" si="2"/>
        <v>0</v>
      </c>
      <c r="S42">
        <f t="shared" si="14"/>
        <v>0</v>
      </c>
      <c r="T42">
        <f t="shared" si="15"/>
        <v>0</v>
      </c>
      <c r="U42">
        <f t="shared" si="7"/>
        <v>0</v>
      </c>
      <c r="V42">
        <f t="shared" si="3"/>
        <v>0</v>
      </c>
    </row>
    <row r="43" spans="1:22" x14ac:dyDescent="0.4">
      <c r="A43">
        <v>42</v>
      </c>
      <c r="D43">
        <f t="shared" si="8"/>
        <v>0</v>
      </c>
      <c r="E43">
        <f t="shared" si="9"/>
        <v>0</v>
      </c>
      <c r="F43">
        <f t="shared" si="4"/>
        <v>0</v>
      </c>
      <c r="G43">
        <f t="shared" si="0"/>
        <v>0</v>
      </c>
      <c r="I43">
        <f t="shared" si="10"/>
        <v>0</v>
      </c>
      <c r="J43">
        <f t="shared" si="11"/>
        <v>0</v>
      </c>
      <c r="K43">
        <f t="shared" si="5"/>
        <v>0</v>
      </c>
      <c r="L43">
        <f t="shared" si="1"/>
        <v>0</v>
      </c>
      <c r="N43">
        <f t="shared" si="12"/>
        <v>0</v>
      </c>
      <c r="O43">
        <f t="shared" si="13"/>
        <v>0</v>
      </c>
      <c r="P43">
        <f t="shared" si="6"/>
        <v>0</v>
      </c>
      <c r="Q43">
        <f t="shared" si="2"/>
        <v>0</v>
      </c>
      <c r="S43">
        <f t="shared" si="14"/>
        <v>0</v>
      </c>
      <c r="T43">
        <f t="shared" si="15"/>
        <v>0</v>
      </c>
      <c r="U43">
        <f t="shared" si="7"/>
        <v>0</v>
      </c>
      <c r="V43">
        <f t="shared" si="3"/>
        <v>0</v>
      </c>
    </row>
    <row r="44" spans="1:22" x14ac:dyDescent="0.4">
      <c r="A44">
        <v>43</v>
      </c>
      <c r="D44">
        <f t="shared" si="8"/>
        <v>0</v>
      </c>
      <c r="E44">
        <f t="shared" si="9"/>
        <v>0</v>
      </c>
      <c r="F44">
        <f t="shared" si="4"/>
        <v>0</v>
      </c>
      <c r="G44">
        <f t="shared" si="0"/>
        <v>0</v>
      </c>
      <c r="I44">
        <f t="shared" si="10"/>
        <v>0</v>
      </c>
      <c r="J44">
        <f t="shared" si="11"/>
        <v>0</v>
      </c>
      <c r="K44">
        <f t="shared" si="5"/>
        <v>0</v>
      </c>
      <c r="L44">
        <f t="shared" si="1"/>
        <v>0</v>
      </c>
      <c r="N44">
        <f t="shared" si="12"/>
        <v>0</v>
      </c>
      <c r="O44">
        <f t="shared" si="13"/>
        <v>0</v>
      </c>
      <c r="P44">
        <f t="shared" si="6"/>
        <v>0</v>
      </c>
      <c r="Q44">
        <f t="shared" si="2"/>
        <v>0</v>
      </c>
      <c r="S44">
        <f t="shared" si="14"/>
        <v>0</v>
      </c>
      <c r="T44">
        <f t="shared" si="15"/>
        <v>0</v>
      </c>
      <c r="U44">
        <f t="shared" si="7"/>
        <v>0</v>
      </c>
      <c r="V44">
        <f t="shared" si="3"/>
        <v>0</v>
      </c>
    </row>
    <row r="45" spans="1:22" x14ac:dyDescent="0.4">
      <c r="A45">
        <v>44</v>
      </c>
      <c r="D45">
        <f t="shared" si="8"/>
        <v>0</v>
      </c>
      <c r="E45">
        <f t="shared" si="9"/>
        <v>0</v>
      </c>
      <c r="F45">
        <f t="shared" si="4"/>
        <v>0</v>
      </c>
      <c r="G45">
        <f t="shared" si="0"/>
        <v>0</v>
      </c>
      <c r="I45">
        <f t="shared" si="10"/>
        <v>0</v>
      </c>
      <c r="J45">
        <f t="shared" si="11"/>
        <v>0</v>
      </c>
      <c r="K45">
        <f t="shared" si="5"/>
        <v>0</v>
      </c>
      <c r="L45">
        <f t="shared" si="1"/>
        <v>0</v>
      </c>
      <c r="N45">
        <f t="shared" si="12"/>
        <v>0</v>
      </c>
      <c r="O45">
        <f t="shared" si="13"/>
        <v>0</v>
      </c>
      <c r="P45">
        <f t="shared" si="6"/>
        <v>0</v>
      </c>
      <c r="Q45">
        <f t="shared" si="2"/>
        <v>0</v>
      </c>
      <c r="S45">
        <f t="shared" si="14"/>
        <v>0</v>
      </c>
      <c r="T45">
        <f t="shared" si="15"/>
        <v>0</v>
      </c>
      <c r="U45">
        <f t="shared" si="7"/>
        <v>0</v>
      </c>
      <c r="V45">
        <f t="shared" si="3"/>
        <v>0</v>
      </c>
    </row>
    <row r="46" spans="1:22" x14ac:dyDescent="0.4">
      <c r="A46">
        <v>45</v>
      </c>
      <c r="D46">
        <f t="shared" si="8"/>
        <v>0</v>
      </c>
      <c r="E46">
        <f t="shared" si="9"/>
        <v>0</v>
      </c>
      <c r="F46">
        <f t="shared" si="4"/>
        <v>0</v>
      </c>
      <c r="G46">
        <f t="shared" si="0"/>
        <v>0</v>
      </c>
      <c r="I46">
        <f t="shared" si="10"/>
        <v>0</v>
      </c>
      <c r="J46">
        <f t="shared" si="11"/>
        <v>0</v>
      </c>
      <c r="K46">
        <f t="shared" si="5"/>
        <v>0</v>
      </c>
      <c r="L46">
        <f t="shared" si="1"/>
        <v>0</v>
      </c>
      <c r="N46">
        <f t="shared" si="12"/>
        <v>0</v>
      </c>
      <c r="O46">
        <f t="shared" si="13"/>
        <v>0</v>
      </c>
      <c r="P46">
        <f t="shared" si="6"/>
        <v>0</v>
      </c>
      <c r="Q46">
        <f t="shared" si="2"/>
        <v>0</v>
      </c>
      <c r="S46">
        <f t="shared" si="14"/>
        <v>0</v>
      </c>
      <c r="T46">
        <f t="shared" si="15"/>
        <v>0</v>
      </c>
      <c r="U46">
        <f t="shared" si="7"/>
        <v>0</v>
      </c>
      <c r="V46">
        <f t="shared" si="3"/>
        <v>0</v>
      </c>
    </row>
    <row r="47" spans="1:22" x14ac:dyDescent="0.4">
      <c r="A47">
        <v>46</v>
      </c>
      <c r="D47">
        <f t="shared" si="8"/>
        <v>0</v>
      </c>
      <c r="E47">
        <f t="shared" si="9"/>
        <v>0</v>
      </c>
      <c r="F47">
        <f t="shared" si="4"/>
        <v>0</v>
      </c>
      <c r="G47">
        <f t="shared" si="0"/>
        <v>0</v>
      </c>
      <c r="I47">
        <f t="shared" si="10"/>
        <v>0</v>
      </c>
      <c r="J47">
        <f t="shared" si="11"/>
        <v>0</v>
      </c>
      <c r="K47">
        <f t="shared" si="5"/>
        <v>0</v>
      </c>
      <c r="L47">
        <f t="shared" si="1"/>
        <v>0</v>
      </c>
      <c r="N47">
        <f t="shared" si="12"/>
        <v>0</v>
      </c>
      <c r="O47">
        <f t="shared" si="13"/>
        <v>0</v>
      </c>
      <c r="P47">
        <f t="shared" si="6"/>
        <v>0</v>
      </c>
      <c r="Q47">
        <f t="shared" si="2"/>
        <v>0</v>
      </c>
      <c r="S47">
        <f t="shared" si="14"/>
        <v>0</v>
      </c>
      <c r="T47">
        <f t="shared" si="15"/>
        <v>0</v>
      </c>
      <c r="U47">
        <f t="shared" si="7"/>
        <v>0</v>
      </c>
      <c r="V47">
        <f t="shared" si="3"/>
        <v>0</v>
      </c>
    </row>
    <row r="48" spans="1:22" x14ac:dyDescent="0.4">
      <c r="A48">
        <v>47</v>
      </c>
      <c r="D48">
        <f t="shared" si="8"/>
        <v>0</v>
      </c>
      <c r="E48">
        <f t="shared" si="9"/>
        <v>0</v>
      </c>
      <c r="F48">
        <f t="shared" si="4"/>
        <v>0</v>
      </c>
      <c r="G48">
        <f t="shared" si="0"/>
        <v>0</v>
      </c>
      <c r="I48">
        <f t="shared" si="10"/>
        <v>0</v>
      </c>
      <c r="J48">
        <f t="shared" si="11"/>
        <v>0</v>
      </c>
      <c r="K48">
        <f t="shared" si="5"/>
        <v>0</v>
      </c>
      <c r="L48">
        <f t="shared" si="1"/>
        <v>0</v>
      </c>
      <c r="N48">
        <f t="shared" si="12"/>
        <v>0</v>
      </c>
      <c r="O48">
        <f t="shared" si="13"/>
        <v>0</v>
      </c>
      <c r="P48">
        <f t="shared" si="6"/>
        <v>0</v>
      </c>
      <c r="Q48">
        <f t="shared" si="2"/>
        <v>0</v>
      </c>
      <c r="S48">
        <f t="shared" si="14"/>
        <v>0</v>
      </c>
      <c r="T48">
        <f t="shared" si="15"/>
        <v>0</v>
      </c>
      <c r="U48">
        <f t="shared" si="7"/>
        <v>0</v>
      </c>
      <c r="V48">
        <f t="shared" si="3"/>
        <v>0</v>
      </c>
    </row>
    <row r="49" spans="1:22" x14ac:dyDescent="0.4">
      <c r="A49">
        <v>48</v>
      </c>
      <c r="D49">
        <f t="shared" si="8"/>
        <v>0</v>
      </c>
      <c r="E49">
        <f t="shared" si="9"/>
        <v>0</v>
      </c>
      <c r="F49">
        <f t="shared" si="4"/>
        <v>0</v>
      </c>
      <c r="G49">
        <f t="shared" si="0"/>
        <v>0</v>
      </c>
      <c r="I49">
        <f t="shared" si="10"/>
        <v>0</v>
      </c>
      <c r="J49">
        <f t="shared" si="11"/>
        <v>0</v>
      </c>
      <c r="K49">
        <f t="shared" si="5"/>
        <v>0</v>
      </c>
      <c r="L49">
        <f t="shared" si="1"/>
        <v>0</v>
      </c>
      <c r="N49">
        <f t="shared" si="12"/>
        <v>0</v>
      </c>
      <c r="O49">
        <f t="shared" si="13"/>
        <v>0</v>
      </c>
      <c r="P49">
        <f t="shared" si="6"/>
        <v>0</v>
      </c>
      <c r="Q49">
        <f t="shared" si="2"/>
        <v>0</v>
      </c>
      <c r="S49">
        <f t="shared" si="14"/>
        <v>0</v>
      </c>
      <c r="T49">
        <f t="shared" si="15"/>
        <v>0</v>
      </c>
      <c r="U49">
        <f t="shared" si="7"/>
        <v>0</v>
      </c>
      <c r="V49">
        <f t="shared" si="3"/>
        <v>0</v>
      </c>
    </row>
    <row r="50" spans="1:22" x14ac:dyDescent="0.4">
      <c r="A50">
        <v>49</v>
      </c>
      <c r="D50">
        <f t="shared" si="8"/>
        <v>0</v>
      </c>
      <c r="E50">
        <f t="shared" si="9"/>
        <v>0</v>
      </c>
      <c r="F50">
        <f t="shared" si="4"/>
        <v>0</v>
      </c>
      <c r="G50">
        <f t="shared" si="0"/>
        <v>0</v>
      </c>
      <c r="I50">
        <f t="shared" si="10"/>
        <v>0</v>
      </c>
      <c r="J50">
        <f t="shared" si="11"/>
        <v>0</v>
      </c>
      <c r="K50">
        <f t="shared" si="5"/>
        <v>0</v>
      </c>
      <c r="L50">
        <f t="shared" si="1"/>
        <v>0</v>
      </c>
      <c r="N50">
        <f t="shared" si="12"/>
        <v>0</v>
      </c>
      <c r="O50">
        <f t="shared" si="13"/>
        <v>0</v>
      </c>
      <c r="P50">
        <f t="shared" si="6"/>
        <v>0</v>
      </c>
      <c r="Q50">
        <f t="shared" si="2"/>
        <v>0</v>
      </c>
      <c r="S50">
        <f t="shared" si="14"/>
        <v>0</v>
      </c>
      <c r="T50">
        <f t="shared" si="15"/>
        <v>0</v>
      </c>
      <c r="U50">
        <f t="shared" si="7"/>
        <v>0</v>
      </c>
      <c r="V50">
        <f t="shared" si="3"/>
        <v>0</v>
      </c>
    </row>
    <row r="51" spans="1:22" x14ac:dyDescent="0.4">
      <c r="A51">
        <v>50</v>
      </c>
      <c r="D51">
        <f t="shared" si="8"/>
        <v>0</v>
      </c>
      <c r="E51">
        <f t="shared" si="9"/>
        <v>0</v>
      </c>
      <c r="F51">
        <f t="shared" si="4"/>
        <v>0</v>
      </c>
      <c r="G51">
        <f t="shared" si="0"/>
        <v>0</v>
      </c>
      <c r="I51">
        <f t="shared" si="10"/>
        <v>0</v>
      </c>
      <c r="J51">
        <f t="shared" si="11"/>
        <v>0</v>
      </c>
      <c r="K51">
        <f t="shared" si="5"/>
        <v>0</v>
      </c>
      <c r="L51">
        <f t="shared" si="1"/>
        <v>0</v>
      </c>
      <c r="N51">
        <f t="shared" si="12"/>
        <v>0</v>
      </c>
      <c r="O51">
        <f t="shared" si="13"/>
        <v>0</v>
      </c>
      <c r="P51">
        <f t="shared" si="6"/>
        <v>0</v>
      </c>
      <c r="Q51">
        <f t="shared" si="2"/>
        <v>0</v>
      </c>
      <c r="S51">
        <f t="shared" si="14"/>
        <v>0</v>
      </c>
      <c r="T51">
        <f t="shared" si="15"/>
        <v>0</v>
      </c>
      <c r="U51">
        <f t="shared" si="7"/>
        <v>0</v>
      </c>
      <c r="V51">
        <f t="shared" si="3"/>
        <v>0</v>
      </c>
    </row>
    <row r="52" spans="1:22" x14ac:dyDescent="0.4">
      <c r="A52">
        <v>51</v>
      </c>
      <c r="D52">
        <f t="shared" si="8"/>
        <v>0</v>
      </c>
      <c r="E52">
        <f t="shared" si="9"/>
        <v>0</v>
      </c>
      <c r="F52">
        <f t="shared" si="4"/>
        <v>0</v>
      </c>
      <c r="G52">
        <f t="shared" si="0"/>
        <v>0</v>
      </c>
      <c r="I52">
        <f t="shared" si="10"/>
        <v>0</v>
      </c>
      <c r="J52">
        <f t="shared" si="11"/>
        <v>0</v>
      </c>
      <c r="K52">
        <f t="shared" si="5"/>
        <v>0</v>
      </c>
      <c r="L52">
        <f t="shared" si="1"/>
        <v>0</v>
      </c>
      <c r="N52">
        <f t="shared" si="12"/>
        <v>0</v>
      </c>
      <c r="O52">
        <f t="shared" si="13"/>
        <v>0</v>
      </c>
      <c r="P52">
        <f t="shared" si="6"/>
        <v>0</v>
      </c>
      <c r="Q52">
        <f t="shared" si="2"/>
        <v>0</v>
      </c>
      <c r="S52">
        <f t="shared" si="14"/>
        <v>0</v>
      </c>
      <c r="T52">
        <f t="shared" si="15"/>
        <v>0</v>
      </c>
      <c r="U52">
        <f t="shared" si="7"/>
        <v>0</v>
      </c>
      <c r="V52">
        <f t="shared" si="3"/>
        <v>0</v>
      </c>
    </row>
    <row r="53" spans="1:22" x14ac:dyDescent="0.4">
      <c r="A53">
        <v>52</v>
      </c>
      <c r="D53">
        <f t="shared" si="8"/>
        <v>0</v>
      </c>
      <c r="E53">
        <f t="shared" si="9"/>
        <v>0</v>
      </c>
      <c r="F53">
        <f t="shared" si="4"/>
        <v>0</v>
      </c>
      <c r="G53">
        <f t="shared" si="0"/>
        <v>0</v>
      </c>
      <c r="I53">
        <f t="shared" si="10"/>
        <v>0</v>
      </c>
      <c r="J53">
        <f t="shared" si="11"/>
        <v>0</v>
      </c>
      <c r="K53">
        <f t="shared" si="5"/>
        <v>0</v>
      </c>
      <c r="L53">
        <f t="shared" si="1"/>
        <v>0</v>
      </c>
      <c r="N53">
        <f t="shared" si="12"/>
        <v>0</v>
      </c>
      <c r="O53">
        <f t="shared" si="13"/>
        <v>0</v>
      </c>
      <c r="P53">
        <f t="shared" si="6"/>
        <v>0</v>
      </c>
      <c r="Q53">
        <f t="shared" si="2"/>
        <v>0</v>
      </c>
      <c r="S53">
        <f t="shared" si="14"/>
        <v>0</v>
      </c>
      <c r="T53">
        <f t="shared" si="15"/>
        <v>0</v>
      </c>
      <c r="U53">
        <f t="shared" si="7"/>
        <v>0</v>
      </c>
      <c r="V53">
        <f t="shared" si="3"/>
        <v>0</v>
      </c>
    </row>
    <row r="54" spans="1:22" x14ac:dyDescent="0.4">
      <c r="A54">
        <v>53</v>
      </c>
      <c r="D54">
        <f t="shared" si="8"/>
        <v>0</v>
      </c>
      <c r="E54">
        <f t="shared" si="9"/>
        <v>0</v>
      </c>
      <c r="F54">
        <f t="shared" si="4"/>
        <v>0</v>
      </c>
      <c r="G54">
        <f t="shared" si="0"/>
        <v>0</v>
      </c>
      <c r="I54">
        <f t="shared" si="10"/>
        <v>0</v>
      </c>
      <c r="J54">
        <f t="shared" si="11"/>
        <v>0</v>
      </c>
      <c r="K54">
        <f t="shared" si="5"/>
        <v>0</v>
      </c>
      <c r="L54">
        <f t="shared" si="1"/>
        <v>0</v>
      </c>
      <c r="N54">
        <f t="shared" si="12"/>
        <v>0</v>
      </c>
      <c r="O54">
        <f t="shared" si="13"/>
        <v>0</v>
      </c>
      <c r="P54">
        <f t="shared" si="6"/>
        <v>0</v>
      </c>
      <c r="Q54">
        <f t="shared" si="2"/>
        <v>0</v>
      </c>
      <c r="S54">
        <f t="shared" si="14"/>
        <v>0</v>
      </c>
      <c r="T54">
        <f t="shared" si="15"/>
        <v>0</v>
      </c>
      <c r="U54">
        <f t="shared" si="7"/>
        <v>0</v>
      </c>
      <c r="V54">
        <f t="shared" si="3"/>
        <v>0</v>
      </c>
    </row>
    <row r="55" spans="1:22" x14ac:dyDescent="0.4">
      <c r="A55">
        <v>54</v>
      </c>
      <c r="D55">
        <f t="shared" si="8"/>
        <v>0</v>
      </c>
      <c r="E55">
        <f t="shared" si="9"/>
        <v>0</v>
      </c>
      <c r="F55">
        <f t="shared" si="4"/>
        <v>0</v>
      </c>
      <c r="G55">
        <f t="shared" si="0"/>
        <v>0</v>
      </c>
      <c r="I55">
        <f t="shared" si="10"/>
        <v>0</v>
      </c>
      <c r="J55">
        <f t="shared" si="11"/>
        <v>0</v>
      </c>
      <c r="K55">
        <f t="shared" si="5"/>
        <v>0</v>
      </c>
      <c r="L55">
        <f t="shared" si="1"/>
        <v>0</v>
      </c>
      <c r="N55">
        <f t="shared" si="12"/>
        <v>0</v>
      </c>
      <c r="O55">
        <f t="shared" si="13"/>
        <v>0</v>
      </c>
      <c r="P55">
        <f t="shared" si="6"/>
        <v>0</v>
      </c>
      <c r="Q55">
        <f t="shared" si="2"/>
        <v>0</v>
      </c>
      <c r="S55">
        <f t="shared" si="14"/>
        <v>0</v>
      </c>
      <c r="T55">
        <f t="shared" si="15"/>
        <v>0</v>
      </c>
      <c r="U55">
        <f t="shared" si="7"/>
        <v>0</v>
      </c>
      <c r="V55">
        <f t="shared" si="3"/>
        <v>0</v>
      </c>
    </row>
    <row r="56" spans="1:22" x14ac:dyDescent="0.4">
      <c r="A56">
        <v>55</v>
      </c>
      <c r="D56">
        <f t="shared" si="8"/>
        <v>0</v>
      </c>
      <c r="E56">
        <f t="shared" si="9"/>
        <v>0</v>
      </c>
      <c r="F56">
        <f t="shared" si="4"/>
        <v>0</v>
      </c>
      <c r="G56">
        <f t="shared" si="0"/>
        <v>0</v>
      </c>
      <c r="I56">
        <f t="shared" si="10"/>
        <v>0</v>
      </c>
      <c r="J56">
        <f t="shared" si="11"/>
        <v>0</v>
      </c>
      <c r="K56">
        <f t="shared" si="5"/>
        <v>0</v>
      </c>
      <c r="L56">
        <f t="shared" si="1"/>
        <v>0</v>
      </c>
      <c r="N56">
        <f t="shared" si="12"/>
        <v>0</v>
      </c>
      <c r="O56">
        <f t="shared" si="13"/>
        <v>0</v>
      </c>
      <c r="P56">
        <f t="shared" si="6"/>
        <v>0</v>
      </c>
      <c r="Q56">
        <f t="shared" si="2"/>
        <v>0</v>
      </c>
      <c r="S56">
        <f t="shared" si="14"/>
        <v>0</v>
      </c>
      <c r="T56">
        <f t="shared" si="15"/>
        <v>0</v>
      </c>
      <c r="U56">
        <f t="shared" si="7"/>
        <v>0</v>
      </c>
      <c r="V56">
        <f t="shared" si="3"/>
        <v>0</v>
      </c>
    </row>
    <row r="57" spans="1:22" x14ac:dyDescent="0.4">
      <c r="A57">
        <v>56</v>
      </c>
      <c r="D57">
        <f t="shared" si="8"/>
        <v>0</v>
      </c>
      <c r="E57">
        <f t="shared" si="9"/>
        <v>0</v>
      </c>
      <c r="F57">
        <f t="shared" si="4"/>
        <v>0</v>
      </c>
      <c r="G57">
        <f t="shared" si="0"/>
        <v>0</v>
      </c>
      <c r="I57">
        <f t="shared" si="10"/>
        <v>0</v>
      </c>
      <c r="J57">
        <f t="shared" si="11"/>
        <v>0</v>
      </c>
      <c r="K57">
        <f t="shared" si="5"/>
        <v>0</v>
      </c>
      <c r="L57">
        <f t="shared" si="1"/>
        <v>0</v>
      </c>
      <c r="N57">
        <f t="shared" si="12"/>
        <v>0</v>
      </c>
      <c r="O57">
        <f t="shared" si="13"/>
        <v>0</v>
      </c>
      <c r="P57">
        <f t="shared" si="6"/>
        <v>0</v>
      </c>
      <c r="Q57">
        <f t="shared" si="2"/>
        <v>0</v>
      </c>
      <c r="S57">
        <f t="shared" si="14"/>
        <v>0</v>
      </c>
      <c r="T57">
        <f t="shared" si="15"/>
        <v>0</v>
      </c>
      <c r="U57">
        <f t="shared" si="7"/>
        <v>0</v>
      </c>
      <c r="V57">
        <f t="shared" si="3"/>
        <v>0</v>
      </c>
    </row>
    <row r="58" spans="1:22" x14ac:dyDescent="0.4">
      <c r="A58">
        <v>57</v>
      </c>
      <c r="D58">
        <f t="shared" si="8"/>
        <v>0</v>
      </c>
      <c r="E58">
        <f t="shared" si="9"/>
        <v>0</v>
      </c>
      <c r="F58">
        <f t="shared" si="4"/>
        <v>0</v>
      </c>
      <c r="G58">
        <f t="shared" si="0"/>
        <v>0</v>
      </c>
      <c r="I58">
        <f t="shared" si="10"/>
        <v>0</v>
      </c>
      <c r="J58">
        <f t="shared" si="11"/>
        <v>0</v>
      </c>
      <c r="K58">
        <f t="shared" si="5"/>
        <v>0</v>
      </c>
      <c r="L58">
        <f t="shared" si="1"/>
        <v>0</v>
      </c>
      <c r="N58">
        <f t="shared" si="12"/>
        <v>0</v>
      </c>
      <c r="O58">
        <f t="shared" si="13"/>
        <v>0</v>
      </c>
      <c r="P58">
        <f t="shared" si="6"/>
        <v>0</v>
      </c>
      <c r="Q58">
        <f t="shared" si="2"/>
        <v>0</v>
      </c>
      <c r="S58">
        <f t="shared" si="14"/>
        <v>0</v>
      </c>
      <c r="T58">
        <f t="shared" si="15"/>
        <v>0</v>
      </c>
      <c r="U58">
        <f t="shared" si="7"/>
        <v>0</v>
      </c>
      <c r="V58">
        <f t="shared" si="3"/>
        <v>0</v>
      </c>
    </row>
    <row r="59" spans="1:22" x14ac:dyDescent="0.4">
      <c r="A59">
        <v>58</v>
      </c>
      <c r="D59">
        <f t="shared" si="8"/>
        <v>0</v>
      </c>
      <c r="E59">
        <f t="shared" si="9"/>
        <v>0</v>
      </c>
      <c r="F59">
        <f t="shared" si="4"/>
        <v>0</v>
      </c>
      <c r="G59">
        <f t="shared" si="0"/>
        <v>0</v>
      </c>
      <c r="I59">
        <f t="shared" si="10"/>
        <v>0</v>
      </c>
      <c r="J59">
        <f t="shared" si="11"/>
        <v>0</v>
      </c>
      <c r="K59">
        <f t="shared" si="5"/>
        <v>0</v>
      </c>
      <c r="L59">
        <f t="shared" si="1"/>
        <v>0</v>
      </c>
      <c r="N59">
        <f t="shared" si="12"/>
        <v>0</v>
      </c>
      <c r="O59">
        <f t="shared" si="13"/>
        <v>0</v>
      </c>
      <c r="P59">
        <f t="shared" si="6"/>
        <v>0</v>
      </c>
      <c r="Q59">
        <f t="shared" si="2"/>
        <v>0</v>
      </c>
      <c r="S59">
        <f t="shared" si="14"/>
        <v>0</v>
      </c>
      <c r="T59">
        <f t="shared" si="15"/>
        <v>0</v>
      </c>
      <c r="U59">
        <f t="shared" si="7"/>
        <v>0</v>
      </c>
      <c r="V59">
        <f t="shared" si="3"/>
        <v>0</v>
      </c>
    </row>
    <row r="60" spans="1:22" x14ac:dyDescent="0.4">
      <c r="A60">
        <v>59</v>
      </c>
      <c r="D60">
        <f t="shared" si="8"/>
        <v>0</v>
      </c>
      <c r="E60">
        <f t="shared" si="9"/>
        <v>0</v>
      </c>
      <c r="F60">
        <f t="shared" si="4"/>
        <v>0</v>
      </c>
      <c r="G60">
        <f t="shared" si="0"/>
        <v>0</v>
      </c>
      <c r="I60">
        <f t="shared" si="10"/>
        <v>0</v>
      </c>
      <c r="J60">
        <f t="shared" si="11"/>
        <v>0</v>
      </c>
      <c r="K60">
        <f t="shared" si="5"/>
        <v>0</v>
      </c>
      <c r="L60">
        <f t="shared" si="1"/>
        <v>0</v>
      </c>
      <c r="N60">
        <f t="shared" si="12"/>
        <v>0</v>
      </c>
      <c r="O60">
        <f t="shared" si="13"/>
        <v>0</v>
      </c>
      <c r="P60">
        <f t="shared" si="6"/>
        <v>0</v>
      </c>
      <c r="Q60">
        <f t="shared" si="2"/>
        <v>0</v>
      </c>
      <c r="S60">
        <f t="shared" si="14"/>
        <v>0</v>
      </c>
      <c r="T60">
        <f t="shared" si="15"/>
        <v>0</v>
      </c>
      <c r="U60">
        <f t="shared" si="7"/>
        <v>0</v>
      </c>
      <c r="V60">
        <f t="shared" si="3"/>
        <v>0</v>
      </c>
    </row>
    <row r="61" spans="1:22" x14ac:dyDescent="0.4">
      <c r="A61">
        <v>60</v>
      </c>
      <c r="D61">
        <f t="shared" si="8"/>
        <v>0</v>
      </c>
      <c r="E61">
        <f t="shared" si="9"/>
        <v>0</v>
      </c>
      <c r="F61">
        <f t="shared" si="4"/>
        <v>0</v>
      </c>
      <c r="G61">
        <f t="shared" si="0"/>
        <v>0</v>
      </c>
      <c r="I61">
        <f t="shared" si="10"/>
        <v>0</v>
      </c>
      <c r="J61">
        <f t="shared" si="11"/>
        <v>0</v>
      </c>
      <c r="K61">
        <f t="shared" si="5"/>
        <v>0</v>
      </c>
      <c r="L61">
        <f t="shared" si="1"/>
        <v>0</v>
      </c>
      <c r="N61">
        <f t="shared" si="12"/>
        <v>0</v>
      </c>
      <c r="O61">
        <f t="shared" si="13"/>
        <v>0</v>
      </c>
      <c r="P61">
        <f t="shared" si="6"/>
        <v>0</v>
      </c>
      <c r="Q61">
        <f t="shared" si="2"/>
        <v>0</v>
      </c>
      <c r="S61">
        <f t="shared" si="14"/>
        <v>0</v>
      </c>
      <c r="T61">
        <f t="shared" si="15"/>
        <v>0</v>
      </c>
      <c r="U61">
        <f t="shared" si="7"/>
        <v>0</v>
      </c>
      <c r="V61">
        <f t="shared" si="3"/>
        <v>0</v>
      </c>
    </row>
    <row r="62" spans="1:22" x14ac:dyDescent="0.4">
      <c r="A62">
        <v>61</v>
      </c>
      <c r="D62">
        <f t="shared" si="8"/>
        <v>0</v>
      </c>
      <c r="E62">
        <f t="shared" si="9"/>
        <v>0</v>
      </c>
      <c r="F62">
        <f t="shared" si="4"/>
        <v>0</v>
      </c>
      <c r="G62">
        <f t="shared" si="0"/>
        <v>0</v>
      </c>
      <c r="I62">
        <f t="shared" si="10"/>
        <v>0</v>
      </c>
      <c r="J62">
        <f t="shared" si="11"/>
        <v>0</v>
      </c>
      <c r="K62">
        <f t="shared" si="5"/>
        <v>0</v>
      </c>
      <c r="L62">
        <f t="shared" si="1"/>
        <v>0</v>
      </c>
      <c r="N62">
        <f t="shared" si="12"/>
        <v>0</v>
      </c>
      <c r="O62">
        <f t="shared" si="13"/>
        <v>0</v>
      </c>
      <c r="P62">
        <f t="shared" si="6"/>
        <v>0</v>
      </c>
      <c r="Q62">
        <f t="shared" si="2"/>
        <v>0</v>
      </c>
      <c r="S62">
        <f t="shared" si="14"/>
        <v>0</v>
      </c>
      <c r="T62">
        <f t="shared" si="15"/>
        <v>0</v>
      </c>
      <c r="U62">
        <f t="shared" si="7"/>
        <v>0</v>
      </c>
      <c r="V62">
        <f t="shared" si="3"/>
        <v>0</v>
      </c>
    </row>
    <row r="63" spans="1:22" x14ac:dyDescent="0.4">
      <c r="A63">
        <v>62</v>
      </c>
      <c r="D63">
        <f t="shared" si="8"/>
        <v>0</v>
      </c>
      <c r="E63">
        <f t="shared" si="9"/>
        <v>0</v>
      </c>
      <c r="F63">
        <f t="shared" si="4"/>
        <v>0</v>
      </c>
      <c r="G63">
        <f t="shared" si="0"/>
        <v>0</v>
      </c>
      <c r="I63">
        <f t="shared" si="10"/>
        <v>0</v>
      </c>
      <c r="J63">
        <f t="shared" si="11"/>
        <v>0</v>
      </c>
      <c r="K63">
        <f t="shared" si="5"/>
        <v>0</v>
      </c>
      <c r="L63">
        <f t="shared" si="1"/>
        <v>0</v>
      </c>
      <c r="N63">
        <f t="shared" si="12"/>
        <v>0</v>
      </c>
      <c r="O63">
        <f t="shared" si="13"/>
        <v>0</v>
      </c>
      <c r="P63">
        <f t="shared" si="6"/>
        <v>0</v>
      </c>
      <c r="Q63">
        <f t="shared" si="2"/>
        <v>0</v>
      </c>
      <c r="S63">
        <f t="shared" si="14"/>
        <v>0</v>
      </c>
      <c r="T63">
        <f t="shared" si="15"/>
        <v>0</v>
      </c>
      <c r="U63">
        <f t="shared" si="7"/>
        <v>0</v>
      </c>
      <c r="V63">
        <f t="shared" si="3"/>
        <v>0</v>
      </c>
    </row>
    <row r="64" spans="1:22" x14ac:dyDescent="0.4">
      <c r="A64">
        <v>63</v>
      </c>
      <c r="D64">
        <f t="shared" si="8"/>
        <v>0</v>
      </c>
      <c r="E64">
        <f t="shared" si="9"/>
        <v>0</v>
      </c>
      <c r="F64">
        <f t="shared" si="4"/>
        <v>0</v>
      </c>
      <c r="G64">
        <f t="shared" si="0"/>
        <v>0</v>
      </c>
      <c r="I64">
        <f t="shared" si="10"/>
        <v>0</v>
      </c>
      <c r="J64">
        <f t="shared" si="11"/>
        <v>0</v>
      </c>
      <c r="K64">
        <f t="shared" si="5"/>
        <v>0</v>
      </c>
      <c r="L64">
        <f t="shared" si="1"/>
        <v>0</v>
      </c>
      <c r="N64">
        <f t="shared" si="12"/>
        <v>0</v>
      </c>
      <c r="O64">
        <f t="shared" si="13"/>
        <v>0</v>
      </c>
      <c r="P64">
        <f t="shared" si="6"/>
        <v>0</v>
      </c>
      <c r="Q64">
        <f t="shared" si="2"/>
        <v>0</v>
      </c>
      <c r="S64">
        <f t="shared" si="14"/>
        <v>0</v>
      </c>
      <c r="T64">
        <f t="shared" si="15"/>
        <v>0</v>
      </c>
      <c r="U64">
        <f t="shared" si="7"/>
        <v>0</v>
      </c>
      <c r="V64">
        <f t="shared" si="3"/>
        <v>0</v>
      </c>
    </row>
    <row r="65" spans="1:22" x14ac:dyDescent="0.4">
      <c r="A65">
        <v>64</v>
      </c>
      <c r="D65">
        <f t="shared" si="8"/>
        <v>0</v>
      </c>
      <c r="E65">
        <f t="shared" si="9"/>
        <v>0</v>
      </c>
      <c r="F65">
        <f t="shared" si="4"/>
        <v>0</v>
      </c>
      <c r="G65">
        <f t="shared" si="0"/>
        <v>0</v>
      </c>
      <c r="I65">
        <f t="shared" si="10"/>
        <v>0</v>
      </c>
      <c r="J65">
        <f t="shared" si="11"/>
        <v>0</v>
      </c>
      <c r="K65">
        <f t="shared" si="5"/>
        <v>0</v>
      </c>
      <c r="L65">
        <f t="shared" si="1"/>
        <v>0</v>
      </c>
      <c r="N65">
        <f t="shared" si="12"/>
        <v>0</v>
      </c>
      <c r="O65">
        <f t="shared" si="13"/>
        <v>0</v>
      </c>
      <c r="P65">
        <f t="shared" si="6"/>
        <v>0</v>
      </c>
      <c r="Q65">
        <f t="shared" si="2"/>
        <v>0</v>
      </c>
      <c r="S65">
        <f t="shared" si="14"/>
        <v>0</v>
      </c>
      <c r="T65">
        <f t="shared" si="15"/>
        <v>0</v>
      </c>
      <c r="U65">
        <f t="shared" si="7"/>
        <v>0</v>
      </c>
      <c r="V65">
        <f t="shared" si="3"/>
        <v>0</v>
      </c>
    </row>
    <row r="66" spans="1:22" x14ac:dyDescent="0.4">
      <c r="A66">
        <v>65</v>
      </c>
      <c r="D66">
        <f t="shared" si="8"/>
        <v>0</v>
      </c>
      <c r="E66">
        <f t="shared" si="9"/>
        <v>0</v>
      </c>
      <c r="F66">
        <f t="shared" si="4"/>
        <v>0</v>
      </c>
      <c r="G66">
        <f t="shared" si="0"/>
        <v>0</v>
      </c>
      <c r="I66">
        <f t="shared" si="10"/>
        <v>0</v>
      </c>
      <c r="J66">
        <f t="shared" si="11"/>
        <v>0</v>
      </c>
      <c r="K66">
        <f t="shared" si="5"/>
        <v>0</v>
      </c>
      <c r="L66">
        <f t="shared" si="1"/>
        <v>0</v>
      </c>
      <c r="N66">
        <f t="shared" si="12"/>
        <v>0</v>
      </c>
      <c r="O66">
        <f t="shared" si="13"/>
        <v>0</v>
      </c>
      <c r="P66">
        <f t="shared" si="6"/>
        <v>0</v>
      </c>
      <c r="Q66">
        <f t="shared" si="2"/>
        <v>0</v>
      </c>
      <c r="S66">
        <f t="shared" si="14"/>
        <v>0</v>
      </c>
      <c r="T66">
        <f t="shared" si="15"/>
        <v>0</v>
      </c>
      <c r="U66">
        <f t="shared" si="7"/>
        <v>0</v>
      </c>
      <c r="V66">
        <f t="shared" si="3"/>
        <v>0</v>
      </c>
    </row>
    <row r="67" spans="1:22" x14ac:dyDescent="0.4">
      <c r="A67">
        <v>66</v>
      </c>
      <c r="D67">
        <f t="shared" ref="D67:D101" si="16">-C67</f>
        <v>0</v>
      </c>
      <c r="E67">
        <f t="shared" ref="E67:E101" si="17">-(D67+C67)</f>
        <v>0</v>
      </c>
      <c r="F67">
        <f t="shared" ref="F67:F101" si="18">-(E67+D67+C67)</f>
        <v>0</v>
      </c>
      <c r="G67">
        <f t="shared" ref="G67:G101" si="19">SUM(C67:F67)</f>
        <v>0</v>
      </c>
      <c r="I67">
        <f t="shared" ref="I67:I101" si="20">-H67</f>
        <v>0</v>
      </c>
      <c r="J67">
        <f t="shared" ref="J67:J101" si="21">-(I67+H67)</f>
        <v>0</v>
      </c>
      <c r="K67">
        <f t="shared" ref="K67:K101" si="22">-(J67+I67+H67)</f>
        <v>0</v>
      </c>
      <c r="L67">
        <f t="shared" ref="L67:L101" si="23">SUM(H67:K67)</f>
        <v>0</v>
      </c>
      <c r="N67">
        <f t="shared" ref="N67:N101" si="24">-M67</f>
        <v>0</v>
      </c>
      <c r="O67">
        <f t="shared" ref="O67:O101" si="25">-(N67+M67)</f>
        <v>0</v>
      </c>
      <c r="P67">
        <f t="shared" ref="P67:P101" si="26">-(O67+N67+M67)</f>
        <v>0</v>
      </c>
      <c r="Q67">
        <f t="shared" ref="Q67:Q101" si="27">SUM(M67:P67)</f>
        <v>0</v>
      </c>
      <c r="S67">
        <f t="shared" ref="S67:S101" si="28">-R67</f>
        <v>0</v>
      </c>
      <c r="T67">
        <f t="shared" ref="T67:T101" si="29">-(S67+R67)</f>
        <v>0</v>
      </c>
      <c r="U67">
        <f t="shared" ref="U67:U101" si="30">-(T67+S67+R67)</f>
        <v>0</v>
      </c>
      <c r="V67">
        <f t="shared" ref="V67:V101" si="31">SUM(R67:U67)</f>
        <v>0</v>
      </c>
    </row>
    <row r="68" spans="1:22" x14ac:dyDescent="0.4">
      <c r="A68">
        <v>67</v>
      </c>
      <c r="D68">
        <f t="shared" si="16"/>
        <v>0</v>
      </c>
      <c r="E68">
        <f t="shared" si="17"/>
        <v>0</v>
      </c>
      <c r="F68">
        <f t="shared" si="18"/>
        <v>0</v>
      </c>
      <c r="G68">
        <f t="shared" si="19"/>
        <v>0</v>
      </c>
      <c r="I68">
        <f t="shared" si="20"/>
        <v>0</v>
      </c>
      <c r="J68">
        <f t="shared" si="21"/>
        <v>0</v>
      </c>
      <c r="K68">
        <f t="shared" si="22"/>
        <v>0</v>
      </c>
      <c r="L68">
        <f t="shared" si="23"/>
        <v>0</v>
      </c>
      <c r="N68">
        <f t="shared" si="24"/>
        <v>0</v>
      </c>
      <c r="O68">
        <f t="shared" si="25"/>
        <v>0</v>
      </c>
      <c r="P68">
        <f t="shared" si="26"/>
        <v>0</v>
      </c>
      <c r="Q68">
        <f t="shared" si="27"/>
        <v>0</v>
      </c>
      <c r="S68">
        <f t="shared" si="28"/>
        <v>0</v>
      </c>
      <c r="T68">
        <f t="shared" si="29"/>
        <v>0</v>
      </c>
      <c r="U68">
        <f t="shared" si="30"/>
        <v>0</v>
      </c>
      <c r="V68">
        <f t="shared" si="31"/>
        <v>0</v>
      </c>
    </row>
    <row r="69" spans="1:22" x14ac:dyDescent="0.4">
      <c r="A69">
        <v>68</v>
      </c>
      <c r="D69">
        <f t="shared" si="16"/>
        <v>0</v>
      </c>
      <c r="E69">
        <f t="shared" si="17"/>
        <v>0</v>
      </c>
      <c r="F69">
        <f t="shared" si="18"/>
        <v>0</v>
      </c>
      <c r="G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N69">
        <f t="shared" si="24"/>
        <v>0</v>
      </c>
      <c r="O69">
        <f t="shared" si="25"/>
        <v>0</v>
      </c>
      <c r="P69">
        <f t="shared" si="26"/>
        <v>0</v>
      </c>
      <c r="Q69">
        <f t="shared" si="27"/>
        <v>0</v>
      </c>
      <c r="S69">
        <f t="shared" si="28"/>
        <v>0</v>
      </c>
      <c r="T69">
        <f t="shared" si="29"/>
        <v>0</v>
      </c>
      <c r="U69">
        <f t="shared" si="30"/>
        <v>0</v>
      </c>
      <c r="V69">
        <f t="shared" si="31"/>
        <v>0</v>
      </c>
    </row>
    <row r="70" spans="1:22" x14ac:dyDescent="0.4">
      <c r="A70">
        <v>69</v>
      </c>
      <c r="D70">
        <f t="shared" si="16"/>
        <v>0</v>
      </c>
      <c r="E70">
        <f t="shared" si="17"/>
        <v>0</v>
      </c>
      <c r="F70">
        <f t="shared" si="18"/>
        <v>0</v>
      </c>
      <c r="G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N70">
        <f t="shared" si="24"/>
        <v>0</v>
      </c>
      <c r="O70">
        <f t="shared" si="25"/>
        <v>0</v>
      </c>
      <c r="P70">
        <f t="shared" si="26"/>
        <v>0</v>
      </c>
      <c r="Q70">
        <f t="shared" si="27"/>
        <v>0</v>
      </c>
      <c r="S70">
        <f t="shared" si="28"/>
        <v>0</v>
      </c>
      <c r="T70">
        <f t="shared" si="29"/>
        <v>0</v>
      </c>
      <c r="U70">
        <f t="shared" si="30"/>
        <v>0</v>
      </c>
      <c r="V70">
        <f t="shared" si="31"/>
        <v>0</v>
      </c>
    </row>
    <row r="71" spans="1:22" x14ac:dyDescent="0.4">
      <c r="A71">
        <v>70</v>
      </c>
      <c r="D71">
        <f t="shared" si="16"/>
        <v>0</v>
      </c>
      <c r="E71">
        <f t="shared" si="17"/>
        <v>0</v>
      </c>
      <c r="F71">
        <f t="shared" si="18"/>
        <v>0</v>
      </c>
      <c r="G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N71">
        <f t="shared" si="24"/>
        <v>0</v>
      </c>
      <c r="O71">
        <f t="shared" si="25"/>
        <v>0</v>
      </c>
      <c r="P71">
        <f t="shared" si="26"/>
        <v>0</v>
      </c>
      <c r="Q71">
        <f t="shared" si="27"/>
        <v>0</v>
      </c>
      <c r="S71">
        <f t="shared" si="28"/>
        <v>0</v>
      </c>
      <c r="T71">
        <f t="shared" si="29"/>
        <v>0</v>
      </c>
      <c r="U71">
        <f t="shared" si="30"/>
        <v>0</v>
      </c>
      <c r="V71">
        <f t="shared" si="31"/>
        <v>0</v>
      </c>
    </row>
    <row r="72" spans="1:22" x14ac:dyDescent="0.4">
      <c r="A72">
        <v>71</v>
      </c>
      <c r="D72">
        <f t="shared" si="16"/>
        <v>0</v>
      </c>
      <c r="E72">
        <f t="shared" si="17"/>
        <v>0</v>
      </c>
      <c r="F72">
        <f t="shared" si="18"/>
        <v>0</v>
      </c>
      <c r="G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>
        <f t="shared" si="23"/>
        <v>0</v>
      </c>
      <c r="N72">
        <f t="shared" si="24"/>
        <v>0</v>
      </c>
      <c r="O72">
        <f t="shared" si="25"/>
        <v>0</v>
      </c>
      <c r="P72">
        <f t="shared" si="26"/>
        <v>0</v>
      </c>
      <c r="Q72">
        <f t="shared" si="27"/>
        <v>0</v>
      </c>
      <c r="S72">
        <f t="shared" si="28"/>
        <v>0</v>
      </c>
      <c r="T72">
        <f t="shared" si="29"/>
        <v>0</v>
      </c>
      <c r="U72">
        <f t="shared" si="30"/>
        <v>0</v>
      </c>
      <c r="V72">
        <f t="shared" si="31"/>
        <v>0</v>
      </c>
    </row>
    <row r="73" spans="1:22" x14ac:dyDescent="0.4">
      <c r="A73">
        <v>72</v>
      </c>
      <c r="D73">
        <f t="shared" si="16"/>
        <v>0</v>
      </c>
      <c r="E73">
        <f t="shared" si="17"/>
        <v>0</v>
      </c>
      <c r="F73">
        <f t="shared" si="18"/>
        <v>0</v>
      </c>
      <c r="G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N73">
        <f t="shared" si="24"/>
        <v>0</v>
      </c>
      <c r="O73">
        <f t="shared" si="25"/>
        <v>0</v>
      </c>
      <c r="P73">
        <f t="shared" si="26"/>
        <v>0</v>
      </c>
      <c r="Q73">
        <f t="shared" si="27"/>
        <v>0</v>
      </c>
      <c r="S73">
        <f t="shared" si="28"/>
        <v>0</v>
      </c>
      <c r="T73">
        <f t="shared" si="29"/>
        <v>0</v>
      </c>
      <c r="U73">
        <f t="shared" si="30"/>
        <v>0</v>
      </c>
      <c r="V73">
        <f t="shared" si="31"/>
        <v>0</v>
      </c>
    </row>
    <row r="74" spans="1:22" x14ac:dyDescent="0.4">
      <c r="A74">
        <v>73</v>
      </c>
      <c r="D74">
        <f t="shared" si="16"/>
        <v>0</v>
      </c>
      <c r="E74">
        <f t="shared" si="17"/>
        <v>0</v>
      </c>
      <c r="F74">
        <f t="shared" si="18"/>
        <v>0</v>
      </c>
      <c r="G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N74">
        <f t="shared" si="24"/>
        <v>0</v>
      </c>
      <c r="O74">
        <f t="shared" si="25"/>
        <v>0</v>
      </c>
      <c r="P74">
        <f t="shared" si="26"/>
        <v>0</v>
      </c>
      <c r="Q74">
        <f t="shared" si="27"/>
        <v>0</v>
      </c>
      <c r="S74">
        <f t="shared" si="28"/>
        <v>0</v>
      </c>
      <c r="T74">
        <f t="shared" si="29"/>
        <v>0</v>
      </c>
      <c r="U74">
        <f t="shared" si="30"/>
        <v>0</v>
      </c>
      <c r="V74">
        <f t="shared" si="31"/>
        <v>0</v>
      </c>
    </row>
    <row r="75" spans="1:22" x14ac:dyDescent="0.4">
      <c r="A75">
        <v>74</v>
      </c>
      <c r="D75">
        <f t="shared" si="16"/>
        <v>0</v>
      </c>
      <c r="E75">
        <f t="shared" si="17"/>
        <v>0</v>
      </c>
      <c r="F75">
        <f t="shared" si="18"/>
        <v>0</v>
      </c>
      <c r="G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N75">
        <f t="shared" si="24"/>
        <v>0</v>
      </c>
      <c r="O75">
        <f t="shared" si="25"/>
        <v>0</v>
      </c>
      <c r="P75">
        <f t="shared" si="26"/>
        <v>0</v>
      </c>
      <c r="Q75">
        <f t="shared" si="27"/>
        <v>0</v>
      </c>
      <c r="S75">
        <f t="shared" si="28"/>
        <v>0</v>
      </c>
      <c r="T75">
        <f t="shared" si="29"/>
        <v>0</v>
      </c>
      <c r="U75">
        <f t="shared" si="30"/>
        <v>0</v>
      </c>
      <c r="V75">
        <f t="shared" si="31"/>
        <v>0</v>
      </c>
    </row>
    <row r="76" spans="1:22" x14ac:dyDescent="0.4">
      <c r="A76">
        <v>75</v>
      </c>
      <c r="D76">
        <f t="shared" si="16"/>
        <v>0</v>
      </c>
      <c r="E76">
        <f t="shared" si="17"/>
        <v>0</v>
      </c>
      <c r="F76">
        <f t="shared" si="18"/>
        <v>0</v>
      </c>
      <c r="G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N76">
        <f t="shared" si="24"/>
        <v>0</v>
      </c>
      <c r="O76">
        <f t="shared" si="25"/>
        <v>0</v>
      </c>
      <c r="P76">
        <f t="shared" si="26"/>
        <v>0</v>
      </c>
      <c r="Q76">
        <f t="shared" si="27"/>
        <v>0</v>
      </c>
      <c r="S76">
        <f t="shared" si="28"/>
        <v>0</v>
      </c>
      <c r="T76">
        <f t="shared" si="29"/>
        <v>0</v>
      </c>
      <c r="U76">
        <f t="shared" si="30"/>
        <v>0</v>
      </c>
      <c r="V76">
        <f t="shared" si="31"/>
        <v>0</v>
      </c>
    </row>
    <row r="77" spans="1:22" x14ac:dyDescent="0.4">
      <c r="A77">
        <v>76</v>
      </c>
      <c r="D77">
        <f t="shared" si="16"/>
        <v>0</v>
      </c>
      <c r="E77">
        <f t="shared" si="17"/>
        <v>0</v>
      </c>
      <c r="F77">
        <f t="shared" si="18"/>
        <v>0</v>
      </c>
      <c r="G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>
        <f t="shared" si="23"/>
        <v>0</v>
      </c>
      <c r="N77">
        <f t="shared" si="24"/>
        <v>0</v>
      </c>
      <c r="O77">
        <f t="shared" si="25"/>
        <v>0</v>
      </c>
      <c r="P77">
        <f t="shared" si="26"/>
        <v>0</v>
      </c>
      <c r="Q77">
        <f t="shared" si="27"/>
        <v>0</v>
      </c>
      <c r="S77">
        <f t="shared" si="28"/>
        <v>0</v>
      </c>
      <c r="T77">
        <f t="shared" si="29"/>
        <v>0</v>
      </c>
      <c r="U77">
        <f t="shared" si="30"/>
        <v>0</v>
      </c>
      <c r="V77">
        <f t="shared" si="31"/>
        <v>0</v>
      </c>
    </row>
    <row r="78" spans="1:22" x14ac:dyDescent="0.4">
      <c r="A78">
        <v>77</v>
      </c>
      <c r="D78">
        <f t="shared" si="16"/>
        <v>0</v>
      </c>
      <c r="E78">
        <f t="shared" si="17"/>
        <v>0</v>
      </c>
      <c r="F78">
        <f t="shared" si="18"/>
        <v>0</v>
      </c>
      <c r="G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N78">
        <f t="shared" si="24"/>
        <v>0</v>
      </c>
      <c r="O78">
        <f t="shared" si="25"/>
        <v>0</v>
      </c>
      <c r="P78">
        <f t="shared" si="26"/>
        <v>0</v>
      </c>
      <c r="Q78">
        <f t="shared" si="27"/>
        <v>0</v>
      </c>
      <c r="S78">
        <f t="shared" si="28"/>
        <v>0</v>
      </c>
      <c r="T78">
        <f t="shared" si="29"/>
        <v>0</v>
      </c>
      <c r="U78">
        <f t="shared" si="30"/>
        <v>0</v>
      </c>
      <c r="V78">
        <f t="shared" si="31"/>
        <v>0</v>
      </c>
    </row>
    <row r="79" spans="1:22" x14ac:dyDescent="0.4">
      <c r="A79">
        <v>78</v>
      </c>
      <c r="D79">
        <f t="shared" si="16"/>
        <v>0</v>
      </c>
      <c r="E79">
        <f t="shared" si="17"/>
        <v>0</v>
      </c>
      <c r="F79">
        <f t="shared" si="18"/>
        <v>0</v>
      </c>
      <c r="G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N79">
        <f t="shared" si="24"/>
        <v>0</v>
      </c>
      <c r="O79">
        <f t="shared" si="25"/>
        <v>0</v>
      </c>
      <c r="P79">
        <f t="shared" si="26"/>
        <v>0</v>
      </c>
      <c r="Q79">
        <f t="shared" si="27"/>
        <v>0</v>
      </c>
      <c r="S79">
        <f t="shared" si="28"/>
        <v>0</v>
      </c>
      <c r="T79">
        <f t="shared" si="29"/>
        <v>0</v>
      </c>
      <c r="U79">
        <f t="shared" si="30"/>
        <v>0</v>
      </c>
      <c r="V79">
        <f t="shared" si="31"/>
        <v>0</v>
      </c>
    </row>
    <row r="80" spans="1:22" x14ac:dyDescent="0.4">
      <c r="A80">
        <v>79</v>
      </c>
      <c r="D80">
        <f t="shared" si="16"/>
        <v>0</v>
      </c>
      <c r="E80">
        <f t="shared" si="17"/>
        <v>0</v>
      </c>
      <c r="F80">
        <f t="shared" si="18"/>
        <v>0</v>
      </c>
      <c r="G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N80">
        <f t="shared" si="24"/>
        <v>0</v>
      </c>
      <c r="O80">
        <f t="shared" si="25"/>
        <v>0</v>
      </c>
      <c r="P80">
        <f t="shared" si="26"/>
        <v>0</v>
      </c>
      <c r="Q80">
        <f t="shared" si="27"/>
        <v>0</v>
      </c>
      <c r="S80">
        <f t="shared" si="28"/>
        <v>0</v>
      </c>
      <c r="T80">
        <f t="shared" si="29"/>
        <v>0</v>
      </c>
      <c r="U80">
        <f t="shared" si="30"/>
        <v>0</v>
      </c>
      <c r="V80">
        <f t="shared" si="31"/>
        <v>0</v>
      </c>
    </row>
    <row r="81" spans="1:22" x14ac:dyDescent="0.4">
      <c r="A81">
        <v>80</v>
      </c>
      <c r="D81">
        <f t="shared" si="16"/>
        <v>0</v>
      </c>
      <c r="E81">
        <f t="shared" si="17"/>
        <v>0</v>
      </c>
      <c r="F81">
        <f t="shared" si="18"/>
        <v>0</v>
      </c>
      <c r="G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N81">
        <f t="shared" si="24"/>
        <v>0</v>
      </c>
      <c r="O81">
        <f t="shared" si="25"/>
        <v>0</v>
      </c>
      <c r="P81">
        <f t="shared" si="26"/>
        <v>0</v>
      </c>
      <c r="Q81">
        <f t="shared" si="27"/>
        <v>0</v>
      </c>
      <c r="S81">
        <f t="shared" si="28"/>
        <v>0</v>
      </c>
      <c r="T81">
        <f t="shared" si="29"/>
        <v>0</v>
      </c>
      <c r="U81">
        <f t="shared" si="30"/>
        <v>0</v>
      </c>
      <c r="V81">
        <f t="shared" si="31"/>
        <v>0</v>
      </c>
    </row>
    <row r="82" spans="1:22" x14ac:dyDescent="0.4">
      <c r="A82">
        <v>81</v>
      </c>
      <c r="D82">
        <f t="shared" si="16"/>
        <v>0</v>
      </c>
      <c r="E82">
        <f t="shared" si="17"/>
        <v>0</v>
      </c>
      <c r="F82">
        <f t="shared" si="18"/>
        <v>0</v>
      </c>
      <c r="G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N82">
        <f t="shared" si="24"/>
        <v>0</v>
      </c>
      <c r="O82">
        <f t="shared" si="25"/>
        <v>0</v>
      </c>
      <c r="P82">
        <f t="shared" si="26"/>
        <v>0</v>
      </c>
      <c r="Q82">
        <f t="shared" si="27"/>
        <v>0</v>
      </c>
      <c r="S82">
        <f t="shared" si="28"/>
        <v>0</v>
      </c>
      <c r="T82">
        <f t="shared" si="29"/>
        <v>0</v>
      </c>
      <c r="U82">
        <f t="shared" si="30"/>
        <v>0</v>
      </c>
      <c r="V82">
        <f t="shared" si="31"/>
        <v>0</v>
      </c>
    </row>
    <row r="83" spans="1:22" x14ac:dyDescent="0.4">
      <c r="A83">
        <v>82</v>
      </c>
      <c r="D83">
        <f t="shared" si="16"/>
        <v>0</v>
      </c>
      <c r="E83">
        <f t="shared" si="17"/>
        <v>0</v>
      </c>
      <c r="F83">
        <f t="shared" si="18"/>
        <v>0</v>
      </c>
      <c r="G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N83">
        <f t="shared" si="24"/>
        <v>0</v>
      </c>
      <c r="O83">
        <f t="shared" si="25"/>
        <v>0</v>
      </c>
      <c r="P83">
        <f t="shared" si="26"/>
        <v>0</v>
      </c>
      <c r="Q83">
        <f t="shared" si="27"/>
        <v>0</v>
      </c>
      <c r="S83">
        <f t="shared" si="28"/>
        <v>0</v>
      </c>
      <c r="T83">
        <f t="shared" si="29"/>
        <v>0</v>
      </c>
      <c r="U83">
        <f t="shared" si="30"/>
        <v>0</v>
      </c>
      <c r="V83">
        <f t="shared" si="31"/>
        <v>0</v>
      </c>
    </row>
    <row r="84" spans="1:22" x14ac:dyDescent="0.4">
      <c r="A84">
        <v>83</v>
      </c>
      <c r="D84">
        <f t="shared" si="16"/>
        <v>0</v>
      </c>
      <c r="E84">
        <f t="shared" si="17"/>
        <v>0</v>
      </c>
      <c r="F84">
        <f t="shared" si="18"/>
        <v>0</v>
      </c>
      <c r="G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N84">
        <f t="shared" si="24"/>
        <v>0</v>
      </c>
      <c r="O84">
        <f t="shared" si="25"/>
        <v>0</v>
      </c>
      <c r="P84">
        <f t="shared" si="26"/>
        <v>0</v>
      </c>
      <c r="Q84">
        <f t="shared" si="27"/>
        <v>0</v>
      </c>
      <c r="S84">
        <f t="shared" si="28"/>
        <v>0</v>
      </c>
      <c r="T84">
        <f t="shared" si="29"/>
        <v>0</v>
      </c>
      <c r="U84">
        <f t="shared" si="30"/>
        <v>0</v>
      </c>
      <c r="V84">
        <f t="shared" si="31"/>
        <v>0</v>
      </c>
    </row>
    <row r="85" spans="1:22" x14ac:dyDescent="0.4">
      <c r="A85">
        <v>84</v>
      </c>
      <c r="D85">
        <f t="shared" si="16"/>
        <v>0</v>
      </c>
      <c r="E85">
        <f t="shared" si="17"/>
        <v>0</v>
      </c>
      <c r="F85">
        <f t="shared" si="18"/>
        <v>0</v>
      </c>
      <c r="G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N85">
        <f t="shared" si="24"/>
        <v>0</v>
      </c>
      <c r="O85">
        <f t="shared" si="25"/>
        <v>0</v>
      </c>
      <c r="P85">
        <f t="shared" si="26"/>
        <v>0</v>
      </c>
      <c r="Q85">
        <f t="shared" si="27"/>
        <v>0</v>
      </c>
      <c r="S85">
        <f t="shared" si="28"/>
        <v>0</v>
      </c>
      <c r="T85">
        <f t="shared" si="29"/>
        <v>0</v>
      </c>
      <c r="U85">
        <f t="shared" si="30"/>
        <v>0</v>
      </c>
      <c r="V85">
        <f t="shared" si="31"/>
        <v>0</v>
      </c>
    </row>
    <row r="86" spans="1:22" x14ac:dyDescent="0.4">
      <c r="A86">
        <v>85</v>
      </c>
      <c r="D86">
        <f t="shared" si="16"/>
        <v>0</v>
      </c>
      <c r="E86">
        <f t="shared" si="17"/>
        <v>0</v>
      </c>
      <c r="F86">
        <f t="shared" si="18"/>
        <v>0</v>
      </c>
      <c r="G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N86">
        <f t="shared" si="24"/>
        <v>0</v>
      </c>
      <c r="O86">
        <f t="shared" si="25"/>
        <v>0</v>
      </c>
      <c r="P86">
        <f t="shared" si="26"/>
        <v>0</v>
      </c>
      <c r="Q86">
        <f t="shared" si="27"/>
        <v>0</v>
      </c>
      <c r="S86">
        <f t="shared" si="28"/>
        <v>0</v>
      </c>
      <c r="T86">
        <f t="shared" si="29"/>
        <v>0</v>
      </c>
      <c r="U86">
        <f t="shared" si="30"/>
        <v>0</v>
      </c>
      <c r="V86">
        <f t="shared" si="31"/>
        <v>0</v>
      </c>
    </row>
    <row r="87" spans="1:22" x14ac:dyDescent="0.4">
      <c r="A87">
        <v>86</v>
      </c>
      <c r="D87">
        <f t="shared" si="16"/>
        <v>0</v>
      </c>
      <c r="E87">
        <f t="shared" si="17"/>
        <v>0</v>
      </c>
      <c r="F87">
        <f t="shared" si="18"/>
        <v>0</v>
      </c>
      <c r="G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>
        <f t="shared" si="23"/>
        <v>0</v>
      </c>
      <c r="N87">
        <f t="shared" si="24"/>
        <v>0</v>
      </c>
      <c r="O87">
        <f t="shared" si="25"/>
        <v>0</v>
      </c>
      <c r="P87">
        <f t="shared" si="26"/>
        <v>0</v>
      </c>
      <c r="Q87">
        <f t="shared" si="27"/>
        <v>0</v>
      </c>
      <c r="S87">
        <f t="shared" si="28"/>
        <v>0</v>
      </c>
      <c r="T87">
        <f t="shared" si="29"/>
        <v>0</v>
      </c>
      <c r="U87">
        <f t="shared" si="30"/>
        <v>0</v>
      </c>
      <c r="V87">
        <f t="shared" si="31"/>
        <v>0</v>
      </c>
    </row>
    <row r="88" spans="1:22" x14ac:dyDescent="0.4">
      <c r="A88">
        <v>87</v>
      </c>
      <c r="D88">
        <f t="shared" si="16"/>
        <v>0</v>
      </c>
      <c r="E88">
        <f t="shared" si="17"/>
        <v>0</v>
      </c>
      <c r="F88">
        <f t="shared" si="18"/>
        <v>0</v>
      </c>
      <c r="G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N88">
        <f t="shared" si="24"/>
        <v>0</v>
      </c>
      <c r="O88">
        <f t="shared" si="25"/>
        <v>0</v>
      </c>
      <c r="P88">
        <f t="shared" si="26"/>
        <v>0</v>
      </c>
      <c r="Q88">
        <f t="shared" si="27"/>
        <v>0</v>
      </c>
      <c r="S88">
        <f t="shared" si="28"/>
        <v>0</v>
      </c>
      <c r="T88">
        <f t="shared" si="29"/>
        <v>0</v>
      </c>
      <c r="U88">
        <f t="shared" si="30"/>
        <v>0</v>
      </c>
      <c r="V88">
        <f t="shared" si="31"/>
        <v>0</v>
      </c>
    </row>
    <row r="89" spans="1:22" x14ac:dyDescent="0.4">
      <c r="A89">
        <v>88</v>
      </c>
      <c r="D89">
        <f t="shared" si="16"/>
        <v>0</v>
      </c>
      <c r="E89">
        <f t="shared" si="17"/>
        <v>0</v>
      </c>
      <c r="F89">
        <f t="shared" si="18"/>
        <v>0</v>
      </c>
      <c r="G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N89">
        <f t="shared" si="24"/>
        <v>0</v>
      </c>
      <c r="O89">
        <f t="shared" si="25"/>
        <v>0</v>
      </c>
      <c r="P89">
        <f t="shared" si="26"/>
        <v>0</v>
      </c>
      <c r="Q89">
        <f t="shared" si="27"/>
        <v>0</v>
      </c>
      <c r="S89">
        <f t="shared" si="28"/>
        <v>0</v>
      </c>
      <c r="T89">
        <f t="shared" si="29"/>
        <v>0</v>
      </c>
      <c r="U89">
        <f t="shared" si="30"/>
        <v>0</v>
      </c>
      <c r="V89">
        <f t="shared" si="31"/>
        <v>0</v>
      </c>
    </row>
    <row r="90" spans="1:22" x14ac:dyDescent="0.4">
      <c r="A90">
        <v>89</v>
      </c>
      <c r="D90">
        <f t="shared" si="16"/>
        <v>0</v>
      </c>
      <c r="E90">
        <f t="shared" si="17"/>
        <v>0</v>
      </c>
      <c r="F90">
        <f t="shared" si="18"/>
        <v>0</v>
      </c>
      <c r="G90">
        <f t="shared" si="19"/>
        <v>0</v>
      </c>
      <c r="I90">
        <f t="shared" si="20"/>
        <v>0</v>
      </c>
      <c r="J90">
        <f t="shared" si="21"/>
        <v>0</v>
      </c>
      <c r="K90">
        <f t="shared" si="22"/>
        <v>0</v>
      </c>
      <c r="L90">
        <f t="shared" si="23"/>
        <v>0</v>
      </c>
      <c r="N90">
        <f t="shared" si="24"/>
        <v>0</v>
      </c>
      <c r="O90">
        <f t="shared" si="25"/>
        <v>0</v>
      </c>
      <c r="P90">
        <f t="shared" si="26"/>
        <v>0</v>
      </c>
      <c r="Q90">
        <f t="shared" si="27"/>
        <v>0</v>
      </c>
      <c r="S90">
        <f t="shared" si="28"/>
        <v>0</v>
      </c>
      <c r="T90">
        <f t="shared" si="29"/>
        <v>0</v>
      </c>
      <c r="U90">
        <f t="shared" si="30"/>
        <v>0</v>
      </c>
      <c r="V90">
        <f t="shared" si="31"/>
        <v>0</v>
      </c>
    </row>
    <row r="91" spans="1:22" x14ac:dyDescent="0.4">
      <c r="A91">
        <v>90</v>
      </c>
      <c r="D91">
        <f t="shared" si="16"/>
        <v>0</v>
      </c>
      <c r="E91">
        <f t="shared" si="17"/>
        <v>0</v>
      </c>
      <c r="F91">
        <f t="shared" si="18"/>
        <v>0</v>
      </c>
      <c r="G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N91">
        <f t="shared" si="24"/>
        <v>0</v>
      </c>
      <c r="O91">
        <f t="shared" si="25"/>
        <v>0</v>
      </c>
      <c r="P91">
        <f t="shared" si="26"/>
        <v>0</v>
      </c>
      <c r="Q91">
        <f t="shared" si="27"/>
        <v>0</v>
      </c>
      <c r="S91">
        <f t="shared" si="28"/>
        <v>0</v>
      </c>
      <c r="T91">
        <f t="shared" si="29"/>
        <v>0</v>
      </c>
      <c r="U91">
        <f t="shared" si="30"/>
        <v>0</v>
      </c>
      <c r="V91">
        <f t="shared" si="31"/>
        <v>0</v>
      </c>
    </row>
    <row r="92" spans="1:22" x14ac:dyDescent="0.4">
      <c r="A92">
        <v>91</v>
      </c>
      <c r="D92">
        <f t="shared" si="16"/>
        <v>0</v>
      </c>
      <c r="E92">
        <f t="shared" si="17"/>
        <v>0</v>
      </c>
      <c r="F92">
        <f t="shared" si="18"/>
        <v>0</v>
      </c>
      <c r="G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N92">
        <f t="shared" si="24"/>
        <v>0</v>
      </c>
      <c r="O92">
        <f t="shared" si="25"/>
        <v>0</v>
      </c>
      <c r="P92">
        <f t="shared" si="26"/>
        <v>0</v>
      </c>
      <c r="Q92">
        <f t="shared" si="27"/>
        <v>0</v>
      </c>
      <c r="S92">
        <f t="shared" si="28"/>
        <v>0</v>
      </c>
      <c r="T92">
        <f t="shared" si="29"/>
        <v>0</v>
      </c>
      <c r="U92">
        <f t="shared" si="30"/>
        <v>0</v>
      </c>
      <c r="V92">
        <f t="shared" si="31"/>
        <v>0</v>
      </c>
    </row>
    <row r="93" spans="1:22" x14ac:dyDescent="0.4">
      <c r="A93">
        <v>92</v>
      </c>
      <c r="D93">
        <f t="shared" si="16"/>
        <v>0</v>
      </c>
      <c r="E93">
        <f t="shared" si="17"/>
        <v>0</v>
      </c>
      <c r="F93">
        <f t="shared" si="18"/>
        <v>0</v>
      </c>
      <c r="G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N93">
        <f t="shared" si="24"/>
        <v>0</v>
      </c>
      <c r="O93">
        <f t="shared" si="25"/>
        <v>0</v>
      </c>
      <c r="P93">
        <f t="shared" si="26"/>
        <v>0</v>
      </c>
      <c r="Q93">
        <f t="shared" si="27"/>
        <v>0</v>
      </c>
      <c r="S93">
        <f t="shared" si="28"/>
        <v>0</v>
      </c>
      <c r="T93">
        <f t="shared" si="29"/>
        <v>0</v>
      </c>
      <c r="U93">
        <f t="shared" si="30"/>
        <v>0</v>
      </c>
      <c r="V93">
        <f t="shared" si="31"/>
        <v>0</v>
      </c>
    </row>
    <row r="94" spans="1:22" x14ac:dyDescent="0.4">
      <c r="A94">
        <v>93</v>
      </c>
      <c r="D94">
        <f t="shared" si="16"/>
        <v>0</v>
      </c>
      <c r="E94">
        <f t="shared" si="17"/>
        <v>0</v>
      </c>
      <c r="F94">
        <f t="shared" si="18"/>
        <v>0</v>
      </c>
      <c r="G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N94">
        <f t="shared" si="24"/>
        <v>0</v>
      </c>
      <c r="O94">
        <f t="shared" si="25"/>
        <v>0</v>
      </c>
      <c r="P94">
        <f t="shared" si="26"/>
        <v>0</v>
      </c>
      <c r="Q94">
        <f t="shared" si="27"/>
        <v>0</v>
      </c>
      <c r="S94">
        <f t="shared" si="28"/>
        <v>0</v>
      </c>
      <c r="T94">
        <f t="shared" si="29"/>
        <v>0</v>
      </c>
      <c r="U94">
        <f t="shared" si="30"/>
        <v>0</v>
      </c>
      <c r="V94">
        <f t="shared" si="31"/>
        <v>0</v>
      </c>
    </row>
    <row r="95" spans="1:22" x14ac:dyDescent="0.4">
      <c r="A95">
        <v>94</v>
      </c>
      <c r="D95">
        <f t="shared" si="16"/>
        <v>0</v>
      </c>
      <c r="E95">
        <f t="shared" si="17"/>
        <v>0</v>
      </c>
      <c r="F95">
        <f t="shared" si="18"/>
        <v>0</v>
      </c>
      <c r="G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N95">
        <f t="shared" si="24"/>
        <v>0</v>
      </c>
      <c r="O95">
        <f t="shared" si="25"/>
        <v>0</v>
      </c>
      <c r="P95">
        <f t="shared" si="26"/>
        <v>0</v>
      </c>
      <c r="Q95">
        <f t="shared" si="27"/>
        <v>0</v>
      </c>
      <c r="S95">
        <f t="shared" si="28"/>
        <v>0</v>
      </c>
      <c r="T95">
        <f t="shared" si="29"/>
        <v>0</v>
      </c>
      <c r="U95">
        <f t="shared" si="30"/>
        <v>0</v>
      </c>
      <c r="V95">
        <f t="shared" si="31"/>
        <v>0</v>
      </c>
    </row>
    <row r="96" spans="1:22" x14ac:dyDescent="0.4">
      <c r="A96">
        <v>95</v>
      </c>
      <c r="D96">
        <f t="shared" si="16"/>
        <v>0</v>
      </c>
      <c r="E96">
        <f t="shared" si="17"/>
        <v>0</v>
      </c>
      <c r="F96">
        <f t="shared" si="18"/>
        <v>0</v>
      </c>
      <c r="G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N96">
        <f t="shared" si="24"/>
        <v>0</v>
      </c>
      <c r="O96">
        <f t="shared" si="25"/>
        <v>0</v>
      </c>
      <c r="P96">
        <f t="shared" si="26"/>
        <v>0</v>
      </c>
      <c r="Q96">
        <f t="shared" si="27"/>
        <v>0</v>
      </c>
      <c r="S96">
        <f t="shared" si="28"/>
        <v>0</v>
      </c>
      <c r="T96">
        <f t="shared" si="29"/>
        <v>0</v>
      </c>
      <c r="U96">
        <f t="shared" si="30"/>
        <v>0</v>
      </c>
      <c r="V96">
        <f t="shared" si="31"/>
        <v>0</v>
      </c>
    </row>
    <row r="97" spans="1:22" x14ac:dyDescent="0.4">
      <c r="A97">
        <v>96</v>
      </c>
      <c r="D97">
        <f t="shared" si="16"/>
        <v>0</v>
      </c>
      <c r="E97">
        <f t="shared" si="17"/>
        <v>0</v>
      </c>
      <c r="F97">
        <f t="shared" si="18"/>
        <v>0</v>
      </c>
      <c r="G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N97">
        <f t="shared" si="24"/>
        <v>0</v>
      </c>
      <c r="O97">
        <f t="shared" si="25"/>
        <v>0</v>
      </c>
      <c r="P97">
        <f t="shared" si="26"/>
        <v>0</v>
      </c>
      <c r="Q97">
        <f t="shared" si="27"/>
        <v>0</v>
      </c>
      <c r="S97">
        <f t="shared" si="28"/>
        <v>0</v>
      </c>
      <c r="T97">
        <f t="shared" si="29"/>
        <v>0</v>
      </c>
      <c r="U97">
        <f t="shared" si="30"/>
        <v>0</v>
      </c>
      <c r="V97">
        <f t="shared" si="31"/>
        <v>0</v>
      </c>
    </row>
    <row r="98" spans="1:22" x14ac:dyDescent="0.4">
      <c r="A98">
        <v>97</v>
      </c>
      <c r="D98">
        <f t="shared" si="16"/>
        <v>0</v>
      </c>
      <c r="E98">
        <f t="shared" si="17"/>
        <v>0</v>
      </c>
      <c r="F98">
        <f t="shared" si="18"/>
        <v>0</v>
      </c>
      <c r="G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N98">
        <f t="shared" si="24"/>
        <v>0</v>
      </c>
      <c r="O98">
        <f t="shared" si="25"/>
        <v>0</v>
      </c>
      <c r="P98">
        <f t="shared" si="26"/>
        <v>0</v>
      </c>
      <c r="Q98">
        <f t="shared" si="27"/>
        <v>0</v>
      </c>
      <c r="S98">
        <f t="shared" si="28"/>
        <v>0</v>
      </c>
      <c r="T98">
        <f t="shared" si="29"/>
        <v>0</v>
      </c>
      <c r="U98">
        <f t="shared" si="30"/>
        <v>0</v>
      </c>
      <c r="V98">
        <f t="shared" si="31"/>
        <v>0</v>
      </c>
    </row>
    <row r="99" spans="1:22" x14ac:dyDescent="0.4">
      <c r="A99">
        <v>98</v>
      </c>
      <c r="D99">
        <f t="shared" si="16"/>
        <v>0</v>
      </c>
      <c r="E99">
        <f t="shared" si="17"/>
        <v>0</v>
      </c>
      <c r="F99">
        <f t="shared" si="18"/>
        <v>0</v>
      </c>
      <c r="G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N99">
        <f t="shared" si="24"/>
        <v>0</v>
      </c>
      <c r="O99">
        <f t="shared" si="25"/>
        <v>0</v>
      </c>
      <c r="P99">
        <f t="shared" si="26"/>
        <v>0</v>
      </c>
      <c r="Q99">
        <f t="shared" si="27"/>
        <v>0</v>
      </c>
      <c r="S99">
        <f t="shared" si="28"/>
        <v>0</v>
      </c>
      <c r="T99">
        <f t="shared" si="29"/>
        <v>0</v>
      </c>
      <c r="U99">
        <f t="shared" si="30"/>
        <v>0</v>
      </c>
      <c r="V99">
        <f t="shared" si="31"/>
        <v>0</v>
      </c>
    </row>
    <row r="100" spans="1:22" x14ac:dyDescent="0.4">
      <c r="A100">
        <v>99</v>
      </c>
      <c r="D100">
        <f t="shared" si="16"/>
        <v>0</v>
      </c>
      <c r="E100">
        <f t="shared" si="17"/>
        <v>0</v>
      </c>
      <c r="F100">
        <f t="shared" si="18"/>
        <v>0</v>
      </c>
      <c r="G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N100">
        <f t="shared" si="24"/>
        <v>0</v>
      </c>
      <c r="O100">
        <f t="shared" si="25"/>
        <v>0</v>
      </c>
      <c r="P100">
        <f t="shared" si="26"/>
        <v>0</v>
      </c>
      <c r="Q100">
        <f t="shared" si="27"/>
        <v>0</v>
      </c>
      <c r="S100">
        <f t="shared" si="28"/>
        <v>0</v>
      </c>
      <c r="T100">
        <f t="shared" si="29"/>
        <v>0</v>
      </c>
      <c r="U100">
        <f t="shared" si="30"/>
        <v>0</v>
      </c>
      <c r="V100">
        <f t="shared" si="31"/>
        <v>0</v>
      </c>
    </row>
    <row r="101" spans="1:22" x14ac:dyDescent="0.4">
      <c r="A101">
        <v>100</v>
      </c>
      <c r="D101">
        <f t="shared" si="16"/>
        <v>0</v>
      </c>
      <c r="E101">
        <f t="shared" si="17"/>
        <v>0</v>
      </c>
      <c r="F101">
        <f t="shared" si="18"/>
        <v>0</v>
      </c>
      <c r="G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N101">
        <f t="shared" si="24"/>
        <v>0</v>
      </c>
      <c r="O101">
        <f t="shared" si="25"/>
        <v>0</v>
      </c>
      <c r="P101">
        <f t="shared" si="26"/>
        <v>0</v>
      </c>
      <c r="Q101">
        <f t="shared" si="27"/>
        <v>0</v>
      </c>
      <c r="S101">
        <f t="shared" si="28"/>
        <v>0</v>
      </c>
      <c r="T101">
        <f t="shared" si="29"/>
        <v>0</v>
      </c>
      <c r="U101">
        <f t="shared" si="30"/>
        <v>0</v>
      </c>
      <c r="V101">
        <f t="shared" si="31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1"/>
  <sheetViews>
    <sheetView workbookViewId="0">
      <pane ySplit="1" topLeftCell="A13" activePane="bottomLeft" state="frozen"/>
      <selection pane="bottomLeft" activeCell="C26" sqref="C26"/>
    </sheetView>
  </sheetViews>
  <sheetFormatPr defaultRowHeight="18.75" x14ac:dyDescent="0.4"/>
  <cols>
    <col min="2" max="2" width="29.375" bestFit="1" customWidth="1"/>
    <col min="7" max="7" width="8.5" bestFit="1" customWidth="1"/>
    <col min="12" max="12" width="10.625" bestFit="1" customWidth="1"/>
    <col min="17" max="17" width="11.25" bestFit="1" customWidth="1"/>
    <col min="22" max="22" width="14.625" bestFit="1" customWidth="1"/>
  </cols>
  <sheetData>
    <row r="1" spans="1:22" x14ac:dyDescent="0.4">
      <c r="A1" t="s">
        <v>0</v>
      </c>
      <c r="B1" t="s">
        <v>1</v>
      </c>
      <c r="C1" t="s">
        <v>22</v>
      </c>
      <c r="D1" t="s">
        <v>23</v>
      </c>
      <c r="E1" t="s">
        <v>24</v>
      </c>
      <c r="F1" t="s">
        <v>25</v>
      </c>
      <c r="G1" t="s">
        <v>5</v>
      </c>
      <c r="H1" t="s">
        <v>26</v>
      </c>
      <c r="I1" t="s">
        <v>27</v>
      </c>
      <c r="J1" t="s">
        <v>28</v>
      </c>
      <c r="K1" t="s">
        <v>29</v>
      </c>
      <c r="L1" t="s">
        <v>10</v>
      </c>
      <c r="M1" t="s">
        <v>30</v>
      </c>
      <c r="N1" t="s">
        <v>31</v>
      </c>
      <c r="O1" t="s">
        <v>32</v>
      </c>
      <c r="P1" t="s">
        <v>33</v>
      </c>
      <c r="Q1" t="s">
        <v>15</v>
      </c>
      <c r="R1" t="s">
        <v>34</v>
      </c>
      <c r="S1" t="s">
        <v>35</v>
      </c>
      <c r="T1" t="s">
        <v>36</v>
      </c>
      <c r="U1" t="s">
        <v>37</v>
      </c>
      <c r="V1" t="s">
        <v>20</v>
      </c>
    </row>
    <row r="2" spans="1:22" x14ac:dyDescent="0.4">
      <c r="A2">
        <v>1</v>
      </c>
      <c r="B2" s="1" t="s">
        <v>40</v>
      </c>
      <c r="C2">
        <v>35726</v>
      </c>
      <c r="D2">
        <f>74117-C2</f>
        <v>38391</v>
      </c>
      <c r="E2">
        <f>117635-(D2+C2)</f>
        <v>43518</v>
      </c>
      <c r="F2">
        <f>153404-(E2+D2+C2)</f>
        <v>35769</v>
      </c>
      <c r="G2">
        <f>SUM(C2:F2)</f>
        <v>153404</v>
      </c>
      <c r="H2">
        <v>914</v>
      </c>
      <c r="I2">
        <f>2097-H2</f>
        <v>1183</v>
      </c>
      <c r="J2">
        <f>3611-(I2+H2)</f>
        <v>1514</v>
      </c>
      <c r="K2">
        <f>4709-(J2+I2+H2)</f>
        <v>1098</v>
      </c>
      <c r="L2">
        <f>SUM(H2:K2)</f>
        <v>4709</v>
      </c>
      <c r="M2">
        <v>1054</v>
      </c>
      <c r="N2">
        <f>2315-M2</f>
        <v>1261</v>
      </c>
      <c r="O2">
        <f>3947-(N2+M2)</f>
        <v>1632</v>
      </c>
      <c r="P2">
        <f>5166-(O2+N2+M2)</f>
        <v>1219</v>
      </c>
      <c r="Q2">
        <f>SUM(M2:P2)</f>
        <v>5166</v>
      </c>
      <c r="R2">
        <v>674</v>
      </c>
      <c r="S2">
        <f>1292-R2</f>
        <v>618</v>
      </c>
      <c r="T2">
        <f>2240-(S2+R2)</f>
        <v>948</v>
      </c>
      <c r="U2">
        <f>2693-(T2+S2+R2)</f>
        <v>453</v>
      </c>
      <c r="V2">
        <f>SUM(R2:U2)</f>
        <v>2693</v>
      </c>
    </row>
    <row r="3" spans="1:22" x14ac:dyDescent="0.4">
      <c r="A3">
        <v>2</v>
      </c>
      <c r="B3" s="1" t="s">
        <v>38</v>
      </c>
      <c r="C3">
        <v>4320</v>
      </c>
      <c r="D3">
        <f>9415-C3</f>
        <v>5095</v>
      </c>
      <c r="E3">
        <f>14607-(D3+C3)</f>
        <v>5192</v>
      </c>
      <c r="F3">
        <f>19570-(E3+D3+C3)</f>
        <v>4963</v>
      </c>
      <c r="G3">
        <f t="shared" ref="G3:G66" si="0">SUM(C3:F3)</f>
        <v>19570</v>
      </c>
      <c r="H3">
        <v>-16</v>
      </c>
      <c r="I3">
        <f>211-H3</f>
        <v>227</v>
      </c>
      <c r="J3">
        <f>370-(I3+H3)</f>
        <v>159</v>
      </c>
      <c r="K3">
        <f>663-(J3+I3+H3)</f>
        <v>293</v>
      </c>
      <c r="L3">
        <f t="shared" ref="L3:L66" si="1">SUM(H3:K3)</f>
        <v>663</v>
      </c>
      <c r="M3">
        <v>1</v>
      </c>
      <c r="N3">
        <f>252-M3</f>
        <v>251</v>
      </c>
      <c r="O3">
        <f>423-(N3+M3)</f>
        <v>171</v>
      </c>
      <c r="P3">
        <f>706-(O3+N3+M3)</f>
        <v>283</v>
      </c>
      <c r="Q3">
        <f t="shared" ref="Q3:Q66" si="2">SUM(M3:P3)</f>
        <v>706</v>
      </c>
      <c r="R3">
        <v>-36</v>
      </c>
      <c r="S3">
        <f>123-R3</f>
        <v>159</v>
      </c>
      <c r="T3">
        <f>229-(S3+R3)</f>
        <v>106</v>
      </c>
      <c r="U3">
        <f>130-(T3+S3+R3)</f>
        <v>-99</v>
      </c>
      <c r="V3">
        <f t="shared" ref="V3:V66" si="3">SUM(R3:U3)</f>
        <v>130</v>
      </c>
    </row>
    <row r="4" spans="1:22" x14ac:dyDescent="0.4">
      <c r="A4">
        <v>3</v>
      </c>
      <c r="B4" s="1" t="s">
        <v>39</v>
      </c>
      <c r="C4">
        <v>50859</v>
      </c>
      <c r="D4">
        <f>104134-C4</f>
        <v>53275</v>
      </c>
      <c r="E4">
        <f>153135-(D4+C4)</f>
        <v>49001</v>
      </c>
      <c r="F4">
        <f>196238-(E4+D4+C4)</f>
        <v>43103</v>
      </c>
      <c r="G4">
        <f t="shared" si="0"/>
        <v>196238</v>
      </c>
      <c r="H4">
        <v>1425</v>
      </c>
      <c r="I4">
        <f>3345-H4</f>
        <v>1920</v>
      </c>
      <c r="J4">
        <f>5168-(I4+H4)</f>
        <v>1823</v>
      </c>
      <c r="K4">
        <f>6480-(J4+I4+H4)</f>
        <v>1312</v>
      </c>
      <c r="L4">
        <f t="shared" si="1"/>
        <v>6480</v>
      </c>
      <c r="M4">
        <v>1261</v>
      </c>
      <c r="N4">
        <f>3103-M4</f>
        <v>1842</v>
      </c>
      <c r="O4">
        <f>4882-(N4+M4)</f>
        <v>1779</v>
      </c>
      <c r="P4">
        <f>6085-(O4+N4+M4)</f>
        <v>1203</v>
      </c>
      <c r="Q4">
        <f t="shared" si="2"/>
        <v>6085</v>
      </c>
      <c r="R4">
        <v>843</v>
      </c>
      <c r="S4">
        <f>2175-R4</f>
        <v>1332</v>
      </c>
      <c r="T4">
        <f>3451-(S4+R4)</f>
        <v>1276</v>
      </c>
      <c r="U4">
        <f>4376-(T4+S4+R4)</f>
        <v>925</v>
      </c>
      <c r="V4">
        <f t="shared" si="3"/>
        <v>4376</v>
      </c>
    </row>
    <row r="5" spans="1:22" x14ac:dyDescent="0.4">
      <c r="A5">
        <v>4</v>
      </c>
      <c r="B5" s="1" t="s">
        <v>41</v>
      </c>
      <c r="C5">
        <v>183701</v>
      </c>
      <c r="D5">
        <f>369766-C5</f>
        <v>186065</v>
      </c>
      <c r="E5">
        <f>559985-(D5+C5)</f>
        <v>190219</v>
      </c>
      <c r="F5">
        <f>732914-(E5+D5+C5)</f>
        <v>172929</v>
      </c>
      <c r="G5">
        <f t="shared" si="0"/>
        <v>732914</v>
      </c>
      <c r="H5">
        <v>2457</v>
      </c>
      <c r="I5">
        <f>4473-H5</f>
        <v>2016</v>
      </c>
      <c r="J5">
        <f>6927-(I5+H5)</f>
        <v>2454</v>
      </c>
      <c r="K5">
        <f>8857-(J5+I5+H5)</f>
        <v>1930</v>
      </c>
      <c r="L5">
        <f t="shared" si="1"/>
        <v>8857</v>
      </c>
      <c r="M5">
        <v>2701</v>
      </c>
      <c r="N5">
        <f>4844-M5</f>
        <v>2143</v>
      </c>
      <c r="O5">
        <f>7424-(N5+M5)</f>
        <v>2580</v>
      </c>
      <c r="P5">
        <f>9439-(O5+N5+M5)</f>
        <v>2015</v>
      </c>
      <c r="Q5">
        <f t="shared" si="2"/>
        <v>9439</v>
      </c>
      <c r="R5">
        <v>1795</v>
      </c>
      <c r="S5">
        <f>3231-R5</f>
        <v>1436</v>
      </c>
      <c r="T5">
        <f>5205-(S5+R5)</f>
        <v>1974</v>
      </c>
      <c r="U5">
        <f>6361-(T5+S5+R5)</f>
        <v>1156</v>
      </c>
      <c r="V5">
        <f t="shared" si="3"/>
        <v>6361</v>
      </c>
    </row>
    <row r="6" spans="1:22" x14ac:dyDescent="0.4">
      <c r="A6">
        <v>5</v>
      </c>
      <c r="B6" s="1" t="s">
        <v>42</v>
      </c>
      <c r="C6">
        <v>52892</v>
      </c>
      <c r="D6">
        <f>104886-C6</f>
        <v>51994</v>
      </c>
      <c r="E6">
        <f>149416-(D6+C6)</f>
        <v>44530</v>
      </c>
      <c r="F6">
        <f>197569-(E6+D6+C6)</f>
        <v>48153</v>
      </c>
      <c r="G6">
        <f t="shared" si="0"/>
        <v>197569</v>
      </c>
      <c r="H6">
        <v>883</v>
      </c>
      <c r="I6">
        <f>1502-H6</f>
        <v>619</v>
      </c>
      <c r="J6">
        <f>2002-(I6+H6)</f>
        <v>500</v>
      </c>
      <c r="K6">
        <f>2598-(J6+I6+H6)</f>
        <v>596</v>
      </c>
      <c r="L6">
        <f t="shared" si="1"/>
        <v>2598</v>
      </c>
      <c r="M6">
        <v>839</v>
      </c>
      <c r="N6">
        <f>1307-M6</f>
        <v>468</v>
      </c>
      <c r="O6">
        <f>1672-(N6+M6)</f>
        <v>365</v>
      </c>
      <c r="P6">
        <f>2428-(O6+N6+M6)</f>
        <v>756</v>
      </c>
      <c r="Q6">
        <f t="shared" si="2"/>
        <v>2428</v>
      </c>
      <c r="R6">
        <v>591</v>
      </c>
      <c r="S6">
        <f>933-R6</f>
        <v>342</v>
      </c>
      <c r="T6">
        <f>1215-(S6+R6)</f>
        <v>282</v>
      </c>
      <c r="U6">
        <f>1741-(T6+S6+R6)</f>
        <v>526</v>
      </c>
      <c r="V6">
        <f t="shared" si="3"/>
        <v>1741</v>
      </c>
    </row>
    <row r="7" spans="1:22" x14ac:dyDescent="0.4">
      <c r="A7">
        <v>6</v>
      </c>
      <c r="B7" s="1" t="s">
        <v>43</v>
      </c>
      <c r="C7">
        <v>12446</v>
      </c>
      <c r="D7">
        <f>35213-C7</f>
        <v>22767</v>
      </c>
      <c r="E7">
        <f>45266-(D7+C7)</f>
        <v>10053</v>
      </c>
      <c r="F7">
        <f>61055-(E7+D7+C7)</f>
        <v>15789</v>
      </c>
      <c r="G7">
        <f t="shared" si="0"/>
        <v>61055</v>
      </c>
      <c r="H7">
        <v>-2902</v>
      </c>
      <c r="I7">
        <f>-2780-H7</f>
        <v>122</v>
      </c>
      <c r="J7">
        <f>-3612-(I7+H7)</f>
        <v>-832</v>
      </c>
      <c r="K7">
        <f>-5738-(J7+I7+H7)</f>
        <v>-2126</v>
      </c>
      <c r="L7">
        <f t="shared" si="1"/>
        <v>-5738</v>
      </c>
      <c r="M7">
        <v>-3055</v>
      </c>
      <c r="N7">
        <f>-3288-M7</f>
        <v>-233</v>
      </c>
      <c r="O7">
        <f>-3858-(N7+M7)</f>
        <v>-570</v>
      </c>
      <c r="P7">
        <f>-5204-(O7+N7+M7)</f>
        <v>-1346</v>
      </c>
      <c r="Q7">
        <f t="shared" si="2"/>
        <v>-5204</v>
      </c>
      <c r="R7">
        <v>-2752</v>
      </c>
      <c r="S7">
        <f>-3289-R7</f>
        <v>-537</v>
      </c>
      <c r="T7">
        <f>-4133-(S7+R7)</f>
        <v>-844</v>
      </c>
      <c r="U7">
        <f>-7691-(T7+S7+R7)</f>
        <v>-3558</v>
      </c>
      <c r="V7">
        <f t="shared" si="3"/>
        <v>-7691</v>
      </c>
    </row>
    <row r="8" spans="1:22" x14ac:dyDescent="0.4">
      <c r="A8">
        <v>7</v>
      </c>
      <c r="B8" s="1" t="s">
        <v>44</v>
      </c>
      <c r="C8">
        <v>1000697</v>
      </c>
      <c r="D8">
        <f>2044315-C8</f>
        <v>1043618</v>
      </c>
      <c r="E8">
        <f>3139354-(D8+C8)</f>
        <v>1095039</v>
      </c>
      <c r="F8">
        <f>4209077-(E8+D8+C8)</f>
        <v>1069723</v>
      </c>
      <c r="G8">
        <f t="shared" si="0"/>
        <v>4209077</v>
      </c>
      <c r="H8">
        <v>14122</v>
      </c>
      <c r="I8">
        <f>29905-H8</f>
        <v>15783</v>
      </c>
      <c r="J8">
        <f>47089-(I8+H8)</f>
        <v>17184</v>
      </c>
      <c r="K8">
        <f>59838-(J8+I8+H8)</f>
        <v>12749</v>
      </c>
      <c r="L8">
        <f t="shared" si="1"/>
        <v>59838</v>
      </c>
      <c r="M8">
        <v>19058</v>
      </c>
      <c r="N8">
        <f>37915-M8</f>
        <v>18857</v>
      </c>
      <c r="O8">
        <f>60838-(N8+M8)</f>
        <v>22923</v>
      </c>
      <c r="P8">
        <f>80343-(O8+N8+M8)</f>
        <v>19505</v>
      </c>
      <c r="Q8">
        <f t="shared" si="2"/>
        <v>80343</v>
      </c>
      <c r="R8">
        <v>15889</v>
      </c>
      <c r="S8">
        <f>30272-R8</f>
        <v>14383</v>
      </c>
      <c r="T8">
        <f>48625-(S8+R8)</f>
        <v>18353</v>
      </c>
      <c r="U8">
        <f>61694-(T8+S8+R8)</f>
        <v>13069</v>
      </c>
      <c r="V8">
        <f t="shared" si="3"/>
        <v>61694</v>
      </c>
    </row>
    <row r="9" spans="1:22" x14ac:dyDescent="0.4">
      <c r="A9">
        <v>8</v>
      </c>
      <c r="B9" s="1" t="s">
        <v>45</v>
      </c>
      <c r="C9">
        <v>646687</v>
      </c>
      <c r="D9">
        <f>1279924-C9</f>
        <v>633237</v>
      </c>
      <c r="E9">
        <f>1974825-(D9+C9)</f>
        <v>694901</v>
      </c>
      <c r="F9">
        <f>2602917-(E9+D9+C9)</f>
        <v>628092</v>
      </c>
      <c r="G9">
        <f t="shared" si="0"/>
        <v>2602917</v>
      </c>
      <c r="H9">
        <v>6271</v>
      </c>
      <c r="I9">
        <f>14364-H9</f>
        <v>8093</v>
      </c>
      <c r="J9">
        <f>28597-(I9+H9)</f>
        <v>14233</v>
      </c>
      <c r="K9">
        <f>41756-(J9+I9+H9)</f>
        <v>13159</v>
      </c>
      <c r="L9">
        <f t="shared" si="1"/>
        <v>41756</v>
      </c>
      <c r="M9">
        <v>8703</v>
      </c>
      <c r="N9">
        <f>19047-M9</f>
        <v>10344</v>
      </c>
      <c r="O9">
        <f>36112-(N9+M9)</f>
        <v>17065</v>
      </c>
      <c r="P9">
        <f>51861-(O9+N9+M9)</f>
        <v>15749</v>
      </c>
      <c r="Q9">
        <f t="shared" si="2"/>
        <v>51861</v>
      </c>
      <c r="R9">
        <v>5825</v>
      </c>
      <c r="S9">
        <f>12933-R9</f>
        <v>7108</v>
      </c>
      <c r="T9">
        <f>24860-(S9+R9)</f>
        <v>11927</v>
      </c>
      <c r="U9">
        <f>35589-(T9+S9+R9)</f>
        <v>10729</v>
      </c>
      <c r="V9">
        <f t="shared" si="3"/>
        <v>35589</v>
      </c>
    </row>
    <row r="10" spans="1:22" x14ac:dyDescent="0.4">
      <c r="A10">
        <v>9</v>
      </c>
      <c r="B10" s="1" t="s">
        <v>46</v>
      </c>
      <c r="C10">
        <v>6103</v>
      </c>
      <c r="D10">
        <f>13473-C10</f>
        <v>7370</v>
      </c>
      <c r="E10">
        <f>20513-(D10+C10)</f>
        <v>7040</v>
      </c>
      <c r="F10">
        <f>29076-(E10+D10+C10)</f>
        <v>8563</v>
      </c>
      <c r="G10">
        <f t="shared" si="0"/>
        <v>29076</v>
      </c>
      <c r="H10">
        <v>118</v>
      </c>
      <c r="I10">
        <f>510-H10</f>
        <v>392</v>
      </c>
      <c r="J10">
        <f>971-(I10+H10)</f>
        <v>461</v>
      </c>
      <c r="K10">
        <f>1863-(J10+I10+H10)</f>
        <v>892</v>
      </c>
      <c r="L10">
        <f t="shared" si="1"/>
        <v>1863</v>
      </c>
      <c r="M10">
        <v>144</v>
      </c>
      <c r="N10">
        <f>579-M10</f>
        <v>435</v>
      </c>
      <c r="O10">
        <f>1076-(N10+M10)</f>
        <v>497</v>
      </c>
      <c r="P10">
        <f>2057-(O10+N10+M10)</f>
        <v>981</v>
      </c>
      <c r="Q10">
        <f t="shared" si="2"/>
        <v>2057</v>
      </c>
      <c r="R10">
        <v>89</v>
      </c>
      <c r="S10">
        <f>395-R10</f>
        <v>306</v>
      </c>
      <c r="T10">
        <f>740-(S10+R10)</f>
        <v>345</v>
      </c>
      <c r="U10">
        <f>1514-(T10+S10+R10)</f>
        <v>774</v>
      </c>
      <c r="V10">
        <f t="shared" si="3"/>
        <v>1514</v>
      </c>
    </row>
    <row r="11" spans="1:22" x14ac:dyDescent="0.4">
      <c r="A11">
        <v>10</v>
      </c>
      <c r="B11" s="1" t="s">
        <v>47</v>
      </c>
      <c r="C11">
        <v>58601</v>
      </c>
      <c r="D11">
        <f>119635-C11</f>
        <v>61034</v>
      </c>
      <c r="E11">
        <f>183706-(D11+C11)</f>
        <v>64071</v>
      </c>
      <c r="F11">
        <f>247931-(E11+D11+C11)</f>
        <v>64225</v>
      </c>
      <c r="G11">
        <f t="shared" si="0"/>
        <v>247931</v>
      </c>
      <c r="H11">
        <v>1697</v>
      </c>
      <c r="I11">
        <f>3469-H11</f>
        <v>1772</v>
      </c>
      <c r="J11">
        <f>5482-(I11+H11)</f>
        <v>2013</v>
      </c>
      <c r="K11">
        <f>7323-(J11+I11+H11)</f>
        <v>1841</v>
      </c>
      <c r="L11">
        <f t="shared" si="1"/>
        <v>7323</v>
      </c>
      <c r="M11">
        <v>1948</v>
      </c>
      <c r="N11">
        <f>3788-M11</f>
        <v>1840</v>
      </c>
      <c r="O11">
        <f>5915-(N11+M11)</f>
        <v>2127</v>
      </c>
      <c r="P11">
        <f>7939-(O11+N11+M11)</f>
        <v>2024</v>
      </c>
      <c r="Q11">
        <f t="shared" si="2"/>
        <v>7939</v>
      </c>
      <c r="R11">
        <v>1436</v>
      </c>
      <c r="S11">
        <f>2781-R11</f>
        <v>1345</v>
      </c>
      <c r="T11">
        <f>4250-(S11+R11)</f>
        <v>1469</v>
      </c>
      <c r="U11">
        <f>5336-(T11+S11+R11)</f>
        <v>1086</v>
      </c>
      <c r="V11">
        <f t="shared" si="3"/>
        <v>5336</v>
      </c>
    </row>
    <row r="12" spans="1:22" x14ac:dyDescent="0.4">
      <c r="A12">
        <v>11</v>
      </c>
      <c r="B12" s="1" t="s">
        <v>80</v>
      </c>
      <c r="C12">
        <v>44888</v>
      </c>
      <c r="D12">
        <v>5263</v>
      </c>
      <c r="E12">
        <v>5497</v>
      </c>
      <c r="F12">
        <v>6015</v>
      </c>
      <c r="G12">
        <f t="shared" si="0"/>
        <v>61663</v>
      </c>
      <c r="H12">
        <v>59</v>
      </c>
      <c r="I12">
        <v>6</v>
      </c>
      <c r="J12">
        <v>111</v>
      </c>
      <c r="K12">
        <v>187</v>
      </c>
      <c r="L12">
        <f t="shared" si="1"/>
        <v>363</v>
      </c>
      <c r="M12">
        <v>60</v>
      </c>
      <c r="N12">
        <v>8</v>
      </c>
      <c r="O12">
        <v>112</v>
      </c>
      <c r="P12">
        <v>188</v>
      </c>
      <c r="Q12">
        <f t="shared" si="2"/>
        <v>368</v>
      </c>
      <c r="R12">
        <v>36</v>
      </c>
      <c r="S12">
        <v>-5</v>
      </c>
      <c r="T12">
        <v>59</v>
      </c>
      <c r="U12">
        <v>119</v>
      </c>
      <c r="V12">
        <f t="shared" si="3"/>
        <v>209</v>
      </c>
    </row>
    <row r="13" spans="1:22" x14ac:dyDescent="0.4">
      <c r="A13">
        <v>12</v>
      </c>
      <c r="B13" s="1" t="s">
        <v>81</v>
      </c>
      <c r="C13">
        <v>11895</v>
      </c>
      <c r="D13">
        <v>12396</v>
      </c>
      <c r="E13">
        <v>12524</v>
      </c>
      <c r="F13">
        <f>38737-(E13+D13)</f>
        <v>13817</v>
      </c>
      <c r="G13">
        <f t="shared" si="0"/>
        <v>50632</v>
      </c>
      <c r="H13">
        <v>1874</v>
      </c>
      <c r="I13">
        <v>2001</v>
      </c>
      <c r="J13">
        <v>2232</v>
      </c>
      <c r="K13">
        <f>6753-(J13+I13)</f>
        <v>2520</v>
      </c>
      <c r="L13">
        <f t="shared" si="1"/>
        <v>8627</v>
      </c>
      <c r="M13">
        <v>1885</v>
      </c>
      <c r="N13">
        <v>1995</v>
      </c>
      <c r="O13">
        <v>2466</v>
      </c>
      <c r="P13">
        <f>7000-(O13+N13)</f>
        <v>2539</v>
      </c>
      <c r="Q13">
        <f t="shared" si="2"/>
        <v>8885</v>
      </c>
      <c r="R13">
        <v>1320</v>
      </c>
      <c r="S13">
        <v>1295</v>
      </c>
      <c r="T13">
        <v>1601</v>
      </c>
      <c r="U13">
        <f>4702-(T13+S13)</f>
        <v>1806</v>
      </c>
      <c r="V13">
        <f t="shared" si="3"/>
        <v>6022</v>
      </c>
    </row>
    <row r="14" spans="1:22" x14ac:dyDescent="0.4">
      <c r="A14">
        <v>13</v>
      </c>
      <c r="B14" s="1" t="s">
        <v>82</v>
      </c>
      <c r="C14">
        <v>9722</v>
      </c>
      <c r="D14">
        <f>18892-C14</f>
        <v>9170</v>
      </c>
      <c r="E14">
        <f>28751-(D14+C14)</f>
        <v>9859</v>
      </c>
      <c r="F14">
        <f>38275-(E14+D14+C14)</f>
        <v>9524</v>
      </c>
      <c r="G14">
        <f t="shared" si="0"/>
        <v>38275</v>
      </c>
      <c r="H14">
        <v>522</v>
      </c>
      <c r="I14">
        <f>760-H14</f>
        <v>238</v>
      </c>
      <c r="J14">
        <f>1078-(I14+H14)</f>
        <v>318</v>
      </c>
      <c r="K14">
        <f>1524-(J14+I14+H14)</f>
        <v>446</v>
      </c>
      <c r="L14">
        <f t="shared" si="1"/>
        <v>1524</v>
      </c>
      <c r="M14">
        <v>526</v>
      </c>
      <c r="N14">
        <f>780-M14</f>
        <v>254</v>
      </c>
      <c r="O14">
        <f>1098-(N14+M14)</f>
        <v>318</v>
      </c>
      <c r="P14">
        <f>1491-(O14+N14+M14)</f>
        <v>393</v>
      </c>
      <c r="Q14">
        <f t="shared" si="2"/>
        <v>1491</v>
      </c>
      <c r="R14">
        <v>371</v>
      </c>
      <c r="S14">
        <f>464-R14</f>
        <v>93</v>
      </c>
      <c r="T14">
        <f>689-(S14+R14)</f>
        <v>225</v>
      </c>
      <c r="U14">
        <f>1025-(T14+S14+R14)</f>
        <v>336</v>
      </c>
      <c r="V14">
        <f t="shared" si="3"/>
        <v>1025</v>
      </c>
    </row>
    <row r="15" spans="1:22" x14ac:dyDescent="0.4">
      <c r="A15">
        <v>14</v>
      </c>
      <c r="B15" s="1" t="s">
        <v>83</v>
      </c>
      <c r="C15">
        <v>24701</v>
      </c>
      <c r="D15">
        <v>26368</v>
      </c>
      <c r="E15">
        <v>28488</v>
      </c>
      <c r="F15">
        <v>29461</v>
      </c>
      <c r="G15">
        <f t="shared" si="0"/>
        <v>109018</v>
      </c>
      <c r="H15">
        <v>485</v>
      </c>
      <c r="I15">
        <v>386</v>
      </c>
      <c r="J15">
        <v>275</v>
      </c>
      <c r="K15">
        <v>777</v>
      </c>
      <c r="L15">
        <f t="shared" si="1"/>
        <v>1923</v>
      </c>
      <c r="M15">
        <v>500</v>
      </c>
      <c r="N15">
        <v>548</v>
      </c>
      <c r="O15">
        <v>202</v>
      </c>
      <c r="P15">
        <v>1272</v>
      </c>
      <c r="Q15">
        <f t="shared" si="2"/>
        <v>2522</v>
      </c>
      <c r="R15">
        <v>343</v>
      </c>
      <c r="S15">
        <v>373</v>
      </c>
      <c r="T15">
        <v>182</v>
      </c>
      <c r="U15">
        <v>857</v>
      </c>
      <c r="V15">
        <f t="shared" si="3"/>
        <v>1755</v>
      </c>
    </row>
    <row r="16" spans="1:22" x14ac:dyDescent="0.4">
      <c r="A16">
        <v>15</v>
      </c>
      <c r="B16" s="1" t="s">
        <v>84</v>
      </c>
      <c r="C16">
        <v>143052</v>
      </c>
      <c r="D16">
        <f>280206-C16</f>
        <v>137154</v>
      </c>
      <c r="E16">
        <v>433608</v>
      </c>
      <c r="F16">
        <f>565589-(E16+D16+C16)</f>
        <v>-148225</v>
      </c>
      <c r="G16">
        <f t="shared" si="0"/>
        <v>565589</v>
      </c>
      <c r="H16">
        <v>487</v>
      </c>
      <c r="I16">
        <f>421-H16</f>
        <v>-66</v>
      </c>
      <c r="J16">
        <f>1672-(I16+H16)</f>
        <v>1251</v>
      </c>
      <c r="K16">
        <f>2384-(J16+I16+H16)</f>
        <v>712</v>
      </c>
      <c r="L16">
        <f t="shared" si="1"/>
        <v>2384</v>
      </c>
      <c r="M16">
        <v>1393</v>
      </c>
      <c r="N16">
        <f>2271-M16</f>
        <v>878</v>
      </c>
      <c r="O16">
        <f>4438-(N16+M16)</f>
        <v>2167</v>
      </c>
      <c r="P16">
        <f>6276-(O16+N16+M16)</f>
        <v>1838</v>
      </c>
      <c r="Q16">
        <f t="shared" si="2"/>
        <v>6276</v>
      </c>
      <c r="R16">
        <v>948</v>
      </c>
      <c r="S16">
        <f>1637-R16</f>
        <v>689</v>
      </c>
      <c r="T16">
        <f>3243-(S16+R16)</f>
        <v>1606</v>
      </c>
      <c r="U16">
        <f>4467-(T16+S16+R16)</f>
        <v>1224</v>
      </c>
      <c r="V16">
        <f t="shared" si="3"/>
        <v>4467</v>
      </c>
    </row>
    <row r="17" spans="1:22" x14ac:dyDescent="0.4">
      <c r="A17">
        <v>16</v>
      </c>
      <c r="B17" s="1" t="s">
        <v>85</v>
      </c>
      <c r="C17">
        <v>15244</v>
      </c>
      <c r="D17">
        <f>30234-C17</f>
        <v>14990</v>
      </c>
      <c r="E17">
        <f>45545-(D17+C17)</f>
        <v>15311</v>
      </c>
      <c r="F17">
        <f>73523-(E17+D17+C17)</f>
        <v>27978</v>
      </c>
      <c r="G17">
        <f t="shared" si="0"/>
        <v>73523</v>
      </c>
      <c r="H17">
        <v>225</v>
      </c>
      <c r="I17">
        <f>161-H17</f>
        <v>-64</v>
      </c>
      <c r="J17">
        <f>357-(I17+H17)</f>
        <v>196</v>
      </c>
      <c r="K17">
        <f>2002-(J17+I17+H17)</f>
        <v>1645</v>
      </c>
      <c r="L17">
        <f t="shared" si="1"/>
        <v>2002</v>
      </c>
      <c r="M17">
        <v>275</v>
      </c>
      <c r="N17">
        <f>247-M17</f>
        <v>-28</v>
      </c>
      <c r="O17">
        <f>497-(N17+M17)</f>
        <v>250</v>
      </c>
      <c r="P17">
        <f>2171-(O17+N17+M17)</f>
        <v>1674</v>
      </c>
      <c r="Q17">
        <f t="shared" si="2"/>
        <v>2171</v>
      </c>
      <c r="R17">
        <v>618</v>
      </c>
      <c r="S17">
        <f>206-R17</f>
        <v>-412</v>
      </c>
      <c r="T17">
        <f>361-(S17+R17)</f>
        <v>155</v>
      </c>
      <c r="U17">
        <f>1575-(T17+S17+R17)</f>
        <v>1214</v>
      </c>
      <c r="V17">
        <f t="shared" si="3"/>
        <v>1575</v>
      </c>
    </row>
    <row r="18" spans="1:22" x14ac:dyDescent="0.4">
      <c r="A18">
        <v>17</v>
      </c>
      <c r="B18" s="1" t="s">
        <v>86</v>
      </c>
      <c r="C18">
        <v>38042</v>
      </c>
      <c r="D18">
        <v>40133</v>
      </c>
      <c r="E18">
        <f>82943-(D18)</f>
        <v>42810</v>
      </c>
      <c r="F18">
        <f>127691-(E18+D18)</f>
        <v>44748</v>
      </c>
      <c r="G18">
        <f t="shared" si="0"/>
        <v>165733</v>
      </c>
      <c r="H18">
        <v>-75</v>
      </c>
      <c r="I18">
        <v>-12</v>
      </c>
      <c r="J18">
        <f>334-(I18)</f>
        <v>346</v>
      </c>
      <c r="K18">
        <f>1040-(J18+I18)</f>
        <v>706</v>
      </c>
      <c r="L18">
        <f t="shared" si="1"/>
        <v>965</v>
      </c>
      <c r="M18">
        <v>121</v>
      </c>
      <c r="N18">
        <v>91</v>
      </c>
      <c r="O18">
        <f>547-(N18)</f>
        <v>456</v>
      </c>
      <c r="P18">
        <f>1353-(O18+N18)</f>
        <v>806</v>
      </c>
      <c r="Q18">
        <f t="shared" si="2"/>
        <v>1474</v>
      </c>
      <c r="R18">
        <v>38</v>
      </c>
      <c r="S18">
        <v>20</v>
      </c>
      <c r="T18">
        <f>270-(S18)</f>
        <v>250</v>
      </c>
      <c r="U18">
        <f>738-(T18+S18)</f>
        <v>468</v>
      </c>
      <c r="V18">
        <f t="shared" si="3"/>
        <v>776</v>
      </c>
    </row>
    <row r="19" spans="1:22" x14ac:dyDescent="0.4">
      <c r="A19">
        <v>18</v>
      </c>
      <c r="B19" s="1" t="s">
        <v>87</v>
      </c>
      <c r="C19">
        <v>76317</v>
      </c>
      <c r="D19">
        <f>162532-C19</f>
        <v>86215</v>
      </c>
      <c r="E19">
        <f>236164-(D19+C19)</f>
        <v>73632</v>
      </c>
      <c r="F19">
        <f>301449-(E19+D19+C19)</f>
        <v>65285</v>
      </c>
      <c r="G19">
        <f t="shared" si="0"/>
        <v>301449</v>
      </c>
      <c r="H19">
        <v>1096</v>
      </c>
      <c r="I19">
        <f>2659-H19</f>
        <v>1563</v>
      </c>
      <c r="J19">
        <f>3860-(I19+H19)</f>
        <v>1201</v>
      </c>
      <c r="K19">
        <f>4384-(J19+I19+H19)</f>
        <v>524</v>
      </c>
      <c r="L19">
        <f t="shared" si="1"/>
        <v>4384</v>
      </c>
      <c r="M19">
        <v>1064</v>
      </c>
      <c r="N19">
        <f>2520-M19</f>
        <v>1456</v>
      </c>
      <c r="O19">
        <f>3589-(N19+M19)</f>
        <v>1069</v>
      </c>
      <c r="P19">
        <f>3908-(O19+N19+M19)</f>
        <v>319</v>
      </c>
      <c r="Q19">
        <f t="shared" si="2"/>
        <v>3908</v>
      </c>
      <c r="R19">
        <v>630</v>
      </c>
      <c r="S19">
        <f>1431-R19</f>
        <v>801</v>
      </c>
      <c r="T19">
        <f>2378-(S19+R19)</f>
        <v>947</v>
      </c>
      <c r="U19">
        <f>2129-(T19+S19+R19)</f>
        <v>-249</v>
      </c>
      <c r="V19">
        <f t="shared" si="3"/>
        <v>2129</v>
      </c>
    </row>
    <row r="20" spans="1:22" x14ac:dyDescent="0.4">
      <c r="A20">
        <v>19</v>
      </c>
      <c r="B20" s="1" t="s">
        <v>88</v>
      </c>
      <c r="C20">
        <v>16711</v>
      </c>
      <c r="D20">
        <v>17223</v>
      </c>
      <c r="E20">
        <v>19038</v>
      </c>
      <c r="F20">
        <f>39718-(E20)</f>
        <v>20680</v>
      </c>
      <c r="G20">
        <f t="shared" si="0"/>
        <v>73652</v>
      </c>
      <c r="H20">
        <v>1192</v>
      </c>
      <c r="I20">
        <v>920</v>
      </c>
      <c r="J20">
        <v>1321</v>
      </c>
      <c r="K20">
        <f>2999-(J20)</f>
        <v>1678</v>
      </c>
      <c r="L20">
        <f t="shared" si="1"/>
        <v>5111</v>
      </c>
      <c r="M20">
        <v>1325</v>
      </c>
      <c r="N20">
        <v>968</v>
      </c>
      <c r="O20">
        <v>1403</v>
      </c>
      <c r="P20">
        <f>3061-(O20)</f>
        <v>1658</v>
      </c>
      <c r="Q20">
        <f t="shared" si="2"/>
        <v>5354</v>
      </c>
      <c r="R20">
        <v>851</v>
      </c>
      <c r="S20">
        <v>605</v>
      </c>
      <c r="T20">
        <v>919</v>
      </c>
      <c r="U20">
        <f>1984-(T20)</f>
        <v>1065</v>
      </c>
      <c r="V20">
        <f t="shared" si="3"/>
        <v>3440</v>
      </c>
    </row>
    <row r="21" spans="1:22" x14ac:dyDescent="0.4">
      <c r="A21">
        <v>20</v>
      </c>
      <c r="B21" s="1" t="s">
        <v>89</v>
      </c>
      <c r="C21">
        <v>2708</v>
      </c>
      <c r="D21">
        <f>5377-C21</f>
        <v>2669</v>
      </c>
      <c r="E21">
        <f>8272-(D21+C21)</f>
        <v>2895</v>
      </c>
      <c r="F21">
        <f>11680-(E21+D21+C21)</f>
        <v>3408</v>
      </c>
      <c r="G21">
        <f t="shared" si="0"/>
        <v>11680</v>
      </c>
      <c r="H21">
        <v>136</v>
      </c>
      <c r="I21">
        <f>228-H21</f>
        <v>92</v>
      </c>
      <c r="J21">
        <f>364-(I21+H21)</f>
        <v>136</v>
      </c>
      <c r="K21">
        <f>648-(J21+I21+H21)</f>
        <v>284</v>
      </c>
      <c r="L21">
        <f t="shared" si="1"/>
        <v>648</v>
      </c>
      <c r="M21">
        <v>137</v>
      </c>
      <c r="N21">
        <f>233-M21</f>
        <v>96</v>
      </c>
      <c r="O21">
        <f>371-(N21+M21)</f>
        <v>138</v>
      </c>
      <c r="P21">
        <f>653-(O21+N21+M21)</f>
        <v>282</v>
      </c>
      <c r="Q21">
        <f t="shared" si="2"/>
        <v>653</v>
      </c>
      <c r="R21">
        <v>139</v>
      </c>
      <c r="S21">
        <f>198-R21</f>
        <v>59</v>
      </c>
      <c r="T21">
        <f>285-(S21+R21)</f>
        <v>87</v>
      </c>
      <c r="U21">
        <f>449-(T21+S21+R21)</f>
        <v>164</v>
      </c>
      <c r="V21">
        <f t="shared" si="3"/>
        <v>449</v>
      </c>
    </row>
    <row r="22" spans="1:22" x14ac:dyDescent="0.4">
      <c r="A22">
        <v>21</v>
      </c>
      <c r="B22" s="1" t="s">
        <v>90</v>
      </c>
      <c r="C22">
        <v>14571</v>
      </c>
      <c r="D22">
        <f>29753-C22</f>
        <v>15182</v>
      </c>
      <c r="E22">
        <f>46627-(D22+C22)</f>
        <v>16874</v>
      </c>
      <c r="F22">
        <f>62832-(E22+D22+C22)</f>
        <v>16205</v>
      </c>
      <c r="G22">
        <f t="shared" si="0"/>
        <v>62832</v>
      </c>
      <c r="H22">
        <v>794</v>
      </c>
      <c r="I22">
        <f>1497-H22</f>
        <v>703</v>
      </c>
      <c r="J22">
        <f>2302-(I22+H22)</f>
        <v>805</v>
      </c>
      <c r="K22">
        <f>3144-(J22+I22+H22)</f>
        <v>842</v>
      </c>
      <c r="L22">
        <f t="shared" si="1"/>
        <v>3144</v>
      </c>
      <c r="M22">
        <v>795</v>
      </c>
      <c r="N22">
        <f>1499-M22</f>
        <v>704</v>
      </c>
      <c r="O22">
        <f>2309-(N22+M22)</f>
        <v>810</v>
      </c>
      <c r="P22">
        <f>3148-(O22+N22+M22)</f>
        <v>839</v>
      </c>
      <c r="Q22">
        <f t="shared" si="2"/>
        <v>3148</v>
      </c>
      <c r="R22">
        <v>535</v>
      </c>
      <c r="S22">
        <f>1018-R22</f>
        <v>483</v>
      </c>
      <c r="T22">
        <f>2271-(S22+R22)</f>
        <v>1253</v>
      </c>
      <c r="U22">
        <f>3005-(T22+S22+R22)</f>
        <v>734</v>
      </c>
      <c r="V22">
        <f t="shared" si="3"/>
        <v>3005</v>
      </c>
    </row>
    <row r="23" spans="1:22" x14ac:dyDescent="0.4">
      <c r="A23">
        <v>22</v>
      </c>
      <c r="B23" s="1" t="s">
        <v>91</v>
      </c>
      <c r="C23">
        <v>8614</v>
      </c>
      <c r="D23">
        <f>17861-C23</f>
        <v>9247</v>
      </c>
      <c r="E23">
        <f>27564-(D23+C23)</f>
        <v>9703</v>
      </c>
      <c r="F23">
        <f>37252-(E23+D23+C23)</f>
        <v>9688</v>
      </c>
      <c r="G23">
        <f t="shared" si="0"/>
        <v>37252</v>
      </c>
      <c r="H23">
        <v>166</v>
      </c>
      <c r="I23">
        <f>293-H23</f>
        <v>127</v>
      </c>
      <c r="J23">
        <f>470-(I23+H23)</f>
        <v>177</v>
      </c>
      <c r="K23">
        <f>694-(J23+I23+H23)</f>
        <v>224</v>
      </c>
      <c r="L23">
        <f t="shared" si="1"/>
        <v>694</v>
      </c>
      <c r="M23">
        <v>181</v>
      </c>
      <c r="N23">
        <f>323-M23</f>
        <v>142</v>
      </c>
      <c r="O23">
        <f>518-(N23+M23)</f>
        <v>195</v>
      </c>
      <c r="P23">
        <f>762-(O23+N23+M23)</f>
        <v>244</v>
      </c>
      <c r="Q23">
        <f t="shared" si="2"/>
        <v>762</v>
      </c>
      <c r="R23">
        <v>118</v>
      </c>
      <c r="S23">
        <f>206-R23</f>
        <v>88</v>
      </c>
      <c r="T23">
        <f>336-(S23+R23)</f>
        <v>130</v>
      </c>
      <c r="U23">
        <f>475-(T23+S23+R23)</f>
        <v>139</v>
      </c>
      <c r="V23">
        <f t="shared" si="3"/>
        <v>475</v>
      </c>
    </row>
    <row r="24" spans="1:22" x14ac:dyDescent="0.4">
      <c r="A24">
        <v>23</v>
      </c>
      <c r="B24" s="1" t="s">
        <v>92</v>
      </c>
      <c r="C24">
        <v>2619</v>
      </c>
      <c r="D24">
        <f>5372-C24</f>
        <v>2753</v>
      </c>
      <c r="E24">
        <f>8091-(D24+C24)</f>
        <v>2719</v>
      </c>
      <c r="F24">
        <f>11058-(E24+D24+C24)</f>
        <v>2967</v>
      </c>
      <c r="G24">
        <f t="shared" si="0"/>
        <v>11058</v>
      </c>
      <c r="H24">
        <v>-6</v>
      </c>
      <c r="I24">
        <f>221-H24</f>
        <v>227</v>
      </c>
      <c r="J24">
        <f>280-(I24+H24)</f>
        <v>59</v>
      </c>
      <c r="K24">
        <f>358-(J24+I24+H24)</f>
        <v>78</v>
      </c>
      <c r="L24">
        <f t="shared" si="1"/>
        <v>358</v>
      </c>
      <c r="M24">
        <v>-2</v>
      </c>
      <c r="N24">
        <f>235-M24</f>
        <v>237</v>
      </c>
      <c r="O24">
        <f>293-(N24+M24)</f>
        <v>58</v>
      </c>
      <c r="P24">
        <f>376-(O24+N24+M24)</f>
        <v>83</v>
      </c>
      <c r="Q24">
        <f t="shared" si="2"/>
        <v>376</v>
      </c>
      <c r="R24">
        <v>40</v>
      </c>
      <c r="S24">
        <f>210-R24</f>
        <v>170</v>
      </c>
      <c r="T24">
        <f>482-(S24+R24)</f>
        <v>272</v>
      </c>
      <c r="U24">
        <f>613-(T24+S24+R24)</f>
        <v>131</v>
      </c>
      <c r="V24">
        <f t="shared" si="3"/>
        <v>613</v>
      </c>
    </row>
    <row r="25" spans="1:22" x14ac:dyDescent="0.4">
      <c r="A25">
        <v>24</v>
      </c>
      <c r="B25" s="1" t="s">
        <v>93</v>
      </c>
      <c r="C25">
        <v>482</v>
      </c>
      <c r="D25">
        <f>966-C25</f>
        <v>484</v>
      </c>
      <c r="E25">
        <f>1482-(D25+C25)</f>
        <v>516</v>
      </c>
      <c r="F25">
        <f>2106-(E25+D25+C25)</f>
        <v>624</v>
      </c>
      <c r="G25">
        <f t="shared" si="0"/>
        <v>2106</v>
      </c>
      <c r="H25">
        <v>68</v>
      </c>
      <c r="I25">
        <f>137-H25</f>
        <v>69</v>
      </c>
      <c r="J25">
        <f>210-(I25+H25)</f>
        <v>73</v>
      </c>
      <c r="K25">
        <f>297-(J25+I25+H25)</f>
        <v>87</v>
      </c>
      <c r="L25">
        <f t="shared" si="1"/>
        <v>297</v>
      </c>
      <c r="M25">
        <v>68</v>
      </c>
      <c r="N25">
        <f>137-M25</f>
        <v>69</v>
      </c>
      <c r="O25">
        <f>213-(N25+M25)</f>
        <v>76</v>
      </c>
      <c r="P25">
        <f>300-(O25+N25+M25)</f>
        <v>87</v>
      </c>
      <c r="Q25">
        <f t="shared" si="2"/>
        <v>300</v>
      </c>
      <c r="R25">
        <v>47</v>
      </c>
      <c r="S25">
        <f>106-R25</f>
        <v>59</v>
      </c>
      <c r="T25">
        <f>159-(S25+R25)</f>
        <v>53</v>
      </c>
      <c r="U25">
        <f>236-(T25+S25+R25)</f>
        <v>77</v>
      </c>
      <c r="V25">
        <f t="shared" si="3"/>
        <v>236</v>
      </c>
    </row>
    <row r="26" spans="1:22" x14ac:dyDescent="0.4">
      <c r="A26">
        <v>25</v>
      </c>
      <c r="B26" s="1" t="s">
        <v>94</v>
      </c>
      <c r="C26">
        <v>1117</v>
      </c>
      <c r="D26">
        <v>831</v>
      </c>
      <c r="E26">
        <v>1301</v>
      </c>
      <c r="F26">
        <v>1626</v>
      </c>
      <c r="G26">
        <f t="shared" si="0"/>
        <v>4875</v>
      </c>
      <c r="H26">
        <v>91</v>
      </c>
      <c r="I26">
        <v>19</v>
      </c>
      <c r="J26">
        <v>28</v>
      </c>
      <c r="K26">
        <v>133</v>
      </c>
      <c r="L26">
        <f t="shared" si="1"/>
        <v>271</v>
      </c>
      <c r="M26">
        <v>95</v>
      </c>
      <c r="N26">
        <v>28</v>
      </c>
      <c r="O26">
        <v>36</v>
      </c>
      <c r="P26">
        <v>138</v>
      </c>
      <c r="Q26">
        <f t="shared" si="2"/>
        <v>297</v>
      </c>
      <c r="R26">
        <v>66</v>
      </c>
      <c r="S26">
        <v>19</v>
      </c>
      <c r="T26">
        <v>28</v>
      </c>
      <c r="U26">
        <v>95</v>
      </c>
      <c r="V26">
        <f t="shared" si="3"/>
        <v>208</v>
      </c>
    </row>
    <row r="27" spans="1:22" x14ac:dyDescent="0.4">
      <c r="A27">
        <v>26</v>
      </c>
      <c r="D27">
        <f t="shared" ref="D27:D75" si="4">-C27</f>
        <v>0</v>
      </c>
      <c r="E27">
        <f t="shared" ref="E27:E75" si="5">-(D27+C27)</f>
        <v>0</v>
      </c>
      <c r="F27">
        <f t="shared" ref="F27:F75" si="6">-(E27+D27+C27)</f>
        <v>0</v>
      </c>
      <c r="G27">
        <f t="shared" si="0"/>
        <v>0</v>
      </c>
      <c r="I27">
        <f t="shared" ref="I27:I75" si="7">-H27</f>
        <v>0</v>
      </c>
      <c r="J27">
        <f t="shared" ref="J27:J75" si="8">-(I27+H27)</f>
        <v>0</v>
      </c>
      <c r="K27">
        <f t="shared" ref="K27:K75" si="9">-(J27+I27+H27)</f>
        <v>0</v>
      </c>
      <c r="L27">
        <f t="shared" si="1"/>
        <v>0</v>
      </c>
      <c r="N27">
        <f t="shared" ref="N27:N75" si="10">-M27</f>
        <v>0</v>
      </c>
      <c r="O27">
        <f t="shared" ref="O27:O75" si="11">-(N27+M27)</f>
        <v>0</v>
      </c>
      <c r="P27">
        <f t="shared" ref="P27:P75" si="12">-(O27+N27+M27)</f>
        <v>0</v>
      </c>
      <c r="Q27">
        <f t="shared" si="2"/>
        <v>0</v>
      </c>
      <c r="S27">
        <f t="shared" ref="S27:S75" si="13">-R27</f>
        <v>0</v>
      </c>
      <c r="T27">
        <f t="shared" ref="T27:T75" si="14">-(S27+R27)</f>
        <v>0</v>
      </c>
      <c r="U27">
        <f t="shared" ref="U27:U75" si="15">-(T27+S27+R27)</f>
        <v>0</v>
      </c>
      <c r="V27">
        <f t="shared" si="3"/>
        <v>0</v>
      </c>
    </row>
    <row r="28" spans="1:22" x14ac:dyDescent="0.4">
      <c r="A28">
        <v>27</v>
      </c>
      <c r="D28">
        <f t="shared" si="4"/>
        <v>0</v>
      </c>
      <c r="E28">
        <f t="shared" si="5"/>
        <v>0</v>
      </c>
      <c r="F28">
        <f t="shared" si="6"/>
        <v>0</v>
      </c>
      <c r="G28">
        <f t="shared" si="0"/>
        <v>0</v>
      </c>
      <c r="I28">
        <f t="shared" si="7"/>
        <v>0</v>
      </c>
      <c r="J28">
        <f t="shared" si="8"/>
        <v>0</v>
      </c>
      <c r="K28">
        <f t="shared" si="9"/>
        <v>0</v>
      </c>
      <c r="L28">
        <f t="shared" si="1"/>
        <v>0</v>
      </c>
      <c r="N28">
        <f t="shared" si="10"/>
        <v>0</v>
      </c>
      <c r="O28">
        <f t="shared" si="11"/>
        <v>0</v>
      </c>
      <c r="P28">
        <f t="shared" si="12"/>
        <v>0</v>
      </c>
      <c r="Q28">
        <f t="shared" si="2"/>
        <v>0</v>
      </c>
      <c r="S28">
        <f t="shared" si="13"/>
        <v>0</v>
      </c>
      <c r="T28">
        <f t="shared" si="14"/>
        <v>0</v>
      </c>
      <c r="U28">
        <f t="shared" si="15"/>
        <v>0</v>
      </c>
      <c r="V28">
        <f t="shared" si="3"/>
        <v>0</v>
      </c>
    </row>
    <row r="29" spans="1:22" x14ac:dyDescent="0.4">
      <c r="A29">
        <v>28</v>
      </c>
      <c r="D29">
        <f t="shared" si="4"/>
        <v>0</v>
      </c>
      <c r="E29">
        <f t="shared" si="5"/>
        <v>0</v>
      </c>
      <c r="F29">
        <f t="shared" si="6"/>
        <v>0</v>
      </c>
      <c r="G29">
        <f t="shared" si="0"/>
        <v>0</v>
      </c>
      <c r="I29">
        <f t="shared" si="7"/>
        <v>0</v>
      </c>
      <c r="J29">
        <f t="shared" si="8"/>
        <v>0</v>
      </c>
      <c r="K29">
        <f t="shared" si="9"/>
        <v>0</v>
      </c>
      <c r="L29">
        <f t="shared" si="1"/>
        <v>0</v>
      </c>
      <c r="N29">
        <f t="shared" si="10"/>
        <v>0</v>
      </c>
      <c r="O29">
        <f t="shared" si="11"/>
        <v>0</v>
      </c>
      <c r="P29">
        <f t="shared" si="12"/>
        <v>0</v>
      </c>
      <c r="Q29">
        <f t="shared" si="2"/>
        <v>0</v>
      </c>
      <c r="S29">
        <f t="shared" si="13"/>
        <v>0</v>
      </c>
      <c r="T29">
        <f t="shared" si="14"/>
        <v>0</v>
      </c>
      <c r="U29">
        <f t="shared" si="15"/>
        <v>0</v>
      </c>
      <c r="V29">
        <f t="shared" si="3"/>
        <v>0</v>
      </c>
    </row>
    <row r="30" spans="1:22" x14ac:dyDescent="0.4">
      <c r="A30">
        <v>29</v>
      </c>
      <c r="D30">
        <f t="shared" si="4"/>
        <v>0</v>
      </c>
      <c r="E30">
        <f t="shared" si="5"/>
        <v>0</v>
      </c>
      <c r="F30">
        <f t="shared" si="6"/>
        <v>0</v>
      </c>
      <c r="G30">
        <f t="shared" si="0"/>
        <v>0</v>
      </c>
      <c r="I30">
        <f t="shared" si="7"/>
        <v>0</v>
      </c>
      <c r="J30">
        <f t="shared" si="8"/>
        <v>0</v>
      </c>
      <c r="K30">
        <f t="shared" si="9"/>
        <v>0</v>
      </c>
      <c r="L30">
        <f t="shared" si="1"/>
        <v>0</v>
      </c>
      <c r="N30">
        <f t="shared" si="10"/>
        <v>0</v>
      </c>
      <c r="O30">
        <f t="shared" si="11"/>
        <v>0</v>
      </c>
      <c r="P30">
        <f t="shared" si="12"/>
        <v>0</v>
      </c>
      <c r="Q30">
        <f t="shared" si="2"/>
        <v>0</v>
      </c>
      <c r="S30">
        <f t="shared" si="13"/>
        <v>0</v>
      </c>
      <c r="T30">
        <f t="shared" si="14"/>
        <v>0</v>
      </c>
      <c r="U30">
        <f t="shared" si="15"/>
        <v>0</v>
      </c>
      <c r="V30">
        <f t="shared" si="3"/>
        <v>0</v>
      </c>
    </row>
    <row r="31" spans="1:22" x14ac:dyDescent="0.4">
      <c r="A31">
        <v>30</v>
      </c>
      <c r="D31">
        <f t="shared" si="4"/>
        <v>0</v>
      </c>
      <c r="E31">
        <f t="shared" si="5"/>
        <v>0</v>
      </c>
      <c r="F31">
        <f t="shared" si="6"/>
        <v>0</v>
      </c>
      <c r="G31">
        <f t="shared" si="0"/>
        <v>0</v>
      </c>
      <c r="I31">
        <f t="shared" si="7"/>
        <v>0</v>
      </c>
      <c r="J31">
        <f t="shared" si="8"/>
        <v>0</v>
      </c>
      <c r="K31">
        <f t="shared" si="9"/>
        <v>0</v>
      </c>
      <c r="L31">
        <f t="shared" si="1"/>
        <v>0</v>
      </c>
      <c r="N31">
        <f t="shared" si="10"/>
        <v>0</v>
      </c>
      <c r="O31">
        <f t="shared" si="11"/>
        <v>0</v>
      </c>
      <c r="P31">
        <f t="shared" si="12"/>
        <v>0</v>
      </c>
      <c r="Q31">
        <f t="shared" si="2"/>
        <v>0</v>
      </c>
      <c r="S31">
        <f t="shared" si="13"/>
        <v>0</v>
      </c>
      <c r="T31">
        <f t="shared" si="14"/>
        <v>0</v>
      </c>
      <c r="U31">
        <f t="shared" si="15"/>
        <v>0</v>
      </c>
      <c r="V31">
        <f t="shared" si="3"/>
        <v>0</v>
      </c>
    </row>
    <row r="32" spans="1:22" x14ac:dyDescent="0.4">
      <c r="A32">
        <v>31</v>
      </c>
      <c r="D32">
        <f t="shared" si="4"/>
        <v>0</v>
      </c>
      <c r="E32">
        <f t="shared" si="5"/>
        <v>0</v>
      </c>
      <c r="F32">
        <f t="shared" si="6"/>
        <v>0</v>
      </c>
      <c r="G32">
        <f t="shared" si="0"/>
        <v>0</v>
      </c>
      <c r="I32">
        <f t="shared" si="7"/>
        <v>0</v>
      </c>
      <c r="J32">
        <f t="shared" si="8"/>
        <v>0</v>
      </c>
      <c r="K32">
        <f t="shared" si="9"/>
        <v>0</v>
      </c>
      <c r="L32">
        <f t="shared" si="1"/>
        <v>0</v>
      </c>
      <c r="N32">
        <f t="shared" si="10"/>
        <v>0</v>
      </c>
      <c r="O32">
        <f t="shared" si="11"/>
        <v>0</v>
      </c>
      <c r="P32">
        <f t="shared" si="12"/>
        <v>0</v>
      </c>
      <c r="Q32">
        <f t="shared" si="2"/>
        <v>0</v>
      </c>
      <c r="S32">
        <f t="shared" si="13"/>
        <v>0</v>
      </c>
      <c r="T32">
        <f t="shared" si="14"/>
        <v>0</v>
      </c>
      <c r="U32">
        <f t="shared" si="15"/>
        <v>0</v>
      </c>
      <c r="V32">
        <f t="shared" si="3"/>
        <v>0</v>
      </c>
    </row>
    <row r="33" spans="1:22" x14ac:dyDescent="0.4">
      <c r="A33">
        <v>32</v>
      </c>
      <c r="D33">
        <f t="shared" si="4"/>
        <v>0</v>
      </c>
      <c r="E33">
        <f t="shared" si="5"/>
        <v>0</v>
      </c>
      <c r="F33">
        <f t="shared" si="6"/>
        <v>0</v>
      </c>
      <c r="G33">
        <f t="shared" si="0"/>
        <v>0</v>
      </c>
      <c r="I33">
        <f t="shared" si="7"/>
        <v>0</v>
      </c>
      <c r="J33">
        <f t="shared" si="8"/>
        <v>0</v>
      </c>
      <c r="K33">
        <f t="shared" si="9"/>
        <v>0</v>
      </c>
      <c r="L33">
        <f t="shared" si="1"/>
        <v>0</v>
      </c>
      <c r="N33">
        <f t="shared" si="10"/>
        <v>0</v>
      </c>
      <c r="O33">
        <f t="shared" si="11"/>
        <v>0</v>
      </c>
      <c r="P33">
        <f t="shared" si="12"/>
        <v>0</v>
      </c>
      <c r="Q33">
        <f t="shared" si="2"/>
        <v>0</v>
      </c>
      <c r="S33">
        <f t="shared" si="13"/>
        <v>0</v>
      </c>
      <c r="T33">
        <f t="shared" si="14"/>
        <v>0</v>
      </c>
      <c r="U33">
        <f t="shared" si="15"/>
        <v>0</v>
      </c>
      <c r="V33">
        <f t="shared" si="3"/>
        <v>0</v>
      </c>
    </row>
    <row r="34" spans="1:22" x14ac:dyDescent="0.4">
      <c r="A34">
        <v>33</v>
      </c>
      <c r="D34">
        <f t="shared" si="4"/>
        <v>0</v>
      </c>
      <c r="E34">
        <f t="shared" si="5"/>
        <v>0</v>
      </c>
      <c r="F34">
        <f t="shared" si="6"/>
        <v>0</v>
      </c>
      <c r="G34">
        <f t="shared" si="0"/>
        <v>0</v>
      </c>
      <c r="I34">
        <f t="shared" si="7"/>
        <v>0</v>
      </c>
      <c r="J34">
        <f t="shared" si="8"/>
        <v>0</v>
      </c>
      <c r="K34">
        <f t="shared" si="9"/>
        <v>0</v>
      </c>
      <c r="L34">
        <f t="shared" si="1"/>
        <v>0</v>
      </c>
      <c r="N34">
        <f t="shared" si="10"/>
        <v>0</v>
      </c>
      <c r="O34">
        <f t="shared" si="11"/>
        <v>0</v>
      </c>
      <c r="P34">
        <f t="shared" si="12"/>
        <v>0</v>
      </c>
      <c r="Q34">
        <f t="shared" si="2"/>
        <v>0</v>
      </c>
      <c r="S34">
        <f t="shared" si="13"/>
        <v>0</v>
      </c>
      <c r="T34">
        <f t="shared" si="14"/>
        <v>0</v>
      </c>
      <c r="U34">
        <f t="shared" si="15"/>
        <v>0</v>
      </c>
      <c r="V34">
        <f t="shared" si="3"/>
        <v>0</v>
      </c>
    </row>
    <row r="35" spans="1:22" x14ac:dyDescent="0.4">
      <c r="A35">
        <v>34</v>
      </c>
      <c r="D35">
        <f t="shared" si="4"/>
        <v>0</v>
      </c>
      <c r="E35">
        <f t="shared" si="5"/>
        <v>0</v>
      </c>
      <c r="F35">
        <f t="shared" si="6"/>
        <v>0</v>
      </c>
      <c r="G35">
        <f t="shared" si="0"/>
        <v>0</v>
      </c>
      <c r="I35">
        <f t="shared" si="7"/>
        <v>0</v>
      </c>
      <c r="J35">
        <f t="shared" si="8"/>
        <v>0</v>
      </c>
      <c r="K35">
        <f t="shared" si="9"/>
        <v>0</v>
      </c>
      <c r="L35">
        <f t="shared" si="1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>
        <f t="shared" si="2"/>
        <v>0</v>
      </c>
      <c r="S35">
        <f t="shared" si="13"/>
        <v>0</v>
      </c>
      <c r="T35">
        <f t="shared" si="14"/>
        <v>0</v>
      </c>
      <c r="U35">
        <f t="shared" si="15"/>
        <v>0</v>
      </c>
      <c r="V35">
        <f t="shared" si="3"/>
        <v>0</v>
      </c>
    </row>
    <row r="36" spans="1:22" x14ac:dyDescent="0.4">
      <c r="A36">
        <v>35</v>
      </c>
      <c r="D36">
        <f t="shared" si="4"/>
        <v>0</v>
      </c>
      <c r="E36">
        <f t="shared" si="5"/>
        <v>0</v>
      </c>
      <c r="F36">
        <f t="shared" si="6"/>
        <v>0</v>
      </c>
      <c r="G36">
        <f t="shared" si="0"/>
        <v>0</v>
      </c>
      <c r="I36">
        <f t="shared" si="7"/>
        <v>0</v>
      </c>
      <c r="J36">
        <f t="shared" si="8"/>
        <v>0</v>
      </c>
      <c r="K36">
        <f t="shared" si="9"/>
        <v>0</v>
      </c>
      <c r="L36">
        <f t="shared" si="1"/>
        <v>0</v>
      </c>
      <c r="N36">
        <f t="shared" si="10"/>
        <v>0</v>
      </c>
      <c r="O36">
        <f t="shared" si="11"/>
        <v>0</v>
      </c>
      <c r="P36">
        <f t="shared" si="12"/>
        <v>0</v>
      </c>
      <c r="Q36">
        <f t="shared" si="2"/>
        <v>0</v>
      </c>
      <c r="S36">
        <f t="shared" si="13"/>
        <v>0</v>
      </c>
      <c r="T36">
        <f t="shared" si="14"/>
        <v>0</v>
      </c>
      <c r="U36">
        <f t="shared" si="15"/>
        <v>0</v>
      </c>
      <c r="V36">
        <f t="shared" si="3"/>
        <v>0</v>
      </c>
    </row>
    <row r="37" spans="1:22" x14ac:dyDescent="0.4">
      <c r="A37">
        <v>36</v>
      </c>
      <c r="D37">
        <f t="shared" si="4"/>
        <v>0</v>
      </c>
      <c r="E37">
        <f t="shared" si="5"/>
        <v>0</v>
      </c>
      <c r="F37">
        <f t="shared" si="6"/>
        <v>0</v>
      </c>
      <c r="G37">
        <f t="shared" si="0"/>
        <v>0</v>
      </c>
      <c r="I37">
        <f t="shared" si="7"/>
        <v>0</v>
      </c>
      <c r="J37">
        <f t="shared" si="8"/>
        <v>0</v>
      </c>
      <c r="K37">
        <f t="shared" si="9"/>
        <v>0</v>
      </c>
      <c r="L37">
        <f t="shared" si="1"/>
        <v>0</v>
      </c>
      <c r="N37">
        <f t="shared" si="10"/>
        <v>0</v>
      </c>
      <c r="O37">
        <f t="shared" si="11"/>
        <v>0</v>
      </c>
      <c r="P37">
        <f t="shared" si="12"/>
        <v>0</v>
      </c>
      <c r="Q37">
        <f t="shared" si="2"/>
        <v>0</v>
      </c>
      <c r="S37">
        <f t="shared" si="13"/>
        <v>0</v>
      </c>
      <c r="T37">
        <f t="shared" si="14"/>
        <v>0</v>
      </c>
      <c r="U37">
        <f t="shared" si="15"/>
        <v>0</v>
      </c>
      <c r="V37">
        <f t="shared" si="3"/>
        <v>0</v>
      </c>
    </row>
    <row r="38" spans="1:22" x14ac:dyDescent="0.4">
      <c r="A38">
        <v>37</v>
      </c>
      <c r="D38">
        <f t="shared" si="4"/>
        <v>0</v>
      </c>
      <c r="E38">
        <f t="shared" si="5"/>
        <v>0</v>
      </c>
      <c r="F38">
        <f t="shared" si="6"/>
        <v>0</v>
      </c>
      <c r="G38">
        <f t="shared" si="0"/>
        <v>0</v>
      </c>
      <c r="I38">
        <f t="shared" si="7"/>
        <v>0</v>
      </c>
      <c r="J38">
        <f t="shared" si="8"/>
        <v>0</v>
      </c>
      <c r="K38">
        <f t="shared" si="9"/>
        <v>0</v>
      </c>
      <c r="L38">
        <f t="shared" si="1"/>
        <v>0</v>
      </c>
      <c r="N38">
        <f t="shared" si="10"/>
        <v>0</v>
      </c>
      <c r="O38">
        <f t="shared" si="11"/>
        <v>0</v>
      </c>
      <c r="P38">
        <f t="shared" si="12"/>
        <v>0</v>
      </c>
      <c r="Q38">
        <f t="shared" si="2"/>
        <v>0</v>
      </c>
      <c r="S38">
        <f t="shared" si="13"/>
        <v>0</v>
      </c>
      <c r="T38">
        <f t="shared" si="14"/>
        <v>0</v>
      </c>
      <c r="U38">
        <f t="shared" si="15"/>
        <v>0</v>
      </c>
      <c r="V38">
        <f t="shared" si="3"/>
        <v>0</v>
      </c>
    </row>
    <row r="39" spans="1:22" x14ac:dyDescent="0.4">
      <c r="A39">
        <v>38</v>
      </c>
      <c r="D39">
        <f t="shared" si="4"/>
        <v>0</v>
      </c>
      <c r="E39">
        <f t="shared" si="5"/>
        <v>0</v>
      </c>
      <c r="F39">
        <f t="shared" si="6"/>
        <v>0</v>
      </c>
      <c r="G39">
        <f t="shared" si="0"/>
        <v>0</v>
      </c>
      <c r="I39">
        <f t="shared" si="7"/>
        <v>0</v>
      </c>
      <c r="J39">
        <f t="shared" si="8"/>
        <v>0</v>
      </c>
      <c r="K39">
        <f t="shared" si="9"/>
        <v>0</v>
      </c>
      <c r="L39">
        <f t="shared" si="1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>
        <f t="shared" si="2"/>
        <v>0</v>
      </c>
      <c r="S39">
        <f t="shared" si="13"/>
        <v>0</v>
      </c>
      <c r="T39">
        <f t="shared" si="14"/>
        <v>0</v>
      </c>
      <c r="U39">
        <f t="shared" si="15"/>
        <v>0</v>
      </c>
      <c r="V39">
        <f t="shared" si="3"/>
        <v>0</v>
      </c>
    </row>
    <row r="40" spans="1:22" x14ac:dyDescent="0.4">
      <c r="A40">
        <v>39</v>
      </c>
      <c r="D40">
        <f t="shared" si="4"/>
        <v>0</v>
      </c>
      <c r="E40">
        <f t="shared" si="5"/>
        <v>0</v>
      </c>
      <c r="F40">
        <f t="shared" si="6"/>
        <v>0</v>
      </c>
      <c r="G40">
        <f t="shared" si="0"/>
        <v>0</v>
      </c>
      <c r="I40">
        <f t="shared" si="7"/>
        <v>0</v>
      </c>
      <c r="J40">
        <f t="shared" si="8"/>
        <v>0</v>
      </c>
      <c r="K40">
        <f t="shared" si="9"/>
        <v>0</v>
      </c>
      <c r="L40">
        <f t="shared" si="1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>
        <f t="shared" si="2"/>
        <v>0</v>
      </c>
      <c r="S40">
        <f t="shared" si="13"/>
        <v>0</v>
      </c>
      <c r="T40">
        <f t="shared" si="14"/>
        <v>0</v>
      </c>
      <c r="U40">
        <f t="shared" si="15"/>
        <v>0</v>
      </c>
      <c r="V40">
        <f t="shared" si="3"/>
        <v>0</v>
      </c>
    </row>
    <row r="41" spans="1:22" x14ac:dyDescent="0.4">
      <c r="A41">
        <v>40</v>
      </c>
      <c r="D41">
        <f t="shared" si="4"/>
        <v>0</v>
      </c>
      <c r="E41">
        <f t="shared" si="5"/>
        <v>0</v>
      </c>
      <c r="F41">
        <f t="shared" si="6"/>
        <v>0</v>
      </c>
      <c r="G41">
        <f t="shared" si="0"/>
        <v>0</v>
      </c>
      <c r="I41">
        <f t="shared" si="7"/>
        <v>0</v>
      </c>
      <c r="J41">
        <f t="shared" si="8"/>
        <v>0</v>
      </c>
      <c r="K41">
        <f t="shared" si="9"/>
        <v>0</v>
      </c>
      <c r="L41">
        <f t="shared" si="1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f t="shared" si="2"/>
        <v>0</v>
      </c>
      <c r="S41">
        <f t="shared" si="13"/>
        <v>0</v>
      </c>
      <c r="T41">
        <f t="shared" si="14"/>
        <v>0</v>
      </c>
      <c r="U41">
        <f t="shared" si="15"/>
        <v>0</v>
      </c>
      <c r="V41">
        <f t="shared" si="3"/>
        <v>0</v>
      </c>
    </row>
    <row r="42" spans="1:22" x14ac:dyDescent="0.4">
      <c r="A42">
        <v>41</v>
      </c>
      <c r="D42">
        <f t="shared" si="4"/>
        <v>0</v>
      </c>
      <c r="E42">
        <f t="shared" si="5"/>
        <v>0</v>
      </c>
      <c r="F42">
        <f t="shared" si="6"/>
        <v>0</v>
      </c>
      <c r="G42">
        <f t="shared" si="0"/>
        <v>0</v>
      </c>
      <c r="I42">
        <f t="shared" si="7"/>
        <v>0</v>
      </c>
      <c r="J42">
        <f t="shared" si="8"/>
        <v>0</v>
      </c>
      <c r="K42">
        <f t="shared" si="9"/>
        <v>0</v>
      </c>
      <c r="L42">
        <f t="shared" si="1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>
        <f t="shared" si="2"/>
        <v>0</v>
      </c>
      <c r="S42">
        <f t="shared" si="13"/>
        <v>0</v>
      </c>
      <c r="T42">
        <f t="shared" si="14"/>
        <v>0</v>
      </c>
      <c r="U42">
        <f t="shared" si="15"/>
        <v>0</v>
      </c>
      <c r="V42">
        <f t="shared" si="3"/>
        <v>0</v>
      </c>
    </row>
    <row r="43" spans="1:22" x14ac:dyDescent="0.4">
      <c r="A43">
        <v>42</v>
      </c>
      <c r="D43">
        <f t="shared" si="4"/>
        <v>0</v>
      </c>
      <c r="E43">
        <f t="shared" si="5"/>
        <v>0</v>
      </c>
      <c r="F43">
        <f t="shared" si="6"/>
        <v>0</v>
      </c>
      <c r="G43">
        <f t="shared" si="0"/>
        <v>0</v>
      </c>
      <c r="I43">
        <f t="shared" si="7"/>
        <v>0</v>
      </c>
      <c r="J43">
        <f t="shared" si="8"/>
        <v>0</v>
      </c>
      <c r="K43">
        <f t="shared" si="9"/>
        <v>0</v>
      </c>
      <c r="L43">
        <f t="shared" si="1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>
        <f t="shared" si="2"/>
        <v>0</v>
      </c>
      <c r="S43">
        <f t="shared" si="13"/>
        <v>0</v>
      </c>
      <c r="T43">
        <f t="shared" si="14"/>
        <v>0</v>
      </c>
      <c r="U43">
        <f t="shared" si="15"/>
        <v>0</v>
      </c>
      <c r="V43">
        <f t="shared" si="3"/>
        <v>0</v>
      </c>
    </row>
    <row r="44" spans="1:22" x14ac:dyDescent="0.4">
      <c r="A44">
        <v>43</v>
      </c>
      <c r="D44">
        <f t="shared" si="4"/>
        <v>0</v>
      </c>
      <c r="E44">
        <f t="shared" si="5"/>
        <v>0</v>
      </c>
      <c r="F44">
        <f t="shared" si="6"/>
        <v>0</v>
      </c>
      <c r="G44">
        <f t="shared" si="0"/>
        <v>0</v>
      </c>
      <c r="I44">
        <f t="shared" si="7"/>
        <v>0</v>
      </c>
      <c r="J44">
        <f t="shared" si="8"/>
        <v>0</v>
      </c>
      <c r="K44">
        <f t="shared" si="9"/>
        <v>0</v>
      </c>
      <c r="L44">
        <f t="shared" si="1"/>
        <v>0</v>
      </c>
      <c r="N44">
        <f t="shared" si="10"/>
        <v>0</v>
      </c>
      <c r="O44">
        <f t="shared" si="11"/>
        <v>0</v>
      </c>
      <c r="P44">
        <f t="shared" si="12"/>
        <v>0</v>
      </c>
      <c r="Q44">
        <f t="shared" si="2"/>
        <v>0</v>
      </c>
      <c r="S44">
        <f t="shared" si="13"/>
        <v>0</v>
      </c>
      <c r="T44">
        <f t="shared" si="14"/>
        <v>0</v>
      </c>
      <c r="U44">
        <f t="shared" si="15"/>
        <v>0</v>
      </c>
      <c r="V44">
        <f t="shared" si="3"/>
        <v>0</v>
      </c>
    </row>
    <row r="45" spans="1:22" x14ac:dyDescent="0.4">
      <c r="A45">
        <v>44</v>
      </c>
      <c r="D45">
        <f t="shared" si="4"/>
        <v>0</v>
      </c>
      <c r="E45">
        <f t="shared" si="5"/>
        <v>0</v>
      </c>
      <c r="F45">
        <f t="shared" si="6"/>
        <v>0</v>
      </c>
      <c r="G45">
        <f t="shared" si="0"/>
        <v>0</v>
      </c>
      <c r="I45">
        <f t="shared" si="7"/>
        <v>0</v>
      </c>
      <c r="J45">
        <f t="shared" si="8"/>
        <v>0</v>
      </c>
      <c r="K45">
        <f t="shared" si="9"/>
        <v>0</v>
      </c>
      <c r="L45">
        <f t="shared" si="1"/>
        <v>0</v>
      </c>
      <c r="N45">
        <f t="shared" si="10"/>
        <v>0</v>
      </c>
      <c r="O45">
        <f t="shared" si="11"/>
        <v>0</v>
      </c>
      <c r="P45">
        <f t="shared" si="12"/>
        <v>0</v>
      </c>
      <c r="Q45">
        <f t="shared" si="2"/>
        <v>0</v>
      </c>
      <c r="S45">
        <f t="shared" si="13"/>
        <v>0</v>
      </c>
      <c r="T45">
        <f t="shared" si="14"/>
        <v>0</v>
      </c>
      <c r="U45">
        <f t="shared" si="15"/>
        <v>0</v>
      </c>
      <c r="V45">
        <f t="shared" si="3"/>
        <v>0</v>
      </c>
    </row>
    <row r="46" spans="1:22" x14ac:dyDescent="0.4">
      <c r="A46">
        <v>45</v>
      </c>
      <c r="D46">
        <f t="shared" si="4"/>
        <v>0</v>
      </c>
      <c r="E46">
        <f t="shared" si="5"/>
        <v>0</v>
      </c>
      <c r="F46">
        <f t="shared" si="6"/>
        <v>0</v>
      </c>
      <c r="G46">
        <f t="shared" si="0"/>
        <v>0</v>
      </c>
      <c r="I46">
        <f t="shared" si="7"/>
        <v>0</v>
      </c>
      <c r="J46">
        <f t="shared" si="8"/>
        <v>0</v>
      </c>
      <c r="K46">
        <f t="shared" si="9"/>
        <v>0</v>
      </c>
      <c r="L46">
        <f t="shared" si="1"/>
        <v>0</v>
      </c>
      <c r="N46">
        <f t="shared" si="10"/>
        <v>0</v>
      </c>
      <c r="O46">
        <f t="shared" si="11"/>
        <v>0</v>
      </c>
      <c r="P46">
        <f t="shared" si="12"/>
        <v>0</v>
      </c>
      <c r="Q46">
        <f t="shared" si="2"/>
        <v>0</v>
      </c>
      <c r="S46">
        <f t="shared" si="13"/>
        <v>0</v>
      </c>
      <c r="T46">
        <f t="shared" si="14"/>
        <v>0</v>
      </c>
      <c r="U46">
        <f t="shared" si="15"/>
        <v>0</v>
      </c>
      <c r="V46">
        <f t="shared" si="3"/>
        <v>0</v>
      </c>
    </row>
    <row r="47" spans="1:22" x14ac:dyDescent="0.4">
      <c r="A47">
        <v>46</v>
      </c>
      <c r="D47">
        <f t="shared" si="4"/>
        <v>0</v>
      </c>
      <c r="E47">
        <f t="shared" si="5"/>
        <v>0</v>
      </c>
      <c r="F47">
        <f t="shared" si="6"/>
        <v>0</v>
      </c>
      <c r="G47">
        <f t="shared" si="0"/>
        <v>0</v>
      </c>
      <c r="I47">
        <f t="shared" si="7"/>
        <v>0</v>
      </c>
      <c r="J47">
        <f t="shared" si="8"/>
        <v>0</v>
      </c>
      <c r="K47">
        <f t="shared" si="9"/>
        <v>0</v>
      </c>
      <c r="L47">
        <f t="shared" si="1"/>
        <v>0</v>
      </c>
      <c r="N47">
        <f t="shared" si="10"/>
        <v>0</v>
      </c>
      <c r="O47">
        <f t="shared" si="11"/>
        <v>0</v>
      </c>
      <c r="P47">
        <f t="shared" si="12"/>
        <v>0</v>
      </c>
      <c r="Q47">
        <f t="shared" si="2"/>
        <v>0</v>
      </c>
      <c r="S47">
        <f t="shared" si="13"/>
        <v>0</v>
      </c>
      <c r="T47">
        <f t="shared" si="14"/>
        <v>0</v>
      </c>
      <c r="U47">
        <f t="shared" si="15"/>
        <v>0</v>
      </c>
      <c r="V47">
        <f t="shared" si="3"/>
        <v>0</v>
      </c>
    </row>
    <row r="48" spans="1:22" x14ac:dyDescent="0.4">
      <c r="A48">
        <v>47</v>
      </c>
      <c r="D48">
        <f t="shared" si="4"/>
        <v>0</v>
      </c>
      <c r="E48">
        <f t="shared" si="5"/>
        <v>0</v>
      </c>
      <c r="F48">
        <f t="shared" si="6"/>
        <v>0</v>
      </c>
      <c r="G48">
        <f t="shared" si="0"/>
        <v>0</v>
      </c>
      <c r="I48">
        <f t="shared" si="7"/>
        <v>0</v>
      </c>
      <c r="J48">
        <f t="shared" si="8"/>
        <v>0</v>
      </c>
      <c r="K48">
        <f t="shared" si="9"/>
        <v>0</v>
      </c>
      <c r="L48">
        <f t="shared" si="1"/>
        <v>0</v>
      </c>
      <c r="N48">
        <f t="shared" si="10"/>
        <v>0</v>
      </c>
      <c r="O48">
        <f t="shared" si="11"/>
        <v>0</v>
      </c>
      <c r="P48">
        <f t="shared" si="12"/>
        <v>0</v>
      </c>
      <c r="Q48">
        <f t="shared" si="2"/>
        <v>0</v>
      </c>
      <c r="S48">
        <f t="shared" si="13"/>
        <v>0</v>
      </c>
      <c r="T48">
        <f t="shared" si="14"/>
        <v>0</v>
      </c>
      <c r="U48">
        <f t="shared" si="15"/>
        <v>0</v>
      </c>
      <c r="V48">
        <f t="shared" si="3"/>
        <v>0</v>
      </c>
    </row>
    <row r="49" spans="1:22" x14ac:dyDescent="0.4">
      <c r="A49">
        <v>48</v>
      </c>
      <c r="D49">
        <f t="shared" si="4"/>
        <v>0</v>
      </c>
      <c r="E49">
        <f t="shared" si="5"/>
        <v>0</v>
      </c>
      <c r="F49">
        <f t="shared" si="6"/>
        <v>0</v>
      </c>
      <c r="G49">
        <f t="shared" si="0"/>
        <v>0</v>
      </c>
      <c r="I49">
        <f t="shared" si="7"/>
        <v>0</v>
      </c>
      <c r="J49">
        <f t="shared" si="8"/>
        <v>0</v>
      </c>
      <c r="K49">
        <f t="shared" si="9"/>
        <v>0</v>
      </c>
      <c r="L49">
        <f t="shared" si="1"/>
        <v>0</v>
      </c>
      <c r="N49">
        <f t="shared" si="10"/>
        <v>0</v>
      </c>
      <c r="O49">
        <f t="shared" si="11"/>
        <v>0</v>
      </c>
      <c r="P49">
        <f t="shared" si="12"/>
        <v>0</v>
      </c>
      <c r="Q49">
        <f t="shared" si="2"/>
        <v>0</v>
      </c>
      <c r="S49">
        <f t="shared" si="13"/>
        <v>0</v>
      </c>
      <c r="T49">
        <f t="shared" si="14"/>
        <v>0</v>
      </c>
      <c r="U49">
        <f t="shared" si="15"/>
        <v>0</v>
      </c>
      <c r="V49">
        <f t="shared" si="3"/>
        <v>0</v>
      </c>
    </row>
    <row r="50" spans="1:22" x14ac:dyDescent="0.4">
      <c r="A50">
        <v>49</v>
      </c>
      <c r="D50">
        <f t="shared" si="4"/>
        <v>0</v>
      </c>
      <c r="E50">
        <f t="shared" si="5"/>
        <v>0</v>
      </c>
      <c r="F50">
        <f t="shared" si="6"/>
        <v>0</v>
      </c>
      <c r="G50">
        <f t="shared" si="0"/>
        <v>0</v>
      </c>
      <c r="I50">
        <f t="shared" si="7"/>
        <v>0</v>
      </c>
      <c r="J50">
        <f t="shared" si="8"/>
        <v>0</v>
      </c>
      <c r="K50">
        <f t="shared" si="9"/>
        <v>0</v>
      </c>
      <c r="L50">
        <f t="shared" si="1"/>
        <v>0</v>
      </c>
      <c r="N50">
        <f t="shared" si="10"/>
        <v>0</v>
      </c>
      <c r="O50">
        <f t="shared" si="11"/>
        <v>0</v>
      </c>
      <c r="P50">
        <f t="shared" si="12"/>
        <v>0</v>
      </c>
      <c r="Q50">
        <f t="shared" si="2"/>
        <v>0</v>
      </c>
      <c r="S50">
        <f t="shared" si="13"/>
        <v>0</v>
      </c>
      <c r="T50">
        <f t="shared" si="14"/>
        <v>0</v>
      </c>
      <c r="U50">
        <f t="shared" si="15"/>
        <v>0</v>
      </c>
      <c r="V50">
        <f t="shared" si="3"/>
        <v>0</v>
      </c>
    </row>
    <row r="51" spans="1:22" x14ac:dyDescent="0.4">
      <c r="A51">
        <v>50</v>
      </c>
      <c r="D51">
        <f t="shared" si="4"/>
        <v>0</v>
      </c>
      <c r="E51">
        <f t="shared" si="5"/>
        <v>0</v>
      </c>
      <c r="F51">
        <f t="shared" si="6"/>
        <v>0</v>
      </c>
      <c r="G51">
        <f t="shared" si="0"/>
        <v>0</v>
      </c>
      <c r="I51">
        <f t="shared" si="7"/>
        <v>0</v>
      </c>
      <c r="J51">
        <f t="shared" si="8"/>
        <v>0</v>
      </c>
      <c r="K51">
        <f t="shared" si="9"/>
        <v>0</v>
      </c>
      <c r="L51">
        <f t="shared" si="1"/>
        <v>0</v>
      </c>
      <c r="N51">
        <f t="shared" si="10"/>
        <v>0</v>
      </c>
      <c r="O51">
        <f t="shared" si="11"/>
        <v>0</v>
      </c>
      <c r="P51">
        <f t="shared" si="12"/>
        <v>0</v>
      </c>
      <c r="Q51">
        <f t="shared" si="2"/>
        <v>0</v>
      </c>
      <c r="S51">
        <f t="shared" si="13"/>
        <v>0</v>
      </c>
      <c r="T51">
        <f t="shared" si="14"/>
        <v>0</v>
      </c>
      <c r="U51">
        <f t="shared" si="15"/>
        <v>0</v>
      </c>
      <c r="V51">
        <f t="shared" si="3"/>
        <v>0</v>
      </c>
    </row>
    <row r="52" spans="1:22" x14ac:dyDescent="0.4">
      <c r="A52">
        <v>51</v>
      </c>
      <c r="D52">
        <f t="shared" si="4"/>
        <v>0</v>
      </c>
      <c r="E52">
        <f t="shared" si="5"/>
        <v>0</v>
      </c>
      <c r="F52">
        <f t="shared" si="6"/>
        <v>0</v>
      </c>
      <c r="G52">
        <f t="shared" si="0"/>
        <v>0</v>
      </c>
      <c r="I52">
        <f t="shared" si="7"/>
        <v>0</v>
      </c>
      <c r="J52">
        <f t="shared" si="8"/>
        <v>0</v>
      </c>
      <c r="K52">
        <f t="shared" si="9"/>
        <v>0</v>
      </c>
      <c r="L52">
        <f t="shared" si="1"/>
        <v>0</v>
      </c>
      <c r="N52">
        <f t="shared" si="10"/>
        <v>0</v>
      </c>
      <c r="O52">
        <f t="shared" si="11"/>
        <v>0</v>
      </c>
      <c r="P52">
        <f t="shared" si="12"/>
        <v>0</v>
      </c>
      <c r="Q52">
        <f t="shared" si="2"/>
        <v>0</v>
      </c>
      <c r="S52">
        <f t="shared" si="13"/>
        <v>0</v>
      </c>
      <c r="T52">
        <f t="shared" si="14"/>
        <v>0</v>
      </c>
      <c r="U52">
        <f t="shared" si="15"/>
        <v>0</v>
      </c>
      <c r="V52">
        <f t="shared" si="3"/>
        <v>0</v>
      </c>
    </row>
    <row r="53" spans="1:22" x14ac:dyDescent="0.4">
      <c r="A53">
        <v>52</v>
      </c>
      <c r="D53">
        <f t="shared" si="4"/>
        <v>0</v>
      </c>
      <c r="E53">
        <f t="shared" si="5"/>
        <v>0</v>
      </c>
      <c r="F53">
        <f t="shared" si="6"/>
        <v>0</v>
      </c>
      <c r="G53">
        <f t="shared" si="0"/>
        <v>0</v>
      </c>
      <c r="I53">
        <f t="shared" si="7"/>
        <v>0</v>
      </c>
      <c r="J53">
        <f t="shared" si="8"/>
        <v>0</v>
      </c>
      <c r="K53">
        <f t="shared" si="9"/>
        <v>0</v>
      </c>
      <c r="L53">
        <f t="shared" si="1"/>
        <v>0</v>
      </c>
      <c r="N53">
        <f t="shared" si="10"/>
        <v>0</v>
      </c>
      <c r="O53">
        <f t="shared" si="11"/>
        <v>0</v>
      </c>
      <c r="P53">
        <f t="shared" si="12"/>
        <v>0</v>
      </c>
      <c r="Q53">
        <f t="shared" si="2"/>
        <v>0</v>
      </c>
      <c r="S53">
        <f t="shared" si="13"/>
        <v>0</v>
      </c>
      <c r="T53">
        <f t="shared" si="14"/>
        <v>0</v>
      </c>
      <c r="U53">
        <f t="shared" si="15"/>
        <v>0</v>
      </c>
      <c r="V53">
        <f t="shared" si="3"/>
        <v>0</v>
      </c>
    </row>
    <row r="54" spans="1:22" x14ac:dyDescent="0.4">
      <c r="A54">
        <v>53</v>
      </c>
      <c r="D54">
        <f t="shared" si="4"/>
        <v>0</v>
      </c>
      <c r="E54">
        <f t="shared" si="5"/>
        <v>0</v>
      </c>
      <c r="F54">
        <f t="shared" si="6"/>
        <v>0</v>
      </c>
      <c r="G54">
        <f t="shared" si="0"/>
        <v>0</v>
      </c>
      <c r="I54">
        <f t="shared" si="7"/>
        <v>0</v>
      </c>
      <c r="J54">
        <f t="shared" si="8"/>
        <v>0</v>
      </c>
      <c r="K54">
        <f t="shared" si="9"/>
        <v>0</v>
      </c>
      <c r="L54">
        <f t="shared" si="1"/>
        <v>0</v>
      </c>
      <c r="N54">
        <f t="shared" si="10"/>
        <v>0</v>
      </c>
      <c r="O54">
        <f t="shared" si="11"/>
        <v>0</v>
      </c>
      <c r="P54">
        <f t="shared" si="12"/>
        <v>0</v>
      </c>
      <c r="Q54">
        <f t="shared" si="2"/>
        <v>0</v>
      </c>
      <c r="S54">
        <f t="shared" si="13"/>
        <v>0</v>
      </c>
      <c r="T54">
        <f t="shared" si="14"/>
        <v>0</v>
      </c>
      <c r="U54">
        <f t="shared" si="15"/>
        <v>0</v>
      </c>
      <c r="V54">
        <f t="shared" si="3"/>
        <v>0</v>
      </c>
    </row>
    <row r="55" spans="1:22" x14ac:dyDescent="0.4">
      <c r="A55">
        <v>54</v>
      </c>
      <c r="D55">
        <f t="shared" si="4"/>
        <v>0</v>
      </c>
      <c r="E55">
        <f t="shared" si="5"/>
        <v>0</v>
      </c>
      <c r="F55">
        <f t="shared" si="6"/>
        <v>0</v>
      </c>
      <c r="G55">
        <f t="shared" si="0"/>
        <v>0</v>
      </c>
      <c r="I55">
        <f t="shared" si="7"/>
        <v>0</v>
      </c>
      <c r="J55">
        <f t="shared" si="8"/>
        <v>0</v>
      </c>
      <c r="K55">
        <f t="shared" si="9"/>
        <v>0</v>
      </c>
      <c r="L55">
        <f t="shared" si="1"/>
        <v>0</v>
      </c>
      <c r="N55">
        <f t="shared" si="10"/>
        <v>0</v>
      </c>
      <c r="O55">
        <f t="shared" si="11"/>
        <v>0</v>
      </c>
      <c r="P55">
        <f t="shared" si="12"/>
        <v>0</v>
      </c>
      <c r="Q55">
        <f t="shared" si="2"/>
        <v>0</v>
      </c>
      <c r="S55">
        <f t="shared" si="13"/>
        <v>0</v>
      </c>
      <c r="T55">
        <f t="shared" si="14"/>
        <v>0</v>
      </c>
      <c r="U55">
        <f t="shared" si="15"/>
        <v>0</v>
      </c>
      <c r="V55">
        <f t="shared" si="3"/>
        <v>0</v>
      </c>
    </row>
    <row r="56" spans="1:22" x14ac:dyDescent="0.4">
      <c r="A56">
        <v>55</v>
      </c>
      <c r="D56">
        <f t="shared" si="4"/>
        <v>0</v>
      </c>
      <c r="E56">
        <f t="shared" si="5"/>
        <v>0</v>
      </c>
      <c r="F56">
        <f t="shared" si="6"/>
        <v>0</v>
      </c>
      <c r="G56">
        <f t="shared" si="0"/>
        <v>0</v>
      </c>
      <c r="I56">
        <f t="shared" si="7"/>
        <v>0</v>
      </c>
      <c r="J56">
        <f t="shared" si="8"/>
        <v>0</v>
      </c>
      <c r="K56">
        <f t="shared" si="9"/>
        <v>0</v>
      </c>
      <c r="L56">
        <f t="shared" si="1"/>
        <v>0</v>
      </c>
      <c r="N56">
        <f t="shared" si="10"/>
        <v>0</v>
      </c>
      <c r="O56">
        <f t="shared" si="11"/>
        <v>0</v>
      </c>
      <c r="P56">
        <f t="shared" si="12"/>
        <v>0</v>
      </c>
      <c r="Q56">
        <f t="shared" si="2"/>
        <v>0</v>
      </c>
      <c r="S56">
        <f t="shared" si="13"/>
        <v>0</v>
      </c>
      <c r="T56">
        <f t="shared" si="14"/>
        <v>0</v>
      </c>
      <c r="U56">
        <f t="shared" si="15"/>
        <v>0</v>
      </c>
      <c r="V56">
        <f t="shared" si="3"/>
        <v>0</v>
      </c>
    </row>
    <row r="57" spans="1:22" x14ac:dyDescent="0.4">
      <c r="A57">
        <v>56</v>
      </c>
      <c r="D57">
        <f t="shared" si="4"/>
        <v>0</v>
      </c>
      <c r="E57">
        <f t="shared" si="5"/>
        <v>0</v>
      </c>
      <c r="F57">
        <f t="shared" si="6"/>
        <v>0</v>
      </c>
      <c r="G57">
        <f t="shared" si="0"/>
        <v>0</v>
      </c>
      <c r="I57">
        <f t="shared" si="7"/>
        <v>0</v>
      </c>
      <c r="J57">
        <f t="shared" si="8"/>
        <v>0</v>
      </c>
      <c r="K57">
        <f t="shared" si="9"/>
        <v>0</v>
      </c>
      <c r="L57">
        <f t="shared" si="1"/>
        <v>0</v>
      </c>
      <c r="N57">
        <f t="shared" si="10"/>
        <v>0</v>
      </c>
      <c r="O57">
        <f t="shared" si="11"/>
        <v>0</v>
      </c>
      <c r="P57">
        <f t="shared" si="12"/>
        <v>0</v>
      </c>
      <c r="Q57">
        <f t="shared" si="2"/>
        <v>0</v>
      </c>
      <c r="S57">
        <f t="shared" si="13"/>
        <v>0</v>
      </c>
      <c r="T57">
        <f t="shared" si="14"/>
        <v>0</v>
      </c>
      <c r="U57">
        <f t="shared" si="15"/>
        <v>0</v>
      </c>
      <c r="V57">
        <f t="shared" si="3"/>
        <v>0</v>
      </c>
    </row>
    <row r="58" spans="1:22" x14ac:dyDescent="0.4">
      <c r="A58">
        <v>57</v>
      </c>
      <c r="D58">
        <f t="shared" si="4"/>
        <v>0</v>
      </c>
      <c r="E58">
        <f t="shared" si="5"/>
        <v>0</v>
      </c>
      <c r="F58">
        <f t="shared" si="6"/>
        <v>0</v>
      </c>
      <c r="G58">
        <f t="shared" si="0"/>
        <v>0</v>
      </c>
      <c r="I58">
        <f t="shared" si="7"/>
        <v>0</v>
      </c>
      <c r="J58">
        <f t="shared" si="8"/>
        <v>0</v>
      </c>
      <c r="K58">
        <f t="shared" si="9"/>
        <v>0</v>
      </c>
      <c r="L58">
        <f t="shared" si="1"/>
        <v>0</v>
      </c>
      <c r="N58">
        <f t="shared" si="10"/>
        <v>0</v>
      </c>
      <c r="O58">
        <f t="shared" si="11"/>
        <v>0</v>
      </c>
      <c r="P58">
        <f t="shared" si="12"/>
        <v>0</v>
      </c>
      <c r="Q58">
        <f t="shared" si="2"/>
        <v>0</v>
      </c>
      <c r="S58">
        <f t="shared" si="13"/>
        <v>0</v>
      </c>
      <c r="T58">
        <f t="shared" si="14"/>
        <v>0</v>
      </c>
      <c r="U58">
        <f t="shared" si="15"/>
        <v>0</v>
      </c>
      <c r="V58">
        <f t="shared" si="3"/>
        <v>0</v>
      </c>
    </row>
    <row r="59" spans="1:22" x14ac:dyDescent="0.4">
      <c r="A59">
        <v>58</v>
      </c>
      <c r="D59">
        <f t="shared" si="4"/>
        <v>0</v>
      </c>
      <c r="E59">
        <f t="shared" si="5"/>
        <v>0</v>
      </c>
      <c r="F59">
        <f t="shared" si="6"/>
        <v>0</v>
      </c>
      <c r="G59">
        <f t="shared" si="0"/>
        <v>0</v>
      </c>
      <c r="I59">
        <f t="shared" si="7"/>
        <v>0</v>
      </c>
      <c r="J59">
        <f t="shared" si="8"/>
        <v>0</v>
      </c>
      <c r="K59">
        <f t="shared" si="9"/>
        <v>0</v>
      </c>
      <c r="L59">
        <f t="shared" si="1"/>
        <v>0</v>
      </c>
      <c r="N59">
        <f t="shared" si="10"/>
        <v>0</v>
      </c>
      <c r="O59">
        <f t="shared" si="11"/>
        <v>0</v>
      </c>
      <c r="P59">
        <f t="shared" si="12"/>
        <v>0</v>
      </c>
      <c r="Q59">
        <f t="shared" si="2"/>
        <v>0</v>
      </c>
      <c r="S59">
        <f t="shared" si="13"/>
        <v>0</v>
      </c>
      <c r="T59">
        <f t="shared" si="14"/>
        <v>0</v>
      </c>
      <c r="U59">
        <f t="shared" si="15"/>
        <v>0</v>
      </c>
      <c r="V59">
        <f t="shared" si="3"/>
        <v>0</v>
      </c>
    </row>
    <row r="60" spans="1:22" x14ac:dyDescent="0.4">
      <c r="A60">
        <v>59</v>
      </c>
      <c r="D60">
        <f t="shared" si="4"/>
        <v>0</v>
      </c>
      <c r="E60">
        <f t="shared" si="5"/>
        <v>0</v>
      </c>
      <c r="F60">
        <f t="shared" si="6"/>
        <v>0</v>
      </c>
      <c r="G60">
        <f t="shared" si="0"/>
        <v>0</v>
      </c>
      <c r="I60">
        <f t="shared" si="7"/>
        <v>0</v>
      </c>
      <c r="J60">
        <f t="shared" si="8"/>
        <v>0</v>
      </c>
      <c r="K60">
        <f t="shared" si="9"/>
        <v>0</v>
      </c>
      <c r="L60">
        <f t="shared" si="1"/>
        <v>0</v>
      </c>
      <c r="N60">
        <f t="shared" si="10"/>
        <v>0</v>
      </c>
      <c r="O60">
        <f t="shared" si="11"/>
        <v>0</v>
      </c>
      <c r="P60">
        <f t="shared" si="12"/>
        <v>0</v>
      </c>
      <c r="Q60">
        <f t="shared" si="2"/>
        <v>0</v>
      </c>
      <c r="S60">
        <f t="shared" si="13"/>
        <v>0</v>
      </c>
      <c r="T60">
        <f t="shared" si="14"/>
        <v>0</v>
      </c>
      <c r="U60">
        <f t="shared" si="15"/>
        <v>0</v>
      </c>
      <c r="V60">
        <f t="shared" si="3"/>
        <v>0</v>
      </c>
    </row>
    <row r="61" spans="1:22" x14ac:dyDescent="0.4">
      <c r="A61">
        <v>60</v>
      </c>
      <c r="D61">
        <f t="shared" si="4"/>
        <v>0</v>
      </c>
      <c r="E61">
        <f t="shared" si="5"/>
        <v>0</v>
      </c>
      <c r="F61">
        <f t="shared" si="6"/>
        <v>0</v>
      </c>
      <c r="G61">
        <f t="shared" si="0"/>
        <v>0</v>
      </c>
      <c r="I61">
        <f t="shared" si="7"/>
        <v>0</v>
      </c>
      <c r="J61">
        <f t="shared" si="8"/>
        <v>0</v>
      </c>
      <c r="K61">
        <f t="shared" si="9"/>
        <v>0</v>
      </c>
      <c r="L61">
        <f t="shared" si="1"/>
        <v>0</v>
      </c>
      <c r="N61">
        <f t="shared" si="10"/>
        <v>0</v>
      </c>
      <c r="O61">
        <f t="shared" si="11"/>
        <v>0</v>
      </c>
      <c r="P61">
        <f t="shared" si="12"/>
        <v>0</v>
      </c>
      <c r="Q61">
        <f t="shared" si="2"/>
        <v>0</v>
      </c>
      <c r="S61">
        <f t="shared" si="13"/>
        <v>0</v>
      </c>
      <c r="T61">
        <f t="shared" si="14"/>
        <v>0</v>
      </c>
      <c r="U61">
        <f t="shared" si="15"/>
        <v>0</v>
      </c>
      <c r="V61">
        <f t="shared" si="3"/>
        <v>0</v>
      </c>
    </row>
    <row r="62" spans="1:22" x14ac:dyDescent="0.4">
      <c r="A62">
        <v>61</v>
      </c>
      <c r="D62">
        <f t="shared" si="4"/>
        <v>0</v>
      </c>
      <c r="E62">
        <f t="shared" si="5"/>
        <v>0</v>
      </c>
      <c r="F62">
        <f t="shared" si="6"/>
        <v>0</v>
      </c>
      <c r="G62">
        <f t="shared" si="0"/>
        <v>0</v>
      </c>
      <c r="I62">
        <f t="shared" si="7"/>
        <v>0</v>
      </c>
      <c r="J62">
        <f t="shared" si="8"/>
        <v>0</v>
      </c>
      <c r="K62">
        <f t="shared" si="9"/>
        <v>0</v>
      </c>
      <c r="L62">
        <f t="shared" si="1"/>
        <v>0</v>
      </c>
      <c r="N62">
        <f t="shared" si="10"/>
        <v>0</v>
      </c>
      <c r="O62">
        <f t="shared" si="11"/>
        <v>0</v>
      </c>
      <c r="P62">
        <f t="shared" si="12"/>
        <v>0</v>
      </c>
      <c r="Q62">
        <f t="shared" si="2"/>
        <v>0</v>
      </c>
      <c r="S62">
        <f t="shared" si="13"/>
        <v>0</v>
      </c>
      <c r="T62">
        <f t="shared" si="14"/>
        <v>0</v>
      </c>
      <c r="U62">
        <f t="shared" si="15"/>
        <v>0</v>
      </c>
      <c r="V62">
        <f t="shared" si="3"/>
        <v>0</v>
      </c>
    </row>
    <row r="63" spans="1:22" x14ac:dyDescent="0.4">
      <c r="A63">
        <v>62</v>
      </c>
      <c r="D63">
        <f t="shared" si="4"/>
        <v>0</v>
      </c>
      <c r="E63">
        <f t="shared" si="5"/>
        <v>0</v>
      </c>
      <c r="F63">
        <f t="shared" si="6"/>
        <v>0</v>
      </c>
      <c r="G63">
        <f t="shared" si="0"/>
        <v>0</v>
      </c>
      <c r="I63">
        <f t="shared" si="7"/>
        <v>0</v>
      </c>
      <c r="J63">
        <f t="shared" si="8"/>
        <v>0</v>
      </c>
      <c r="K63">
        <f t="shared" si="9"/>
        <v>0</v>
      </c>
      <c r="L63">
        <f t="shared" si="1"/>
        <v>0</v>
      </c>
      <c r="N63">
        <f t="shared" si="10"/>
        <v>0</v>
      </c>
      <c r="O63">
        <f t="shared" si="11"/>
        <v>0</v>
      </c>
      <c r="P63">
        <f t="shared" si="12"/>
        <v>0</v>
      </c>
      <c r="Q63">
        <f t="shared" si="2"/>
        <v>0</v>
      </c>
      <c r="S63">
        <f t="shared" si="13"/>
        <v>0</v>
      </c>
      <c r="T63">
        <f t="shared" si="14"/>
        <v>0</v>
      </c>
      <c r="U63">
        <f t="shared" si="15"/>
        <v>0</v>
      </c>
      <c r="V63">
        <f t="shared" si="3"/>
        <v>0</v>
      </c>
    </row>
    <row r="64" spans="1:22" x14ac:dyDescent="0.4">
      <c r="A64">
        <v>63</v>
      </c>
      <c r="D64">
        <f t="shared" si="4"/>
        <v>0</v>
      </c>
      <c r="E64">
        <f t="shared" si="5"/>
        <v>0</v>
      </c>
      <c r="F64">
        <f t="shared" si="6"/>
        <v>0</v>
      </c>
      <c r="G64">
        <f t="shared" si="0"/>
        <v>0</v>
      </c>
      <c r="I64">
        <f t="shared" si="7"/>
        <v>0</v>
      </c>
      <c r="J64">
        <f t="shared" si="8"/>
        <v>0</v>
      </c>
      <c r="K64">
        <f t="shared" si="9"/>
        <v>0</v>
      </c>
      <c r="L64">
        <f t="shared" si="1"/>
        <v>0</v>
      </c>
      <c r="N64">
        <f t="shared" si="10"/>
        <v>0</v>
      </c>
      <c r="O64">
        <f t="shared" si="11"/>
        <v>0</v>
      </c>
      <c r="P64">
        <f t="shared" si="12"/>
        <v>0</v>
      </c>
      <c r="Q64">
        <f t="shared" si="2"/>
        <v>0</v>
      </c>
      <c r="S64">
        <f t="shared" si="13"/>
        <v>0</v>
      </c>
      <c r="T64">
        <f t="shared" si="14"/>
        <v>0</v>
      </c>
      <c r="U64">
        <f t="shared" si="15"/>
        <v>0</v>
      </c>
      <c r="V64">
        <f t="shared" si="3"/>
        <v>0</v>
      </c>
    </row>
    <row r="65" spans="1:22" x14ac:dyDescent="0.4">
      <c r="A65">
        <v>64</v>
      </c>
      <c r="D65">
        <f t="shared" si="4"/>
        <v>0</v>
      </c>
      <c r="E65">
        <f t="shared" si="5"/>
        <v>0</v>
      </c>
      <c r="F65">
        <f t="shared" si="6"/>
        <v>0</v>
      </c>
      <c r="G65">
        <f t="shared" si="0"/>
        <v>0</v>
      </c>
      <c r="I65">
        <f t="shared" si="7"/>
        <v>0</v>
      </c>
      <c r="J65">
        <f t="shared" si="8"/>
        <v>0</v>
      </c>
      <c r="K65">
        <f t="shared" si="9"/>
        <v>0</v>
      </c>
      <c r="L65">
        <f t="shared" si="1"/>
        <v>0</v>
      </c>
      <c r="N65">
        <f t="shared" si="10"/>
        <v>0</v>
      </c>
      <c r="O65">
        <f t="shared" si="11"/>
        <v>0</v>
      </c>
      <c r="P65">
        <f t="shared" si="12"/>
        <v>0</v>
      </c>
      <c r="Q65">
        <f t="shared" si="2"/>
        <v>0</v>
      </c>
      <c r="S65">
        <f t="shared" si="13"/>
        <v>0</v>
      </c>
      <c r="T65">
        <f t="shared" si="14"/>
        <v>0</v>
      </c>
      <c r="U65">
        <f t="shared" si="15"/>
        <v>0</v>
      </c>
      <c r="V65">
        <f t="shared" si="3"/>
        <v>0</v>
      </c>
    </row>
    <row r="66" spans="1:22" x14ac:dyDescent="0.4">
      <c r="A66">
        <v>65</v>
      </c>
      <c r="D66">
        <f t="shared" si="4"/>
        <v>0</v>
      </c>
      <c r="E66">
        <f t="shared" si="5"/>
        <v>0</v>
      </c>
      <c r="F66">
        <f t="shared" si="6"/>
        <v>0</v>
      </c>
      <c r="G66">
        <f t="shared" si="0"/>
        <v>0</v>
      </c>
      <c r="I66">
        <f t="shared" si="7"/>
        <v>0</v>
      </c>
      <c r="J66">
        <f t="shared" si="8"/>
        <v>0</v>
      </c>
      <c r="K66">
        <f t="shared" si="9"/>
        <v>0</v>
      </c>
      <c r="L66">
        <f t="shared" si="1"/>
        <v>0</v>
      </c>
      <c r="N66">
        <f t="shared" si="10"/>
        <v>0</v>
      </c>
      <c r="O66">
        <f t="shared" si="11"/>
        <v>0</v>
      </c>
      <c r="P66">
        <f t="shared" si="12"/>
        <v>0</v>
      </c>
      <c r="Q66">
        <f t="shared" si="2"/>
        <v>0</v>
      </c>
      <c r="S66">
        <f t="shared" si="13"/>
        <v>0</v>
      </c>
      <c r="T66">
        <f t="shared" si="14"/>
        <v>0</v>
      </c>
      <c r="U66">
        <f t="shared" si="15"/>
        <v>0</v>
      </c>
      <c r="V66">
        <f t="shared" si="3"/>
        <v>0</v>
      </c>
    </row>
    <row r="67" spans="1:22" x14ac:dyDescent="0.4">
      <c r="A67">
        <v>66</v>
      </c>
      <c r="D67">
        <f t="shared" si="4"/>
        <v>0</v>
      </c>
      <c r="E67">
        <f t="shared" si="5"/>
        <v>0</v>
      </c>
      <c r="F67">
        <f t="shared" si="6"/>
        <v>0</v>
      </c>
      <c r="G67">
        <f t="shared" ref="G67:G101" si="16">SUM(C67:F67)</f>
        <v>0</v>
      </c>
      <c r="I67">
        <f t="shared" si="7"/>
        <v>0</v>
      </c>
      <c r="J67">
        <f t="shared" si="8"/>
        <v>0</v>
      </c>
      <c r="K67">
        <f t="shared" si="9"/>
        <v>0</v>
      </c>
      <c r="L67">
        <f t="shared" ref="L67:L101" si="17">SUM(H67:K67)</f>
        <v>0</v>
      </c>
      <c r="N67">
        <f t="shared" si="10"/>
        <v>0</v>
      </c>
      <c r="O67">
        <f t="shared" si="11"/>
        <v>0</v>
      </c>
      <c r="P67">
        <f t="shared" si="12"/>
        <v>0</v>
      </c>
      <c r="Q67">
        <f t="shared" ref="Q67:Q101" si="18">SUM(M67:P67)</f>
        <v>0</v>
      </c>
      <c r="S67">
        <f t="shared" si="13"/>
        <v>0</v>
      </c>
      <c r="T67">
        <f t="shared" si="14"/>
        <v>0</v>
      </c>
      <c r="U67">
        <f t="shared" si="15"/>
        <v>0</v>
      </c>
      <c r="V67">
        <f t="shared" ref="V67:V101" si="19">SUM(R67:U67)</f>
        <v>0</v>
      </c>
    </row>
    <row r="68" spans="1:22" x14ac:dyDescent="0.4">
      <c r="A68">
        <v>67</v>
      </c>
      <c r="D68">
        <f t="shared" si="4"/>
        <v>0</v>
      </c>
      <c r="E68">
        <f t="shared" si="5"/>
        <v>0</v>
      </c>
      <c r="F68">
        <f t="shared" si="6"/>
        <v>0</v>
      </c>
      <c r="G68">
        <f t="shared" si="16"/>
        <v>0</v>
      </c>
      <c r="I68">
        <f t="shared" si="7"/>
        <v>0</v>
      </c>
      <c r="J68">
        <f t="shared" si="8"/>
        <v>0</v>
      </c>
      <c r="K68">
        <f t="shared" si="9"/>
        <v>0</v>
      </c>
      <c r="L68">
        <f t="shared" si="17"/>
        <v>0</v>
      </c>
      <c r="N68">
        <f t="shared" si="10"/>
        <v>0</v>
      </c>
      <c r="O68">
        <f t="shared" si="11"/>
        <v>0</v>
      </c>
      <c r="P68">
        <f t="shared" si="12"/>
        <v>0</v>
      </c>
      <c r="Q68">
        <f t="shared" si="18"/>
        <v>0</v>
      </c>
      <c r="S68">
        <f t="shared" si="13"/>
        <v>0</v>
      </c>
      <c r="T68">
        <f t="shared" si="14"/>
        <v>0</v>
      </c>
      <c r="U68">
        <f t="shared" si="15"/>
        <v>0</v>
      </c>
      <c r="V68">
        <f t="shared" si="19"/>
        <v>0</v>
      </c>
    </row>
    <row r="69" spans="1:22" x14ac:dyDescent="0.4">
      <c r="A69">
        <v>68</v>
      </c>
      <c r="D69">
        <f t="shared" si="4"/>
        <v>0</v>
      </c>
      <c r="E69">
        <f t="shared" si="5"/>
        <v>0</v>
      </c>
      <c r="F69">
        <f t="shared" si="6"/>
        <v>0</v>
      </c>
      <c r="G69">
        <f t="shared" si="16"/>
        <v>0</v>
      </c>
      <c r="I69">
        <f t="shared" si="7"/>
        <v>0</v>
      </c>
      <c r="J69">
        <f t="shared" si="8"/>
        <v>0</v>
      </c>
      <c r="K69">
        <f t="shared" si="9"/>
        <v>0</v>
      </c>
      <c r="L69">
        <f t="shared" si="17"/>
        <v>0</v>
      </c>
      <c r="N69">
        <f t="shared" si="10"/>
        <v>0</v>
      </c>
      <c r="O69">
        <f t="shared" si="11"/>
        <v>0</v>
      </c>
      <c r="P69">
        <f t="shared" si="12"/>
        <v>0</v>
      </c>
      <c r="Q69">
        <f t="shared" si="18"/>
        <v>0</v>
      </c>
      <c r="S69">
        <f t="shared" si="13"/>
        <v>0</v>
      </c>
      <c r="T69">
        <f t="shared" si="14"/>
        <v>0</v>
      </c>
      <c r="U69">
        <f t="shared" si="15"/>
        <v>0</v>
      </c>
      <c r="V69">
        <f t="shared" si="19"/>
        <v>0</v>
      </c>
    </row>
    <row r="70" spans="1:22" x14ac:dyDescent="0.4">
      <c r="A70">
        <v>69</v>
      </c>
      <c r="D70">
        <f t="shared" si="4"/>
        <v>0</v>
      </c>
      <c r="E70">
        <f t="shared" si="5"/>
        <v>0</v>
      </c>
      <c r="F70">
        <f t="shared" si="6"/>
        <v>0</v>
      </c>
      <c r="G70">
        <f t="shared" si="16"/>
        <v>0</v>
      </c>
      <c r="I70">
        <f t="shared" si="7"/>
        <v>0</v>
      </c>
      <c r="J70">
        <f t="shared" si="8"/>
        <v>0</v>
      </c>
      <c r="K70">
        <f t="shared" si="9"/>
        <v>0</v>
      </c>
      <c r="L70">
        <f t="shared" si="17"/>
        <v>0</v>
      </c>
      <c r="N70">
        <f t="shared" si="10"/>
        <v>0</v>
      </c>
      <c r="O70">
        <f t="shared" si="11"/>
        <v>0</v>
      </c>
      <c r="P70">
        <f t="shared" si="12"/>
        <v>0</v>
      </c>
      <c r="Q70">
        <f t="shared" si="18"/>
        <v>0</v>
      </c>
      <c r="S70">
        <f t="shared" si="13"/>
        <v>0</v>
      </c>
      <c r="T70">
        <f t="shared" si="14"/>
        <v>0</v>
      </c>
      <c r="U70">
        <f t="shared" si="15"/>
        <v>0</v>
      </c>
      <c r="V70">
        <f t="shared" si="19"/>
        <v>0</v>
      </c>
    </row>
    <row r="71" spans="1:22" x14ac:dyDescent="0.4">
      <c r="A71">
        <v>70</v>
      </c>
      <c r="D71">
        <f t="shared" si="4"/>
        <v>0</v>
      </c>
      <c r="E71">
        <f t="shared" si="5"/>
        <v>0</v>
      </c>
      <c r="F71">
        <f t="shared" si="6"/>
        <v>0</v>
      </c>
      <c r="G71">
        <f t="shared" si="16"/>
        <v>0</v>
      </c>
      <c r="I71">
        <f t="shared" si="7"/>
        <v>0</v>
      </c>
      <c r="J71">
        <f t="shared" si="8"/>
        <v>0</v>
      </c>
      <c r="K71">
        <f t="shared" si="9"/>
        <v>0</v>
      </c>
      <c r="L71">
        <f t="shared" si="17"/>
        <v>0</v>
      </c>
      <c r="N71">
        <f t="shared" si="10"/>
        <v>0</v>
      </c>
      <c r="O71">
        <f t="shared" si="11"/>
        <v>0</v>
      </c>
      <c r="P71">
        <f t="shared" si="12"/>
        <v>0</v>
      </c>
      <c r="Q71">
        <f t="shared" si="18"/>
        <v>0</v>
      </c>
      <c r="S71">
        <f t="shared" si="13"/>
        <v>0</v>
      </c>
      <c r="T71">
        <f t="shared" si="14"/>
        <v>0</v>
      </c>
      <c r="U71">
        <f t="shared" si="15"/>
        <v>0</v>
      </c>
      <c r="V71">
        <f t="shared" si="19"/>
        <v>0</v>
      </c>
    </row>
    <row r="72" spans="1:22" x14ac:dyDescent="0.4">
      <c r="A72">
        <v>71</v>
      </c>
      <c r="D72">
        <f t="shared" si="4"/>
        <v>0</v>
      </c>
      <c r="E72">
        <f t="shared" si="5"/>
        <v>0</v>
      </c>
      <c r="F72">
        <f t="shared" si="6"/>
        <v>0</v>
      </c>
      <c r="G72">
        <f t="shared" si="16"/>
        <v>0</v>
      </c>
      <c r="I72">
        <f t="shared" si="7"/>
        <v>0</v>
      </c>
      <c r="J72">
        <f t="shared" si="8"/>
        <v>0</v>
      </c>
      <c r="K72">
        <f t="shared" si="9"/>
        <v>0</v>
      </c>
      <c r="L72">
        <f t="shared" si="17"/>
        <v>0</v>
      </c>
      <c r="N72">
        <f t="shared" si="10"/>
        <v>0</v>
      </c>
      <c r="O72">
        <f t="shared" si="11"/>
        <v>0</v>
      </c>
      <c r="P72">
        <f t="shared" si="12"/>
        <v>0</v>
      </c>
      <c r="Q72">
        <f t="shared" si="18"/>
        <v>0</v>
      </c>
      <c r="S72">
        <f t="shared" si="13"/>
        <v>0</v>
      </c>
      <c r="T72">
        <f t="shared" si="14"/>
        <v>0</v>
      </c>
      <c r="U72">
        <f t="shared" si="15"/>
        <v>0</v>
      </c>
      <c r="V72">
        <f t="shared" si="19"/>
        <v>0</v>
      </c>
    </row>
    <row r="73" spans="1:22" x14ac:dyDescent="0.4">
      <c r="A73">
        <v>72</v>
      </c>
      <c r="D73">
        <f t="shared" si="4"/>
        <v>0</v>
      </c>
      <c r="E73">
        <f t="shared" si="5"/>
        <v>0</v>
      </c>
      <c r="F73">
        <f t="shared" si="6"/>
        <v>0</v>
      </c>
      <c r="G73">
        <f t="shared" si="16"/>
        <v>0</v>
      </c>
      <c r="I73">
        <f t="shared" si="7"/>
        <v>0</v>
      </c>
      <c r="J73">
        <f t="shared" si="8"/>
        <v>0</v>
      </c>
      <c r="K73">
        <f t="shared" si="9"/>
        <v>0</v>
      </c>
      <c r="L73">
        <f t="shared" si="17"/>
        <v>0</v>
      </c>
      <c r="N73">
        <f t="shared" si="10"/>
        <v>0</v>
      </c>
      <c r="O73">
        <f t="shared" si="11"/>
        <v>0</v>
      </c>
      <c r="P73">
        <f t="shared" si="12"/>
        <v>0</v>
      </c>
      <c r="Q73">
        <f t="shared" si="18"/>
        <v>0</v>
      </c>
      <c r="S73">
        <f t="shared" si="13"/>
        <v>0</v>
      </c>
      <c r="T73">
        <f t="shared" si="14"/>
        <v>0</v>
      </c>
      <c r="U73">
        <f t="shared" si="15"/>
        <v>0</v>
      </c>
      <c r="V73">
        <f t="shared" si="19"/>
        <v>0</v>
      </c>
    </row>
    <row r="74" spans="1:22" x14ac:dyDescent="0.4">
      <c r="A74">
        <v>73</v>
      </c>
      <c r="D74">
        <f t="shared" si="4"/>
        <v>0</v>
      </c>
      <c r="E74">
        <f t="shared" si="5"/>
        <v>0</v>
      </c>
      <c r="F74">
        <f t="shared" si="6"/>
        <v>0</v>
      </c>
      <c r="G74">
        <f t="shared" si="16"/>
        <v>0</v>
      </c>
      <c r="I74">
        <f t="shared" si="7"/>
        <v>0</v>
      </c>
      <c r="J74">
        <f t="shared" si="8"/>
        <v>0</v>
      </c>
      <c r="K74">
        <f t="shared" si="9"/>
        <v>0</v>
      </c>
      <c r="L74">
        <f t="shared" si="17"/>
        <v>0</v>
      </c>
      <c r="N74">
        <f t="shared" si="10"/>
        <v>0</v>
      </c>
      <c r="O74">
        <f t="shared" si="11"/>
        <v>0</v>
      </c>
      <c r="P74">
        <f t="shared" si="12"/>
        <v>0</v>
      </c>
      <c r="Q74">
        <f t="shared" si="18"/>
        <v>0</v>
      </c>
      <c r="S74">
        <f t="shared" si="13"/>
        <v>0</v>
      </c>
      <c r="T74">
        <f t="shared" si="14"/>
        <v>0</v>
      </c>
      <c r="U74">
        <f t="shared" si="15"/>
        <v>0</v>
      </c>
      <c r="V74">
        <f t="shared" si="19"/>
        <v>0</v>
      </c>
    </row>
    <row r="75" spans="1:22" x14ac:dyDescent="0.4">
      <c r="A75">
        <v>74</v>
      </c>
      <c r="D75">
        <f t="shared" si="4"/>
        <v>0</v>
      </c>
      <c r="E75">
        <f t="shared" si="5"/>
        <v>0</v>
      </c>
      <c r="F75">
        <f t="shared" si="6"/>
        <v>0</v>
      </c>
      <c r="G75">
        <f t="shared" si="16"/>
        <v>0</v>
      </c>
      <c r="I75">
        <f t="shared" si="7"/>
        <v>0</v>
      </c>
      <c r="J75">
        <f t="shared" si="8"/>
        <v>0</v>
      </c>
      <c r="K75">
        <f t="shared" si="9"/>
        <v>0</v>
      </c>
      <c r="L75">
        <f t="shared" si="17"/>
        <v>0</v>
      </c>
      <c r="N75">
        <f t="shared" si="10"/>
        <v>0</v>
      </c>
      <c r="O75">
        <f t="shared" si="11"/>
        <v>0</v>
      </c>
      <c r="P75">
        <f t="shared" si="12"/>
        <v>0</v>
      </c>
      <c r="Q75">
        <f t="shared" si="18"/>
        <v>0</v>
      </c>
      <c r="S75">
        <f t="shared" si="13"/>
        <v>0</v>
      </c>
      <c r="T75">
        <f t="shared" si="14"/>
        <v>0</v>
      </c>
      <c r="U75">
        <f t="shared" si="15"/>
        <v>0</v>
      </c>
      <c r="V75">
        <f t="shared" si="19"/>
        <v>0</v>
      </c>
    </row>
    <row r="76" spans="1:22" x14ac:dyDescent="0.4">
      <c r="A76">
        <v>75</v>
      </c>
      <c r="D76">
        <f t="shared" ref="D76:D101" si="20">-C76</f>
        <v>0</v>
      </c>
      <c r="E76">
        <f t="shared" ref="E76:E101" si="21">-(D76+C76)</f>
        <v>0</v>
      </c>
      <c r="F76">
        <f t="shared" ref="F76:F101" si="22">-(E76+D76+C76)</f>
        <v>0</v>
      </c>
      <c r="G76">
        <f t="shared" si="16"/>
        <v>0</v>
      </c>
      <c r="I76">
        <f t="shared" ref="I76:I101" si="23">-H76</f>
        <v>0</v>
      </c>
      <c r="J76">
        <f t="shared" ref="J76:J101" si="24">-(I76+H76)</f>
        <v>0</v>
      </c>
      <c r="K76">
        <f t="shared" ref="K76:K101" si="25">-(J76+I76+H76)</f>
        <v>0</v>
      </c>
      <c r="L76">
        <f t="shared" si="17"/>
        <v>0</v>
      </c>
      <c r="N76">
        <f t="shared" ref="N76:N101" si="26">-M76</f>
        <v>0</v>
      </c>
      <c r="O76">
        <f t="shared" ref="O76:O101" si="27">-(N76+M76)</f>
        <v>0</v>
      </c>
      <c r="P76">
        <f t="shared" ref="P76:P101" si="28">-(O76+N76+M76)</f>
        <v>0</v>
      </c>
      <c r="Q76">
        <f t="shared" si="18"/>
        <v>0</v>
      </c>
      <c r="S76">
        <f t="shared" ref="S76:S101" si="29">-R76</f>
        <v>0</v>
      </c>
      <c r="T76">
        <f t="shared" ref="T76:T101" si="30">-(S76+R76)</f>
        <v>0</v>
      </c>
      <c r="U76">
        <f t="shared" ref="U76:U101" si="31">-(T76+S76+R76)</f>
        <v>0</v>
      </c>
      <c r="V76">
        <f t="shared" si="19"/>
        <v>0</v>
      </c>
    </row>
    <row r="77" spans="1:22" x14ac:dyDescent="0.4">
      <c r="A77">
        <v>76</v>
      </c>
      <c r="D77">
        <f t="shared" si="20"/>
        <v>0</v>
      </c>
      <c r="E77">
        <f t="shared" si="21"/>
        <v>0</v>
      </c>
      <c r="F77">
        <f t="shared" si="22"/>
        <v>0</v>
      </c>
      <c r="G77">
        <f t="shared" si="16"/>
        <v>0</v>
      </c>
      <c r="I77">
        <f t="shared" si="23"/>
        <v>0</v>
      </c>
      <c r="J77">
        <f t="shared" si="24"/>
        <v>0</v>
      </c>
      <c r="K77">
        <f t="shared" si="25"/>
        <v>0</v>
      </c>
      <c r="L77">
        <f t="shared" si="17"/>
        <v>0</v>
      </c>
      <c r="N77">
        <f t="shared" si="26"/>
        <v>0</v>
      </c>
      <c r="O77">
        <f t="shared" si="27"/>
        <v>0</v>
      </c>
      <c r="P77">
        <f t="shared" si="28"/>
        <v>0</v>
      </c>
      <c r="Q77">
        <f t="shared" si="18"/>
        <v>0</v>
      </c>
      <c r="S77">
        <f t="shared" si="29"/>
        <v>0</v>
      </c>
      <c r="T77">
        <f t="shared" si="30"/>
        <v>0</v>
      </c>
      <c r="U77">
        <f t="shared" si="31"/>
        <v>0</v>
      </c>
      <c r="V77">
        <f t="shared" si="19"/>
        <v>0</v>
      </c>
    </row>
    <row r="78" spans="1:22" x14ac:dyDescent="0.4">
      <c r="A78">
        <v>77</v>
      </c>
      <c r="D78">
        <f t="shared" si="20"/>
        <v>0</v>
      </c>
      <c r="E78">
        <f t="shared" si="21"/>
        <v>0</v>
      </c>
      <c r="F78">
        <f t="shared" si="22"/>
        <v>0</v>
      </c>
      <c r="G78">
        <f t="shared" si="16"/>
        <v>0</v>
      </c>
      <c r="I78">
        <f t="shared" si="23"/>
        <v>0</v>
      </c>
      <c r="J78">
        <f t="shared" si="24"/>
        <v>0</v>
      </c>
      <c r="K78">
        <f t="shared" si="25"/>
        <v>0</v>
      </c>
      <c r="L78">
        <f t="shared" si="17"/>
        <v>0</v>
      </c>
      <c r="N78">
        <f t="shared" si="26"/>
        <v>0</v>
      </c>
      <c r="O78">
        <f t="shared" si="27"/>
        <v>0</v>
      </c>
      <c r="P78">
        <f t="shared" si="28"/>
        <v>0</v>
      </c>
      <c r="Q78">
        <f t="shared" si="18"/>
        <v>0</v>
      </c>
      <c r="S78">
        <f t="shared" si="29"/>
        <v>0</v>
      </c>
      <c r="T78">
        <f t="shared" si="30"/>
        <v>0</v>
      </c>
      <c r="U78">
        <f t="shared" si="31"/>
        <v>0</v>
      </c>
      <c r="V78">
        <f t="shared" si="19"/>
        <v>0</v>
      </c>
    </row>
    <row r="79" spans="1:22" x14ac:dyDescent="0.4">
      <c r="A79">
        <v>78</v>
      </c>
      <c r="D79">
        <f t="shared" si="20"/>
        <v>0</v>
      </c>
      <c r="E79">
        <f t="shared" si="21"/>
        <v>0</v>
      </c>
      <c r="F79">
        <f t="shared" si="22"/>
        <v>0</v>
      </c>
      <c r="G79">
        <f t="shared" si="16"/>
        <v>0</v>
      </c>
      <c r="I79">
        <f t="shared" si="23"/>
        <v>0</v>
      </c>
      <c r="J79">
        <f t="shared" si="24"/>
        <v>0</v>
      </c>
      <c r="K79">
        <f t="shared" si="25"/>
        <v>0</v>
      </c>
      <c r="L79">
        <f t="shared" si="17"/>
        <v>0</v>
      </c>
      <c r="N79">
        <f t="shared" si="26"/>
        <v>0</v>
      </c>
      <c r="O79">
        <f t="shared" si="27"/>
        <v>0</v>
      </c>
      <c r="P79">
        <f t="shared" si="28"/>
        <v>0</v>
      </c>
      <c r="Q79">
        <f t="shared" si="18"/>
        <v>0</v>
      </c>
      <c r="S79">
        <f t="shared" si="29"/>
        <v>0</v>
      </c>
      <c r="T79">
        <f t="shared" si="30"/>
        <v>0</v>
      </c>
      <c r="U79">
        <f t="shared" si="31"/>
        <v>0</v>
      </c>
      <c r="V79">
        <f t="shared" si="19"/>
        <v>0</v>
      </c>
    </row>
    <row r="80" spans="1:22" x14ac:dyDescent="0.4">
      <c r="A80">
        <v>79</v>
      </c>
      <c r="D80">
        <f t="shared" si="20"/>
        <v>0</v>
      </c>
      <c r="E80">
        <f t="shared" si="21"/>
        <v>0</v>
      </c>
      <c r="F80">
        <f t="shared" si="22"/>
        <v>0</v>
      </c>
      <c r="G80">
        <f t="shared" si="16"/>
        <v>0</v>
      </c>
      <c r="I80">
        <f t="shared" si="23"/>
        <v>0</v>
      </c>
      <c r="J80">
        <f t="shared" si="24"/>
        <v>0</v>
      </c>
      <c r="K80">
        <f t="shared" si="25"/>
        <v>0</v>
      </c>
      <c r="L80">
        <f t="shared" si="17"/>
        <v>0</v>
      </c>
      <c r="N80">
        <f t="shared" si="26"/>
        <v>0</v>
      </c>
      <c r="O80">
        <f t="shared" si="27"/>
        <v>0</v>
      </c>
      <c r="P80">
        <f t="shared" si="28"/>
        <v>0</v>
      </c>
      <c r="Q80">
        <f t="shared" si="18"/>
        <v>0</v>
      </c>
      <c r="S80">
        <f t="shared" si="29"/>
        <v>0</v>
      </c>
      <c r="T80">
        <f t="shared" si="30"/>
        <v>0</v>
      </c>
      <c r="U80">
        <f t="shared" si="31"/>
        <v>0</v>
      </c>
      <c r="V80">
        <f t="shared" si="19"/>
        <v>0</v>
      </c>
    </row>
    <row r="81" spans="1:22" x14ac:dyDescent="0.4">
      <c r="A81">
        <v>80</v>
      </c>
      <c r="D81">
        <f t="shared" si="20"/>
        <v>0</v>
      </c>
      <c r="E81">
        <f t="shared" si="21"/>
        <v>0</v>
      </c>
      <c r="F81">
        <f t="shared" si="22"/>
        <v>0</v>
      </c>
      <c r="G81">
        <f t="shared" si="16"/>
        <v>0</v>
      </c>
      <c r="I81">
        <f t="shared" si="23"/>
        <v>0</v>
      </c>
      <c r="J81">
        <f t="shared" si="24"/>
        <v>0</v>
      </c>
      <c r="K81">
        <f t="shared" si="25"/>
        <v>0</v>
      </c>
      <c r="L81">
        <f t="shared" si="17"/>
        <v>0</v>
      </c>
      <c r="N81">
        <f t="shared" si="26"/>
        <v>0</v>
      </c>
      <c r="O81">
        <f t="shared" si="27"/>
        <v>0</v>
      </c>
      <c r="P81">
        <f t="shared" si="28"/>
        <v>0</v>
      </c>
      <c r="Q81">
        <f t="shared" si="18"/>
        <v>0</v>
      </c>
      <c r="S81">
        <f t="shared" si="29"/>
        <v>0</v>
      </c>
      <c r="T81">
        <f t="shared" si="30"/>
        <v>0</v>
      </c>
      <c r="U81">
        <f t="shared" si="31"/>
        <v>0</v>
      </c>
      <c r="V81">
        <f t="shared" si="19"/>
        <v>0</v>
      </c>
    </row>
    <row r="82" spans="1:22" x14ac:dyDescent="0.4">
      <c r="A82">
        <v>81</v>
      </c>
      <c r="D82">
        <f t="shared" si="20"/>
        <v>0</v>
      </c>
      <c r="E82">
        <f t="shared" si="21"/>
        <v>0</v>
      </c>
      <c r="F82">
        <f t="shared" si="22"/>
        <v>0</v>
      </c>
      <c r="G82">
        <f t="shared" si="16"/>
        <v>0</v>
      </c>
      <c r="I82">
        <f t="shared" si="23"/>
        <v>0</v>
      </c>
      <c r="J82">
        <f t="shared" si="24"/>
        <v>0</v>
      </c>
      <c r="K82">
        <f t="shared" si="25"/>
        <v>0</v>
      </c>
      <c r="L82">
        <f t="shared" si="17"/>
        <v>0</v>
      </c>
      <c r="N82">
        <f t="shared" si="26"/>
        <v>0</v>
      </c>
      <c r="O82">
        <f t="shared" si="27"/>
        <v>0</v>
      </c>
      <c r="P82">
        <f t="shared" si="28"/>
        <v>0</v>
      </c>
      <c r="Q82">
        <f t="shared" si="18"/>
        <v>0</v>
      </c>
      <c r="S82">
        <f t="shared" si="29"/>
        <v>0</v>
      </c>
      <c r="T82">
        <f t="shared" si="30"/>
        <v>0</v>
      </c>
      <c r="U82">
        <f t="shared" si="31"/>
        <v>0</v>
      </c>
      <c r="V82">
        <f t="shared" si="19"/>
        <v>0</v>
      </c>
    </row>
    <row r="83" spans="1:22" x14ac:dyDescent="0.4">
      <c r="A83">
        <v>82</v>
      </c>
      <c r="D83">
        <f t="shared" si="20"/>
        <v>0</v>
      </c>
      <c r="E83">
        <f t="shared" si="21"/>
        <v>0</v>
      </c>
      <c r="F83">
        <f t="shared" si="22"/>
        <v>0</v>
      </c>
      <c r="G83">
        <f t="shared" si="16"/>
        <v>0</v>
      </c>
      <c r="I83">
        <f t="shared" si="23"/>
        <v>0</v>
      </c>
      <c r="J83">
        <f t="shared" si="24"/>
        <v>0</v>
      </c>
      <c r="K83">
        <f t="shared" si="25"/>
        <v>0</v>
      </c>
      <c r="L83">
        <f t="shared" si="17"/>
        <v>0</v>
      </c>
      <c r="N83">
        <f t="shared" si="26"/>
        <v>0</v>
      </c>
      <c r="O83">
        <f t="shared" si="27"/>
        <v>0</v>
      </c>
      <c r="P83">
        <f t="shared" si="28"/>
        <v>0</v>
      </c>
      <c r="Q83">
        <f t="shared" si="18"/>
        <v>0</v>
      </c>
      <c r="S83">
        <f t="shared" si="29"/>
        <v>0</v>
      </c>
      <c r="T83">
        <f t="shared" si="30"/>
        <v>0</v>
      </c>
      <c r="U83">
        <f t="shared" si="31"/>
        <v>0</v>
      </c>
      <c r="V83">
        <f t="shared" si="19"/>
        <v>0</v>
      </c>
    </row>
    <row r="84" spans="1:22" x14ac:dyDescent="0.4">
      <c r="A84">
        <v>83</v>
      </c>
      <c r="D84">
        <f t="shared" si="20"/>
        <v>0</v>
      </c>
      <c r="E84">
        <f t="shared" si="21"/>
        <v>0</v>
      </c>
      <c r="F84">
        <f t="shared" si="22"/>
        <v>0</v>
      </c>
      <c r="G84">
        <f t="shared" si="16"/>
        <v>0</v>
      </c>
      <c r="I84">
        <f t="shared" si="23"/>
        <v>0</v>
      </c>
      <c r="J84">
        <f t="shared" si="24"/>
        <v>0</v>
      </c>
      <c r="K84">
        <f t="shared" si="25"/>
        <v>0</v>
      </c>
      <c r="L84">
        <f t="shared" si="17"/>
        <v>0</v>
      </c>
      <c r="N84">
        <f t="shared" si="26"/>
        <v>0</v>
      </c>
      <c r="O84">
        <f t="shared" si="27"/>
        <v>0</v>
      </c>
      <c r="P84">
        <f t="shared" si="28"/>
        <v>0</v>
      </c>
      <c r="Q84">
        <f t="shared" si="18"/>
        <v>0</v>
      </c>
      <c r="S84">
        <f t="shared" si="29"/>
        <v>0</v>
      </c>
      <c r="T84">
        <f t="shared" si="30"/>
        <v>0</v>
      </c>
      <c r="U84">
        <f t="shared" si="31"/>
        <v>0</v>
      </c>
      <c r="V84">
        <f t="shared" si="19"/>
        <v>0</v>
      </c>
    </row>
    <row r="85" spans="1:22" x14ac:dyDescent="0.4">
      <c r="A85">
        <v>84</v>
      </c>
      <c r="D85">
        <f t="shared" si="20"/>
        <v>0</v>
      </c>
      <c r="E85">
        <f t="shared" si="21"/>
        <v>0</v>
      </c>
      <c r="F85">
        <f t="shared" si="22"/>
        <v>0</v>
      </c>
      <c r="G85">
        <f t="shared" si="16"/>
        <v>0</v>
      </c>
      <c r="I85">
        <f t="shared" si="23"/>
        <v>0</v>
      </c>
      <c r="J85">
        <f t="shared" si="24"/>
        <v>0</v>
      </c>
      <c r="K85">
        <f t="shared" si="25"/>
        <v>0</v>
      </c>
      <c r="L85">
        <f t="shared" si="17"/>
        <v>0</v>
      </c>
      <c r="N85">
        <f t="shared" si="26"/>
        <v>0</v>
      </c>
      <c r="O85">
        <f t="shared" si="27"/>
        <v>0</v>
      </c>
      <c r="P85">
        <f t="shared" si="28"/>
        <v>0</v>
      </c>
      <c r="Q85">
        <f t="shared" si="18"/>
        <v>0</v>
      </c>
      <c r="S85">
        <f t="shared" si="29"/>
        <v>0</v>
      </c>
      <c r="T85">
        <f t="shared" si="30"/>
        <v>0</v>
      </c>
      <c r="U85">
        <f t="shared" si="31"/>
        <v>0</v>
      </c>
      <c r="V85">
        <f t="shared" si="19"/>
        <v>0</v>
      </c>
    </row>
    <row r="86" spans="1:22" x14ac:dyDescent="0.4">
      <c r="A86">
        <v>85</v>
      </c>
      <c r="D86">
        <f t="shared" si="20"/>
        <v>0</v>
      </c>
      <c r="E86">
        <f t="shared" si="21"/>
        <v>0</v>
      </c>
      <c r="F86">
        <f t="shared" si="22"/>
        <v>0</v>
      </c>
      <c r="G86">
        <f t="shared" si="16"/>
        <v>0</v>
      </c>
      <c r="I86">
        <f t="shared" si="23"/>
        <v>0</v>
      </c>
      <c r="J86">
        <f t="shared" si="24"/>
        <v>0</v>
      </c>
      <c r="K86">
        <f t="shared" si="25"/>
        <v>0</v>
      </c>
      <c r="L86">
        <f t="shared" si="17"/>
        <v>0</v>
      </c>
      <c r="N86">
        <f t="shared" si="26"/>
        <v>0</v>
      </c>
      <c r="O86">
        <f t="shared" si="27"/>
        <v>0</v>
      </c>
      <c r="P86">
        <f t="shared" si="28"/>
        <v>0</v>
      </c>
      <c r="Q86">
        <f t="shared" si="18"/>
        <v>0</v>
      </c>
      <c r="S86">
        <f t="shared" si="29"/>
        <v>0</v>
      </c>
      <c r="T86">
        <f t="shared" si="30"/>
        <v>0</v>
      </c>
      <c r="U86">
        <f t="shared" si="31"/>
        <v>0</v>
      </c>
      <c r="V86">
        <f t="shared" si="19"/>
        <v>0</v>
      </c>
    </row>
    <row r="87" spans="1:22" x14ac:dyDescent="0.4">
      <c r="A87">
        <v>86</v>
      </c>
      <c r="D87">
        <f t="shared" si="20"/>
        <v>0</v>
      </c>
      <c r="E87">
        <f t="shared" si="21"/>
        <v>0</v>
      </c>
      <c r="F87">
        <f t="shared" si="22"/>
        <v>0</v>
      </c>
      <c r="G87">
        <f t="shared" si="16"/>
        <v>0</v>
      </c>
      <c r="I87">
        <f t="shared" si="23"/>
        <v>0</v>
      </c>
      <c r="J87">
        <f t="shared" si="24"/>
        <v>0</v>
      </c>
      <c r="K87">
        <f t="shared" si="25"/>
        <v>0</v>
      </c>
      <c r="L87">
        <f t="shared" si="17"/>
        <v>0</v>
      </c>
      <c r="N87">
        <f t="shared" si="26"/>
        <v>0</v>
      </c>
      <c r="O87">
        <f t="shared" si="27"/>
        <v>0</v>
      </c>
      <c r="P87">
        <f t="shared" si="28"/>
        <v>0</v>
      </c>
      <c r="Q87">
        <f t="shared" si="18"/>
        <v>0</v>
      </c>
      <c r="S87">
        <f t="shared" si="29"/>
        <v>0</v>
      </c>
      <c r="T87">
        <f t="shared" si="30"/>
        <v>0</v>
      </c>
      <c r="U87">
        <f t="shared" si="31"/>
        <v>0</v>
      </c>
      <c r="V87">
        <f t="shared" si="19"/>
        <v>0</v>
      </c>
    </row>
    <row r="88" spans="1:22" x14ac:dyDescent="0.4">
      <c r="A88">
        <v>87</v>
      </c>
      <c r="D88">
        <f t="shared" si="20"/>
        <v>0</v>
      </c>
      <c r="E88">
        <f t="shared" si="21"/>
        <v>0</v>
      </c>
      <c r="F88">
        <f t="shared" si="22"/>
        <v>0</v>
      </c>
      <c r="G88">
        <f t="shared" si="16"/>
        <v>0</v>
      </c>
      <c r="I88">
        <f t="shared" si="23"/>
        <v>0</v>
      </c>
      <c r="J88">
        <f t="shared" si="24"/>
        <v>0</v>
      </c>
      <c r="K88">
        <f t="shared" si="25"/>
        <v>0</v>
      </c>
      <c r="L88">
        <f t="shared" si="17"/>
        <v>0</v>
      </c>
      <c r="N88">
        <f t="shared" si="26"/>
        <v>0</v>
      </c>
      <c r="O88">
        <f t="shared" si="27"/>
        <v>0</v>
      </c>
      <c r="P88">
        <f t="shared" si="28"/>
        <v>0</v>
      </c>
      <c r="Q88">
        <f t="shared" si="18"/>
        <v>0</v>
      </c>
      <c r="S88">
        <f t="shared" si="29"/>
        <v>0</v>
      </c>
      <c r="T88">
        <f t="shared" si="30"/>
        <v>0</v>
      </c>
      <c r="U88">
        <f t="shared" si="31"/>
        <v>0</v>
      </c>
      <c r="V88">
        <f t="shared" si="19"/>
        <v>0</v>
      </c>
    </row>
    <row r="89" spans="1:22" x14ac:dyDescent="0.4">
      <c r="A89">
        <v>88</v>
      </c>
      <c r="D89">
        <f t="shared" si="20"/>
        <v>0</v>
      </c>
      <c r="E89">
        <f t="shared" si="21"/>
        <v>0</v>
      </c>
      <c r="F89">
        <f t="shared" si="22"/>
        <v>0</v>
      </c>
      <c r="G89">
        <f t="shared" si="16"/>
        <v>0</v>
      </c>
      <c r="I89">
        <f t="shared" si="23"/>
        <v>0</v>
      </c>
      <c r="J89">
        <f t="shared" si="24"/>
        <v>0</v>
      </c>
      <c r="K89">
        <f t="shared" si="25"/>
        <v>0</v>
      </c>
      <c r="L89">
        <f t="shared" si="17"/>
        <v>0</v>
      </c>
      <c r="N89">
        <f t="shared" si="26"/>
        <v>0</v>
      </c>
      <c r="O89">
        <f t="shared" si="27"/>
        <v>0</v>
      </c>
      <c r="P89">
        <f t="shared" si="28"/>
        <v>0</v>
      </c>
      <c r="Q89">
        <f t="shared" si="18"/>
        <v>0</v>
      </c>
      <c r="S89">
        <f t="shared" si="29"/>
        <v>0</v>
      </c>
      <c r="T89">
        <f t="shared" si="30"/>
        <v>0</v>
      </c>
      <c r="U89">
        <f t="shared" si="31"/>
        <v>0</v>
      </c>
      <c r="V89">
        <f t="shared" si="19"/>
        <v>0</v>
      </c>
    </row>
    <row r="90" spans="1:22" x14ac:dyDescent="0.4">
      <c r="A90">
        <v>89</v>
      </c>
      <c r="D90">
        <f t="shared" si="20"/>
        <v>0</v>
      </c>
      <c r="E90">
        <f t="shared" si="21"/>
        <v>0</v>
      </c>
      <c r="F90">
        <f t="shared" si="22"/>
        <v>0</v>
      </c>
      <c r="G90">
        <f t="shared" si="16"/>
        <v>0</v>
      </c>
      <c r="I90">
        <f t="shared" si="23"/>
        <v>0</v>
      </c>
      <c r="J90">
        <f t="shared" si="24"/>
        <v>0</v>
      </c>
      <c r="K90">
        <f t="shared" si="25"/>
        <v>0</v>
      </c>
      <c r="L90">
        <f t="shared" si="17"/>
        <v>0</v>
      </c>
      <c r="N90">
        <f t="shared" si="26"/>
        <v>0</v>
      </c>
      <c r="O90">
        <f t="shared" si="27"/>
        <v>0</v>
      </c>
      <c r="P90">
        <f t="shared" si="28"/>
        <v>0</v>
      </c>
      <c r="Q90">
        <f t="shared" si="18"/>
        <v>0</v>
      </c>
      <c r="S90">
        <f t="shared" si="29"/>
        <v>0</v>
      </c>
      <c r="T90">
        <f t="shared" si="30"/>
        <v>0</v>
      </c>
      <c r="U90">
        <f t="shared" si="31"/>
        <v>0</v>
      </c>
      <c r="V90">
        <f t="shared" si="19"/>
        <v>0</v>
      </c>
    </row>
    <row r="91" spans="1:22" x14ac:dyDescent="0.4">
      <c r="A91">
        <v>90</v>
      </c>
      <c r="D91">
        <f t="shared" si="20"/>
        <v>0</v>
      </c>
      <c r="E91">
        <f t="shared" si="21"/>
        <v>0</v>
      </c>
      <c r="F91">
        <f t="shared" si="22"/>
        <v>0</v>
      </c>
      <c r="G91">
        <f t="shared" si="16"/>
        <v>0</v>
      </c>
      <c r="I91">
        <f t="shared" si="23"/>
        <v>0</v>
      </c>
      <c r="J91">
        <f t="shared" si="24"/>
        <v>0</v>
      </c>
      <c r="K91">
        <f t="shared" si="25"/>
        <v>0</v>
      </c>
      <c r="L91">
        <f t="shared" si="17"/>
        <v>0</v>
      </c>
      <c r="N91">
        <f t="shared" si="26"/>
        <v>0</v>
      </c>
      <c r="O91">
        <f t="shared" si="27"/>
        <v>0</v>
      </c>
      <c r="P91">
        <f t="shared" si="28"/>
        <v>0</v>
      </c>
      <c r="Q91">
        <f t="shared" si="18"/>
        <v>0</v>
      </c>
      <c r="S91">
        <f t="shared" si="29"/>
        <v>0</v>
      </c>
      <c r="T91">
        <f t="shared" si="30"/>
        <v>0</v>
      </c>
      <c r="U91">
        <f t="shared" si="31"/>
        <v>0</v>
      </c>
      <c r="V91">
        <f t="shared" si="19"/>
        <v>0</v>
      </c>
    </row>
    <row r="92" spans="1:22" x14ac:dyDescent="0.4">
      <c r="A92">
        <v>91</v>
      </c>
      <c r="D92">
        <f t="shared" si="20"/>
        <v>0</v>
      </c>
      <c r="E92">
        <f t="shared" si="21"/>
        <v>0</v>
      </c>
      <c r="F92">
        <f t="shared" si="22"/>
        <v>0</v>
      </c>
      <c r="G92">
        <f t="shared" si="16"/>
        <v>0</v>
      </c>
      <c r="I92">
        <f t="shared" si="23"/>
        <v>0</v>
      </c>
      <c r="J92">
        <f t="shared" si="24"/>
        <v>0</v>
      </c>
      <c r="K92">
        <f t="shared" si="25"/>
        <v>0</v>
      </c>
      <c r="L92">
        <f t="shared" si="17"/>
        <v>0</v>
      </c>
      <c r="N92">
        <f t="shared" si="26"/>
        <v>0</v>
      </c>
      <c r="O92">
        <f t="shared" si="27"/>
        <v>0</v>
      </c>
      <c r="P92">
        <f t="shared" si="28"/>
        <v>0</v>
      </c>
      <c r="Q92">
        <f t="shared" si="18"/>
        <v>0</v>
      </c>
      <c r="S92">
        <f t="shared" si="29"/>
        <v>0</v>
      </c>
      <c r="T92">
        <f t="shared" si="30"/>
        <v>0</v>
      </c>
      <c r="U92">
        <f t="shared" si="31"/>
        <v>0</v>
      </c>
      <c r="V92">
        <f t="shared" si="19"/>
        <v>0</v>
      </c>
    </row>
    <row r="93" spans="1:22" x14ac:dyDescent="0.4">
      <c r="A93">
        <v>92</v>
      </c>
      <c r="D93">
        <f t="shared" si="20"/>
        <v>0</v>
      </c>
      <c r="E93">
        <f t="shared" si="21"/>
        <v>0</v>
      </c>
      <c r="F93">
        <f t="shared" si="22"/>
        <v>0</v>
      </c>
      <c r="G93">
        <f t="shared" si="16"/>
        <v>0</v>
      </c>
      <c r="I93">
        <f t="shared" si="23"/>
        <v>0</v>
      </c>
      <c r="J93">
        <f t="shared" si="24"/>
        <v>0</v>
      </c>
      <c r="K93">
        <f t="shared" si="25"/>
        <v>0</v>
      </c>
      <c r="L93">
        <f t="shared" si="17"/>
        <v>0</v>
      </c>
      <c r="N93">
        <f t="shared" si="26"/>
        <v>0</v>
      </c>
      <c r="O93">
        <f t="shared" si="27"/>
        <v>0</v>
      </c>
      <c r="P93">
        <f t="shared" si="28"/>
        <v>0</v>
      </c>
      <c r="Q93">
        <f t="shared" si="18"/>
        <v>0</v>
      </c>
      <c r="S93">
        <f t="shared" si="29"/>
        <v>0</v>
      </c>
      <c r="T93">
        <f t="shared" si="30"/>
        <v>0</v>
      </c>
      <c r="U93">
        <f t="shared" si="31"/>
        <v>0</v>
      </c>
      <c r="V93">
        <f t="shared" si="19"/>
        <v>0</v>
      </c>
    </row>
    <row r="94" spans="1:22" x14ac:dyDescent="0.4">
      <c r="A94">
        <v>93</v>
      </c>
      <c r="D94">
        <f t="shared" si="20"/>
        <v>0</v>
      </c>
      <c r="E94">
        <f t="shared" si="21"/>
        <v>0</v>
      </c>
      <c r="F94">
        <f t="shared" si="22"/>
        <v>0</v>
      </c>
      <c r="G94">
        <f t="shared" si="16"/>
        <v>0</v>
      </c>
      <c r="I94">
        <f t="shared" si="23"/>
        <v>0</v>
      </c>
      <c r="J94">
        <f t="shared" si="24"/>
        <v>0</v>
      </c>
      <c r="K94">
        <f t="shared" si="25"/>
        <v>0</v>
      </c>
      <c r="L94">
        <f t="shared" si="17"/>
        <v>0</v>
      </c>
      <c r="N94">
        <f t="shared" si="26"/>
        <v>0</v>
      </c>
      <c r="O94">
        <f t="shared" si="27"/>
        <v>0</v>
      </c>
      <c r="P94">
        <f t="shared" si="28"/>
        <v>0</v>
      </c>
      <c r="Q94">
        <f t="shared" si="18"/>
        <v>0</v>
      </c>
      <c r="S94">
        <f t="shared" si="29"/>
        <v>0</v>
      </c>
      <c r="T94">
        <f t="shared" si="30"/>
        <v>0</v>
      </c>
      <c r="U94">
        <f t="shared" si="31"/>
        <v>0</v>
      </c>
      <c r="V94">
        <f t="shared" si="19"/>
        <v>0</v>
      </c>
    </row>
    <row r="95" spans="1:22" x14ac:dyDescent="0.4">
      <c r="A95">
        <v>94</v>
      </c>
      <c r="D95">
        <f t="shared" si="20"/>
        <v>0</v>
      </c>
      <c r="E95">
        <f t="shared" si="21"/>
        <v>0</v>
      </c>
      <c r="F95">
        <f t="shared" si="22"/>
        <v>0</v>
      </c>
      <c r="G95">
        <f t="shared" si="16"/>
        <v>0</v>
      </c>
      <c r="I95">
        <f t="shared" si="23"/>
        <v>0</v>
      </c>
      <c r="J95">
        <f t="shared" si="24"/>
        <v>0</v>
      </c>
      <c r="K95">
        <f t="shared" si="25"/>
        <v>0</v>
      </c>
      <c r="L95">
        <f t="shared" si="17"/>
        <v>0</v>
      </c>
      <c r="N95">
        <f t="shared" si="26"/>
        <v>0</v>
      </c>
      <c r="O95">
        <f t="shared" si="27"/>
        <v>0</v>
      </c>
      <c r="P95">
        <f t="shared" si="28"/>
        <v>0</v>
      </c>
      <c r="Q95">
        <f t="shared" si="18"/>
        <v>0</v>
      </c>
      <c r="S95">
        <f t="shared" si="29"/>
        <v>0</v>
      </c>
      <c r="T95">
        <f t="shared" si="30"/>
        <v>0</v>
      </c>
      <c r="U95">
        <f t="shared" si="31"/>
        <v>0</v>
      </c>
      <c r="V95">
        <f t="shared" si="19"/>
        <v>0</v>
      </c>
    </row>
    <row r="96" spans="1:22" x14ac:dyDescent="0.4">
      <c r="A96">
        <v>95</v>
      </c>
      <c r="D96">
        <f t="shared" si="20"/>
        <v>0</v>
      </c>
      <c r="E96">
        <f t="shared" si="21"/>
        <v>0</v>
      </c>
      <c r="F96">
        <f t="shared" si="22"/>
        <v>0</v>
      </c>
      <c r="G96">
        <f t="shared" si="16"/>
        <v>0</v>
      </c>
      <c r="I96">
        <f t="shared" si="23"/>
        <v>0</v>
      </c>
      <c r="J96">
        <f t="shared" si="24"/>
        <v>0</v>
      </c>
      <c r="K96">
        <f t="shared" si="25"/>
        <v>0</v>
      </c>
      <c r="L96">
        <f t="shared" si="17"/>
        <v>0</v>
      </c>
      <c r="N96">
        <f t="shared" si="26"/>
        <v>0</v>
      </c>
      <c r="O96">
        <f t="shared" si="27"/>
        <v>0</v>
      </c>
      <c r="P96">
        <f t="shared" si="28"/>
        <v>0</v>
      </c>
      <c r="Q96">
        <f t="shared" si="18"/>
        <v>0</v>
      </c>
      <c r="S96">
        <f t="shared" si="29"/>
        <v>0</v>
      </c>
      <c r="T96">
        <f t="shared" si="30"/>
        <v>0</v>
      </c>
      <c r="U96">
        <f t="shared" si="31"/>
        <v>0</v>
      </c>
      <c r="V96">
        <f t="shared" si="19"/>
        <v>0</v>
      </c>
    </row>
    <row r="97" spans="1:22" x14ac:dyDescent="0.4">
      <c r="A97">
        <v>96</v>
      </c>
      <c r="D97">
        <f t="shared" si="20"/>
        <v>0</v>
      </c>
      <c r="E97">
        <f t="shared" si="21"/>
        <v>0</v>
      </c>
      <c r="F97">
        <f t="shared" si="22"/>
        <v>0</v>
      </c>
      <c r="G97">
        <f t="shared" si="16"/>
        <v>0</v>
      </c>
      <c r="I97">
        <f t="shared" si="23"/>
        <v>0</v>
      </c>
      <c r="J97">
        <f t="shared" si="24"/>
        <v>0</v>
      </c>
      <c r="K97">
        <f t="shared" si="25"/>
        <v>0</v>
      </c>
      <c r="L97">
        <f t="shared" si="17"/>
        <v>0</v>
      </c>
      <c r="N97">
        <f t="shared" si="26"/>
        <v>0</v>
      </c>
      <c r="O97">
        <f t="shared" si="27"/>
        <v>0</v>
      </c>
      <c r="P97">
        <f t="shared" si="28"/>
        <v>0</v>
      </c>
      <c r="Q97">
        <f t="shared" si="18"/>
        <v>0</v>
      </c>
      <c r="S97">
        <f t="shared" si="29"/>
        <v>0</v>
      </c>
      <c r="T97">
        <f t="shared" si="30"/>
        <v>0</v>
      </c>
      <c r="U97">
        <f t="shared" si="31"/>
        <v>0</v>
      </c>
      <c r="V97">
        <f t="shared" si="19"/>
        <v>0</v>
      </c>
    </row>
    <row r="98" spans="1:22" x14ac:dyDescent="0.4">
      <c r="A98">
        <v>97</v>
      </c>
      <c r="D98">
        <f t="shared" si="20"/>
        <v>0</v>
      </c>
      <c r="E98">
        <f t="shared" si="21"/>
        <v>0</v>
      </c>
      <c r="F98">
        <f t="shared" si="22"/>
        <v>0</v>
      </c>
      <c r="G98">
        <f t="shared" si="16"/>
        <v>0</v>
      </c>
      <c r="I98">
        <f t="shared" si="23"/>
        <v>0</v>
      </c>
      <c r="J98">
        <f t="shared" si="24"/>
        <v>0</v>
      </c>
      <c r="K98">
        <f t="shared" si="25"/>
        <v>0</v>
      </c>
      <c r="L98">
        <f t="shared" si="17"/>
        <v>0</v>
      </c>
      <c r="N98">
        <f t="shared" si="26"/>
        <v>0</v>
      </c>
      <c r="O98">
        <f t="shared" si="27"/>
        <v>0</v>
      </c>
      <c r="P98">
        <f t="shared" si="28"/>
        <v>0</v>
      </c>
      <c r="Q98">
        <f t="shared" si="18"/>
        <v>0</v>
      </c>
      <c r="S98">
        <f t="shared" si="29"/>
        <v>0</v>
      </c>
      <c r="T98">
        <f t="shared" si="30"/>
        <v>0</v>
      </c>
      <c r="U98">
        <f t="shared" si="31"/>
        <v>0</v>
      </c>
      <c r="V98">
        <f t="shared" si="19"/>
        <v>0</v>
      </c>
    </row>
    <row r="99" spans="1:22" x14ac:dyDescent="0.4">
      <c r="A99">
        <v>98</v>
      </c>
      <c r="D99">
        <f t="shared" si="20"/>
        <v>0</v>
      </c>
      <c r="E99">
        <f t="shared" si="21"/>
        <v>0</v>
      </c>
      <c r="F99">
        <f t="shared" si="22"/>
        <v>0</v>
      </c>
      <c r="G99">
        <f t="shared" si="16"/>
        <v>0</v>
      </c>
      <c r="I99">
        <f t="shared" si="23"/>
        <v>0</v>
      </c>
      <c r="J99">
        <f t="shared" si="24"/>
        <v>0</v>
      </c>
      <c r="K99">
        <f t="shared" si="25"/>
        <v>0</v>
      </c>
      <c r="L99">
        <f t="shared" si="17"/>
        <v>0</v>
      </c>
      <c r="N99">
        <f t="shared" si="26"/>
        <v>0</v>
      </c>
      <c r="O99">
        <f t="shared" si="27"/>
        <v>0</v>
      </c>
      <c r="P99">
        <f t="shared" si="28"/>
        <v>0</v>
      </c>
      <c r="Q99">
        <f t="shared" si="18"/>
        <v>0</v>
      </c>
      <c r="S99">
        <f t="shared" si="29"/>
        <v>0</v>
      </c>
      <c r="T99">
        <f t="shared" si="30"/>
        <v>0</v>
      </c>
      <c r="U99">
        <f t="shared" si="31"/>
        <v>0</v>
      </c>
      <c r="V99">
        <f t="shared" si="19"/>
        <v>0</v>
      </c>
    </row>
    <row r="100" spans="1:22" x14ac:dyDescent="0.4">
      <c r="A100">
        <v>99</v>
      </c>
      <c r="D100">
        <f t="shared" si="20"/>
        <v>0</v>
      </c>
      <c r="E100">
        <f t="shared" si="21"/>
        <v>0</v>
      </c>
      <c r="F100">
        <f t="shared" si="22"/>
        <v>0</v>
      </c>
      <c r="G100">
        <f t="shared" si="16"/>
        <v>0</v>
      </c>
      <c r="I100">
        <f t="shared" si="23"/>
        <v>0</v>
      </c>
      <c r="J100">
        <f t="shared" si="24"/>
        <v>0</v>
      </c>
      <c r="K100">
        <f t="shared" si="25"/>
        <v>0</v>
      </c>
      <c r="L100">
        <f t="shared" si="17"/>
        <v>0</v>
      </c>
      <c r="N100">
        <f t="shared" si="26"/>
        <v>0</v>
      </c>
      <c r="O100">
        <f t="shared" si="27"/>
        <v>0</v>
      </c>
      <c r="P100">
        <f t="shared" si="28"/>
        <v>0</v>
      </c>
      <c r="Q100">
        <f t="shared" si="18"/>
        <v>0</v>
      </c>
      <c r="S100">
        <f t="shared" si="29"/>
        <v>0</v>
      </c>
      <c r="T100">
        <f t="shared" si="30"/>
        <v>0</v>
      </c>
      <c r="U100">
        <f t="shared" si="31"/>
        <v>0</v>
      </c>
      <c r="V100">
        <f t="shared" si="19"/>
        <v>0</v>
      </c>
    </row>
    <row r="101" spans="1:22" x14ac:dyDescent="0.4">
      <c r="A101">
        <v>100</v>
      </c>
      <c r="D101">
        <f t="shared" si="20"/>
        <v>0</v>
      </c>
      <c r="E101">
        <f t="shared" si="21"/>
        <v>0</v>
      </c>
      <c r="F101">
        <f t="shared" si="22"/>
        <v>0</v>
      </c>
      <c r="G101">
        <f t="shared" si="16"/>
        <v>0</v>
      </c>
      <c r="I101">
        <f t="shared" si="23"/>
        <v>0</v>
      </c>
      <c r="J101">
        <f t="shared" si="24"/>
        <v>0</v>
      </c>
      <c r="K101">
        <f t="shared" si="25"/>
        <v>0</v>
      </c>
      <c r="L101">
        <f t="shared" si="17"/>
        <v>0</v>
      </c>
      <c r="N101">
        <f t="shared" si="26"/>
        <v>0</v>
      </c>
      <c r="O101">
        <f t="shared" si="27"/>
        <v>0</v>
      </c>
      <c r="P101">
        <f t="shared" si="28"/>
        <v>0</v>
      </c>
      <c r="Q101">
        <f t="shared" si="18"/>
        <v>0</v>
      </c>
      <c r="S101">
        <f t="shared" si="29"/>
        <v>0</v>
      </c>
      <c r="T101">
        <f t="shared" si="30"/>
        <v>0</v>
      </c>
      <c r="U101">
        <f t="shared" si="31"/>
        <v>0</v>
      </c>
      <c r="V101">
        <f t="shared" si="19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01"/>
  <sheetViews>
    <sheetView workbookViewId="0">
      <pane ySplit="1" topLeftCell="A14" activePane="bottomLeft" state="frozen"/>
      <selection pane="bottomLeft" activeCell="A26" sqref="A26"/>
    </sheetView>
  </sheetViews>
  <sheetFormatPr defaultRowHeight="18.75" x14ac:dyDescent="0.4"/>
  <cols>
    <col min="2" max="2" width="29.375" bestFit="1" customWidth="1"/>
    <col min="7" max="7" width="8.5" bestFit="1" customWidth="1"/>
    <col min="12" max="12" width="10.625" bestFit="1" customWidth="1"/>
    <col min="17" max="17" width="11.25" bestFit="1" customWidth="1"/>
    <col min="22" max="22" width="14.625" bestFit="1" customWidth="1"/>
  </cols>
  <sheetData>
    <row r="1" spans="1:22" x14ac:dyDescent="0.4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4">
      <c r="A2">
        <v>1</v>
      </c>
      <c r="B2" s="1" t="s">
        <v>40</v>
      </c>
      <c r="C2">
        <v>33292</v>
      </c>
      <c r="D2">
        <f>66097-C2</f>
        <v>32805</v>
      </c>
      <c r="E2">
        <f>108113-(D2+C2)</f>
        <v>42016</v>
      </c>
      <c r="F2">
        <f>143217-(E2+D2+C2)</f>
        <v>35104</v>
      </c>
      <c r="G2">
        <f>SUM(C2:F2)</f>
        <v>143217</v>
      </c>
      <c r="H2">
        <v>739</v>
      </c>
      <c r="I2">
        <f>2097-H2</f>
        <v>1358</v>
      </c>
      <c r="J2">
        <f>3028-(I2+H2)</f>
        <v>931</v>
      </c>
      <c r="K2">
        <f>4056-(J2+I2+H2)</f>
        <v>1028</v>
      </c>
      <c r="L2">
        <f>SUM(H2:K2)</f>
        <v>4056</v>
      </c>
      <c r="M2">
        <v>748</v>
      </c>
      <c r="N2">
        <f>2315-M2</f>
        <v>1567</v>
      </c>
      <c r="O2">
        <f>3205-(N2+M2)</f>
        <v>890</v>
      </c>
      <c r="P2">
        <f>4222-(O2+N2+M2)</f>
        <v>1017</v>
      </c>
      <c r="Q2">
        <f>SUM(M2:P2)</f>
        <v>4222</v>
      </c>
      <c r="R2">
        <v>426</v>
      </c>
      <c r="S2">
        <f>1292-R2</f>
        <v>866</v>
      </c>
      <c r="T2">
        <f>1921-(S2+R2)</f>
        <v>629</v>
      </c>
      <c r="U2">
        <f>2572-(T2+S2+R2)</f>
        <v>651</v>
      </c>
      <c r="V2">
        <f>SUM(R2:U2)</f>
        <v>2572</v>
      </c>
    </row>
    <row r="3" spans="1:22" x14ac:dyDescent="0.4">
      <c r="A3">
        <v>2</v>
      </c>
      <c r="B3" s="1" t="s">
        <v>38</v>
      </c>
      <c r="C3">
        <v>4020</v>
      </c>
      <c r="D3">
        <f>8780-C3</f>
        <v>4760</v>
      </c>
      <c r="E3">
        <f>13481-(D3+C3)</f>
        <v>4701</v>
      </c>
      <c r="F3">
        <f>19037-(E3+D3+C3)</f>
        <v>5556</v>
      </c>
      <c r="G3">
        <f t="shared" ref="G3:G66" si="0">SUM(C3:F3)</f>
        <v>19037</v>
      </c>
      <c r="H3">
        <v>-117</v>
      </c>
      <c r="I3">
        <f>126-H3</f>
        <v>243</v>
      </c>
      <c r="J3">
        <f>221-(I3+H3)</f>
        <v>95</v>
      </c>
      <c r="K3">
        <f>500-(J3+I3+H3)</f>
        <v>279</v>
      </c>
      <c r="L3">
        <f t="shared" ref="L3:L66" si="1">SUM(H3:K3)</f>
        <v>500</v>
      </c>
      <c r="M3">
        <v>-75</v>
      </c>
      <c r="N3">
        <f>196-M3</f>
        <v>271</v>
      </c>
      <c r="O3">
        <f>386-(N3+M3)</f>
        <v>190</v>
      </c>
      <c r="P3">
        <f>700-(O3+N3+M3)</f>
        <v>314</v>
      </c>
      <c r="Q3">
        <f t="shared" ref="Q3:Q66" si="2">SUM(M3:P3)</f>
        <v>700</v>
      </c>
      <c r="R3">
        <v>-128</v>
      </c>
      <c r="S3">
        <f>77-R3</f>
        <v>205</v>
      </c>
      <c r="T3">
        <f>92-(S3+R3)</f>
        <v>15</v>
      </c>
      <c r="U3">
        <f>279-(T3+S3+R3)</f>
        <v>187</v>
      </c>
      <c r="V3">
        <f t="shared" ref="V3:V66" si="3">SUM(R3:U3)</f>
        <v>279</v>
      </c>
    </row>
    <row r="4" spans="1:22" x14ac:dyDescent="0.4">
      <c r="A4">
        <v>3</v>
      </c>
      <c r="B4" s="1" t="s">
        <v>39</v>
      </c>
      <c r="C4">
        <v>44255</v>
      </c>
      <c r="D4">
        <f>94966-C4</f>
        <v>50711</v>
      </c>
      <c r="E4">
        <f>150161-(D4+C4)</f>
        <v>55195</v>
      </c>
      <c r="F4">
        <f>203004-(E4+D4+C4)</f>
        <v>52843</v>
      </c>
      <c r="G4">
        <f t="shared" si="0"/>
        <v>203004</v>
      </c>
      <c r="H4">
        <v>815</v>
      </c>
      <c r="I4">
        <f>2190-H4</f>
        <v>1375</v>
      </c>
      <c r="J4">
        <f>3950-(I4+H4)</f>
        <v>1760</v>
      </c>
      <c r="K4">
        <f>5406-(J4+I4+H4)</f>
        <v>1456</v>
      </c>
      <c r="L4">
        <f t="shared" si="1"/>
        <v>5406</v>
      </c>
      <c r="M4">
        <v>849</v>
      </c>
      <c r="N4">
        <f>2160-M4</f>
        <v>1311</v>
      </c>
      <c r="O4">
        <f>4028-(N4+M4)</f>
        <v>1868</v>
      </c>
      <c r="P4">
        <f>5314-(O4+N4+M4)</f>
        <v>1286</v>
      </c>
      <c r="Q4">
        <f t="shared" si="2"/>
        <v>5314</v>
      </c>
      <c r="R4">
        <v>640</v>
      </c>
      <c r="S4">
        <f>-879-R4</f>
        <v>-1519</v>
      </c>
      <c r="T4">
        <f>515-(S4+R4)</f>
        <v>1394</v>
      </c>
      <c r="U4">
        <f>1342-(T4+S4+R4)</f>
        <v>827</v>
      </c>
      <c r="V4">
        <f t="shared" si="3"/>
        <v>1342</v>
      </c>
    </row>
    <row r="5" spans="1:22" x14ac:dyDescent="0.4">
      <c r="A5">
        <v>4</v>
      </c>
      <c r="B5" s="1" t="s">
        <v>41</v>
      </c>
      <c r="C5">
        <v>177504</v>
      </c>
      <c r="D5">
        <f>355644-C5</f>
        <v>178140</v>
      </c>
      <c r="E5">
        <f>539598-(D5+C5)</f>
        <v>183954</v>
      </c>
      <c r="F5">
        <f>704610-(E5+D5+C5)</f>
        <v>165012</v>
      </c>
      <c r="G5">
        <f t="shared" si="0"/>
        <v>704610</v>
      </c>
      <c r="H5">
        <v>2042</v>
      </c>
      <c r="I5">
        <f>3703-H5</f>
        <v>1661</v>
      </c>
      <c r="J5">
        <f>6016-(I5+H5)</f>
        <v>2313</v>
      </c>
      <c r="K5">
        <f>7384-(J5+I5+H5)</f>
        <v>1368</v>
      </c>
      <c r="L5">
        <f t="shared" si="1"/>
        <v>7384</v>
      </c>
      <c r="M5">
        <v>2193</v>
      </c>
      <c r="N5">
        <f>3910-M5</f>
        <v>1717</v>
      </c>
      <c r="O5">
        <f>6393-(N5+M5)</f>
        <v>2483</v>
      </c>
      <c r="P5">
        <f>7842-(O5+N5+M5)</f>
        <v>1449</v>
      </c>
      <c r="Q5">
        <f t="shared" si="2"/>
        <v>7842</v>
      </c>
      <c r="R5">
        <v>1315</v>
      </c>
      <c r="S5">
        <f>2433-R5</f>
        <v>1118</v>
      </c>
      <c r="T5">
        <f>3881-(S5+R5)</f>
        <v>1448</v>
      </c>
      <c r="U5">
        <f>4863-(T5+S5+R5)</f>
        <v>982</v>
      </c>
      <c r="V5">
        <f t="shared" si="3"/>
        <v>4863</v>
      </c>
    </row>
    <row r="6" spans="1:22" x14ac:dyDescent="0.4">
      <c r="A6">
        <v>5</v>
      </c>
      <c r="B6" s="1" t="s">
        <v>42</v>
      </c>
      <c r="C6">
        <v>36065</v>
      </c>
      <c r="D6">
        <f>77192-C6</f>
        <v>41127</v>
      </c>
      <c r="E6">
        <f>114048-(D6+C6)</f>
        <v>36856</v>
      </c>
      <c r="F6">
        <f>156677-(E6+D6+C6)</f>
        <v>42629</v>
      </c>
      <c r="G6">
        <f t="shared" si="0"/>
        <v>156677</v>
      </c>
      <c r="H6">
        <v>337</v>
      </c>
      <c r="I6">
        <f>312-H6</f>
        <v>-25</v>
      </c>
      <c r="J6">
        <f>1027-(I6+H6)</f>
        <v>715</v>
      </c>
      <c r="K6">
        <f>1252-(J6+I6+H6)</f>
        <v>225</v>
      </c>
      <c r="L6">
        <f t="shared" si="1"/>
        <v>1252</v>
      </c>
      <c r="M6">
        <v>835</v>
      </c>
      <c r="N6">
        <f>1023-M6</f>
        <v>188</v>
      </c>
      <c r="O6">
        <f>1481-(N6+M6)</f>
        <v>458</v>
      </c>
      <c r="P6">
        <f>1690-(O6+N6+M6)</f>
        <v>209</v>
      </c>
      <c r="Q6">
        <f t="shared" si="2"/>
        <v>1690</v>
      </c>
      <c r="R6">
        <v>578</v>
      </c>
      <c r="S6">
        <f>735-R6</f>
        <v>157</v>
      </c>
      <c r="T6">
        <f>1108-(S6+R6)</f>
        <v>373</v>
      </c>
      <c r="U6">
        <f>1230-(T6+S6+R6)</f>
        <v>122</v>
      </c>
      <c r="V6">
        <f t="shared" si="3"/>
        <v>1230</v>
      </c>
    </row>
    <row r="7" spans="1:22" x14ac:dyDescent="0.4">
      <c r="A7">
        <v>6</v>
      </c>
      <c r="B7" s="1" t="s">
        <v>43</v>
      </c>
      <c r="C7">
        <v>15295</v>
      </c>
      <c r="D7">
        <f>26659-C7</f>
        <v>11364</v>
      </c>
      <c r="E7">
        <f>42626-(D7+C7)</f>
        <v>15967</v>
      </c>
      <c r="F7">
        <f>76668-(E7+D7+C7)</f>
        <v>34042</v>
      </c>
      <c r="G7">
        <f t="shared" si="0"/>
        <v>76668</v>
      </c>
      <c r="H7">
        <v>-2997</v>
      </c>
      <c r="I7">
        <f>-6275-H7</f>
        <v>-3278</v>
      </c>
      <c r="J7">
        <f>-7394-(I7+H7)</f>
        <v>-1119</v>
      </c>
      <c r="K7">
        <f>-5374-(J7+I7+H7)</f>
        <v>2020</v>
      </c>
      <c r="L7">
        <f t="shared" si="1"/>
        <v>-5374</v>
      </c>
      <c r="M7">
        <v>-3241</v>
      </c>
      <c r="N7">
        <f>-6828-M7</f>
        <v>-3587</v>
      </c>
      <c r="O7">
        <f>-7945-(N7+M7)</f>
        <v>-1117</v>
      </c>
      <c r="P7">
        <f>-9068-(O7+N7+M7)</f>
        <v>-1123</v>
      </c>
      <c r="Q7">
        <f t="shared" si="2"/>
        <v>-9068</v>
      </c>
      <c r="R7">
        <v>-2340</v>
      </c>
      <c r="S7">
        <f>-4856-R7</f>
        <v>-2516</v>
      </c>
      <c r="T7">
        <f>-9072-(S7+R7)</f>
        <v>-4216</v>
      </c>
      <c r="U7">
        <f>-12483-(T7+S7+R7)</f>
        <v>-3411</v>
      </c>
      <c r="V7">
        <f t="shared" si="3"/>
        <v>-12483</v>
      </c>
    </row>
    <row r="8" spans="1:22" x14ac:dyDescent="0.4">
      <c r="A8">
        <v>7</v>
      </c>
      <c r="B8" s="1" t="s">
        <v>44</v>
      </c>
      <c r="C8">
        <v>896291</v>
      </c>
      <c r="D8">
        <f>1776674-C8</f>
        <v>880383</v>
      </c>
      <c r="E8">
        <f>2749296-(D8+C8)</f>
        <v>972622</v>
      </c>
      <c r="F8">
        <f>3745549-(E8+D8+C8)</f>
        <v>996253</v>
      </c>
      <c r="G8">
        <f t="shared" si="0"/>
        <v>3745549</v>
      </c>
      <c r="H8">
        <v>8579</v>
      </c>
      <c r="I8">
        <f>16213-H8</f>
        <v>7634</v>
      </c>
      <c r="J8">
        <f>34370-(I8+H8)</f>
        <v>18157</v>
      </c>
      <c r="K8">
        <f>51618-(J8+I8+H8)</f>
        <v>17248</v>
      </c>
      <c r="L8">
        <f t="shared" si="1"/>
        <v>51618</v>
      </c>
      <c r="M8">
        <v>9584</v>
      </c>
      <c r="N8">
        <f>51500-M8</f>
        <v>41916</v>
      </c>
      <c r="O8">
        <f>32238-(N8+M8)</f>
        <v>-19262</v>
      </c>
      <c r="P8">
        <f>57955-(O8+N8+M8)</f>
        <v>25717</v>
      </c>
      <c r="Q8">
        <f t="shared" si="2"/>
        <v>57955</v>
      </c>
      <c r="R8">
        <v>9236</v>
      </c>
      <c r="S8">
        <f>39999-R8</f>
        <v>30763</v>
      </c>
      <c r="T8">
        <f>30082-(S8+R8)</f>
        <v>-9917</v>
      </c>
      <c r="U8">
        <f>44075-(T8+S8+R8)</f>
        <v>13993</v>
      </c>
      <c r="V8">
        <f t="shared" si="3"/>
        <v>44075</v>
      </c>
    </row>
    <row r="9" spans="1:22" x14ac:dyDescent="0.4">
      <c r="A9">
        <v>8</v>
      </c>
      <c r="B9" s="1" t="s">
        <v>45</v>
      </c>
      <c r="C9">
        <v>644917</v>
      </c>
      <c r="D9">
        <f>1259138-C9</f>
        <v>614221</v>
      </c>
      <c r="E9">
        <f>1933761-(D9+C9)</f>
        <v>674623</v>
      </c>
      <c r="F9">
        <f>2551801-(E9+D9+C9)</f>
        <v>618040</v>
      </c>
      <c r="G9">
        <f t="shared" si="0"/>
        <v>2551801</v>
      </c>
      <c r="H9">
        <v>10027</v>
      </c>
      <c r="I9">
        <f>11942-H9</f>
        <v>1915</v>
      </c>
      <c r="J9">
        <f>24680-(I9+H9)</f>
        <v>12738</v>
      </c>
      <c r="K9">
        <f>33228-(J9+I9+H9)</f>
        <v>8548</v>
      </c>
      <c r="L9">
        <f t="shared" si="1"/>
        <v>33228</v>
      </c>
      <c r="M9">
        <v>12774</v>
      </c>
      <c r="N9">
        <f>17112-M9</f>
        <v>4338</v>
      </c>
      <c r="O9">
        <f>32600-(N9+M9)</f>
        <v>15488</v>
      </c>
      <c r="P9">
        <f>43628-(O9+N9+M9)</f>
        <v>11028</v>
      </c>
      <c r="Q9">
        <f t="shared" si="2"/>
        <v>43628</v>
      </c>
      <c r="R9">
        <v>8792</v>
      </c>
      <c r="S9">
        <f>12467-R9</f>
        <v>3675</v>
      </c>
      <c r="T9">
        <f>22628-(S9+R9)</f>
        <v>10161</v>
      </c>
      <c r="U9">
        <f>30893-(T9+S9+R9)</f>
        <v>8265</v>
      </c>
      <c r="V9">
        <f t="shared" si="3"/>
        <v>30893</v>
      </c>
    </row>
    <row r="10" spans="1:22" x14ac:dyDescent="0.4">
      <c r="A10">
        <v>9</v>
      </c>
      <c r="B10" s="1" t="s">
        <v>46</v>
      </c>
      <c r="C10">
        <v>6502</v>
      </c>
      <c r="D10">
        <f>12844-C10</f>
        <v>6342</v>
      </c>
      <c r="E10">
        <f>20610-(D10+C10)</f>
        <v>7766</v>
      </c>
      <c r="F10">
        <f>29937-(E10+D10+C10)</f>
        <v>9327</v>
      </c>
      <c r="G10">
        <f t="shared" si="0"/>
        <v>29937</v>
      </c>
      <c r="H10">
        <v>198</v>
      </c>
      <c r="I10">
        <f>433-H10</f>
        <v>235</v>
      </c>
      <c r="J10">
        <f>889-(I10+H10)</f>
        <v>456</v>
      </c>
      <c r="K10">
        <f>1459-(J10+I10+H10)</f>
        <v>570</v>
      </c>
      <c r="L10">
        <f t="shared" si="1"/>
        <v>1459</v>
      </c>
      <c r="M10">
        <v>209</v>
      </c>
      <c r="N10">
        <f>464-M10</f>
        <v>255</v>
      </c>
      <c r="O10">
        <f>965-(N10+M10)</f>
        <v>501</v>
      </c>
      <c r="P10">
        <f>1639-(O10+N10+M10)</f>
        <v>674</v>
      </c>
      <c r="Q10">
        <f t="shared" si="2"/>
        <v>1639</v>
      </c>
      <c r="R10">
        <v>125</v>
      </c>
      <c r="S10">
        <f>347-R10</f>
        <v>222</v>
      </c>
      <c r="T10">
        <f>684-(S10+R10)</f>
        <v>337</v>
      </c>
      <c r="U10">
        <f>1348-(T10+S10+R10)</f>
        <v>664</v>
      </c>
      <c r="V10">
        <f t="shared" si="3"/>
        <v>1348</v>
      </c>
    </row>
    <row r="11" spans="1:22" x14ac:dyDescent="0.4">
      <c r="A11">
        <v>10</v>
      </c>
      <c r="B11" s="1" t="s">
        <v>47</v>
      </c>
      <c r="C11">
        <v>47793</v>
      </c>
      <c r="D11">
        <f>94345-C11</f>
        <v>46552</v>
      </c>
      <c r="E11">
        <f>146252-(D11+C11)</f>
        <v>51907</v>
      </c>
      <c r="F11">
        <f>201948-(E11+D11+C11)</f>
        <v>55696</v>
      </c>
      <c r="G11">
        <f t="shared" si="0"/>
        <v>201948</v>
      </c>
      <c r="H11">
        <v>893</v>
      </c>
      <c r="I11">
        <f>1797-H11</f>
        <v>904</v>
      </c>
      <c r="J11">
        <f>2944-(I11+H11)</f>
        <v>1147</v>
      </c>
      <c r="K11">
        <f>4168-(J11+I11+H11)</f>
        <v>1224</v>
      </c>
      <c r="L11">
        <f t="shared" si="1"/>
        <v>4168</v>
      </c>
      <c r="M11">
        <v>1083</v>
      </c>
      <c r="N11">
        <f>2069-M11</f>
        <v>986</v>
      </c>
      <c r="O11">
        <f>2961-(N11+M11)</f>
        <v>892</v>
      </c>
      <c r="P11">
        <f>4352-(O11+N11+M11)</f>
        <v>1391</v>
      </c>
      <c r="Q11">
        <f t="shared" si="2"/>
        <v>4352</v>
      </c>
      <c r="R11">
        <v>830</v>
      </c>
      <c r="S11">
        <f>1666-R11</f>
        <v>836</v>
      </c>
      <c r="T11">
        <f>2369-(S11+R11)</f>
        <v>703</v>
      </c>
      <c r="U11">
        <f>3083-(T11+S11+R11)</f>
        <v>714</v>
      </c>
      <c r="V11">
        <f t="shared" si="3"/>
        <v>3083</v>
      </c>
    </row>
    <row r="12" spans="1:22" x14ac:dyDescent="0.4">
      <c r="A12">
        <v>11</v>
      </c>
      <c r="B12" s="1" t="s">
        <v>80</v>
      </c>
      <c r="C12">
        <v>4488</v>
      </c>
      <c r="D12">
        <v>4446</v>
      </c>
      <c r="E12">
        <v>4744</v>
      </c>
      <c r="F12">
        <v>5950</v>
      </c>
      <c r="G12">
        <f t="shared" si="0"/>
        <v>19628</v>
      </c>
      <c r="H12">
        <v>0</v>
      </c>
      <c r="I12">
        <v>7</v>
      </c>
      <c r="J12">
        <v>54</v>
      </c>
      <c r="K12">
        <v>162</v>
      </c>
      <c r="L12">
        <f>SUM(H12:K12)</f>
        <v>223</v>
      </c>
      <c r="M12">
        <v>-1</v>
      </c>
      <c r="N12">
        <v>6</v>
      </c>
      <c r="O12">
        <v>55</v>
      </c>
      <c r="P12">
        <v>161</v>
      </c>
      <c r="Q12">
        <f t="shared" si="2"/>
        <v>221</v>
      </c>
      <c r="R12">
        <v>-5</v>
      </c>
      <c r="S12">
        <v>-1</v>
      </c>
      <c r="T12">
        <v>31</v>
      </c>
      <c r="U12">
        <v>113</v>
      </c>
      <c r="V12">
        <f t="shared" si="3"/>
        <v>138</v>
      </c>
    </row>
    <row r="13" spans="1:22" x14ac:dyDescent="0.4">
      <c r="A13">
        <v>12</v>
      </c>
      <c r="B13" s="1" t="s">
        <v>81</v>
      </c>
      <c r="C13">
        <v>10529</v>
      </c>
      <c r="D13">
        <v>11353</v>
      </c>
      <c r="E13">
        <v>13113</v>
      </c>
      <c r="F13">
        <f>36885-(E13+D13)</f>
        <v>12419</v>
      </c>
      <c r="G13">
        <f t="shared" si="0"/>
        <v>47414</v>
      </c>
      <c r="H13">
        <v>1585</v>
      </c>
      <c r="I13">
        <v>1844</v>
      </c>
      <c r="J13">
        <v>2129</v>
      </c>
      <c r="K13">
        <f>6267-(J13+I13)</f>
        <v>2294</v>
      </c>
      <c r="L13">
        <f t="shared" si="1"/>
        <v>7852</v>
      </c>
      <c r="M13">
        <v>1731</v>
      </c>
      <c r="N13">
        <v>1887</v>
      </c>
      <c r="O13">
        <v>2234</v>
      </c>
      <c r="P13">
        <f>6477-(O13+N13)</f>
        <v>2356</v>
      </c>
      <c r="Q13">
        <f t="shared" si="2"/>
        <v>8208</v>
      </c>
      <c r="R13">
        <v>1125</v>
      </c>
      <c r="S13">
        <v>1313</v>
      </c>
      <c r="T13">
        <v>1560</v>
      </c>
      <c r="U13">
        <f>4443-(T13+S13)</f>
        <v>1570</v>
      </c>
      <c r="V13">
        <f t="shared" si="3"/>
        <v>5568</v>
      </c>
    </row>
    <row r="14" spans="1:22" x14ac:dyDescent="0.4">
      <c r="A14">
        <v>13</v>
      </c>
      <c r="B14" s="1" t="s">
        <v>82</v>
      </c>
      <c r="C14">
        <v>8515</v>
      </c>
      <c r="D14">
        <f>17132-C14</f>
        <v>8617</v>
      </c>
      <c r="E14">
        <f>26028-(D14+C14)</f>
        <v>8896</v>
      </c>
      <c r="F14">
        <f>35266-(E14+D14+C14)</f>
        <v>9238</v>
      </c>
      <c r="G14">
        <f t="shared" si="0"/>
        <v>35266</v>
      </c>
      <c r="H14">
        <v>377</v>
      </c>
      <c r="I14">
        <f>706-H14</f>
        <v>329</v>
      </c>
      <c r="J14">
        <f>1141-(I14+H14)</f>
        <v>435</v>
      </c>
      <c r="K14">
        <f>1524-(J14+I14+H14)</f>
        <v>383</v>
      </c>
      <c r="L14">
        <f t="shared" si="1"/>
        <v>1524</v>
      </c>
      <c r="M14">
        <v>334</v>
      </c>
      <c r="N14">
        <f>664-M14</f>
        <v>330</v>
      </c>
      <c r="O14">
        <f>1116-(N14+M14)</f>
        <v>452</v>
      </c>
      <c r="P14">
        <f>1491-(O14+N14+M14)</f>
        <v>375</v>
      </c>
      <c r="Q14">
        <f t="shared" si="2"/>
        <v>1491</v>
      </c>
      <c r="R14">
        <v>234</v>
      </c>
      <c r="S14">
        <f>459-R14</f>
        <v>225</v>
      </c>
      <c r="T14">
        <f>770-(S14+R14)</f>
        <v>311</v>
      </c>
      <c r="U14">
        <f>1025-(T14+S14+R14)</f>
        <v>255</v>
      </c>
      <c r="V14">
        <f t="shared" si="3"/>
        <v>1025</v>
      </c>
    </row>
    <row r="15" spans="1:22" x14ac:dyDescent="0.4">
      <c r="A15">
        <v>14</v>
      </c>
      <c r="B15" s="1" t="s">
        <v>83</v>
      </c>
      <c r="C15">
        <v>20918</v>
      </c>
      <c r="D15">
        <v>22466</v>
      </c>
      <c r="E15">
        <v>22980</v>
      </c>
      <c r="F15">
        <v>21777</v>
      </c>
      <c r="G15">
        <f t="shared" si="0"/>
        <v>88141</v>
      </c>
      <c r="H15">
        <v>694</v>
      </c>
      <c r="I15">
        <v>1028</v>
      </c>
      <c r="J15">
        <v>995</v>
      </c>
      <c r="K15">
        <v>777</v>
      </c>
      <c r="L15">
        <f t="shared" si="1"/>
        <v>3494</v>
      </c>
      <c r="M15">
        <v>180</v>
      </c>
      <c r="N15">
        <v>331</v>
      </c>
      <c r="O15">
        <v>656</v>
      </c>
      <c r="P15">
        <v>1272</v>
      </c>
      <c r="Q15">
        <f t="shared" si="2"/>
        <v>2439</v>
      </c>
      <c r="R15">
        <v>112</v>
      </c>
      <c r="S15">
        <v>225</v>
      </c>
      <c r="T15">
        <v>451</v>
      </c>
      <c r="U15">
        <v>857</v>
      </c>
      <c r="V15">
        <f t="shared" si="3"/>
        <v>1645</v>
      </c>
    </row>
    <row r="16" spans="1:22" x14ac:dyDescent="0.4">
      <c r="A16">
        <v>15</v>
      </c>
      <c r="B16" s="1" t="s">
        <v>84</v>
      </c>
      <c r="C16">
        <v>152081</v>
      </c>
      <c r="D16">
        <f>293202-C16</f>
        <v>141121</v>
      </c>
      <c r="E16">
        <f>445667-(D16+C16)</f>
        <v>152465</v>
      </c>
      <c r="F16">
        <f>581079-(E16+D16+C16)</f>
        <v>135412</v>
      </c>
      <c r="G16">
        <f t="shared" si="0"/>
        <v>581079</v>
      </c>
      <c r="H16">
        <v>1418</v>
      </c>
      <c r="I16">
        <f>1566-H16</f>
        <v>148</v>
      </c>
      <c r="J16">
        <f>2757-(I16+H16)</f>
        <v>1191</v>
      </c>
      <c r="K16">
        <f>3207-(J16+I16+H16)</f>
        <v>450</v>
      </c>
      <c r="L16">
        <f t="shared" si="1"/>
        <v>3207</v>
      </c>
      <c r="M16">
        <v>2366</v>
      </c>
      <c r="N16">
        <f>3453-M16</f>
        <v>1087</v>
      </c>
      <c r="O16">
        <f>5563-(N16+M16)</f>
        <v>2110</v>
      </c>
      <c r="P16">
        <f>6987-(O16+N16+M16)</f>
        <v>1424</v>
      </c>
      <c r="Q16">
        <f t="shared" si="2"/>
        <v>6987</v>
      </c>
      <c r="R16">
        <v>1624</v>
      </c>
      <c r="S16">
        <f>2347-R16</f>
        <v>723</v>
      </c>
      <c r="T16">
        <f>3796-(S16+R16)</f>
        <v>1449</v>
      </c>
      <c r="U16">
        <f>4778-(T16+S16+R16)</f>
        <v>982</v>
      </c>
      <c r="V16">
        <f t="shared" si="3"/>
        <v>4778</v>
      </c>
    </row>
    <row r="17" spans="1:22" x14ac:dyDescent="0.4">
      <c r="A17">
        <v>16</v>
      </c>
      <c r="B17" s="1" t="s">
        <v>85</v>
      </c>
      <c r="C17">
        <v>14122</v>
      </c>
      <c r="D17">
        <f>30856-C17</f>
        <v>16734</v>
      </c>
      <c r="E17">
        <f>48378-(D17+C17)</f>
        <v>17522</v>
      </c>
      <c r="F17">
        <f>75662-(E17+D17+C17)</f>
        <v>27284</v>
      </c>
      <c r="G17">
        <f t="shared" si="0"/>
        <v>75662</v>
      </c>
      <c r="H17">
        <v>-339</v>
      </c>
      <c r="I17">
        <f>-421-H17</f>
        <v>-82</v>
      </c>
      <c r="J17">
        <f>357-(I17+H17)</f>
        <v>778</v>
      </c>
      <c r="K17">
        <f>1554-(J17+I17+H17)</f>
        <v>1197</v>
      </c>
      <c r="L17">
        <f t="shared" si="1"/>
        <v>1554</v>
      </c>
      <c r="M17">
        <v>-303</v>
      </c>
      <c r="N17">
        <f>-365-M17</f>
        <v>-62</v>
      </c>
      <c r="O17">
        <f>-266-(N17+M17)</f>
        <v>99</v>
      </c>
      <c r="P17">
        <f>1687-(O17+N17+M17)</f>
        <v>1953</v>
      </c>
      <c r="Q17">
        <f t="shared" si="2"/>
        <v>1687</v>
      </c>
      <c r="R17">
        <v>-277</v>
      </c>
      <c r="S17">
        <f>-317-R17</f>
        <v>-40</v>
      </c>
      <c r="T17">
        <f>-317-(S17+R17)</f>
        <v>0</v>
      </c>
      <c r="U17">
        <f>1007-(T17+S17+R17)</f>
        <v>1324</v>
      </c>
      <c r="V17">
        <f t="shared" si="3"/>
        <v>1007</v>
      </c>
    </row>
    <row r="18" spans="1:22" x14ac:dyDescent="0.4">
      <c r="A18">
        <v>17</v>
      </c>
      <c r="B18" s="1" t="s">
        <v>86</v>
      </c>
      <c r="C18">
        <v>37048</v>
      </c>
      <c r="D18">
        <v>38949</v>
      </c>
      <c r="E18">
        <f>80991-(D18)</f>
        <v>42042</v>
      </c>
      <c r="F18">
        <f>124612-(E18+D18)</f>
        <v>43621</v>
      </c>
      <c r="G18">
        <f t="shared" si="0"/>
        <v>161660</v>
      </c>
      <c r="H18">
        <v>-71</v>
      </c>
      <c r="I18">
        <v>-26</v>
      </c>
      <c r="J18">
        <f>351-(I18)</f>
        <v>377</v>
      </c>
      <c r="K18">
        <f>1079-(J18+I18)</f>
        <v>728</v>
      </c>
      <c r="L18">
        <f t="shared" si="1"/>
        <v>1008</v>
      </c>
      <c r="M18">
        <v>53</v>
      </c>
      <c r="N18">
        <v>87</v>
      </c>
      <c r="O18">
        <f>570-(N18)</f>
        <v>483</v>
      </c>
      <c r="P18">
        <f>1399-(O18+N18)</f>
        <v>829</v>
      </c>
      <c r="Q18">
        <f t="shared" si="2"/>
        <v>1452</v>
      </c>
      <c r="R18">
        <v>67</v>
      </c>
      <c r="S18">
        <v>20</v>
      </c>
      <c r="T18">
        <f>309-(S18)</f>
        <v>289</v>
      </c>
      <c r="U18">
        <f>825-(T18+S18)</f>
        <v>516</v>
      </c>
      <c r="V18">
        <f t="shared" si="3"/>
        <v>892</v>
      </c>
    </row>
    <row r="19" spans="1:22" x14ac:dyDescent="0.4">
      <c r="A19">
        <v>18</v>
      </c>
      <c r="B19" s="1" t="s">
        <v>87</v>
      </c>
      <c r="C19">
        <v>62558</v>
      </c>
      <c r="D19">
        <f>131912-C19</f>
        <v>69354</v>
      </c>
      <c r="E19">
        <f>199926-(D19+C19)</f>
        <v>68014</v>
      </c>
      <c r="F19">
        <f>273752-(E19+D19+C19)</f>
        <v>73826</v>
      </c>
      <c r="G19">
        <f t="shared" si="0"/>
        <v>273752</v>
      </c>
      <c r="H19">
        <v>207</v>
      </c>
      <c r="I19">
        <f>-329-H19</f>
        <v>-536</v>
      </c>
      <c r="J19">
        <f>-2306-(I19+H19)</f>
        <v>-1977</v>
      </c>
      <c r="K19">
        <f>-6603-(J19+I19+H19)</f>
        <v>-4297</v>
      </c>
      <c r="L19">
        <f t="shared" si="1"/>
        <v>-6603</v>
      </c>
      <c r="M19">
        <v>-275</v>
      </c>
      <c r="N19">
        <f>-907-M19</f>
        <v>-632</v>
      </c>
      <c r="O19">
        <f>-2493-(N19+M19)</f>
        <v>-1586</v>
      </c>
      <c r="P19">
        <f>-7385-(O19+N19+M19)</f>
        <v>-4892</v>
      </c>
      <c r="Q19">
        <f t="shared" si="2"/>
        <v>-7385</v>
      </c>
      <c r="R19">
        <v>-330</v>
      </c>
      <c r="S19">
        <f>-1117-R19</f>
        <v>-787</v>
      </c>
      <c r="T19">
        <f>-3263-(S19+R19)</f>
        <v>-2146</v>
      </c>
      <c r="U19">
        <f>-8688-(T19+S19+R19)</f>
        <v>-5425</v>
      </c>
      <c r="V19">
        <f t="shared" si="3"/>
        <v>-8688</v>
      </c>
    </row>
    <row r="20" spans="1:22" x14ac:dyDescent="0.4">
      <c r="A20">
        <v>19</v>
      </c>
      <c r="B20" s="1" t="s">
        <v>88</v>
      </c>
      <c r="C20">
        <v>13718</v>
      </c>
      <c r="D20">
        <v>14857</v>
      </c>
      <c r="E20">
        <v>16784</v>
      </c>
      <c r="F20">
        <f>33804-(E20)</f>
        <v>17020</v>
      </c>
      <c r="G20">
        <f t="shared" si="0"/>
        <v>62379</v>
      </c>
      <c r="H20">
        <v>735</v>
      </c>
      <c r="I20">
        <v>1012</v>
      </c>
      <c r="J20">
        <v>1318</v>
      </c>
      <c r="K20">
        <f>2826-(J20)</f>
        <v>1508</v>
      </c>
      <c r="L20">
        <f t="shared" si="1"/>
        <v>4573</v>
      </c>
      <c r="M20">
        <v>790</v>
      </c>
      <c r="N20">
        <v>1108</v>
      </c>
      <c r="O20">
        <v>1474</v>
      </c>
      <c r="P20">
        <f>2977-(O20)</f>
        <v>1503</v>
      </c>
      <c r="Q20">
        <f t="shared" si="2"/>
        <v>4875</v>
      </c>
      <c r="R20">
        <v>506</v>
      </c>
      <c r="S20">
        <v>779</v>
      </c>
      <c r="T20">
        <v>900</v>
      </c>
      <c r="U20">
        <f>1895-(T20)</f>
        <v>995</v>
      </c>
      <c r="V20">
        <f t="shared" si="3"/>
        <v>3180</v>
      </c>
    </row>
    <row r="21" spans="1:22" x14ac:dyDescent="0.4">
      <c r="A21">
        <v>20</v>
      </c>
      <c r="B21" s="1" t="s">
        <v>89</v>
      </c>
      <c r="C21">
        <v>2331</v>
      </c>
      <c r="D21">
        <f>4632-C21</f>
        <v>2301</v>
      </c>
      <c r="E21">
        <f>6798-(D21+C21)</f>
        <v>2166</v>
      </c>
      <c r="F21">
        <f>9642-(E21+D21+C21)</f>
        <v>2844</v>
      </c>
      <c r="G21">
        <f t="shared" si="0"/>
        <v>9642</v>
      </c>
      <c r="H21">
        <v>113</v>
      </c>
      <c r="I21">
        <f>278-H21</f>
        <v>165</v>
      </c>
      <c r="J21">
        <f>357-(I21+H21)</f>
        <v>79</v>
      </c>
      <c r="K21">
        <f>555-(J21+I21+H21)</f>
        <v>198</v>
      </c>
      <c r="L21">
        <f t="shared" si="1"/>
        <v>555</v>
      </c>
      <c r="M21">
        <v>86</v>
      </c>
      <c r="N21">
        <f>233-M21</f>
        <v>147</v>
      </c>
      <c r="O21">
        <f>339-(N21+M21)</f>
        <v>106</v>
      </c>
      <c r="P21">
        <f>534-(O21+N21+M21)</f>
        <v>195</v>
      </c>
      <c r="Q21">
        <f t="shared" si="2"/>
        <v>534</v>
      </c>
      <c r="R21">
        <v>54</v>
      </c>
      <c r="S21">
        <f>160-R21</f>
        <v>106</v>
      </c>
      <c r="T21">
        <f>195-(S21+R21)</f>
        <v>35</v>
      </c>
      <c r="U21">
        <f>314-(T21+S21+R21)</f>
        <v>119</v>
      </c>
      <c r="V21">
        <f t="shared" si="3"/>
        <v>314</v>
      </c>
    </row>
    <row r="22" spans="1:22" x14ac:dyDescent="0.4">
      <c r="A22">
        <v>21</v>
      </c>
      <c r="B22" s="1" t="s">
        <v>90</v>
      </c>
      <c r="C22">
        <v>13690</v>
      </c>
      <c r="D22">
        <f>27713-C22</f>
        <v>14023</v>
      </c>
      <c r="E22">
        <f>42213-(D22+C22)</f>
        <v>14500</v>
      </c>
      <c r="F22">
        <f>57760-(E22+D22+C22)</f>
        <v>15547</v>
      </c>
      <c r="G22">
        <f t="shared" si="0"/>
        <v>57760</v>
      </c>
      <c r="H22">
        <v>696</v>
      </c>
      <c r="I22">
        <f>1436-H22</f>
        <v>740</v>
      </c>
      <c r="J22">
        <f>2224-(I22+H22)</f>
        <v>788</v>
      </c>
      <c r="K22">
        <f>3058-(J22+I22+H22)</f>
        <v>834</v>
      </c>
      <c r="L22">
        <f t="shared" si="1"/>
        <v>3058</v>
      </c>
      <c r="M22">
        <v>698</v>
      </c>
      <c r="N22">
        <f>1438-M22</f>
        <v>740</v>
      </c>
      <c r="O22">
        <f>2228-(N22+M22)</f>
        <v>790</v>
      </c>
      <c r="P22">
        <f>3061-(O22+N22+M22)</f>
        <v>833</v>
      </c>
      <c r="Q22">
        <f t="shared" si="2"/>
        <v>3061</v>
      </c>
      <c r="R22">
        <v>476</v>
      </c>
      <c r="S22">
        <f>982-R22</f>
        <v>506</v>
      </c>
      <c r="T22">
        <f>1525-(S22+R22)</f>
        <v>543</v>
      </c>
      <c r="U22">
        <f>2141-(T22+S22+R22)</f>
        <v>616</v>
      </c>
      <c r="V22">
        <f t="shared" si="3"/>
        <v>2141</v>
      </c>
    </row>
    <row r="23" spans="1:22" x14ac:dyDescent="0.4">
      <c r="A23">
        <v>22</v>
      </c>
      <c r="B23" s="1" t="s">
        <v>91</v>
      </c>
      <c r="C23">
        <v>8065</v>
      </c>
      <c r="D23">
        <f>16695-C23</f>
        <v>8630</v>
      </c>
      <c r="E23">
        <f>26023-(D23+C23)</f>
        <v>9328</v>
      </c>
      <c r="F23">
        <f>34559-(E23+D23+C23)</f>
        <v>8536</v>
      </c>
      <c r="G23">
        <f t="shared" si="0"/>
        <v>34559</v>
      </c>
      <c r="H23">
        <v>82</v>
      </c>
      <c r="I23">
        <f>185-H23</f>
        <v>103</v>
      </c>
      <c r="J23">
        <f>420-(I23+H23)</f>
        <v>235</v>
      </c>
      <c r="K23">
        <f>557-(J23+I23+H23)</f>
        <v>137</v>
      </c>
      <c r="L23">
        <f t="shared" si="1"/>
        <v>557</v>
      </c>
      <c r="M23">
        <v>90</v>
      </c>
      <c r="N23">
        <f>199-M23</f>
        <v>109</v>
      </c>
      <c r="O23">
        <f>450-(N23+M23)</f>
        <v>251</v>
      </c>
      <c r="P23">
        <f>605-(O23+N23+M23)</f>
        <v>155</v>
      </c>
      <c r="Q23">
        <f t="shared" si="2"/>
        <v>605</v>
      </c>
      <c r="R23">
        <v>51</v>
      </c>
      <c r="S23">
        <f>128-R23</f>
        <v>77</v>
      </c>
      <c r="T23">
        <f>272-(S23+R23)</f>
        <v>144</v>
      </c>
      <c r="U23">
        <f>329-(T23+S23+R23)</f>
        <v>57</v>
      </c>
      <c r="V23">
        <f t="shared" si="3"/>
        <v>329</v>
      </c>
    </row>
    <row r="24" spans="1:22" x14ac:dyDescent="0.4">
      <c r="A24">
        <v>23</v>
      </c>
      <c r="B24" s="1" t="s">
        <v>92</v>
      </c>
      <c r="C24">
        <v>2315</v>
      </c>
      <c r="D24">
        <f>4774-C24</f>
        <v>2459</v>
      </c>
      <c r="E24">
        <f>7355-(D24+C24)</f>
        <v>2581</v>
      </c>
      <c r="F24">
        <f>10282-(E24+D24+C24)</f>
        <v>2927</v>
      </c>
      <c r="G24">
        <f t="shared" si="0"/>
        <v>10282</v>
      </c>
      <c r="H24">
        <v>-177</v>
      </c>
      <c r="I24">
        <f>-119-H24</f>
        <v>58</v>
      </c>
      <c r="J24">
        <f>-51-(I24+H24)</f>
        <v>68</v>
      </c>
      <c r="K24">
        <f>265-(J24+I24+H24)</f>
        <v>316</v>
      </c>
      <c r="L24">
        <f t="shared" si="1"/>
        <v>265</v>
      </c>
      <c r="M24">
        <v>-189</v>
      </c>
      <c r="N24">
        <f>-110-M24</f>
        <v>79</v>
      </c>
      <c r="O24">
        <f>-17-(N24+M24)</f>
        <v>93</v>
      </c>
      <c r="P24">
        <f>285-(O24+N24+M24)</f>
        <v>302</v>
      </c>
      <c r="Q24">
        <f t="shared" si="2"/>
        <v>285</v>
      </c>
      <c r="R24">
        <v>-43</v>
      </c>
      <c r="S24">
        <f>25-R24</f>
        <v>68</v>
      </c>
      <c r="T24">
        <f>106-(S24+R24)</f>
        <v>81</v>
      </c>
      <c r="U24">
        <f>5-(T24+S24+R24)</f>
        <v>-101</v>
      </c>
      <c r="V24">
        <f t="shared" si="3"/>
        <v>5</v>
      </c>
    </row>
    <row r="25" spans="1:22" x14ac:dyDescent="0.4">
      <c r="A25">
        <v>24</v>
      </c>
      <c r="B25" s="1" t="s">
        <v>93</v>
      </c>
      <c r="C25">
        <v>454</v>
      </c>
      <c r="D25">
        <f>949-C25</f>
        <v>495</v>
      </c>
      <c r="E25">
        <f>1473-(D25+C25)</f>
        <v>524</v>
      </c>
      <c r="F25">
        <f>1995-(E25+D25+C25)</f>
        <v>522</v>
      </c>
      <c r="G25">
        <f t="shared" si="0"/>
        <v>1995</v>
      </c>
      <c r="H25">
        <v>61</v>
      </c>
      <c r="I25">
        <f>129-H25</f>
        <v>68</v>
      </c>
      <c r="J25">
        <f>206-(I25+H25)</f>
        <v>77</v>
      </c>
      <c r="K25">
        <f>286-(J25+I25+H25)</f>
        <v>80</v>
      </c>
      <c r="L25">
        <f t="shared" si="1"/>
        <v>286</v>
      </c>
      <c r="M25">
        <v>61</v>
      </c>
      <c r="N25">
        <f>129-M25</f>
        <v>68</v>
      </c>
      <c r="O25">
        <f>210-(N25+M25)</f>
        <v>81</v>
      </c>
      <c r="P25">
        <f>290-(O25+N25+M25)</f>
        <v>80</v>
      </c>
      <c r="Q25">
        <f t="shared" si="2"/>
        <v>290</v>
      </c>
      <c r="R25">
        <v>42</v>
      </c>
      <c r="S25">
        <f>96-R25</f>
        <v>54</v>
      </c>
      <c r="T25">
        <f>155-(S25+R25)</f>
        <v>59</v>
      </c>
      <c r="U25">
        <f>221-(T25+S25+R25)</f>
        <v>66</v>
      </c>
      <c r="V25">
        <f t="shared" si="3"/>
        <v>221</v>
      </c>
    </row>
    <row r="26" spans="1:22" x14ac:dyDescent="0.4">
      <c r="A26">
        <v>25</v>
      </c>
      <c r="B26" s="1" t="s">
        <v>94</v>
      </c>
      <c r="C26">
        <v>0</v>
      </c>
      <c r="D26">
        <v>2447</v>
      </c>
      <c r="E26">
        <f>3275-(D26+C26)</f>
        <v>828</v>
      </c>
      <c r="F26">
        <v>1077</v>
      </c>
      <c r="G26">
        <f t="shared" si="0"/>
        <v>4352</v>
      </c>
      <c r="H26">
        <v>0</v>
      </c>
      <c r="I26">
        <v>229</v>
      </c>
      <c r="J26">
        <f>248-(I26+H26)</f>
        <v>19</v>
      </c>
      <c r="K26">
        <v>115</v>
      </c>
      <c r="L26">
        <f t="shared" si="1"/>
        <v>363</v>
      </c>
      <c r="M26">
        <v>0</v>
      </c>
      <c r="N26">
        <v>197</v>
      </c>
      <c r="O26">
        <f>217-(N26+M26)</f>
        <v>20</v>
      </c>
      <c r="P26">
        <v>109</v>
      </c>
      <c r="Q26">
        <f t="shared" si="2"/>
        <v>326</v>
      </c>
      <c r="R26">
        <v>0</v>
      </c>
      <c r="S26">
        <v>160</v>
      </c>
      <c r="T26">
        <f>140-(S26+R26)</f>
        <v>-20</v>
      </c>
      <c r="U26">
        <v>75</v>
      </c>
      <c r="V26">
        <f t="shared" si="3"/>
        <v>215</v>
      </c>
    </row>
    <row r="27" spans="1:22" x14ac:dyDescent="0.4">
      <c r="A27">
        <v>26</v>
      </c>
      <c r="D27">
        <f t="shared" ref="D27:D75" si="4">-C27</f>
        <v>0</v>
      </c>
      <c r="E27">
        <f t="shared" ref="E27:E75" si="5">-(D27+C27)</f>
        <v>0</v>
      </c>
      <c r="F27">
        <f t="shared" ref="F27:F75" si="6">-(E27+D27+C27)</f>
        <v>0</v>
      </c>
      <c r="G27">
        <f t="shared" si="0"/>
        <v>0</v>
      </c>
      <c r="I27">
        <f t="shared" ref="I27:I75" si="7">-H27</f>
        <v>0</v>
      </c>
      <c r="J27">
        <f t="shared" ref="J27:J75" si="8">-(I27+H27)</f>
        <v>0</v>
      </c>
      <c r="K27">
        <f t="shared" ref="K27:K75" si="9">-(J27+I27+H27)</f>
        <v>0</v>
      </c>
      <c r="L27">
        <f t="shared" si="1"/>
        <v>0</v>
      </c>
      <c r="N27">
        <f t="shared" ref="N27:N75" si="10">-M27</f>
        <v>0</v>
      </c>
      <c r="O27">
        <f t="shared" ref="O27:O75" si="11">-(N27+M27)</f>
        <v>0</v>
      </c>
      <c r="P27">
        <f t="shared" ref="P27:P75" si="12">-(O27+N27+M27)</f>
        <v>0</v>
      </c>
      <c r="Q27">
        <f t="shared" si="2"/>
        <v>0</v>
      </c>
      <c r="S27">
        <f t="shared" ref="S27:S75" si="13">-R27</f>
        <v>0</v>
      </c>
      <c r="T27">
        <f t="shared" ref="T27:T75" si="14">-(S27+R27)</f>
        <v>0</v>
      </c>
      <c r="U27">
        <f t="shared" ref="U27:U75" si="15">-(T27+S27+R27)</f>
        <v>0</v>
      </c>
      <c r="V27">
        <f t="shared" si="3"/>
        <v>0</v>
      </c>
    </row>
    <row r="28" spans="1:22" x14ac:dyDescent="0.4">
      <c r="A28">
        <v>27</v>
      </c>
      <c r="D28">
        <f t="shared" si="4"/>
        <v>0</v>
      </c>
      <c r="E28">
        <f t="shared" si="5"/>
        <v>0</v>
      </c>
      <c r="F28">
        <f t="shared" si="6"/>
        <v>0</v>
      </c>
      <c r="G28">
        <f t="shared" si="0"/>
        <v>0</v>
      </c>
      <c r="I28">
        <f t="shared" si="7"/>
        <v>0</v>
      </c>
      <c r="J28">
        <f t="shared" si="8"/>
        <v>0</v>
      </c>
      <c r="K28">
        <f t="shared" si="9"/>
        <v>0</v>
      </c>
      <c r="L28">
        <f t="shared" si="1"/>
        <v>0</v>
      </c>
      <c r="N28">
        <f t="shared" si="10"/>
        <v>0</v>
      </c>
      <c r="O28">
        <f t="shared" si="11"/>
        <v>0</v>
      </c>
      <c r="P28">
        <f t="shared" si="12"/>
        <v>0</v>
      </c>
      <c r="Q28">
        <f t="shared" si="2"/>
        <v>0</v>
      </c>
      <c r="S28">
        <f t="shared" si="13"/>
        <v>0</v>
      </c>
      <c r="T28">
        <f t="shared" si="14"/>
        <v>0</v>
      </c>
      <c r="U28">
        <f t="shared" si="15"/>
        <v>0</v>
      </c>
      <c r="V28">
        <f t="shared" si="3"/>
        <v>0</v>
      </c>
    </row>
    <row r="29" spans="1:22" x14ac:dyDescent="0.4">
      <c r="A29">
        <v>28</v>
      </c>
      <c r="D29">
        <f t="shared" si="4"/>
        <v>0</v>
      </c>
      <c r="E29">
        <f t="shared" si="5"/>
        <v>0</v>
      </c>
      <c r="F29">
        <f t="shared" si="6"/>
        <v>0</v>
      </c>
      <c r="G29">
        <f t="shared" si="0"/>
        <v>0</v>
      </c>
      <c r="I29">
        <f t="shared" si="7"/>
        <v>0</v>
      </c>
      <c r="J29">
        <f t="shared" si="8"/>
        <v>0</v>
      </c>
      <c r="K29">
        <f t="shared" si="9"/>
        <v>0</v>
      </c>
      <c r="L29">
        <f t="shared" si="1"/>
        <v>0</v>
      </c>
      <c r="N29">
        <f t="shared" si="10"/>
        <v>0</v>
      </c>
      <c r="O29">
        <f t="shared" si="11"/>
        <v>0</v>
      </c>
      <c r="P29">
        <f t="shared" si="12"/>
        <v>0</v>
      </c>
      <c r="Q29">
        <f t="shared" si="2"/>
        <v>0</v>
      </c>
      <c r="S29">
        <f t="shared" si="13"/>
        <v>0</v>
      </c>
      <c r="T29">
        <f t="shared" si="14"/>
        <v>0</v>
      </c>
      <c r="U29">
        <f t="shared" si="15"/>
        <v>0</v>
      </c>
      <c r="V29">
        <f t="shared" si="3"/>
        <v>0</v>
      </c>
    </row>
    <row r="30" spans="1:22" x14ac:dyDescent="0.4">
      <c r="A30">
        <v>29</v>
      </c>
      <c r="D30">
        <f t="shared" si="4"/>
        <v>0</v>
      </c>
      <c r="E30">
        <f t="shared" si="5"/>
        <v>0</v>
      </c>
      <c r="F30">
        <f t="shared" si="6"/>
        <v>0</v>
      </c>
      <c r="G30">
        <f t="shared" si="0"/>
        <v>0</v>
      </c>
      <c r="I30">
        <f t="shared" si="7"/>
        <v>0</v>
      </c>
      <c r="J30">
        <f t="shared" si="8"/>
        <v>0</v>
      </c>
      <c r="K30">
        <f t="shared" si="9"/>
        <v>0</v>
      </c>
      <c r="L30">
        <f t="shared" si="1"/>
        <v>0</v>
      </c>
      <c r="N30">
        <f t="shared" si="10"/>
        <v>0</v>
      </c>
      <c r="O30">
        <f t="shared" si="11"/>
        <v>0</v>
      </c>
      <c r="P30">
        <f t="shared" si="12"/>
        <v>0</v>
      </c>
      <c r="Q30">
        <f t="shared" si="2"/>
        <v>0</v>
      </c>
      <c r="S30">
        <f t="shared" si="13"/>
        <v>0</v>
      </c>
      <c r="T30">
        <f t="shared" si="14"/>
        <v>0</v>
      </c>
      <c r="U30">
        <f t="shared" si="15"/>
        <v>0</v>
      </c>
      <c r="V30">
        <f t="shared" si="3"/>
        <v>0</v>
      </c>
    </row>
    <row r="31" spans="1:22" x14ac:dyDescent="0.4">
      <c r="A31">
        <v>30</v>
      </c>
      <c r="D31">
        <f t="shared" si="4"/>
        <v>0</v>
      </c>
      <c r="E31">
        <f t="shared" si="5"/>
        <v>0</v>
      </c>
      <c r="F31">
        <f t="shared" si="6"/>
        <v>0</v>
      </c>
      <c r="G31">
        <f t="shared" si="0"/>
        <v>0</v>
      </c>
      <c r="I31">
        <f t="shared" si="7"/>
        <v>0</v>
      </c>
      <c r="J31">
        <f t="shared" si="8"/>
        <v>0</v>
      </c>
      <c r="K31">
        <f t="shared" si="9"/>
        <v>0</v>
      </c>
      <c r="L31">
        <f t="shared" si="1"/>
        <v>0</v>
      </c>
      <c r="N31">
        <f t="shared" si="10"/>
        <v>0</v>
      </c>
      <c r="O31">
        <f t="shared" si="11"/>
        <v>0</v>
      </c>
      <c r="P31">
        <f t="shared" si="12"/>
        <v>0</v>
      </c>
      <c r="Q31">
        <f t="shared" si="2"/>
        <v>0</v>
      </c>
      <c r="S31">
        <f t="shared" si="13"/>
        <v>0</v>
      </c>
      <c r="T31">
        <f t="shared" si="14"/>
        <v>0</v>
      </c>
      <c r="U31">
        <f t="shared" si="15"/>
        <v>0</v>
      </c>
      <c r="V31">
        <f t="shared" si="3"/>
        <v>0</v>
      </c>
    </row>
    <row r="32" spans="1:22" x14ac:dyDescent="0.4">
      <c r="A32">
        <v>31</v>
      </c>
      <c r="D32">
        <f t="shared" si="4"/>
        <v>0</v>
      </c>
      <c r="E32">
        <f t="shared" si="5"/>
        <v>0</v>
      </c>
      <c r="F32">
        <f t="shared" si="6"/>
        <v>0</v>
      </c>
      <c r="G32">
        <f t="shared" si="0"/>
        <v>0</v>
      </c>
      <c r="I32">
        <f t="shared" si="7"/>
        <v>0</v>
      </c>
      <c r="J32">
        <f t="shared" si="8"/>
        <v>0</v>
      </c>
      <c r="K32">
        <f t="shared" si="9"/>
        <v>0</v>
      </c>
      <c r="L32">
        <f t="shared" si="1"/>
        <v>0</v>
      </c>
      <c r="N32">
        <f t="shared" si="10"/>
        <v>0</v>
      </c>
      <c r="O32">
        <f t="shared" si="11"/>
        <v>0</v>
      </c>
      <c r="P32">
        <f t="shared" si="12"/>
        <v>0</v>
      </c>
      <c r="Q32">
        <f t="shared" si="2"/>
        <v>0</v>
      </c>
      <c r="S32">
        <f t="shared" si="13"/>
        <v>0</v>
      </c>
      <c r="T32">
        <f t="shared" si="14"/>
        <v>0</v>
      </c>
      <c r="U32">
        <f t="shared" si="15"/>
        <v>0</v>
      </c>
      <c r="V32">
        <f t="shared" si="3"/>
        <v>0</v>
      </c>
    </row>
    <row r="33" spans="1:22" x14ac:dyDescent="0.4">
      <c r="A33">
        <v>32</v>
      </c>
      <c r="D33">
        <f t="shared" si="4"/>
        <v>0</v>
      </c>
      <c r="E33">
        <f t="shared" si="5"/>
        <v>0</v>
      </c>
      <c r="F33">
        <f t="shared" si="6"/>
        <v>0</v>
      </c>
      <c r="G33">
        <f t="shared" si="0"/>
        <v>0</v>
      </c>
      <c r="I33">
        <f t="shared" si="7"/>
        <v>0</v>
      </c>
      <c r="J33">
        <f t="shared" si="8"/>
        <v>0</v>
      </c>
      <c r="K33">
        <f t="shared" si="9"/>
        <v>0</v>
      </c>
      <c r="L33">
        <f t="shared" si="1"/>
        <v>0</v>
      </c>
      <c r="N33">
        <f t="shared" si="10"/>
        <v>0</v>
      </c>
      <c r="O33">
        <f t="shared" si="11"/>
        <v>0</v>
      </c>
      <c r="P33">
        <f t="shared" si="12"/>
        <v>0</v>
      </c>
      <c r="Q33">
        <f t="shared" si="2"/>
        <v>0</v>
      </c>
      <c r="S33">
        <f t="shared" si="13"/>
        <v>0</v>
      </c>
      <c r="T33">
        <f t="shared" si="14"/>
        <v>0</v>
      </c>
      <c r="U33">
        <f t="shared" si="15"/>
        <v>0</v>
      </c>
      <c r="V33">
        <f t="shared" si="3"/>
        <v>0</v>
      </c>
    </row>
    <row r="34" spans="1:22" x14ac:dyDescent="0.4">
      <c r="A34">
        <v>33</v>
      </c>
      <c r="D34">
        <f t="shared" si="4"/>
        <v>0</v>
      </c>
      <c r="E34">
        <f t="shared" si="5"/>
        <v>0</v>
      </c>
      <c r="F34">
        <f t="shared" si="6"/>
        <v>0</v>
      </c>
      <c r="G34">
        <f t="shared" si="0"/>
        <v>0</v>
      </c>
      <c r="I34">
        <f t="shared" si="7"/>
        <v>0</v>
      </c>
      <c r="J34">
        <f t="shared" si="8"/>
        <v>0</v>
      </c>
      <c r="K34">
        <f t="shared" si="9"/>
        <v>0</v>
      </c>
      <c r="L34">
        <f t="shared" si="1"/>
        <v>0</v>
      </c>
      <c r="N34">
        <f t="shared" si="10"/>
        <v>0</v>
      </c>
      <c r="O34">
        <f t="shared" si="11"/>
        <v>0</v>
      </c>
      <c r="P34">
        <f t="shared" si="12"/>
        <v>0</v>
      </c>
      <c r="Q34">
        <f t="shared" si="2"/>
        <v>0</v>
      </c>
      <c r="S34">
        <f t="shared" si="13"/>
        <v>0</v>
      </c>
      <c r="T34">
        <f t="shared" si="14"/>
        <v>0</v>
      </c>
      <c r="U34">
        <f t="shared" si="15"/>
        <v>0</v>
      </c>
      <c r="V34">
        <f t="shared" si="3"/>
        <v>0</v>
      </c>
    </row>
    <row r="35" spans="1:22" x14ac:dyDescent="0.4">
      <c r="A35">
        <v>34</v>
      </c>
      <c r="D35">
        <f t="shared" si="4"/>
        <v>0</v>
      </c>
      <c r="E35">
        <f t="shared" si="5"/>
        <v>0</v>
      </c>
      <c r="F35">
        <f t="shared" si="6"/>
        <v>0</v>
      </c>
      <c r="G35">
        <f t="shared" si="0"/>
        <v>0</v>
      </c>
      <c r="I35">
        <f t="shared" si="7"/>
        <v>0</v>
      </c>
      <c r="J35">
        <f t="shared" si="8"/>
        <v>0</v>
      </c>
      <c r="K35">
        <f t="shared" si="9"/>
        <v>0</v>
      </c>
      <c r="L35">
        <f t="shared" si="1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>
        <f t="shared" si="2"/>
        <v>0</v>
      </c>
      <c r="S35">
        <f t="shared" si="13"/>
        <v>0</v>
      </c>
      <c r="T35">
        <f t="shared" si="14"/>
        <v>0</v>
      </c>
      <c r="U35">
        <f t="shared" si="15"/>
        <v>0</v>
      </c>
      <c r="V35">
        <f t="shared" si="3"/>
        <v>0</v>
      </c>
    </row>
    <row r="36" spans="1:22" x14ac:dyDescent="0.4">
      <c r="A36">
        <v>35</v>
      </c>
      <c r="D36">
        <f t="shared" si="4"/>
        <v>0</v>
      </c>
      <c r="E36">
        <f t="shared" si="5"/>
        <v>0</v>
      </c>
      <c r="F36">
        <f t="shared" si="6"/>
        <v>0</v>
      </c>
      <c r="G36">
        <f t="shared" si="0"/>
        <v>0</v>
      </c>
      <c r="I36">
        <f t="shared" si="7"/>
        <v>0</v>
      </c>
      <c r="J36">
        <f t="shared" si="8"/>
        <v>0</v>
      </c>
      <c r="K36">
        <f t="shared" si="9"/>
        <v>0</v>
      </c>
      <c r="L36">
        <f t="shared" si="1"/>
        <v>0</v>
      </c>
      <c r="N36">
        <f t="shared" si="10"/>
        <v>0</v>
      </c>
      <c r="O36">
        <f t="shared" si="11"/>
        <v>0</v>
      </c>
      <c r="P36">
        <f t="shared" si="12"/>
        <v>0</v>
      </c>
      <c r="Q36">
        <f t="shared" si="2"/>
        <v>0</v>
      </c>
      <c r="S36">
        <f t="shared" si="13"/>
        <v>0</v>
      </c>
      <c r="T36">
        <f t="shared" si="14"/>
        <v>0</v>
      </c>
      <c r="U36">
        <f t="shared" si="15"/>
        <v>0</v>
      </c>
      <c r="V36">
        <f t="shared" si="3"/>
        <v>0</v>
      </c>
    </row>
    <row r="37" spans="1:22" x14ac:dyDescent="0.4">
      <c r="A37">
        <v>36</v>
      </c>
      <c r="D37">
        <f t="shared" si="4"/>
        <v>0</v>
      </c>
      <c r="E37">
        <f t="shared" si="5"/>
        <v>0</v>
      </c>
      <c r="F37">
        <f t="shared" si="6"/>
        <v>0</v>
      </c>
      <c r="G37">
        <f t="shared" si="0"/>
        <v>0</v>
      </c>
      <c r="I37">
        <f t="shared" si="7"/>
        <v>0</v>
      </c>
      <c r="J37">
        <f t="shared" si="8"/>
        <v>0</v>
      </c>
      <c r="K37">
        <f t="shared" si="9"/>
        <v>0</v>
      </c>
      <c r="L37">
        <f t="shared" si="1"/>
        <v>0</v>
      </c>
      <c r="N37">
        <f t="shared" si="10"/>
        <v>0</v>
      </c>
      <c r="O37">
        <f t="shared" si="11"/>
        <v>0</v>
      </c>
      <c r="P37">
        <f t="shared" si="12"/>
        <v>0</v>
      </c>
      <c r="Q37">
        <f t="shared" si="2"/>
        <v>0</v>
      </c>
      <c r="S37">
        <f t="shared" si="13"/>
        <v>0</v>
      </c>
      <c r="T37">
        <f t="shared" si="14"/>
        <v>0</v>
      </c>
      <c r="U37">
        <f t="shared" si="15"/>
        <v>0</v>
      </c>
      <c r="V37">
        <f t="shared" si="3"/>
        <v>0</v>
      </c>
    </row>
    <row r="38" spans="1:22" x14ac:dyDescent="0.4">
      <c r="A38">
        <v>37</v>
      </c>
      <c r="D38">
        <f t="shared" si="4"/>
        <v>0</v>
      </c>
      <c r="E38">
        <f t="shared" si="5"/>
        <v>0</v>
      </c>
      <c r="F38">
        <f t="shared" si="6"/>
        <v>0</v>
      </c>
      <c r="G38">
        <f t="shared" si="0"/>
        <v>0</v>
      </c>
      <c r="I38">
        <f t="shared" si="7"/>
        <v>0</v>
      </c>
      <c r="J38">
        <f t="shared" si="8"/>
        <v>0</v>
      </c>
      <c r="K38">
        <f t="shared" si="9"/>
        <v>0</v>
      </c>
      <c r="L38">
        <f t="shared" si="1"/>
        <v>0</v>
      </c>
      <c r="N38">
        <f t="shared" si="10"/>
        <v>0</v>
      </c>
      <c r="O38">
        <f t="shared" si="11"/>
        <v>0</v>
      </c>
      <c r="P38">
        <f t="shared" si="12"/>
        <v>0</v>
      </c>
      <c r="Q38">
        <f t="shared" si="2"/>
        <v>0</v>
      </c>
      <c r="S38">
        <f t="shared" si="13"/>
        <v>0</v>
      </c>
      <c r="T38">
        <f t="shared" si="14"/>
        <v>0</v>
      </c>
      <c r="U38">
        <f t="shared" si="15"/>
        <v>0</v>
      </c>
      <c r="V38">
        <f t="shared" si="3"/>
        <v>0</v>
      </c>
    </row>
    <row r="39" spans="1:22" x14ac:dyDescent="0.4">
      <c r="A39">
        <v>38</v>
      </c>
      <c r="D39">
        <f t="shared" si="4"/>
        <v>0</v>
      </c>
      <c r="E39">
        <f t="shared" si="5"/>
        <v>0</v>
      </c>
      <c r="F39">
        <f t="shared" si="6"/>
        <v>0</v>
      </c>
      <c r="G39">
        <f t="shared" si="0"/>
        <v>0</v>
      </c>
      <c r="I39">
        <f t="shared" si="7"/>
        <v>0</v>
      </c>
      <c r="J39">
        <f t="shared" si="8"/>
        <v>0</v>
      </c>
      <c r="K39">
        <f t="shared" si="9"/>
        <v>0</v>
      </c>
      <c r="L39">
        <f t="shared" si="1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>
        <f t="shared" si="2"/>
        <v>0</v>
      </c>
      <c r="S39">
        <f t="shared" si="13"/>
        <v>0</v>
      </c>
      <c r="T39">
        <f t="shared" si="14"/>
        <v>0</v>
      </c>
      <c r="U39">
        <f t="shared" si="15"/>
        <v>0</v>
      </c>
      <c r="V39">
        <f t="shared" si="3"/>
        <v>0</v>
      </c>
    </row>
    <row r="40" spans="1:22" x14ac:dyDescent="0.4">
      <c r="A40">
        <v>39</v>
      </c>
      <c r="D40">
        <f t="shared" si="4"/>
        <v>0</v>
      </c>
      <c r="E40">
        <f t="shared" si="5"/>
        <v>0</v>
      </c>
      <c r="F40">
        <f t="shared" si="6"/>
        <v>0</v>
      </c>
      <c r="G40">
        <f t="shared" si="0"/>
        <v>0</v>
      </c>
      <c r="I40">
        <f t="shared" si="7"/>
        <v>0</v>
      </c>
      <c r="J40">
        <f t="shared" si="8"/>
        <v>0</v>
      </c>
      <c r="K40">
        <f t="shared" si="9"/>
        <v>0</v>
      </c>
      <c r="L40">
        <f t="shared" si="1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>
        <f t="shared" si="2"/>
        <v>0</v>
      </c>
      <c r="S40">
        <f t="shared" si="13"/>
        <v>0</v>
      </c>
      <c r="T40">
        <f t="shared" si="14"/>
        <v>0</v>
      </c>
      <c r="U40">
        <f t="shared" si="15"/>
        <v>0</v>
      </c>
      <c r="V40">
        <f t="shared" si="3"/>
        <v>0</v>
      </c>
    </row>
    <row r="41" spans="1:22" x14ac:dyDescent="0.4">
      <c r="A41">
        <v>40</v>
      </c>
      <c r="D41">
        <f t="shared" si="4"/>
        <v>0</v>
      </c>
      <c r="E41">
        <f t="shared" si="5"/>
        <v>0</v>
      </c>
      <c r="F41">
        <f t="shared" si="6"/>
        <v>0</v>
      </c>
      <c r="G41">
        <f t="shared" si="0"/>
        <v>0</v>
      </c>
      <c r="I41">
        <f t="shared" si="7"/>
        <v>0</v>
      </c>
      <c r="J41">
        <f t="shared" si="8"/>
        <v>0</v>
      </c>
      <c r="K41">
        <f t="shared" si="9"/>
        <v>0</v>
      </c>
      <c r="L41">
        <f t="shared" si="1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f t="shared" si="2"/>
        <v>0</v>
      </c>
      <c r="S41">
        <f t="shared" si="13"/>
        <v>0</v>
      </c>
      <c r="T41">
        <f t="shared" si="14"/>
        <v>0</v>
      </c>
      <c r="U41">
        <f t="shared" si="15"/>
        <v>0</v>
      </c>
      <c r="V41">
        <f t="shared" si="3"/>
        <v>0</v>
      </c>
    </row>
    <row r="42" spans="1:22" x14ac:dyDescent="0.4">
      <c r="A42">
        <v>41</v>
      </c>
      <c r="D42">
        <f t="shared" si="4"/>
        <v>0</v>
      </c>
      <c r="E42">
        <f t="shared" si="5"/>
        <v>0</v>
      </c>
      <c r="F42">
        <f t="shared" si="6"/>
        <v>0</v>
      </c>
      <c r="G42">
        <f t="shared" si="0"/>
        <v>0</v>
      </c>
      <c r="I42">
        <f t="shared" si="7"/>
        <v>0</v>
      </c>
      <c r="J42">
        <f t="shared" si="8"/>
        <v>0</v>
      </c>
      <c r="K42">
        <f t="shared" si="9"/>
        <v>0</v>
      </c>
      <c r="L42">
        <f t="shared" si="1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>
        <f t="shared" si="2"/>
        <v>0</v>
      </c>
      <c r="S42">
        <f t="shared" si="13"/>
        <v>0</v>
      </c>
      <c r="T42">
        <f t="shared" si="14"/>
        <v>0</v>
      </c>
      <c r="U42">
        <f t="shared" si="15"/>
        <v>0</v>
      </c>
      <c r="V42">
        <f t="shared" si="3"/>
        <v>0</v>
      </c>
    </row>
    <row r="43" spans="1:22" x14ac:dyDescent="0.4">
      <c r="A43">
        <v>42</v>
      </c>
      <c r="D43">
        <f t="shared" si="4"/>
        <v>0</v>
      </c>
      <c r="E43">
        <f t="shared" si="5"/>
        <v>0</v>
      </c>
      <c r="F43">
        <f t="shared" si="6"/>
        <v>0</v>
      </c>
      <c r="G43">
        <f t="shared" si="0"/>
        <v>0</v>
      </c>
      <c r="I43">
        <f t="shared" si="7"/>
        <v>0</v>
      </c>
      <c r="J43">
        <f t="shared" si="8"/>
        <v>0</v>
      </c>
      <c r="K43">
        <f t="shared" si="9"/>
        <v>0</v>
      </c>
      <c r="L43">
        <f t="shared" si="1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>
        <f t="shared" si="2"/>
        <v>0</v>
      </c>
      <c r="S43">
        <f t="shared" si="13"/>
        <v>0</v>
      </c>
      <c r="T43">
        <f t="shared" si="14"/>
        <v>0</v>
      </c>
      <c r="U43">
        <f t="shared" si="15"/>
        <v>0</v>
      </c>
      <c r="V43">
        <f t="shared" si="3"/>
        <v>0</v>
      </c>
    </row>
    <row r="44" spans="1:22" x14ac:dyDescent="0.4">
      <c r="A44">
        <v>43</v>
      </c>
      <c r="D44">
        <f t="shared" si="4"/>
        <v>0</v>
      </c>
      <c r="E44">
        <f t="shared" si="5"/>
        <v>0</v>
      </c>
      <c r="F44">
        <f t="shared" si="6"/>
        <v>0</v>
      </c>
      <c r="G44">
        <f t="shared" si="0"/>
        <v>0</v>
      </c>
      <c r="I44">
        <f t="shared" si="7"/>
        <v>0</v>
      </c>
      <c r="J44">
        <f t="shared" si="8"/>
        <v>0</v>
      </c>
      <c r="K44">
        <f t="shared" si="9"/>
        <v>0</v>
      </c>
      <c r="L44">
        <f t="shared" si="1"/>
        <v>0</v>
      </c>
      <c r="N44">
        <f t="shared" si="10"/>
        <v>0</v>
      </c>
      <c r="O44">
        <f t="shared" si="11"/>
        <v>0</v>
      </c>
      <c r="P44">
        <f t="shared" si="12"/>
        <v>0</v>
      </c>
      <c r="Q44">
        <f t="shared" si="2"/>
        <v>0</v>
      </c>
      <c r="S44">
        <f t="shared" si="13"/>
        <v>0</v>
      </c>
      <c r="T44">
        <f t="shared" si="14"/>
        <v>0</v>
      </c>
      <c r="U44">
        <f t="shared" si="15"/>
        <v>0</v>
      </c>
      <c r="V44">
        <f t="shared" si="3"/>
        <v>0</v>
      </c>
    </row>
    <row r="45" spans="1:22" x14ac:dyDescent="0.4">
      <c r="A45">
        <v>44</v>
      </c>
      <c r="D45">
        <f t="shared" si="4"/>
        <v>0</v>
      </c>
      <c r="E45">
        <f t="shared" si="5"/>
        <v>0</v>
      </c>
      <c r="F45">
        <f t="shared" si="6"/>
        <v>0</v>
      </c>
      <c r="G45">
        <f t="shared" si="0"/>
        <v>0</v>
      </c>
      <c r="I45">
        <f t="shared" si="7"/>
        <v>0</v>
      </c>
      <c r="J45">
        <f t="shared" si="8"/>
        <v>0</v>
      </c>
      <c r="K45">
        <f t="shared" si="9"/>
        <v>0</v>
      </c>
      <c r="L45">
        <f t="shared" si="1"/>
        <v>0</v>
      </c>
      <c r="N45">
        <f t="shared" si="10"/>
        <v>0</v>
      </c>
      <c r="O45">
        <f t="shared" si="11"/>
        <v>0</v>
      </c>
      <c r="P45">
        <f t="shared" si="12"/>
        <v>0</v>
      </c>
      <c r="Q45">
        <f t="shared" si="2"/>
        <v>0</v>
      </c>
      <c r="S45">
        <f t="shared" si="13"/>
        <v>0</v>
      </c>
      <c r="T45">
        <f t="shared" si="14"/>
        <v>0</v>
      </c>
      <c r="U45">
        <f t="shared" si="15"/>
        <v>0</v>
      </c>
      <c r="V45">
        <f t="shared" si="3"/>
        <v>0</v>
      </c>
    </row>
    <row r="46" spans="1:22" x14ac:dyDescent="0.4">
      <c r="A46">
        <v>45</v>
      </c>
      <c r="D46">
        <f t="shared" si="4"/>
        <v>0</v>
      </c>
      <c r="E46">
        <f t="shared" si="5"/>
        <v>0</v>
      </c>
      <c r="F46">
        <f t="shared" si="6"/>
        <v>0</v>
      </c>
      <c r="G46">
        <f t="shared" si="0"/>
        <v>0</v>
      </c>
      <c r="I46">
        <f t="shared" si="7"/>
        <v>0</v>
      </c>
      <c r="J46">
        <f t="shared" si="8"/>
        <v>0</v>
      </c>
      <c r="K46">
        <f t="shared" si="9"/>
        <v>0</v>
      </c>
      <c r="L46">
        <f t="shared" si="1"/>
        <v>0</v>
      </c>
      <c r="N46">
        <f t="shared" si="10"/>
        <v>0</v>
      </c>
      <c r="O46">
        <f t="shared" si="11"/>
        <v>0</v>
      </c>
      <c r="P46">
        <f t="shared" si="12"/>
        <v>0</v>
      </c>
      <c r="Q46">
        <f t="shared" si="2"/>
        <v>0</v>
      </c>
      <c r="S46">
        <f t="shared" si="13"/>
        <v>0</v>
      </c>
      <c r="T46">
        <f t="shared" si="14"/>
        <v>0</v>
      </c>
      <c r="U46">
        <f t="shared" si="15"/>
        <v>0</v>
      </c>
      <c r="V46">
        <f t="shared" si="3"/>
        <v>0</v>
      </c>
    </row>
    <row r="47" spans="1:22" x14ac:dyDescent="0.4">
      <c r="A47">
        <v>46</v>
      </c>
      <c r="D47">
        <f t="shared" si="4"/>
        <v>0</v>
      </c>
      <c r="E47">
        <f t="shared" si="5"/>
        <v>0</v>
      </c>
      <c r="F47">
        <f t="shared" si="6"/>
        <v>0</v>
      </c>
      <c r="G47">
        <f t="shared" si="0"/>
        <v>0</v>
      </c>
      <c r="I47">
        <f t="shared" si="7"/>
        <v>0</v>
      </c>
      <c r="J47">
        <f t="shared" si="8"/>
        <v>0</v>
      </c>
      <c r="K47">
        <f t="shared" si="9"/>
        <v>0</v>
      </c>
      <c r="L47">
        <f t="shared" si="1"/>
        <v>0</v>
      </c>
      <c r="N47">
        <f t="shared" si="10"/>
        <v>0</v>
      </c>
      <c r="O47">
        <f t="shared" si="11"/>
        <v>0</v>
      </c>
      <c r="P47">
        <f t="shared" si="12"/>
        <v>0</v>
      </c>
      <c r="Q47">
        <f t="shared" si="2"/>
        <v>0</v>
      </c>
      <c r="S47">
        <f t="shared" si="13"/>
        <v>0</v>
      </c>
      <c r="T47">
        <f t="shared" si="14"/>
        <v>0</v>
      </c>
      <c r="U47">
        <f t="shared" si="15"/>
        <v>0</v>
      </c>
      <c r="V47">
        <f t="shared" si="3"/>
        <v>0</v>
      </c>
    </row>
    <row r="48" spans="1:22" x14ac:dyDescent="0.4">
      <c r="A48">
        <v>47</v>
      </c>
      <c r="D48">
        <f t="shared" si="4"/>
        <v>0</v>
      </c>
      <c r="E48">
        <f t="shared" si="5"/>
        <v>0</v>
      </c>
      <c r="F48">
        <f t="shared" si="6"/>
        <v>0</v>
      </c>
      <c r="G48">
        <f t="shared" si="0"/>
        <v>0</v>
      </c>
      <c r="I48">
        <f t="shared" si="7"/>
        <v>0</v>
      </c>
      <c r="J48">
        <f t="shared" si="8"/>
        <v>0</v>
      </c>
      <c r="K48">
        <f t="shared" si="9"/>
        <v>0</v>
      </c>
      <c r="L48">
        <f t="shared" si="1"/>
        <v>0</v>
      </c>
      <c r="N48">
        <f t="shared" si="10"/>
        <v>0</v>
      </c>
      <c r="O48">
        <f t="shared" si="11"/>
        <v>0</v>
      </c>
      <c r="P48">
        <f t="shared" si="12"/>
        <v>0</v>
      </c>
      <c r="Q48">
        <f t="shared" si="2"/>
        <v>0</v>
      </c>
      <c r="S48">
        <f t="shared" si="13"/>
        <v>0</v>
      </c>
      <c r="T48">
        <f t="shared" si="14"/>
        <v>0</v>
      </c>
      <c r="U48">
        <f t="shared" si="15"/>
        <v>0</v>
      </c>
      <c r="V48">
        <f t="shared" si="3"/>
        <v>0</v>
      </c>
    </row>
    <row r="49" spans="1:22" x14ac:dyDescent="0.4">
      <c r="A49">
        <v>48</v>
      </c>
      <c r="D49">
        <f t="shared" si="4"/>
        <v>0</v>
      </c>
      <c r="E49">
        <f t="shared" si="5"/>
        <v>0</v>
      </c>
      <c r="F49">
        <f t="shared" si="6"/>
        <v>0</v>
      </c>
      <c r="G49">
        <f t="shared" si="0"/>
        <v>0</v>
      </c>
      <c r="I49">
        <f t="shared" si="7"/>
        <v>0</v>
      </c>
      <c r="J49">
        <f t="shared" si="8"/>
        <v>0</v>
      </c>
      <c r="K49">
        <f t="shared" si="9"/>
        <v>0</v>
      </c>
      <c r="L49">
        <f t="shared" si="1"/>
        <v>0</v>
      </c>
      <c r="N49">
        <f t="shared" si="10"/>
        <v>0</v>
      </c>
      <c r="O49">
        <f t="shared" si="11"/>
        <v>0</v>
      </c>
      <c r="P49">
        <f t="shared" si="12"/>
        <v>0</v>
      </c>
      <c r="Q49">
        <f t="shared" si="2"/>
        <v>0</v>
      </c>
      <c r="S49">
        <f t="shared" si="13"/>
        <v>0</v>
      </c>
      <c r="T49">
        <f t="shared" si="14"/>
        <v>0</v>
      </c>
      <c r="U49">
        <f t="shared" si="15"/>
        <v>0</v>
      </c>
      <c r="V49">
        <f t="shared" si="3"/>
        <v>0</v>
      </c>
    </row>
    <row r="50" spans="1:22" x14ac:dyDescent="0.4">
      <c r="A50">
        <v>49</v>
      </c>
      <c r="D50">
        <f t="shared" si="4"/>
        <v>0</v>
      </c>
      <c r="E50">
        <f t="shared" si="5"/>
        <v>0</v>
      </c>
      <c r="F50">
        <f t="shared" si="6"/>
        <v>0</v>
      </c>
      <c r="G50">
        <f t="shared" si="0"/>
        <v>0</v>
      </c>
      <c r="I50">
        <f t="shared" si="7"/>
        <v>0</v>
      </c>
      <c r="J50">
        <f t="shared" si="8"/>
        <v>0</v>
      </c>
      <c r="K50">
        <f t="shared" si="9"/>
        <v>0</v>
      </c>
      <c r="L50">
        <f t="shared" si="1"/>
        <v>0</v>
      </c>
      <c r="N50">
        <f t="shared" si="10"/>
        <v>0</v>
      </c>
      <c r="O50">
        <f t="shared" si="11"/>
        <v>0</v>
      </c>
      <c r="P50">
        <f t="shared" si="12"/>
        <v>0</v>
      </c>
      <c r="Q50">
        <f t="shared" si="2"/>
        <v>0</v>
      </c>
      <c r="S50">
        <f t="shared" si="13"/>
        <v>0</v>
      </c>
      <c r="T50">
        <f t="shared" si="14"/>
        <v>0</v>
      </c>
      <c r="U50">
        <f t="shared" si="15"/>
        <v>0</v>
      </c>
      <c r="V50">
        <f t="shared" si="3"/>
        <v>0</v>
      </c>
    </row>
    <row r="51" spans="1:22" x14ac:dyDescent="0.4">
      <c r="A51">
        <v>50</v>
      </c>
      <c r="D51">
        <f t="shared" si="4"/>
        <v>0</v>
      </c>
      <c r="E51">
        <f t="shared" si="5"/>
        <v>0</v>
      </c>
      <c r="F51">
        <f t="shared" si="6"/>
        <v>0</v>
      </c>
      <c r="G51">
        <f t="shared" si="0"/>
        <v>0</v>
      </c>
      <c r="I51">
        <f t="shared" si="7"/>
        <v>0</v>
      </c>
      <c r="J51">
        <f t="shared" si="8"/>
        <v>0</v>
      </c>
      <c r="K51">
        <f t="shared" si="9"/>
        <v>0</v>
      </c>
      <c r="L51">
        <f t="shared" si="1"/>
        <v>0</v>
      </c>
      <c r="N51">
        <f t="shared" si="10"/>
        <v>0</v>
      </c>
      <c r="O51">
        <f t="shared" si="11"/>
        <v>0</v>
      </c>
      <c r="P51">
        <f t="shared" si="12"/>
        <v>0</v>
      </c>
      <c r="Q51">
        <f t="shared" si="2"/>
        <v>0</v>
      </c>
      <c r="S51">
        <f t="shared" si="13"/>
        <v>0</v>
      </c>
      <c r="T51">
        <f t="shared" si="14"/>
        <v>0</v>
      </c>
      <c r="U51">
        <f t="shared" si="15"/>
        <v>0</v>
      </c>
      <c r="V51">
        <f t="shared" si="3"/>
        <v>0</v>
      </c>
    </row>
    <row r="52" spans="1:22" x14ac:dyDescent="0.4">
      <c r="A52">
        <v>51</v>
      </c>
      <c r="D52">
        <f t="shared" si="4"/>
        <v>0</v>
      </c>
      <c r="E52">
        <f t="shared" si="5"/>
        <v>0</v>
      </c>
      <c r="F52">
        <f t="shared" si="6"/>
        <v>0</v>
      </c>
      <c r="G52">
        <f t="shared" si="0"/>
        <v>0</v>
      </c>
      <c r="I52">
        <f t="shared" si="7"/>
        <v>0</v>
      </c>
      <c r="J52">
        <f t="shared" si="8"/>
        <v>0</v>
      </c>
      <c r="K52">
        <f t="shared" si="9"/>
        <v>0</v>
      </c>
      <c r="L52">
        <f t="shared" si="1"/>
        <v>0</v>
      </c>
      <c r="N52">
        <f t="shared" si="10"/>
        <v>0</v>
      </c>
      <c r="O52">
        <f t="shared" si="11"/>
        <v>0</v>
      </c>
      <c r="P52">
        <f t="shared" si="12"/>
        <v>0</v>
      </c>
      <c r="Q52">
        <f t="shared" si="2"/>
        <v>0</v>
      </c>
      <c r="S52">
        <f t="shared" si="13"/>
        <v>0</v>
      </c>
      <c r="T52">
        <f t="shared" si="14"/>
        <v>0</v>
      </c>
      <c r="U52">
        <f t="shared" si="15"/>
        <v>0</v>
      </c>
      <c r="V52">
        <f t="shared" si="3"/>
        <v>0</v>
      </c>
    </row>
    <row r="53" spans="1:22" x14ac:dyDescent="0.4">
      <c r="A53">
        <v>52</v>
      </c>
      <c r="D53">
        <f t="shared" si="4"/>
        <v>0</v>
      </c>
      <c r="E53">
        <f t="shared" si="5"/>
        <v>0</v>
      </c>
      <c r="F53">
        <f t="shared" si="6"/>
        <v>0</v>
      </c>
      <c r="G53">
        <f t="shared" si="0"/>
        <v>0</v>
      </c>
      <c r="I53">
        <f t="shared" si="7"/>
        <v>0</v>
      </c>
      <c r="J53">
        <f t="shared" si="8"/>
        <v>0</v>
      </c>
      <c r="K53">
        <f t="shared" si="9"/>
        <v>0</v>
      </c>
      <c r="L53">
        <f t="shared" si="1"/>
        <v>0</v>
      </c>
      <c r="N53">
        <f t="shared" si="10"/>
        <v>0</v>
      </c>
      <c r="O53">
        <f t="shared" si="11"/>
        <v>0</v>
      </c>
      <c r="P53">
        <f t="shared" si="12"/>
        <v>0</v>
      </c>
      <c r="Q53">
        <f t="shared" si="2"/>
        <v>0</v>
      </c>
      <c r="S53">
        <f t="shared" si="13"/>
        <v>0</v>
      </c>
      <c r="T53">
        <f t="shared" si="14"/>
        <v>0</v>
      </c>
      <c r="U53">
        <f t="shared" si="15"/>
        <v>0</v>
      </c>
      <c r="V53">
        <f t="shared" si="3"/>
        <v>0</v>
      </c>
    </row>
    <row r="54" spans="1:22" x14ac:dyDescent="0.4">
      <c r="A54">
        <v>53</v>
      </c>
      <c r="D54">
        <f t="shared" si="4"/>
        <v>0</v>
      </c>
      <c r="E54">
        <f t="shared" si="5"/>
        <v>0</v>
      </c>
      <c r="F54">
        <f t="shared" si="6"/>
        <v>0</v>
      </c>
      <c r="G54">
        <f t="shared" si="0"/>
        <v>0</v>
      </c>
      <c r="I54">
        <f t="shared" si="7"/>
        <v>0</v>
      </c>
      <c r="J54">
        <f t="shared" si="8"/>
        <v>0</v>
      </c>
      <c r="K54">
        <f t="shared" si="9"/>
        <v>0</v>
      </c>
      <c r="L54">
        <f t="shared" si="1"/>
        <v>0</v>
      </c>
      <c r="N54">
        <f t="shared" si="10"/>
        <v>0</v>
      </c>
      <c r="O54">
        <f t="shared" si="11"/>
        <v>0</v>
      </c>
      <c r="P54">
        <f t="shared" si="12"/>
        <v>0</v>
      </c>
      <c r="Q54">
        <f t="shared" si="2"/>
        <v>0</v>
      </c>
      <c r="S54">
        <f t="shared" si="13"/>
        <v>0</v>
      </c>
      <c r="T54">
        <f t="shared" si="14"/>
        <v>0</v>
      </c>
      <c r="U54">
        <f t="shared" si="15"/>
        <v>0</v>
      </c>
      <c r="V54">
        <f t="shared" si="3"/>
        <v>0</v>
      </c>
    </row>
    <row r="55" spans="1:22" x14ac:dyDescent="0.4">
      <c r="A55">
        <v>54</v>
      </c>
      <c r="D55">
        <f t="shared" si="4"/>
        <v>0</v>
      </c>
      <c r="E55">
        <f t="shared" si="5"/>
        <v>0</v>
      </c>
      <c r="F55">
        <f t="shared" si="6"/>
        <v>0</v>
      </c>
      <c r="G55">
        <f t="shared" si="0"/>
        <v>0</v>
      </c>
      <c r="I55">
        <f t="shared" si="7"/>
        <v>0</v>
      </c>
      <c r="J55">
        <f t="shared" si="8"/>
        <v>0</v>
      </c>
      <c r="K55">
        <f t="shared" si="9"/>
        <v>0</v>
      </c>
      <c r="L55">
        <f t="shared" si="1"/>
        <v>0</v>
      </c>
      <c r="N55">
        <f t="shared" si="10"/>
        <v>0</v>
      </c>
      <c r="O55">
        <f t="shared" si="11"/>
        <v>0</v>
      </c>
      <c r="P55">
        <f t="shared" si="12"/>
        <v>0</v>
      </c>
      <c r="Q55">
        <f t="shared" si="2"/>
        <v>0</v>
      </c>
      <c r="S55">
        <f t="shared" si="13"/>
        <v>0</v>
      </c>
      <c r="T55">
        <f t="shared" si="14"/>
        <v>0</v>
      </c>
      <c r="U55">
        <f t="shared" si="15"/>
        <v>0</v>
      </c>
      <c r="V55">
        <f t="shared" si="3"/>
        <v>0</v>
      </c>
    </row>
    <row r="56" spans="1:22" x14ac:dyDescent="0.4">
      <c r="A56">
        <v>55</v>
      </c>
      <c r="D56">
        <f t="shared" si="4"/>
        <v>0</v>
      </c>
      <c r="E56">
        <f t="shared" si="5"/>
        <v>0</v>
      </c>
      <c r="F56">
        <f t="shared" si="6"/>
        <v>0</v>
      </c>
      <c r="G56">
        <f t="shared" si="0"/>
        <v>0</v>
      </c>
      <c r="I56">
        <f t="shared" si="7"/>
        <v>0</v>
      </c>
      <c r="J56">
        <f t="shared" si="8"/>
        <v>0</v>
      </c>
      <c r="K56">
        <f t="shared" si="9"/>
        <v>0</v>
      </c>
      <c r="L56">
        <f t="shared" si="1"/>
        <v>0</v>
      </c>
      <c r="N56">
        <f t="shared" si="10"/>
        <v>0</v>
      </c>
      <c r="O56">
        <f t="shared" si="11"/>
        <v>0</v>
      </c>
      <c r="P56">
        <f t="shared" si="12"/>
        <v>0</v>
      </c>
      <c r="Q56">
        <f t="shared" si="2"/>
        <v>0</v>
      </c>
      <c r="S56">
        <f t="shared" si="13"/>
        <v>0</v>
      </c>
      <c r="T56">
        <f t="shared" si="14"/>
        <v>0</v>
      </c>
      <c r="U56">
        <f t="shared" si="15"/>
        <v>0</v>
      </c>
      <c r="V56">
        <f t="shared" si="3"/>
        <v>0</v>
      </c>
    </row>
    <row r="57" spans="1:22" x14ac:dyDescent="0.4">
      <c r="A57">
        <v>56</v>
      </c>
      <c r="D57">
        <f t="shared" si="4"/>
        <v>0</v>
      </c>
      <c r="E57">
        <f t="shared" si="5"/>
        <v>0</v>
      </c>
      <c r="F57">
        <f t="shared" si="6"/>
        <v>0</v>
      </c>
      <c r="G57">
        <f t="shared" si="0"/>
        <v>0</v>
      </c>
      <c r="I57">
        <f t="shared" si="7"/>
        <v>0</v>
      </c>
      <c r="J57">
        <f t="shared" si="8"/>
        <v>0</v>
      </c>
      <c r="K57">
        <f t="shared" si="9"/>
        <v>0</v>
      </c>
      <c r="L57">
        <f t="shared" si="1"/>
        <v>0</v>
      </c>
      <c r="N57">
        <f t="shared" si="10"/>
        <v>0</v>
      </c>
      <c r="O57">
        <f t="shared" si="11"/>
        <v>0</v>
      </c>
      <c r="P57">
        <f t="shared" si="12"/>
        <v>0</v>
      </c>
      <c r="Q57">
        <f t="shared" si="2"/>
        <v>0</v>
      </c>
      <c r="S57">
        <f t="shared" si="13"/>
        <v>0</v>
      </c>
      <c r="T57">
        <f t="shared" si="14"/>
        <v>0</v>
      </c>
      <c r="U57">
        <f t="shared" si="15"/>
        <v>0</v>
      </c>
      <c r="V57">
        <f t="shared" si="3"/>
        <v>0</v>
      </c>
    </row>
    <row r="58" spans="1:22" x14ac:dyDescent="0.4">
      <c r="A58">
        <v>57</v>
      </c>
      <c r="D58">
        <f t="shared" si="4"/>
        <v>0</v>
      </c>
      <c r="E58">
        <f t="shared" si="5"/>
        <v>0</v>
      </c>
      <c r="F58">
        <f t="shared" si="6"/>
        <v>0</v>
      </c>
      <c r="G58">
        <f t="shared" si="0"/>
        <v>0</v>
      </c>
      <c r="I58">
        <f t="shared" si="7"/>
        <v>0</v>
      </c>
      <c r="J58">
        <f t="shared" si="8"/>
        <v>0</v>
      </c>
      <c r="K58">
        <f t="shared" si="9"/>
        <v>0</v>
      </c>
      <c r="L58">
        <f t="shared" si="1"/>
        <v>0</v>
      </c>
      <c r="N58">
        <f t="shared" si="10"/>
        <v>0</v>
      </c>
      <c r="O58">
        <f t="shared" si="11"/>
        <v>0</v>
      </c>
      <c r="P58">
        <f t="shared" si="12"/>
        <v>0</v>
      </c>
      <c r="Q58">
        <f t="shared" si="2"/>
        <v>0</v>
      </c>
      <c r="S58">
        <f t="shared" si="13"/>
        <v>0</v>
      </c>
      <c r="T58">
        <f t="shared" si="14"/>
        <v>0</v>
      </c>
      <c r="U58">
        <f t="shared" si="15"/>
        <v>0</v>
      </c>
      <c r="V58">
        <f t="shared" si="3"/>
        <v>0</v>
      </c>
    </row>
    <row r="59" spans="1:22" x14ac:dyDescent="0.4">
      <c r="A59">
        <v>58</v>
      </c>
      <c r="D59">
        <f t="shared" si="4"/>
        <v>0</v>
      </c>
      <c r="E59">
        <f t="shared" si="5"/>
        <v>0</v>
      </c>
      <c r="F59">
        <f t="shared" si="6"/>
        <v>0</v>
      </c>
      <c r="G59">
        <f t="shared" si="0"/>
        <v>0</v>
      </c>
      <c r="I59">
        <f t="shared" si="7"/>
        <v>0</v>
      </c>
      <c r="J59">
        <f t="shared" si="8"/>
        <v>0</v>
      </c>
      <c r="K59">
        <f t="shared" si="9"/>
        <v>0</v>
      </c>
      <c r="L59">
        <f t="shared" si="1"/>
        <v>0</v>
      </c>
      <c r="N59">
        <f t="shared" si="10"/>
        <v>0</v>
      </c>
      <c r="O59">
        <f t="shared" si="11"/>
        <v>0</v>
      </c>
      <c r="P59">
        <f t="shared" si="12"/>
        <v>0</v>
      </c>
      <c r="Q59">
        <f t="shared" si="2"/>
        <v>0</v>
      </c>
      <c r="S59">
        <f t="shared" si="13"/>
        <v>0</v>
      </c>
      <c r="T59">
        <f t="shared" si="14"/>
        <v>0</v>
      </c>
      <c r="U59">
        <f t="shared" si="15"/>
        <v>0</v>
      </c>
      <c r="V59">
        <f t="shared" si="3"/>
        <v>0</v>
      </c>
    </row>
    <row r="60" spans="1:22" x14ac:dyDescent="0.4">
      <c r="A60">
        <v>59</v>
      </c>
      <c r="D60">
        <f t="shared" si="4"/>
        <v>0</v>
      </c>
      <c r="E60">
        <f t="shared" si="5"/>
        <v>0</v>
      </c>
      <c r="F60">
        <f t="shared" si="6"/>
        <v>0</v>
      </c>
      <c r="G60">
        <f t="shared" si="0"/>
        <v>0</v>
      </c>
      <c r="I60">
        <f t="shared" si="7"/>
        <v>0</v>
      </c>
      <c r="J60">
        <f t="shared" si="8"/>
        <v>0</v>
      </c>
      <c r="K60">
        <f t="shared" si="9"/>
        <v>0</v>
      </c>
      <c r="L60">
        <f t="shared" si="1"/>
        <v>0</v>
      </c>
      <c r="N60">
        <f t="shared" si="10"/>
        <v>0</v>
      </c>
      <c r="O60">
        <f t="shared" si="11"/>
        <v>0</v>
      </c>
      <c r="P60">
        <f t="shared" si="12"/>
        <v>0</v>
      </c>
      <c r="Q60">
        <f t="shared" si="2"/>
        <v>0</v>
      </c>
      <c r="S60">
        <f t="shared" si="13"/>
        <v>0</v>
      </c>
      <c r="T60">
        <f t="shared" si="14"/>
        <v>0</v>
      </c>
      <c r="U60">
        <f t="shared" si="15"/>
        <v>0</v>
      </c>
      <c r="V60">
        <f t="shared" si="3"/>
        <v>0</v>
      </c>
    </row>
    <row r="61" spans="1:22" x14ac:dyDescent="0.4">
      <c r="A61">
        <v>60</v>
      </c>
      <c r="D61">
        <f t="shared" si="4"/>
        <v>0</v>
      </c>
      <c r="E61">
        <f t="shared" si="5"/>
        <v>0</v>
      </c>
      <c r="F61">
        <f t="shared" si="6"/>
        <v>0</v>
      </c>
      <c r="G61">
        <f t="shared" si="0"/>
        <v>0</v>
      </c>
      <c r="I61">
        <f t="shared" si="7"/>
        <v>0</v>
      </c>
      <c r="J61">
        <f t="shared" si="8"/>
        <v>0</v>
      </c>
      <c r="K61">
        <f t="shared" si="9"/>
        <v>0</v>
      </c>
      <c r="L61">
        <f t="shared" si="1"/>
        <v>0</v>
      </c>
      <c r="N61">
        <f t="shared" si="10"/>
        <v>0</v>
      </c>
      <c r="O61">
        <f t="shared" si="11"/>
        <v>0</v>
      </c>
      <c r="P61">
        <f t="shared" si="12"/>
        <v>0</v>
      </c>
      <c r="Q61">
        <f t="shared" si="2"/>
        <v>0</v>
      </c>
      <c r="S61">
        <f t="shared" si="13"/>
        <v>0</v>
      </c>
      <c r="T61">
        <f t="shared" si="14"/>
        <v>0</v>
      </c>
      <c r="U61">
        <f t="shared" si="15"/>
        <v>0</v>
      </c>
      <c r="V61">
        <f t="shared" si="3"/>
        <v>0</v>
      </c>
    </row>
    <row r="62" spans="1:22" x14ac:dyDescent="0.4">
      <c r="A62">
        <v>61</v>
      </c>
      <c r="D62">
        <f t="shared" si="4"/>
        <v>0</v>
      </c>
      <c r="E62">
        <f t="shared" si="5"/>
        <v>0</v>
      </c>
      <c r="F62">
        <f t="shared" si="6"/>
        <v>0</v>
      </c>
      <c r="G62">
        <f t="shared" si="0"/>
        <v>0</v>
      </c>
      <c r="I62">
        <f t="shared" si="7"/>
        <v>0</v>
      </c>
      <c r="J62">
        <f t="shared" si="8"/>
        <v>0</v>
      </c>
      <c r="K62">
        <f t="shared" si="9"/>
        <v>0</v>
      </c>
      <c r="L62">
        <f t="shared" si="1"/>
        <v>0</v>
      </c>
      <c r="N62">
        <f t="shared" si="10"/>
        <v>0</v>
      </c>
      <c r="O62">
        <f t="shared" si="11"/>
        <v>0</v>
      </c>
      <c r="P62">
        <f t="shared" si="12"/>
        <v>0</v>
      </c>
      <c r="Q62">
        <f t="shared" si="2"/>
        <v>0</v>
      </c>
      <c r="S62">
        <f t="shared" si="13"/>
        <v>0</v>
      </c>
      <c r="T62">
        <f t="shared" si="14"/>
        <v>0</v>
      </c>
      <c r="U62">
        <f t="shared" si="15"/>
        <v>0</v>
      </c>
      <c r="V62">
        <f t="shared" si="3"/>
        <v>0</v>
      </c>
    </row>
    <row r="63" spans="1:22" x14ac:dyDescent="0.4">
      <c r="A63">
        <v>62</v>
      </c>
      <c r="D63">
        <f t="shared" si="4"/>
        <v>0</v>
      </c>
      <c r="E63">
        <f t="shared" si="5"/>
        <v>0</v>
      </c>
      <c r="F63">
        <f t="shared" si="6"/>
        <v>0</v>
      </c>
      <c r="G63">
        <f t="shared" si="0"/>
        <v>0</v>
      </c>
      <c r="I63">
        <f t="shared" si="7"/>
        <v>0</v>
      </c>
      <c r="J63">
        <f t="shared" si="8"/>
        <v>0</v>
      </c>
      <c r="K63">
        <f t="shared" si="9"/>
        <v>0</v>
      </c>
      <c r="L63">
        <f t="shared" si="1"/>
        <v>0</v>
      </c>
      <c r="N63">
        <f t="shared" si="10"/>
        <v>0</v>
      </c>
      <c r="O63">
        <f t="shared" si="11"/>
        <v>0</v>
      </c>
      <c r="P63">
        <f t="shared" si="12"/>
        <v>0</v>
      </c>
      <c r="Q63">
        <f t="shared" si="2"/>
        <v>0</v>
      </c>
      <c r="S63">
        <f t="shared" si="13"/>
        <v>0</v>
      </c>
      <c r="T63">
        <f t="shared" si="14"/>
        <v>0</v>
      </c>
      <c r="U63">
        <f t="shared" si="15"/>
        <v>0</v>
      </c>
      <c r="V63">
        <f t="shared" si="3"/>
        <v>0</v>
      </c>
    </row>
    <row r="64" spans="1:22" x14ac:dyDescent="0.4">
      <c r="A64">
        <v>63</v>
      </c>
      <c r="D64">
        <f t="shared" si="4"/>
        <v>0</v>
      </c>
      <c r="E64">
        <f t="shared" si="5"/>
        <v>0</v>
      </c>
      <c r="F64">
        <f t="shared" si="6"/>
        <v>0</v>
      </c>
      <c r="G64">
        <f t="shared" si="0"/>
        <v>0</v>
      </c>
      <c r="I64">
        <f t="shared" si="7"/>
        <v>0</v>
      </c>
      <c r="J64">
        <f t="shared" si="8"/>
        <v>0</v>
      </c>
      <c r="K64">
        <f t="shared" si="9"/>
        <v>0</v>
      </c>
      <c r="L64">
        <f t="shared" si="1"/>
        <v>0</v>
      </c>
      <c r="N64">
        <f t="shared" si="10"/>
        <v>0</v>
      </c>
      <c r="O64">
        <f t="shared" si="11"/>
        <v>0</v>
      </c>
      <c r="P64">
        <f t="shared" si="12"/>
        <v>0</v>
      </c>
      <c r="Q64">
        <f t="shared" si="2"/>
        <v>0</v>
      </c>
      <c r="S64">
        <f t="shared" si="13"/>
        <v>0</v>
      </c>
      <c r="T64">
        <f t="shared" si="14"/>
        <v>0</v>
      </c>
      <c r="U64">
        <f t="shared" si="15"/>
        <v>0</v>
      </c>
      <c r="V64">
        <f t="shared" si="3"/>
        <v>0</v>
      </c>
    </row>
    <row r="65" spans="1:22" x14ac:dyDescent="0.4">
      <c r="A65">
        <v>64</v>
      </c>
      <c r="D65">
        <f t="shared" si="4"/>
        <v>0</v>
      </c>
      <c r="E65">
        <f t="shared" si="5"/>
        <v>0</v>
      </c>
      <c r="F65">
        <f t="shared" si="6"/>
        <v>0</v>
      </c>
      <c r="G65">
        <f t="shared" si="0"/>
        <v>0</v>
      </c>
      <c r="I65">
        <f t="shared" si="7"/>
        <v>0</v>
      </c>
      <c r="J65">
        <f t="shared" si="8"/>
        <v>0</v>
      </c>
      <c r="K65">
        <f t="shared" si="9"/>
        <v>0</v>
      </c>
      <c r="L65">
        <f t="shared" si="1"/>
        <v>0</v>
      </c>
      <c r="N65">
        <f t="shared" si="10"/>
        <v>0</v>
      </c>
      <c r="O65">
        <f t="shared" si="11"/>
        <v>0</v>
      </c>
      <c r="P65">
        <f t="shared" si="12"/>
        <v>0</v>
      </c>
      <c r="Q65">
        <f t="shared" si="2"/>
        <v>0</v>
      </c>
      <c r="S65">
        <f t="shared" si="13"/>
        <v>0</v>
      </c>
      <c r="T65">
        <f t="shared" si="14"/>
        <v>0</v>
      </c>
      <c r="U65">
        <f t="shared" si="15"/>
        <v>0</v>
      </c>
      <c r="V65">
        <f t="shared" si="3"/>
        <v>0</v>
      </c>
    </row>
    <row r="66" spans="1:22" x14ac:dyDescent="0.4">
      <c r="A66">
        <v>65</v>
      </c>
      <c r="D66">
        <f t="shared" si="4"/>
        <v>0</v>
      </c>
      <c r="E66">
        <f t="shared" si="5"/>
        <v>0</v>
      </c>
      <c r="F66">
        <f t="shared" si="6"/>
        <v>0</v>
      </c>
      <c r="G66">
        <f t="shared" si="0"/>
        <v>0</v>
      </c>
      <c r="I66">
        <f t="shared" si="7"/>
        <v>0</v>
      </c>
      <c r="J66">
        <f t="shared" si="8"/>
        <v>0</v>
      </c>
      <c r="K66">
        <f t="shared" si="9"/>
        <v>0</v>
      </c>
      <c r="L66">
        <f t="shared" si="1"/>
        <v>0</v>
      </c>
      <c r="N66">
        <f t="shared" si="10"/>
        <v>0</v>
      </c>
      <c r="O66">
        <f t="shared" si="11"/>
        <v>0</v>
      </c>
      <c r="P66">
        <f t="shared" si="12"/>
        <v>0</v>
      </c>
      <c r="Q66">
        <f t="shared" si="2"/>
        <v>0</v>
      </c>
      <c r="S66">
        <f t="shared" si="13"/>
        <v>0</v>
      </c>
      <c r="T66">
        <f t="shared" si="14"/>
        <v>0</v>
      </c>
      <c r="U66">
        <f t="shared" si="15"/>
        <v>0</v>
      </c>
      <c r="V66">
        <f t="shared" si="3"/>
        <v>0</v>
      </c>
    </row>
    <row r="67" spans="1:22" x14ac:dyDescent="0.4">
      <c r="A67">
        <v>66</v>
      </c>
      <c r="D67">
        <f t="shared" si="4"/>
        <v>0</v>
      </c>
      <c r="E67">
        <f t="shared" si="5"/>
        <v>0</v>
      </c>
      <c r="F67">
        <f t="shared" si="6"/>
        <v>0</v>
      </c>
      <c r="G67">
        <f t="shared" ref="G67:G101" si="16">SUM(C67:F67)</f>
        <v>0</v>
      </c>
      <c r="I67">
        <f t="shared" si="7"/>
        <v>0</v>
      </c>
      <c r="J67">
        <f t="shared" si="8"/>
        <v>0</v>
      </c>
      <c r="K67">
        <f t="shared" si="9"/>
        <v>0</v>
      </c>
      <c r="L67">
        <f t="shared" ref="L67:L101" si="17">SUM(H67:K67)</f>
        <v>0</v>
      </c>
      <c r="N67">
        <f t="shared" si="10"/>
        <v>0</v>
      </c>
      <c r="O67">
        <f t="shared" si="11"/>
        <v>0</v>
      </c>
      <c r="P67">
        <f t="shared" si="12"/>
        <v>0</v>
      </c>
      <c r="Q67">
        <f t="shared" ref="Q67:Q101" si="18">SUM(M67:P67)</f>
        <v>0</v>
      </c>
      <c r="S67">
        <f t="shared" si="13"/>
        <v>0</v>
      </c>
      <c r="T67">
        <f t="shared" si="14"/>
        <v>0</v>
      </c>
      <c r="U67">
        <f t="shared" si="15"/>
        <v>0</v>
      </c>
      <c r="V67">
        <f t="shared" ref="V67:V101" si="19">SUM(R67:U67)</f>
        <v>0</v>
      </c>
    </row>
    <row r="68" spans="1:22" x14ac:dyDescent="0.4">
      <c r="A68">
        <v>67</v>
      </c>
      <c r="D68">
        <f t="shared" si="4"/>
        <v>0</v>
      </c>
      <c r="E68">
        <f t="shared" si="5"/>
        <v>0</v>
      </c>
      <c r="F68">
        <f t="shared" si="6"/>
        <v>0</v>
      </c>
      <c r="G68">
        <f t="shared" si="16"/>
        <v>0</v>
      </c>
      <c r="I68">
        <f t="shared" si="7"/>
        <v>0</v>
      </c>
      <c r="J68">
        <f t="shared" si="8"/>
        <v>0</v>
      </c>
      <c r="K68">
        <f t="shared" si="9"/>
        <v>0</v>
      </c>
      <c r="L68">
        <f t="shared" si="17"/>
        <v>0</v>
      </c>
      <c r="N68">
        <f t="shared" si="10"/>
        <v>0</v>
      </c>
      <c r="O68">
        <f t="shared" si="11"/>
        <v>0</v>
      </c>
      <c r="P68">
        <f t="shared" si="12"/>
        <v>0</v>
      </c>
      <c r="Q68">
        <f t="shared" si="18"/>
        <v>0</v>
      </c>
      <c r="S68">
        <f t="shared" si="13"/>
        <v>0</v>
      </c>
      <c r="T68">
        <f t="shared" si="14"/>
        <v>0</v>
      </c>
      <c r="U68">
        <f t="shared" si="15"/>
        <v>0</v>
      </c>
      <c r="V68">
        <f t="shared" si="19"/>
        <v>0</v>
      </c>
    </row>
    <row r="69" spans="1:22" x14ac:dyDescent="0.4">
      <c r="A69">
        <v>68</v>
      </c>
      <c r="D69">
        <f t="shared" si="4"/>
        <v>0</v>
      </c>
      <c r="E69">
        <f t="shared" si="5"/>
        <v>0</v>
      </c>
      <c r="F69">
        <f t="shared" si="6"/>
        <v>0</v>
      </c>
      <c r="G69">
        <f t="shared" si="16"/>
        <v>0</v>
      </c>
      <c r="I69">
        <f t="shared" si="7"/>
        <v>0</v>
      </c>
      <c r="J69">
        <f t="shared" si="8"/>
        <v>0</v>
      </c>
      <c r="K69">
        <f t="shared" si="9"/>
        <v>0</v>
      </c>
      <c r="L69">
        <f t="shared" si="17"/>
        <v>0</v>
      </c>
      <c r="N69">
        <f t="shared" si="10"/>
        <v>0</v>
      </c>
      <c r="O69">
        <f t="shared" si="11"/>
        <v>0</v>
      </c>
      <c r="P69">
        <f t="shared" si="12"/>
        <v>0</v>
      </c>
      <c r="Q69">
        <f t="shared" si="18"/>
        <v>0</v>
      </c>
      <c r="S69">
        <f t="shared" si="13"/>
        <v>0</v>
      </c>
      <c r="T69">
        <f t="shared" si="14"/>
        <v>0</v>
      </c>
      <c r="U69">
        <f t="shared" si="15"/>
        <v>0</v>
      </c>
      <c r="V69">
        <f t="shared" si="19"/>
        <v>0</v>
      </c>
    </row>
    <row r="70" spans="1:22" x14ac:dyDescent="0.4">
      <c r="A70">
        <v>69</v>
      </c>
      <c r="D70">
        <f t="shared" si="4"/>
        <v>0</v>
      </c>
      <c r="E70">
        <f t="shared" si="5"/>
        <v>0</v>
      </c>
      <c r="F70">
        <f t="shared" si="6"/>
        <v>0</v>
      </c>
      <c r="G70">
        <f t="shared" si="16"/>
        <v>0</v>
      </c>
      <c r="I70">
        <f t="shared" si="7"/>
        <v>0</v>
      </c>
      <c r="J70">
        <f t="shared" si="8"/>
        <v>0</v>
      </c>
      <c r="K70">
        <f t="shared" si="9"/>
        <v>0</v>
      </c>
      <c r="L70">
        <f t="shared" si="17"/>
        <v>0</v>
      </c>
      <c r="N70">
        <f t="shared" si="10"/>
        <v>0</v>
      </c>
      <c r="O70">
        <f t="shared" si="11"/>
        <v>0</v>
      </c>
      <c r="P70">
        <f t="shared" si="12"/>
        <v>0</v>
      </c>
      <c r="Q70">
        <f t="shared" si="18"/>
        <v>0</v>
      </c>
      <c r="S70">
        <f t="shared" si="13"/>
        <v>0</v>
      </c>
      <c r="T70">
        <f t="shared" si="14"/>
        <v>0</v>
      </c>
      <c r="U70">
        <f t="shared" si="15"/>
        <v>0</v>
      </c>
      <c r="V70">
        <f t="shared" si="19"/>
        <v>0</v>
      </c>
    </row>
    <row r="71" spans="1:22" x14ac:dyDescent="0.4">
      <c r="A71">
        <v>70</v>
      </c>
      <c r="D71">
        <f t="shared" si="4"/>
        <v>0</v>
      </c>
      <c r="E71">
        <f t="shared" si="5"/>
        <v>0</v>
      </c>
      <c r="F71">
        <f t="shared" si="6"/>
        <v>0</v>
      </c>
      <c r="G71">
        <f t="shared" si="16"/>
        <v>0</v>
      </c>
      <c r="I71">
        <f t="shared" si="7"/>
        <v>0</v>
      </c>
      <c r="J71">
        <f t="shared" si="8"/>
        <v>0</v>
      </c>
      <c r="K71">
        <f t="shared" si="9"/>
        <v>0</v>
      </c>
      <c r="L71">
        <f t="shared" si="17"/>
        <v>0</v>
      </c>
      <c r="N71">
        <f t="shared" si="10"/>
        <v>0</v>
      </c>
      <c r="O71">
        <f t="shared" si="11"/>
        <v>0</v>
      </c>
      <c r="P71">
        <f t="shared" si="12"/>
        <v>0</v>
      </c>
      <c r="Q71">
        <f t="shared" si="18"/>
        <v>0</v>
      </c>
      <c r="S71">
        <f t="shared" si="13"/>
        <v>0</v>
      </c>
      <c r="T71">
        <f t="shared" si="14"/>
        <v>0</v>
      </c>
      <c r="U71">
        <f t="shared" si="15"/>
        <v>0</v>
      </c>
      <c r="V71">
        <f t="shared" si="19"/>
        <v>0</v>
      </c>
    </row>
    <row r="72" spans="1:22" x14ac:dyDescent="0.4">
      <c r="A72">
        <v>71</v>
      </c>
      <c r="D72">
        <f t="shared" si="4"/>
        <v>0</v>
      </c>
      <c r="E72">
        <f t="shared" si="5"/>
        <v>0</v>
      </c>
      <c r="F72">
        <f t="shared" si="6"/>
        <v>0</v>
      </c>
      <c r="G72">
        <f t="shared" si="16"/>
        <v>0</v>
      </c>
      <c r="I72">
        <f t="shared" si="7"/>
        <v>0</v>
      </c>
      <c r="J72">
        <f t="shared" si="8"/>
        <v>0</v>
      </c>
      <c r="K72">
        <f t="shared" si="9"/>
        <v>0</v>
      </c>
      <c r="L72">
        <f t="shared" si="17"/>
        <v>0</v>
      </c>
      <c r="N72">
        <f t="shared" si="10"/>
        <v>0</v>
      </c>
      <c r="O72">
        <f t="shared" si="11"/>
        <v>0</v>
      </c>
      <c r="P72">
        <f t="shared" si="12"/>
        <v>0</v>
      </c>
      <c r="Q72">
        <f t="shared" si="18"/>
        <v>0</v>
      </c>
      <c r="S72">
        <f t="shared" si="13"/>
        <v>0</v>
      </c>
      <c r="T72">
        <f t="shared" si="14"/>
        <v>0</v>
      </c>
      <c r="U72">
        <f t="shared" si="15"/>
        <v>0</v>
      </c>
      <c r="V72">
        <f t="shared" si="19"/>
        <v>0</v>
      </c>
    </row>
    <row r="73" spans="1:22" x14ac:dyDescent="0.4">
      <c r="A73">
        <v>72</v>
      </c>
      <c r="D73">
        <f t="shared" si="4"/>
        <v>0</v>
      </c>
      <c r="E73">
        <f t="shared" si="5"/>
        <v>0</v>
      </c>
      <c r="F73">
        <f t="shared" si="6"/>
        <v>0</v>
      </c>
      <c r="G73">
        <f t="shared" si="16"/>
        <v>0</v>
      </c>
      <c r="I73">
        <f t="shared" si="7"/>
        <v>0</v>
      </c>
      <c r="J73">
        <f t="shared" si="8"/>
        <v>0</v>
      </c>
      <c r="K73">
        <f t="shared" si="9"/>
        <v>0</v>
      </c>
      <c r="L73">
        <f t="shared" si="17"/>
        <v>0</v>
      </c>
      <c r="N73">
        <f t="shared" si="10"/>
        <v>0</v>
      </c>
      <c r="O73">
        <f t="shared" si="11"/>
        <v>0</v>
      </c>
      <c r="P73">
        <f t="shared" si="12"/>
        <v>0</v>
      </c>
      <c r="Q73">
        <f t="shared" si="18"/>
        <v>0</v>
      </c>
      <c r="S73">
        <f t="shared" si="13"/>
        <v>0</v>
      </c>
      <c r="T73">
        <f t="shared" si="14"/>
        <v>0</v>
      </c>
      <c r="U73">
        <f t="shared" si="15"/>
        <v>0</v>
      </c>
      <c r="V73">
        <f t="shared" si="19"/>
        <v>0</v>
      </c>
    </row>
    <row r="74" spans="1:22" x14ac:dyDescent="0.4">
      <c r="A74">
        <v>73</v>
      </c>
      <c r="D74">
        <f t="shared" si="4"/>
        <v>0</v>
      </c>
      <c r="E74">
        <f t="shared" si="5"/>
        <v>0</v>
      </c>
      <c r="F74">
        <f t="shared" si="6"/>
        <v>0</v>
      </c>
      <c r="G74">
        <f t="shared" si="16"/>
        <v>0</v>
      </c>
      <c r="I74">
        <f t="shared" si="7"/>
        <v>0</v>
      </c>
      <c r="J74">
        <f t="shared" si="8"/>
        <v>0</v>
      </c>
      <c r="K74">
        <f t="shared" si="9"/>
        <v>0</v>
      </c>
      <c r="L74">
        <f t="shared" si="17"/>
        <v>0</v>
      </c>
      <c r="N74">
        <f t="shared" si="10"/>
        <v>0</v>
      </c>
      <c r="O74">
        <f t="shared" si="11"/>
        <v>0</v>
      </c>
      <c r="P74">
        <f t="shared" si="12"/>
        <v>0</v>
      </c>
      <c r="Q74">
        <f t="shared" si="18"/>
        <v>0</v>
      </c>
      <c r="S74">
        <f t="shared" si="13"/>
        <v>0</v>
      </c>
      <c r="T74">
        <f t="shared" si="14"/>
        <v>0</v>
      </c>
      <c r="U74">
        <f t="shared" si="15"/>
        <v>0</v>
      </c>
      <c r="V74">
        <f t="shared" si="19"/>
        <v>0</v>
      </c>
    </row>
    <row r="75" spans="1:22" x14ac:dyDescent="0.4">
      <c r="A75">
        <v>74</v>
      </c>
      <c r="D75">
        <f t="shared" si="4"/>
        <v>0</v>
      </c>
      <c r="E75">
        <f t="shared" si="5"/>
        <v>0</v>
      </c>
      <c r="F75">
        <f t="shared" si="6"/>
        <v>0</v>
      </c>
      <c r="G75">
        <f t="shared" si="16"/>
        <v>0</v>
      </c>
      <c r="I75">
        <f t="shared" si="7"/>
        <v>0</v>
      </c>
      <c r="J75">
        <f t="shared" si="8"/>
        <v>0</v>
      </c>
      <c r="K75">
        <f t="shared" si="9"/>
        <v>0</v>
      </c>
      <c r="L75">
        <f t="shared" si="17"/>
        <v>0</v>
      </c>
      <c r="N75">
        <f t="shared" si="10"/>
        <v>0</v>
      </c>
      <c r="O75">
        <f t="shared" si="11"/>
        <v>0</v>
      </c>
      <c r="P75">
        <f t="shared" si="12"/>
        <v>0</v>
      </c>
      <c r="Q75">
        <f t="shared" si="18"/>
        <v>0</v>
      </c>
      <c r="S75">
        <f t="shared" si="13"/>
        <v>0</v>
      </c>
      <c r="T75">
        <f t="shared" si="14"/>
        <v>0</v>
      </c>
      <c r="U75">
        <f t="shared" si="15"/>
        <v>0</v>
      </c>
      <c r="V75">
        <f t="shared" si="19"/>
        <v>0</v>
      </c>
    </row>
    <row r="76" spans="1:22" x14ac:dyDescent="0.4">
      <c r="A76">
        <v>75</v>
      </c>
      <c r="D76">
        <f t="shared" ref="D76:D101" si="20">-C76</f>
        <v>0</v>
      </c>
      <c r="E76">
        <f t="shared" ref="E76:E101" si="21">-(D76+C76)</f>
        <v>0</v>
      </c>
      <c r="F76">
        <f t="shared" ref="F76:F101" si="22">-(E76+D76+C76)</f>
        <v>0</v>
      </c>
      <c r="G76">
        <f t="shared" si="16"/>
        <v>0</v>
      </c>
      <c r="I76">
        <f t="shared" ref="I76:I101" si="23">-H76</f>
        <v>0</v>
      </c>
      <c r="J76">
        <f t="shared" ref="J76:J101" si="24">-(I76+H76)</f>
        <v>0</v>
      </c>
      <c r="K76">
        <f t="shared" ref="K76:K101" si="25">-(J76+I76+H76)</f>
        <v>0</v>
      </c>
      <c r="L76">
        <f t="shared" si="17"/>
        <v>0</v>
      </c>
      <c r="N76">
        <f t="shared" ref="N76:N101" si="26">-M76</f>
        <v>0</v>
      </c>
      <c r="O76">
        <f t="shared" ref="O76:O101" si="27">-(N76+M76)</f>
        <v>0</v>
      </c>
      <c r="P76">
        <f t="shared" ref="P76:P101" si="28">-(O76+N76+M76)</f>
        <v>0</v>
      </c>
      <c r="Q76">
        <f t="shared" si="18"/>
        <v>0</v>
      </c>
      <c r="S76">
        <f t="shared" ref="S76:S101" si="29">-R76</f>
        <v>0</v>
      </c>
      <c r="T76">
        <f t="shared" ref="T76:T101" si="30">-(S76+R76)</f>
        <v>0</v>
      </c>
      <c r="U76">
        <f t="shared" ref="U76:U101" si="31">-(T76+S76+R76)</f>
        <v>0</v>
      </c>
      <c r="V76">
        <f t="shared" si="19"/>
        <v>0</v>
      </c>
    </row>
    <row r="77" spans="1:22" x14ac:dyDescent="0.4">
      <c r="A77">
        <v>76</v>
      </c>
      <c r="D77">
        <f t="shared" si="20"/>
        <v>0</v>
      </c>
      <c r="E77">
        <f t="shared" si="21"/>
        <v>0</v>
      </c>
      <c r="F77">
        <f t="shared" si="22"/>
        <v>0</v>
      </c>
      <c r="G77">
        <f t="shared" si="16"/>
        <v>0</v>
      </c>
      <c r="I77">
        <f t="shared" si="23"/>
        <v>0</v>
      </c>
      <c r="J77">
        <f t="shared" si="24"/>
        <v>0</v>
      </c>
      <c r="K77">
        <f t="shared" si="25"/>
        <v>0</v>
      </c>
      <c r="L77">
        <f t="shared" si="17"/>
        <v>0</v>
      </c>
      <c r="N77">
        <f t="shared" si="26"/>
        <v>0</v>
      </c>
      <c r="O77">
        <f t="shared" si="27"/>
        <v>0</v>
      </c>
      <c r="P77">
        <f t="shared" si="28"/>
        <v>0</v>
      </c>
      <c r="Q77">
        <f t="shared" si="18"/>
        <v>0</v>
      </c>
      <c r="S77">
        <f t="shared" si="29"/>
        <v>0</v>
      </c>
      <c r="T77">
        <f t="shared" si="30"/>
        <v>0</v>
      </c>
      <c r="U77">
        <f t="shared" si="31"/>
        <v>0</v>
      </c>
      <c r="V77">
        <f t="shared" si="19"/>
        <v>0</v>
      </c>
    </row>
    <row r="78" spans="1:22" x14ac:dyDescent="0.4">
      <c r="A78">
        <v>77</v>
      </c>
      <c r="D78">
        <f t="shared" si="20"/>
        <v>0</v>
      </c>
      <c r="E78">
        <f t="shared" si="21"/>
        <v>0</v>
      </c>
      <c r="F78">
        <f t="shared" si="22"/>
        <v>0</v>
      </c>
      <c r="G78">
        <f t="shared" si="16"/>
        <v>0</v>
      </c>
      <c r="I78">
        <f t="shared" si="23"/>
        <v>0</v>
      </c>
      <c r="J78">
        <f t="shared" si="24"/>
        <v>0</v>
      </c>
      <c r="K78">
        <f t="shared" si="25"/>
        <v>0</v>
      </c>
      <c r="L78">
        <f t="shared" si="17"/>
        <v>0</v>
      </c>
      <c r="N78">
        <f t="shared" si="26"/>
        <v>0</v>
      </c>
      <c r="O78">
        <f t="shared" si="27"/>
        <v>0</v>
      </c>
      <c r="P78">
        <f t="shared" si="28"/>
        <v>0</v>
      </c>
      <c r="Q78">
        <f t="shared" si="18"/>
        <v>0</v>
      </c>
      <c r="S78">
        <f t="shared" si="29"/>
        <v>0</v>
      </c>
      <c r="T78">
        <f t="shared" si="30"/>
        <v>0</v>
      </c>
      <c r="U78">
        <f t="shared" si="31"/>
        <v>0</v>
      </c>
      <c r="V78">
        <f t="shared" si="19"/>
        <v>0</v>
      </c>
    </row>
    <row r="79" spans="1:22" x14ac:dyDescent="0.4">
      <c r="A79">
        <v>78</v>
      </c>
      <c r="D79">
        <f t="shared" si="20"/>
        <v>0</v>
      </c>
      <c r="E79">
        <f t="shared" si="21"/>
        <v>0</v>
      </c>
      <c r="F79">
        <f t="shared" si="22"/>
        <v>0</v>
      </c>
      <c r="G79">
        <f t="shared" si="16"/>
        <v>0</v>
      </c>
      <c r="I79">
        <f t="shared" si="23"/>
        <v>0</v>
      </c>
      <c r="J79">
        <f t="shared" si="24"/>
        <v>0</v>
      </c>
      <c r="K79">
        <f t="shared" si="25"/>
        <v>0</v>
      </c>
      <c r="L79">
        <f t="shared" si="17"/>
        <v>0</v>
      </c>
      <c r="N79">
        <f t="shared" si="26"/>
        <v>0</v>
      </c>
      <c r="O79">
        <f t="shared" si="27"/>
        <v>0</v>
      </c>
      <c r="P79">
        <f t="shared" si="28"/>
        <v>0</v>
      </c>
      <c r="Q79">
        <f t="shared" si="18"/>
        <v>0</v>
      </c>
      <c r="S79">
        <f t="shared" si="29"/>
        <v>0</v>
      </c>
      <c r="T79">
        <f t="shared" si="30"/>
        <v>0</v>
      </c>
      <c r="U79">
        <f t="shared" si="31"/>
        <v>0</v>
      </c>
      <c r="V79">
        <f t="shared" si="19"/>
        <v>0</v>
      </c>
    </row>
    <row r="80" spans="1:22" x14ac:dyDescent="0.4">
      <c r="A80">
        <v>79</v>
      </c>
      <c r="D80">
        <f t="shared" si="20"/>
        <v>0</v>
      </c>
      <c r="E80">
        <f t="shared" si="21"/>
        <v>0</v>
      </c>
      <c r="F80">
        <f t="shared" si="22"/>
        <v>0</v>
      </c>
      <c r="G80">
        <f t="shared" si="16"/>
        <v>0</v>
      </c>
      <c r="I80">
        <f t="shared" si="23"/>
        <v>0</v>
      </c>
      <c r="J80">
        <f t="shared" si="24"/>
        <v>0</v>
      </c>
      <c r="K80">
        <f t="shared" si="25"/>
        <v>0</v>
      </c>
      <c r="L80">
        <f t="shared" si="17"/>
        <v>0</v>
      </c>
      <c r="N80">
        <f t="shared" si="26"/>
        <v>0</v>
      </c>
      <c r="O80">
        <f t="shared" si="27"/>
        <v>0</v>
      </c>
      <c r="P80">
        <f t="shared" si="28"/>
        <v>0</v>
      </c>
      <c r="Q80">
        <f t="shared" si="18"/>
        <v>0</v>
      </c>
      <c r="S80">
        <f t="shared" si="29"/>
        <v>0</v>
      </c>
      <c r="T80">
        <f t="shared" si="30"/>
        <v>0</v>
      </c>
      <c r="U80">
        <f t="shared" si="31"/>
        <v>0</v>
      </c>
      <c r="V80">
        <f t="shared" si="19"/>
        <v>0</v>
      </c>
    </row>
    <row r="81" spans="1:22" x14ac:dyDescent="0.4">
      <c r="A81">
        <v>80</v>
      </c>
      <c r="D81">
        <f t="shared" si="20"/>
        <v>0</v>
      </c>
      <c r="E81">
        <f t="shared" si="21"/>
        <v>0</v>
      </c>
      <c r="F81">
        <f t="shared" si="22"/>
        <v>0</v>
      </c>
      <c r="G81">
        <f t="shared" si="16"/>
        <v>0</v>
      </c>
      <c r="I81">
        <f t="shared" si="23"/>
        <v>0</v>
      </c>
      <c r="J81">
        <f t="shared" si="24"/>
        <v>0</v>
      </c>
      <c r="K81">
        <f t="shared" si="25"/>
        <v>0</v>
      </c>
      <c r="L81">
        <f t="shared" si="17"/>
        <v>0</v>
      </c>
      <c r="N81">
        <f t="shared" si="26"/>
        <v>0</v>
      </c>
      <c r="O81">
        <f t="shared" si="27"/>
        <v>0</v>
      </c>
      <c r="P81">
        <f t="shared" si="28"/>
        <v>0</v>
      </c>
      <c r="Q81">
        <f t="shared" si="18"/>
        <v>0</v>
      </c>
      <c r="S81">
        <f t="shared" si="29"/>
        <v>0</v>
      </c>
      <c r="T81">
        <f t="shared" si="30"/>
        <v>0</v>
      </c>
      <c r="U81">
        <f t="shared" si="31"/>
        <v>0</v>
      </c>
      <c r="V81">
        <f t="shared" si="19"/>
        <v>0</v>
      </c>
    </row>
    <row r="82" spans="1:22" x14ac:dyDescent="0.4">
      <c r="A82">
        <v>81</v>
      </c>
      <c r="D82">
        <f t="shared" si="20"/>
        <v>0</v>
      </c>
      <c r="E82">
        <f t="shared" si="21"/>
        <v>0</v>
      </c>
      <c r="F82">
        <f t="shared" si="22"/>
        <v>0</v>
      </c>
      <c r="G82">
        <f t="shared" si="16"/>
        <v>0</v>
      </c>
      <c r="I82">
        <f t="shared" si="23"/>
        <v>0</v>
      </c>
      <c r="J82">
        <f t="shared" si="24"/>
        <v>0</v>
      </c>
      <c r="K82">
        <f t="shared" si="25"/>
        <v>0</v>
      </c>
      <c r="L82">
        <f t="shared" si="17"/>
        <v>0</v>
      </c>
      <c r="N82">
        <f t="shared" si="26"/>
        <v>0</v>
      </c>
      <c r="O82">
        <f t="shared" si="27"/>
        <v>0</v>
      </c>
      <c r="P82">
        <f t="shared" si="28"/>
        <v>0</v>
      </c>
      <c r="Q82">
        <f t="shared" si="18"/>
        <v>0</v>
      </c>
      <c r="S82">
        <f t="shared" si="29"/>
        <v>0</v>
      </c>
      <c r="T82">
        <f t="shared" si="30"/>
        <v>0</v>
      </c>
      <c r="U82">
        <f t="shared" si="31"/>
        <v>0</v>
      </c>
      <c r="V82">
        <f t="shared" si="19"/>
        <v>0</v>
      </c>
    </row>
    <row r="83" spans="1:22" x14ac:dyDescent="0.4">
      <c r="A83">
        <v>82</v>
      </c>
      <c r="D83">
        <f t="shared" si="20"/>
        <v>0</v>
      </c>
      <c r="E83">
        <f t="shared" si="21"/>
        <v>0</v>
      </c>
      <c r="F83">
        <f t="shared" si="22"/>
        <v>0</v>
      </c>
      <c r="G83">
        <f t="shared" si="16"/>
        <v>0</v>
      </c>
      <c r="I83">
        <f t="shared" si="23"/>
        <v>0</v>
      </c>
      <c r="J83">
        <f t="shared" si="24"/>
        <v>0</v>
      </c>
      <c r="K83">
        <f t="shared" si="25"/>
        <v>0</v>
      </c>
      <c r="L83">
        <f t="shared" si="17"/>
        <v>0</v>
      </c>
      <c r="N83">
        <f t="shared" si="26"/>
        <v>0</v>
      </c>
      <c r="O83">
        <f t="shared" si="27"/>
        <v>0</v>
      </c>
      <c r="P83">
        <f t="shared" si="28"/>
        <v>0</v>
      </c>
      <c r="Q83">
        <f t="shared" si="18"/>
        <v>0</v>
      </c>
      <c r="S83">
        <f t="shared" si="29"/>
        <v>0</v>
      </c>
      <c r="T83">
        <f t="shared" si="30"/>
        <v>0</v>
      </c>
      <c r="U83">
        <f t="shared" si="31"/>
        <v>0</v>
      </c>
      <c r="V83">
        <f t="shared" si="19"/>
        <v>0</v>
      </c>
    </row>
    <row r="84" spans="1:22" x14ac:dyDescent="0.4">
      <c r="A84">
        <v>83</v>
      </c>
      <c r="D84">
        <f t="shared" si="20"/>
        <v>0</v>
      </c>
      <c r="E84">
        <f t="shared" si="21"/>
        <v>0</v>
      </c>
      <c r="F84">
        <f t="shared" si="22"/>
        <v>0</v>
      </c>
      <c r="G84">
        <f t="shared" si="16"/>
        <v>0</v>
      </c>
      <c r="I84">
        <f t="shared" si="23"/>
        <v>0</v>
      </c>
      <c r="J84">
        <f t="shared" si="24"/>
        <v>0</v>
      </c>
      <c r="K84">
        <f t="shared" si="25"/>
        <v>0</v>
      </c>
      <c r="L84">
        <f t="shared" si="17"/>
        <v>0</v>
      </c>
      <c r="N84">
        <f t="shared" si="26"/>
        <v>0</v>
      </c>
      <c r="O84">
        <f t="shared" si="27"/>
        <v>0</v>
      </c>
      <c r="P84">
        <f t="shared" si="28"/>
        <v>0</v>
      </c>
      <c r="Q84">
        <f t="shared" si="18"/>
        <v>0</v>
      </c>
      <c r="S84">
        <f t="shared" si="29"/>
        <v>0</v>
      </c>
      <c r="T84">
        <f t="shared" si="30"/>
        <v>0</v>
      </c>
      <c r="U84">
        <f t="shared" si="31"/>
        <v>0</v>
      </c>
      <c r="V84">
        <f t="shared" si="19"/>
        <v>0</v>
      </c>
    </row>
    <row r="85" spans="1:22" x14ac:dyDescent="0.4">
      <c r="A85">
        <v>84</v>
      </c>
      <c r="D85">
        <f t="shared" si="20"/>
        <v>0</v>
      </c>
      <c r="E85">
        <f t="shared" si="21"/>
        <v>0</v>
      </c>
      <c r="F85">
        <f t="shared" si="22"/>
        <v>0</v>
      </c>
      <c r="G85">
        <f t="shared" si="16"/>
        <v>0</v>
      </c>
      <c r="I85">
        <f t="shared" si="23"/>
        <v>0</v>
      </c>
      <c r="J85">
        <f t="shared" si="24"/>
        <v>0</v>
      </c>
      <c r="K85">
        <f t="shared" si="25"/>
        <v>0</v>
      </c>
      <c r="L85">
        <f t="shared" si="17"/>
        <v>0</v>
      </c>
      <c r="N85">
        <f t="shared" si="26"/>
        <v>0</v>
      </c>
      <c r="O85">
        <f t="shared" si="27"/>
        <v>0</v>
      </c>
      <c r="P85">
        <f t="shared" si="28"/>
        <v>0</v>
      </c>
      <c r="Q85">
        <f t="shared" si="18"/>
        <v>0</v>
      </c>
      <c r="S85">
        <f t="shared" si="29"/>
        <v>0</v>
      </c>
      <c r="T85">
        <f t="shared" si="30"/>
        <v>0</v>
      </c>
      <c r="U85">
        <f t="shared" si="31"/>
        <v>0</v>
      </c>
      <c r="V85">
        <f t="shared" si="19"/>
        <v>0</v>
      </c>
    </row>
    <row r="86" spans="1:22" x14ac:dyDescent="0.4">
      <c r="A86">
        <v>85</v>
      </c>
      <c r="D86">
        <f t="shared" si="20"/>
        <v>0</v>
      </c>
      <c r="E86">
        <f t="shared" si="21"/>
        <v>0</v>
      </c>
      <c r="F86">
        <f t="shared" si="22"/>
        <v>0</v>
      </c>
      <c r="G86">
        <f t="shared" si="16"/>
        <v>0</v>
      </c>
      <c r="I86">
        <f t="shared" si="23"/>
        <v>0</v>
      </c>
      <c r="J86">
        <f t="shared" si="24"/>
        <v>0</v>
      </c>
      <c r="K86">
        <f t="shared" si="25"/>
        <v>0</v>
      </c>
      <c r="L86">
        <f t="shared" si="17"/>
        <v>0</v>
      </c>
      <c r="N86">
        <f t="shared" si="26"/>
        <v>0</v>
      </c>
      <c r="O86">
        <f t="shared" si="27"/>
        <v>0</v>
      </c>
      <c r="P86">
        <f t="shared" si="28"/>
        <v>0</v>
      </c>
      <c r="Q86">
        <f t="shared" si="18"/>
        <v>0</v>
      </c>
      <c r="S86">
        <f t="shared" si="29"/>
        <v>0</v>
      </c>
      <c r="T86">
        <f t="shared" si="30"/>
        <v>0</v>
      </c>
      <c r="U86">
        <f t="shared" si="31"/>
        <v>0</v>
      </c>
      <c r="V86">
        <f t="shared" si="19"/>
        <v>0</v>
      </c>
    </row>
    <row r="87" spans="1:22" x14ac:dyDescent="0.4">
      <c r="A87">
        <v>86</v>
      </c>
      <c r="D87">
        <f t="shared" si="20"/>
        <v>0</v>
      </c>
      <c r="E87">
        <f t="shared" si="21"/>
        <v>0</v>
      </c>
      <c r="F87">
        <f t="shared" si="22"/>
        <v>0</v>
      </c>
      <c r="G87">
        <f t="shared" si="16"/>
        <v>0</v>
      </c>
      <c r="I87">
        <f t="shared" si="23"/>
        <v>0</v>
      </c>
      <c r="J87">
        <f t="shared" si="24"/>
        <v>0</v>
      </c>
      <c r="K87">
        <f t="shared" si="25"/>
        <v>0</v>
      </c>
      <c r="L87">
        <f t="shared" si="17"/>
        <v>0</v>
      </c>
      <c r="N87">
        <f t="shared" si="26"/>
        <v>0</v>
      </c>
      <c r="O87">
        <f t="shared" si="27"/>
        <v>0</v>
      </c>
      <c r="P87">
        <f t="shared" si="28"/>
        <v>0</v>
      </c>
      <c r="Q87">
        <f t="shared" si="18"/>
        <v>0</v>
      </c>
      <c r="S87">
        <f t="shared" si="29"/>
        <v>0</v>
      </c>
      <c r="T87">
        <f t="shared" si="30"/>
        <v>0</v>
      </c>
      <c r="U87">
        <f t="shared" si="31"/>
        <v>0</v>
      </c>
      <c r="V87">
        <f t="shared" si="19"/>
        <v>0</v>
      </c>
    </row>
    <row r="88" spans="1:22" x14ac:dyDescent="0.4">
      <c r="A88">
        <v>87</v>
      </c>
      <c r="D88">
        <f t="shared" si="20"/>
        <v>0</v>
      </c>
      <c r="E88">
        <f t="shared" si="21"/>
        <v>0</v>
      </c>
      <c r="F88">
        <f t="shared" si="22"/>
        <v>0</v>
      </c>
      <c r="G88">
        <f t="shared" si="16"/>
        <v>0</v>
      </c>
      <c r="I88">
        <f t="shared" si="23"/>
        <v>0</v>
      </c>
      <c r="J88">
        <f t="shared" si="24"/>
        <v>0</v>
      </c>
      <c r="K88">
        <f t="shared" si="25"/>
        <v>0</v>
      </c>
      <c r="L88">
        <f t="shared" si="17"/>
        <v>0</v>
      </c>
      <c r="N88">
        <f t="shared" si="26"/>
        <v>0</v>
      </c>
      <c r="O88">
        <f t="shared" si="27"/>
        <v>0</v>
      </c>
      <c r="P88">
        <f t="shared" si="28"/>
        <v>0</v>
      </c>
      <c r="Q88">
        <f t="shared" si="18"/>
        <v>0</v>
      </c>
      <c r="S88">
        <f t="shared" si="29"/>
        <v>0</v>
      </c>
      <c r="T88">
        <f t="shared" si="30"/>
        <v>0</v>
      </c>
      <c r="U88">
        <f t="shared" si="31"/>
        <v>0</v>
      </c>
      <c r="V88">
        <f t="shared" si="19"/>
        <v>0</v>
      </c>
    </row>
    <row r="89" spans="1:22" x14ac:dyDescent="0.4">
      <c r="A89">
        <v>88</v>
      </c>
      <c r="D89">
        <f t="shared" si="20"/>
        <v>0</v>
      </c>
      <c r="E89">
        <f t="shared" si="21"/>
        <v>0</v>
      </c>
      <c r="F89">
        <f t="shared" si="22"/>
        <v>0</v>
      </c>
      <c r="G89">
        <f t="shared" si="16"/>
        <v>0</v>
      </c>
      <c r="I89">
        <f t="shared" si="23"/>
        <v>0</v>
      </c>
      <c r="J89">
        <f t="shared" si="24"/>
        <v>0</v>
      </c>
      <c r="K89">
        <f t="shared" si="25"/>
        <v>0</v>
      </c>
      <c r="L89">
        <f t="shared" si="17"/>
        <v>0</v>
      </c>
      <c r="N89">
        <f t="shared" si="26"/>
        <v>0</v>
      </c>
      <c r="O89">
        <f t="shared" si="27"/>
        <v>0</v>
      </c>
      <c r="P89">
        <f t="shared" si="28"/>
        <v>0</v>
      </c>
      <c r="Q89">
        <f t="shared" si="18"/>
        <v>0</v>
      </c>
      <c r="S89">
        <f t="shared" si="29"/>
        <v>0</v>
      </c>
      <c r="T89">
        <f t="shared" si="30"/>
        <v>0</v>
      </c>
      <c r="U89">
        <f t="shared" si="31"/>
        <v>0</v>
      </c>
      <c r="V89">
        <f t="shared" si="19"/>
        <v>0</v>
      </c>
    </row>
    <row r="90" spans="1:22" x14ac:dyDescent="0.4">
      <c r="A90">
        <v>89</v>
      </c>
      <c r="D90">
        <f t="shared" si="20"/>
        <v>0</v>
      </c>
      <c r="E90">
        <f t="shared" si="21"/>
        <v>0</v>
      </c>
      <c r="F90">
        <f t="shared" si="22"/>
        <v>0</v>
      </c>
      <c r="G90">
        <f t="shared" si="16"/>
        <v>0</v>
      </c>
      <c r="I90">
        <f t="shared" si="23"/>
        <v>0</v>
      </c>
      <c r="J90">
        <f t="shared" si="24"/>
        <v>0</v>
      </c>
      <c r="K90">
        <f t="shared" si="25"/>
        <v>0</v>
      </c>
      <c r="L90">
        <f t="shared" si="17"/>
        <v>0</v>
      </c>
      <c r="N90">
        <f t="shared" si="26"/>
        <v>0</v>
      </c>
      <c r="O90">
        <f t="shared" si="27"/>
        <v>0</v>
      </c>
      <c r="P90">
        <f t="shared" si="28"/>
        <v>0</v>
      </c>
      <c r="Q90">
        <f t="shared" si="18"/>
        <v>0</v>
      </c>
      <c r="S90">
        <f t="shared" si="29"/>
        <v>0</v>
      </c>
      <c r="T90">
        <f t="shared" si="30"/>
        <v>0</v>
      </c>
      <c r="U90">
        <f t="shared" si="31"/>
        <v>0</v>
      </c>
      <c r="V90">
        <f t="shared" si="19"/>
        <v>0</v>
      </c>
    </row>
    <row r="91" spans="1:22" x14ac:dyDescent="0.4">
      <c r="A91">
        <v>90</v>
      </c>
      <c r="D91">
        <f t="shared" si="20"/>
        <v>0</v>
      </c>
      <c r="E91">
        <f t="shared" si="21"/>
        <v>0</v>
      </c>
      <c r="F91">
        <f t="shared" si="22"/>
        <v>0</v>
      </c>
      <c r="G91">
        <f t="shared" si="16"/>
        <v>0</v>
      </c>
      <c r="I91">
        <f t="shared" si="23"/>
        <v>0</v>
      </c>
      <c r="J91">
        <f t="shared" si="24"/>
        <v>0</v>
      </c>
      <c r="K91">
        <f t="shared" si="25"/>
        <v>0</v>
      </c>
      <c r="L91">
        <f t="shared" si="17"/>
        <v>0</v>
      </c>
      <c r="N91">
        <f t="shared" si="26"/>
        <v>0</v>
      </c>
      <c r="O91">
        <f t="shared" si="27"/>
        <v>0</v>
      </c>
      <c r="P91">
        <f t="shared" si="28"/>
        <v>0</v>
      </c>
      <c r="Q91">
        <f t="shared" si="18"/>
        <v>0</v>
      </c>
      <c r="S91">
        <f t="shared" si="29"/>
        <v>0</v>
      </c>
      <c r="T91">
        <f t="shared" si="30"/>
        <v>0</v>
      </c>
      <c r="U91">
        <f t="shared" si="31"/>
        <v>0</v>
      </c>
      <c r="V91">
        <f t="shared" si="19"/>
        <v>0</v>
      </c>
    </row>
    <row r="92" spans="1:22" x14ac:dyDescent="0.4">
      <c r="A92">
        <v>91</v>
      </c>
      <c r="D92">
        <f t="shared" si="20"/>
        <v>0</v>
      </c>
      <c r="E92">
        <f t="shared" si="21"/>
        <v>0</v>
      </c>
      <c r="F92">
        <f t="shared" si="22"/>
        <v>0</v>
      </c>
      <c r="G92">
        <f t="shared" si="16"/>
        <v>0</v>
      </c>
      <c r="I92">
        <f t="shared" si="23"/>
        <v>0</v>
      </c>
      <c r="J92">
        <f t="shared" si="24"/>
        <v>0</v>
      </c>
      <c r="K92">
        <f t="shared" si="25"/>
        <v>0</v>
      </c>
      <c r="L92">
        <f t="shared" si="17"/>
        <v>0</v>
      </c>
      <c r="N92">
        <f t="shared" si="26"/>
        <v>0</v>
      </c>
      <c r="O92">
        <f t="shared" si="27"/>
        <v>0</v>
      </c>
      <c r="P92">
        <f t="shared" si="28"/>
        <v>0</v>
      </c>
      <c r="Q92">
        <f t="shared" si="18"/>
        <v>0</v>
      </c>
      <c r="S92">
        <f t="shared" si="29"/>
        <v>0</v>
      </c>
      <c r="T92">
        <f t="shared" si="30"/>
        <v>0</v>
      </c>
      <c r="U92">
        <f t="shared" si="31"/>
        <v>0</v>
      </c>
      <c r="V92">
        <f t="shared" si="19"/>
        <v>0</v>
      </c>
    </row>
    <row r="93" spans="1:22" x14ac:dyDescent="0.4">
      <c r="A93">
        <v>92</v>
      </c>
      <c r="D93">
        <f t="shared" si="20"/>
        <v>0</v>
      </c>
      <c r="E93">
        <f t="shared" si="21"/>
        <v>0</v>
      </c>
      <c r="F93">
        <f t="shared" si="22"/>
        <v>0</v>
      </c>
      <c r="G93">
        <f t="shared" si="16"/>
        <v>0</v>
      </c>
      <c r="I93">
        <f t="shared" si="23"/>
        <v>0</v>
      </c>
      <c r="J93">
        <f t="shared" si="24"/>
        <v>0</v>
      </c>
      <c r="K93">
        <f t="shared" si="25"/>
        <v>0</v>
      </c>
      <c r="L93">
        <f t="shared" si="17"/>
        <v>0</v>
      </c>
      <c r="N93">
        <f t="shared" si="26"/>
        <v>0</v>
      </c>
      <c r="O93">
        <f t="shared" si="27"/>
        <v>0</v>
      </c>
      <c r="P93">
        <f t="shared" si="28"/>
        <v>0</v>
      </c>
      <c r="Q93">
        <f t="shared" si="18"/>
        <v>0</v>
      </c>
      <c r="S93">
        <f t="shared" si="29"/>
        <v>0</v>
      </c>
      <c r="T93">
        <f t="shared" si="30"/>
        <v>0</v>
      </c>
      <c r="U93">
        <f t="shared" si="31"/>
        <v>0</v>
      </c>
      <c r="V93">
        <f t="shared" si="19"/>
        <v>0</v>
      </c>
    </row>
    <row r="94" spans="1:22" x14ac:dyDescent="0.4">
      <c r="A94">
        <v>93</v>
      </c>
      <c r="D94">
        <f t="shared" si="20"/>
        <v>0</v>
      </c>
      <c r="E94">
        <f t="shared" si="21"/>
        <v>0</v>
      </c>
      <c r="F94">
        <f t="shared" si="22"/>
        <v>0</v>
      </c>
      <c r="G94">
        <f t="shared" si="16"/>
        <v>0</v>
      </c>
      <c r="I94">
        <f t="shared" si="23"/>
        <v>0</v>
      </c>
      <c r="J94">
        <f t="shared" si="24"/>
        <v>0</v>
      </c>
      <c r="K94">
        <f t="shared" si="25"/>
        <v>0</v>
      </c>
      <c r="L94">
        <f t="shared" si="17"/>
        <v>0</v>
      </c>
      <c r="N94">
        <f t="shared" si="26"/>
        <v>0</v>
      </c>
      <c r="O94">
        <f t="shared" si="27"/>
        <v>0</v>
      </c>
      <c r="P94">
        <f t="shared" si="28"/>
        <v>0</v>
      </c>
      <c r="Q94">
        <f t="shared" si="18"/>
        <v>0</v>
      </c>
      <c r="S94">
        <f t="shared" si="29"/>
        <v>0</v>
      </c>
      <c r="T94">
        <f t="shared" si="30"/>
        <v>0</v>
      </c>
      <c r="U94">
        <f t="shared" si="31"/>
        <v>0</v>
      </c>
      <c r="V94">
        <f t="shared" si="19"/>
        <v>0</v>
      </c>
    </row>
    <row r="95" spans="1:22" x14ac:dyDescent="0.4">
      <c r="A95">
        <v>94</v>
      </c>
      <c r="D95">
        <f t="shared" si="20"/>
        <v>0</v>
      </c>
      <c r="E95">
        <f t="shared" si="21"/>
        <v>0</v>
      </c>
      <c r="F95">
        <f t="shared" si="22"/>
        <v>0</v>
      </c>
      <c r="G95">
        <f t="shared" si="16"/>
        <v>0</v>
      </c>
      <c r="I95">
        <f t="shared" si="23"/>
        <v>0</v>
      </c>
      <c r="J95">
        <f t="shared" si="24"/>
        <v>0</v>
      </c>
      <c r="K95">
        <f t="shared" si="25"/>
        <v>0</v>
      </c>
      <c r="L95">
        <f t="shared" si="17"/>
        <v>0</v>
      </c>
      <c r="N95">
        <f t="shared" si="26"/>
        <v>0</v>
      </c>
      <c r="O95">
        <f t="shared" si="27"/>
        <v>0</v>
      </c>
      <c r="P95">
        <f t="shared" si="28"/>
        <v>0</v>
      </c>
      <c r="Q95">
        <f t="shared" si="18"/>
        <v>0</v>
      </c>
      <c r="S95">
        <f t="shared" si="29"/>
        <v>0</v>
      </c>
      <c r="T95">
        <f t="shared" si="30"/>
        <v>0</v>
      </c>
      <c r="U95">
        <f t="shared" si="31"/>
        <v>0</v>
      </c>
      <c r="V95">
        <f t="shared" si="19"/>
        <v>0</v>
      </c>
    </row>
    <row r="96" spans="1:22" x14ac:dyDescent="0.4">
      <c r="A96">
        <v>95</v>
      </c>
      <c r="D96">
        <f t="shared" si="20"/>
        <v>0</v>
      </c>
      <c r="E96">
        <f t="shared" si="21"/>
        <v>0</v>
      </c>
      <c r="F96">
        <f t="shared" si="22"/>
        <v>0</v>
      </c>
      <c r="G96">
        <f t="shared" si="16"/>
        <v>0</v>
      </c>
      <c r="I96">
        <f t="shared" si="23"/>
        <v>0</v>
      </c>
      <c r="J96">
        <f t="shared" si="24"/>
        <v>0</v>
      </c>
      <c r="K96">
        <f t="shared" si="25"/>
        <v>0</v>
      </c>
      <c r="L96">
        <f t="shared" si="17"/>
        <v>0</v>
      </c>
      <c r="N96">
        <f t="shared" si="26"/>
        <v>0</v>
      </c>
      <c r="O96">
        <f t="shared" si="27"/>
        <v>0</v>
      </c>
      <c r="P96">
        <f t="shared" si="28"/>
        <v>0</v>
      </c>
      <c r="Q96">
        <f t="shared" si="18"/>
        <v>0</v>
      </c>
      <c r="S96">
        <f t="shared" si="29"/>
        <v>0</v>
      </c>
      <c r="T96">
        <f t="shared" si="30"/>
        <v>0</v>
      </c>
      <c r="U96">
        <f t="shared" si="31"/>
        <v>0</v>
      </c>
      <c r="V96">
        <f t="shared" si="19"/>
        <v>0</v>
      </c>
    </row>
    <row r="97" spans="1:22" x14ac:dyDescent="0.4">
      <c r="A97">
        <v>96</v>
      </c>
      <c r="D97">
        <f t="shared" si="20"/>
        <v>0</v>
      </c>
      <c r="E97">
        <f t="shared" si="21"/>
        <v>0</v>
      </c>
      <c r="F97">
        <f t="shared" si="22"/>
        <v>0</v>
      </c>
      <c r="G97">
        <f t="shared" si="16"/>
        <v>0</v>
      </c>
      <c r="I97">
        <f t="shared" si="23"/>
        <v>0</v>
      </c>
      <c r="J97">
        <f t="shared" si="24"/>
        <v>0</v>
      </c>
      <c r="K97">
        <f t="shared" si="25"/>
        <v>0</v>
      </c>
      <c r="L97">
        <f t="shared" si="17"/>
        <v>0</v>
      </c>
      <c r="N97">
        <f t="shared" si="26"/>
        <v>0</v>
      </c>
      <c r="O97">
        <f t="shared" si="27"/>
        <v>0</v>
      </c>
      <c r="P97">
        <f t="shared" si="28"/>
        <v>0</v>
      </c>
      <c r="Q97">
        <f t="shared" si="18"/>
        <v>0</v>
      </c>
      <c r="S97">
        <f t="shared" si="29"/>
        <v>0</v>
      </c>
      <c r="T97">
        <f t="shared" si="30"/>
        <v>0</v>
      </c>
      <c r="U97">
        <f t="shared" si="31"/>
        <v>0</v>
      </c>
      <c r="V97">
        <f t="shared" si="19"/>
        <v>0</v>
      </c>
    </row>
    <row r="98" spans="1:22" x14ac:dyDescent="0.4">
      <c r="A98">
        <v>97</v>
      </c>
      <c r="D98">
        <f t="shared" si="20"/>
        <v>0</v>
      </c>
      <c r="E98">
        <f t="shared" si="21"/>
        <v>0</v>
      </c>
      <c r="F98">
        <f t="shared" si="22"/>
        <v>0</v>
      </c>
      <c r="G98">
        <f t="shared" si="16"/>
        <v>0</v>
      </c>
      <c r="I98">
        <f t="shared" si="23"/>
        <v>0</v>
      </c>
      <c r="J98">
        <f t="shared" si="24"/>
        <v>0</v>
      </c>
      <c r="K98">
        <f t="shared" si="25"/>
        <v>0</v>
      </c>
      <c r="L98">
        <f t="shared" si="17"/>
        <v>0</v>
      </c>
      <c r="N98">
        <f t="shared" si="26"/>
        <v>0</v>
      </c>
      <c r="O98">
        <f t="shared" si="27"/>
        <v>0</v>
      </c>
      <c r="P98">
        <f t="shared" si="28"/>
        <v>0</v>
      </c>
      <c r="Q98">
        <f t="shared" si="18"/>
        <v>0</v>
      </c>
      <c r="S98">
        <f t="shared" si="29"/>
        <v>0</v>
      </c>
      <c r="T98">
        <f t="shared" si="30"/>
        <v>0</v>
      </c>
      <c r="U98">
        <f t="shared" si="31"/>
        <v>0</v>
      </c>
      <c r="V98">
        <f t="shared" si="19"/>
        <v>0</v>
      </c>
    </row>
    <row r="99" spans="1:22" x14ac:dyDescent="0.4">
      <c r="A99">
        <v>98</v>
      </c>
      <c r="D99">
        <f t="shared" si="20"/>
        <v>0</v>
      </c>
      <c r="E99">
        <f t="shared" si="21"/>
        <v>0</v>
      </c>
      <c r="F99">
        <f t="shared" si="22"/>
        <v>0</v>
      </c>
      <c r="G99">
        <f t="shared" si="16"/>
        <v>0</v>
      </c>
      <c r="I99">
        <f t="shared" si="23"/>
        <v>0</v>
      </c>
      <c r="J99">
        <f t="shared" si="24"/>
        <v>0</v>
      </c>
      <c r="K99">
        <f t="shared" si="25"/>
        <v>0</v>
      </c>
      <c r="L99">
        <f t="shared" si="17"/>
        <v>0</v>
      </c>
      <c r="N99">
        <f t="shared" si="26"/>
        <v>0</v>
      </c>
      <c r="O99">
        <f t="shared" si="27"/>
        <v>0</v>
      </c>
      <c r="P99">
        <f t="shared" si="28"/>
        <v>0</v>
      </c>
      <c r="Q99">
        <f t="shared" si="18"/>
        <v>0</v>
      </c>
      <c r="S99">
        <f t="shared" si="29"/>
        <v>0</v>
      </c>
      <c r="T99">
        <f t="shared" si="30"/>
        <v>0</v>
      </c>
      <c r="U99">
        <f t="shared" si="31"/>
        <v>0</v>
      </c>
      <c r="V99">
        <f t="shared" si="19"/>
        <v>0</v>
      </c>
    </row>
    <row r="100" spans="1:22" x14ac:dyDescent="0.4">
      <c r="A100">
        <v>99</v>
      </c>
      <c r="D100">
        <f t="shared" si="20"/>
        <v>0</v>
      </c>
      <c r="E100">
        <f t="shared" si="21"/>
        <v>0</v>
      </c>
      <c r="F100">
        <f t="shared" si="22"/>
        <v>0</v>
      </c>
      <c r="G100">
        <f t="shared" si="16"/>
        <v>0</v>
      </c>
      <c r="I100">
        <f t="shared" si="23"/>
        <v>0</v>
      </c>
      <c r="J100">
        <f t="shared" si="24"/>
        <v>0</v>
      </c>
      <c r="K100">
        <f t="shared" si="25"/>
        <v>0</v>
      </c>
      <c r="L100">
        <f t="shared" si="17"/>
        <v>0</v>
      </c>
      <c r="N100">
        <f t="shared" si="26"/>
        <v>0</v>
      </c>
      <c r="O100">
        <f t="shared" si="27"/>
        <v>0</v>
      </c>
      <c r="P100">
        <f t="shared" si="28"/>
        <v>0</v>
      </c>
      <c r="Q100">
        <f t="shared" si="18"/>
        <v>0</v>
      </c>
      <c r="S100">
        <f t="shared" si="29"/>
        <v>0</v>
      </c>
      <c r="T100">
        <f t="shared" si="30"/>
        <v>0</v>
      </c>
      <c r="U100">
        <f t="shared" si="31"/>
        <v>0</v>
      </c>
      <c r="V100">
        <f t="shared" si="19"/>
        <v>0</v>
      </c>
    </row>
    <row r="101" spans="1:22" x14ac:dyDescent="0.4">
      <c r="A101">
        <v>100</v>
      </c>
      <c r="D101">
        <f t="shared" si="20"/>
        <v>0</v>
      </c>
      <c r="E101">
        <f t="shared" si="21"/>
        <v>0</v>
      </c>
      <c r="F101">
        <f t="shared" si="22"/>
        <v>0</v>
      </c>
      <c r="G101">
        <f t="shared" si="16"/>
        <v>0</v>
      </c>
      <c r="I101">
        <f t="shared" si="23"/>
        <v>0</v>
      </c>
      <c r="J101">
        <f t="shared" si="24"/>
        <v>0</v>
      </c>
      <c r="K101">
        <f t="shared" si="25"/>
        <v>0</v>
      </c>
      <c r="L101">
        <f t="shared" si="17"/>
        <v>0</v>
      </c>
      <c r="N101">
        <f t="shared" si="26"/>
        <v>0</v>
      </c>
      <c r="O101">
        <f t="shared" si="27"/>
        <v>0</v>
      </c>
      <c r="P101">
        <f t="shared" si="28"/>
        <v>0</v>
      </c>
      <c r="Q101">
        <f t="shared" si="18"/>
        <v>0</v>
      </c>
      <c r="S101">
        <f t="shared" si="29"/>
        <v>0</v>
      </c>
      <c r="T101">
        <f t="shared" si="30"/>
        <v>0</v>
      </c>
      <c r="U101">
        <f t="shared" si="31"/>
        <v>0</v>
      </c>
      <c r="V101">
        <f t="shared" si="19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2020</vt:lpstr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2020-05-25T08:38:06Z</dcterms:created>
  <dcterms:modified xsi:type="dcterms:W3CDTF">2020-05-30T10:31:13Z</dcterms:modified>
</cp:coreProperties>
</file>