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sac\Desktop\"/>
    </mc:Choice>
  </mc:AlternateContent>
  <bookViews>
    <workbookView xWindow="0" yWindow="0" windowWidth="23040" windowHeight="9072" activeTab="3"/>
  </bookViews>
  <sheets>
    <sheet name="Лист1" sheetId="1" r:id="rId1"/>
    <sheet name="Лист2" sheetId="2" r:id="rId2"/>
    <sheet name="Лист3" sheetId="3" r:id="rId3"/>
    <sheet name="Лист4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11" i="4"/>
  <c r="D10" i="4"/>
  <c r="D9" i="4"/>
  <c r="D8" i="4"/>
  <c r="D7" i="4"/>
  <c r="C7" i="4"/>
  <c r="F6" i="4"/>
  <c r="E6" i="4"/>
  <c r="G6" i="4" s="1"/>
  <c r="F5" i="4"/>
  <c r="E5" i="4"/>
  <c r="G5" i="4" s="1"/>
  <c r="F4" i="4"/>
  <c r="E4" i="4"/>
  <c r="G4" i="4" s="1"/>
  <c r="F3" i="4"/>
  <c r="E3" i="4"/>
  <c r="G3" i="4" s="1"/>
  <c r="F2" i="4"/>
  <c r="F7" i="4" s="1"/>
  <c r="E2" i="4"/>
  <c r="E5" i="3"/>
  <c r="F5" i="3" s="1"/>
  <c r="F4" i="3"/>
  <c r="E4" i="3"/>
  <c r="E3" i="3"/>
  <c r="F3" i="3" s="1"/>
  <c r="E2" i="3"/>
  <c r="F2" i="3" s="1"/>
  <c r="E10" i="2"/>
  <c r="E9" i="2"/>
  <c r="E7" i="2"/>
  <c r="E13" i="2" s="1"/>
  <c r="D7" i="2"/>
  <c r="C7" i="2"/>
  <c r="E6" i="2"/>
  <c r="E5" i="2"/>
  <c r="E11" i="2" s="1"/>
  <c r="F4" i="2"/>
  <c r="G4" i="2" s="1"/>
  <c r="H4" i="2" s="1"/>
  <c r="E4" i="2"/>
  <c r="E3" i="2"/>
  <c r="E2" i="2"/>
  <c r="B26" i="1"/>
  <c r="B25" i="1"/>
  <c r="B24" i="1"/>
  <c r="B23" i="1"/>
  <c r="B22" i="1"/>
  <c r="B21" i="1"/>
  <c r="B20" i="1"/>
  <c r="B19" i="1"/>
  <c r="B18" i="1"/>
  <c r="B17" i="1"/>
  <c r="B16" i="1"/>
  <c r="B15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G2" i="4" l="1"/>
  <c r="G7" i="4" s="1"/>
  <c r="E7" i="4"/>
  <c r="F2" i="2"/>
  <c r="F5" i="2"/>
  <c r="G5" i="2" s="1"/>
  <c r="H5" i="2" s="1"/>
  <c r="G2" i="2"/>
  <c r="E8" i="2"/>
  <c r="F3" i="2"/>
  <c r="F6" i="2"/>
  <c r="G6" i="2" s="1"/>
  <c r="H6" i="2" s="1"/>
  <c r="G3" i="2"/>
  <c r="H3" i="2" s="1"/>
  <c r="E12" i="2"/>
  <c r="F7" i="2" l="1"/>
  <c r="G7" i="2"/>
  <c r="H2" i="2"/>
  <c r="H7" i="2" s="1"/>
</calcChain>
</file>

<file path=xl/sharedStrings.xml><?xml version="1.0" encoding="utf-8"?>
<sst xmlns="http://schemas.openxmlformats.org/spreadsheetml/2006/main" count="55" uniqueCount="54">
  <si>
    <t>Страна</t>
  </si>
  <si>
    <t>Площадь, тыс. км2</t>
  </si>
  <si>
    <t>Население, тыс. чел.</t>
  </si>
  <si>
    <t>Плотность населения, чел./км2</t>
  </si>
  <si>
    <t>В % от населения всего мира</t>
  </si>
  <si>
    <t>Место в мире по количеству насе-ления</t>
  </si>
  <si>
    <t>Россия</t>
  </si>
  <si>
    <t>США</t>
  </si>
  <si>
    <t>Канада</t>
  </si>
  <si>
    <t>Франция</t>
  </si>
  <si>
    <t>Китай</t>
  </si>
  <si>
    <t>Япония</t>
  </si>
  <si>
    <t>Индия</t>
  </si>
  <si>
    <t>Израиль</t>
  </si>
  <si>
    <t>Бразилия</t>
  </si>
  <si>
    <t>Египет</t>
  </si>
  <si>
    <t>Нигерия</t>
  </si>
  <si>
    <t>Весь мир</t>
  </si>
  <si>
    <t>Номенклат, номер</t>
  </si>
  <si>
    <t>Наименование продукции</t>
  </si>
  <si>
    <t>Количество (шт.)</t>
  </si>
  <si>
    <t>Цена (тыс.руб)</t>
  </si>
  <si>
    <t>Стоимость (тыс.руб)</t>
  </si>
  <si>
    <t>% скидки</t>
  </si>
  <si>
    <t>Сумма скидки (тыс.руб)</t>
  </si>
  <si>
    <t>Стоимость с уче-том скидки (тыс.руб)</t>
  </si>
  <si>
    <t>Монитор</t>
  </si>
  <si>
    <t>Клавиатура</t>
  </si>
  <si>
    <t>Дискета</t>
  </si>
  <si>
    <t>Принтер</t>
  </si>
  <si>
    <t>Сканер</t>
  </si>
  <si>
    <t>Итого:</t>
  </si>
  <si>
    <t>Модели</t>
  </si>
  <si>
    <t>Цена, $</t>
  </si>
  <si>
    <t>Заказано (шт.)</t>
  </si>
  <si>
    <t>Продано (шт.)</t>
  </si>
  <si>
    <t>Объем продаж, $</t>
  </si>
  <si>
    <t>Комиссионные, $</t>
  </si>
  <si>
    <t>Принтер лазерный Ч/Б</t>
  </si>
  <si>
    <t>Принтер лазерный Ц/В</t>
  </si>
  <si>
    <t>Принтер струйный Ч</t>
  </si>
  <si>
    <t>Принтер струйный Ч/Б</t>
  </si>
  <si>
    <t>№ п/п</t>
  </si>
  <si>
    <t>Наименование</t>
  </si>
  <si>
    <t>Кол-во, шт.</t>
  </si>
  <si>
    <t>Цена, руб.</t>
  </si>
  <si>
    <t>Стоимость, руб</t>
  </si>
  <si>
    <t>Скидка, руб</t>
  </si>
  <si>
    <t>Стоимость с учетом скидки, руб</t>
  </si>
  <si>
    <t>Тетради простые в клетку</t>
  </si>
  <si>
    <t>Ручки шариковые с синим стержнем</t>
  </si>
  <si>
    <t>Карандаши простые, HB</t>
  </si>
  <si>
    <t>Ластики</t>
  </si>
  <si>
    <t>Линейки пластмассвые, 35 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</si>
</sst>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#,##0_ ;\-#,##0\ 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4" fontId="0" fillId="0" borderId="1" xfId="1" applyNumberFormat="1" applyFont="1" applyBorder="1"/>
    <xf numFmtId="2" fontId="0" fillId="0" borderId="1" xfId="0" applyNumberFormat="1" applyBorder="1"/>
    <xf numFmtId="0" fontId="2" fillId="0" borderId="1" xfId="0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2" applyFon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Площади стран, км2</a:t>
            </a:r>
          </a:p>
        </c:rich>
      </c:tx>
      <c:layout>
        <c:manualLayout>
          <c:xMode val="edge"/>
          <c:yMode val="edge"/>
          <c:x val="0.36524406906763773"/>
          <c:y val="2.1135265700483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98-4DCD-94F6-24461D190E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98-4DCD-94F6-24461D190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98-4DCD-94F6-24461D190E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E98-4DCD-94F6-24461D190E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E98-4DCD-94F6-24461D190E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E98-4DCD-94F6-24461D190E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E98-4DCD-94F6-24461D190E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E98-4DCD-94F6-24461D190E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E98-4DCD-94F6-24461D190E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E98-4DCD-94F6-24461D190E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E98-4DCD-94F6-24461D190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[1]Вариант_4!$A$2:$A$12</c:f>
              <c:strCache>
                <c:ptCount val="11"/>
                <c:pt idx="0">
                  <c:v>Россия</c:v>
                </c:pt>
                <c:pt idx="1">
                  <c:v>США</c:v>
                </c:pt>
                <c:pt idx="2">
                  <c:v>Канада</c:v>
                </c:pt>
                <c:pt idx="3">
                  <c:v>Франция</c:v>
                </c:pt>
                <c:pt idx="4">
                  <c:v>Китай</c:v>
                </c:pt>
                <c:pt idx="5">
                  <c:v>Япония</c:v>
                </c:pt>
                <c:pt idx="6">
                  <c:v>Индия</c:v>
                </c:pt>
                <c:pt idx="7">
                  <c:v>Израиль</c:v>
                </c:pt>
                <c:pt idx="8">
                  <c:v>Бразилия</c:v>
                </c:pt>
                <c:pt idx="9">
                  <c:v>Египет</c:v>
                </c:pt>
                <c:pt idx="10">
                  <c:v>Нигерия</c:v>
                </c:pt>
              </c:strCache>
            </c:strRef>
          </c:cat>
          <c:val>
            <c:numRef>
              <c:f>[1]Вариант_4!$B$2:$B$12</c:f>
              <c:numCache>
                <c:formatCode>General</c:formatCode>
                <c:ptCount val="11"/>
                <c:pt idx="0">
                  <c:v>17075</c:v>
                </c:pt>
                <c:pt idx="1">
                  <c:v>9363</c:v>
                </c:pt>
                <c:pt idx="2">
                  <c:v>9976</c:v>
                </c:pt>
                <c:pt idx="3">
                  <c:v>552</c:v>
                </c:pt>
                <c:pt idx="4">
                  <c:v>9561</c:v>
                </c:pt>
                <c:pt idx="5">
                  <c:v>372</c:v>
                </c:pt>
                <c:pt idx="6">
                  <c:v>3288</c:v>
                </c:pt>
                <c:pt idx="7">
                  <c:v>14</c:v>
                </c:pt>
                <c:pt idx="8">
                  <c:v>2767</c:v>
                </c:pt>
                <c:pt idx="9">
                  <c:v>1002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E98-4DCD-94F6-24461D190E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Цены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C8-4A36-9746-B3680945F8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C8-4A36-9746-B3680945F8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BC8-4A36-9746-B3680945F8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BC8-4A36-9746-B3680945F8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BC8-4A36-9746-B3680945F8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[1]Вариант_1!$B$2:$B$6</c:f>
              <c:strCache>
                <c:ptCount val="5"/>
                <c:pt idx="0">
                  <c:v>Монитор</c:v>
                </c:pt>
                <c:pt idx="1">
                  <c:v>Клавиатура</c:v>
                </c:pt>
                <c:pt idx="2">
                  <c:v>Дискета</c:v>
                </c:pt>
                <c:pt idx="3">
                  <c:v>Принтер</c:v>
                </c:pt>
                <c:pt idx="4">
                  <c:v>Сканер</c:v>
                </c:pt>
              </c:strCache>
            </c:strRef>
          </c:cat>
          <c:val>
            <c:numRef>
              <c:f>[1]Вариант_1!$H$2:$H$6</c:f>
              <c:numCache>
                <c:formatCode>General</c:formatCode>
                <c:ptCount val="5"/>
                <c:pt idx="0">
                  <c:v>55.8</c:v>
                </c:pt>
                <c:pt idx="1">
                  <c:v>6.1875</c:v>
                </c:pt>
                <c:pt idx="2">
                  <c:v>1.98</c:v>
                </c:pt>
                <c:pt idx="3">
                  <c:v>19.8</c:v>
                </c:pt>
                <c:pt idx="4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C8-4A36-9746-B3680945F86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36-4933-B1B2-DC56ED09E0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36-4933-B1B2-DC56ED09E0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36-4933-B1B2-DC56ED09E0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536-4933-B1B2-DC56ED09E0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536-4933-B1B2-DC56ED09E0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[1]Вариант_3!$B$2:$B$6</c:f>
              <c:strCache>
                <c:ptCount val="5"/>
                <c:pt idx="0">
                  <c:v>Тетради простые в клетку</c:v>
                </c:pt>
                <c:pt idx="1">
                  <c:v>Ручки шариковые с синим стержнем</c:v>
                </c:pt>
                <c:pt idx="2">
                  <c:v>Карандаши простые, HB</c:v>
                </c:pt>
                <c:pt idx="3">
                  <c:v>Ластики</c:v>
                </c:pt>
                <c:pt idx="4">
                  <c:v>Линейки пластмассвые, 35 см.</c:v>
                </c:pt>
              </c:strCache>
            </c:strRef>
          </c:cat>
          <c:val>
            <c:numRef>
              <c:f>[1]Вариант_3!$G$2:$G$6</c:f>
              <c:numCache>
                <c:formatCode>General</c:formatCode>
                <c:ptCount val="5"/>
                <c:pt idx="0">
                  <c:v>441</c:v>
                </c:pt>
                <c:pt idx="1">
                  <c:v>764.75</c:v>
                </c:pt>
                <c:pt idx="2">
                  <c:v>570</c:v>
                </c:pt>
                <c:pt idx="3">
                  <c:v>40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36-4933-B1B2-DC56ED09E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312420</xdr:rowOff>
    </xdr:from>
    <xdr:to>
      <xdr:col>16</xdr:col>
      <xdr:colOff>236220</xdr:colOff>
      <xdr:row>20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7B7096-BAAC-B551-11D3-1B097CA4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15240</xdr:rowOff>
    </xdr:from>
    <xdr:to>
      <xdr:col>16</xdr:col>
      <xdr:colOff>327660</xdr:colOff>
      <xdr:row>16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7E79B4-B3BF-AC93-21A5-084BA08A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586740</xdr:rowOff>
    </xdr:from>
    <xdr:to>
      <xdr:col>14</xdr:col>
      <xdr:colOff>502920</xdr:colOff>
      <xdr:row>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6C534-41B1-AE12-833C-FA4C0003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c/Downloads/&#1050;&#1086;&#1084;&#1087;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риант_1"/>
      <sheetName val="Вариант_2"/>
      <sheetName val="Вариант_3"/>
      <sheetName val="Вариант_4"/>
    </sheetNames>
    <sheetDataSet>
      <sheetData sheetId="0">
        <row r="2">
          <cell r="B2" t="str">
            <v>Монитор</v>
          </cell>
          <cell r="H2">
            <v>55.8</v>
          </cell>
        </row>
        <row r="3">
          <cell r="B3" t="str">
            <v>Клавиатура</v>
          </cell>
          <cell r="H3">
            <v>6.1875</v>
          </cell>
        </row>
        <row r="4">
          <cell r="B4" t="str">
            <v>Дискета</v>
          </cell>
          <cell r="H4">
            <v>1.98</v>
          </cell>
        </row>
        <row r="5">
          <cell r="B5" t="str">
            <v>Принтер</v>
          </cell>
          <cell r="H5">
            <v>19.8</v>
          </cell>
        </row>
        <row r="6">
          <cell r="B6" t="str">
            <v>Сканер</v>
          </cell>
          <cell r="H6">
            <v>7.92</v>
          </cell>
        </row>
      </sheetData>
      <sheetData sheetId="1"/>
      <sheetData sheetId="2">
        <row r="2">
          <cell r="B2" t="str">
            <v>Тетради простые в клетку</v>
          </cell>
          <cell r="G2">
            <v>441</v>
          </cell>
        </row>
        <row r="3">
          <cell r="B3" t="str">
            <v>Ручки шариковые с синим стержнем</v>
          </cell>
          <cell r="G3">
            <v>764.75</v>
          </cell>
        </row>
        <row r="4">
          <cell r="B4" t="str">
            <v>Карандаши простые, HB</v>
          </cell>
          <cell r="G4">
            <v>570</v>
          </cell>
        </row>
        <row r="5">
          <cell r="B5" t="str">
            <v>Ластики</v>
          </cell>
          <cell r="G5">
            <v>40</v>
          </cell>
        </row>
        <row r="6">
          <cell r="B6" t="str">
            <v>Линейки пластмассвые, 35 см.</v>
          </cell>
          <cell r="G6">
            <v>81</v>
          </cell>
        </row>
      </sheetData>
      <sheetData sheetId="3">
        <row r="2">
          <cell r="A2" t="str">
            <v>Россия</v>
          </cell>
          <cell r="B2">
            <v>17075</v>
          </cell>
        </row>
        <row r="3">
          <cell r="A3" t="str">
            <v>США</v>
          </cell>
          <cell r="B3">
            <v>9363</v>
          </cell>
        </row>
        <row r="4">
          <cell r="A4" t="str">
            <v>Канада</v>
          </cell>
          <cell r="B4">
            <v>9976</v>
          </cell>
        </row>
        <row r="5">
          <cell r="A5" t="str">
            <v>Франция</v>
          </cell>
          <cell r="B5">
            <v>552</v>
          </cell>
        </row>
        <row r="6">
          <cell r="A6" t="str">
            <v>Китай</v>
          </cell>
          <cell r="B6">
            <v>9561</v>
          </cell>
        </row>
        <row r="7">
          <cell r="A7" t="str">
            <v>Япония</v>
          </cell>
          <cell r="B7">
            <v>372</v>
          </cell>
        </row>
        <row r="8">
          <cell r="A8" t="str">
            <v>Индия</v>
          </cell>
          <cell r="B8">
            <v>3288</v>
          </cell>
        </row>
        <row r="9">
          <cell r="A9" t="str">
            <v>Израиль</v>
          </cell>
          <cell r="B9">
            <v>14</v>
          </cell>
        </row>
        <row r="10">
          <cell r="A10" t="str">
            <v>Бразилия</v>
          </cell>
          <cell r="B10">
            <v>2767</v>
          </cell>
        </row>
        <row r="11">
          <cell r="A11" t="str">
            <v>Египет</v>
          </cell>
          <cell r="B11">
            <v>1002</v>
          </cell>
        </row>
        <row r="12">
          <cell r="A12" t="str">
            <v>Нигерия</v>
          </cell>
          <cell r="B12">
            <v>924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J9" sqref="J9"/>
    </sheetView>
  </sheetViews>
  <sheetFormatPr defaultRowHeight="14.4" x14ac:dyDescent="0.3"/>
  <sheetData>
    <row r="1" spans="1:6" ht="7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4">
        <v>17075</v>
      </c>
      <c r="C2" s="5">
        <v>149000</v>
      </c>
      <c r="D2" s="6">
        <f>C2/B2</f>
        <v>8.7262079062957536</v>
      </c>
      <c r="E2" s="6">
        <f>C2/$C$13*100</f>
        <v>2.8155706727135299</v>
      </c>
      <c r="F2" s="3" t="str">
        <f>IF(C2&gt;1000000,"1 место",IF(C2&gt;800000,"2 место","3 место"))</f>
        <v>3 место</v>
      </c>
    </row>
    <row r="3" spans="1:6" x14ac:dyDescent="0.3">
      <c r="A3" s="3" t="s">
        <v>7</v>
      </c>
      <c r="B3" s="4">
        <v>9363</v>
      </c>
      <c r="C3" s="5">
        <v>252000</v>
      </c>
      <c r="D3" s="6">
        <f t="shared" ref="D3:D12" si="0">C3/B3</f>
        <v>26.914450496635695</v>
      </c>
      <c r="E3" s="6">
        <f t="shared" ref="E3:E12" si="1">C3/$C$13*100</f>
        <v>4.7619047619047619</v>
      </c>
      <c r="F3" s="3" t="str">
        <f t="shared" ref="F3:F12" si="2">IF(C3&gt;1000000,"1 место",IF(C3&gt;800000,"2 место","3 место"))</f>
        <v>3 место</v>
      </c>
    </row>
    <row r="4" spans="1:6" x14ac:dyDescent="0.3">
      <c r="A4" s="3" t="s">
        <v>8</v>
      </c>
      <c r="B4" s="4">
        <v>9976</v>
      </c>
      <c r="C4" s="5">
        <v>27000</v>
      </c>
      <c r="D4" s="6">
        <f t="shared" si="0"/>
        <v>2.7064955894145952</v>
      </c>
      <c r="E4" s="6">
        <f t="shared" si="1"/>
        <v>0.51020408163265307</v>
      </c>
      <c r="F4" s="3" t="str">
        <f t="shared" si="2"/>
        <v>3 место</v>
      </c>
    </row>
    <row r="5" spans="1:6" x14ac:dyDescent="0.3">
      <c r="A5" s="3" t="s">
        <v>9</v>
      </c>
      <c r="B5" s="4">
        <v>552</v>
      </c>
      <c r="C5" s="5">
        <v>56500</v>
      </c>
      <c r="D5" s="6">
        <f t="shared" si="0"/>
        <v>102.35507246376811</v>
      </c>
      <c r="E5" s="6">
        <f t="shared" si="1"/>
        <v>1.0676492819349963</v>
      </c>
      <c r="F5" s="3" t="str">
        <f t="shared" si="2"/>
        <v>3 место</v>
      </c>
    </row>
    <row r="6" spans="1:6" x14ac:dyDescent="0.3">
      <c r="A6" s="3" t="s">
        <v>10</v>
      </c>
      <c r="B6" s="4">
        <v>9561</v>
      </c>
      <c r="C6" s="5">
        <v>1160000</v>
      </c>
      <c r="D6" s="6">
        <f t="shared" si="0"/>
        <v>121.32622110657881</v>
      </c>
      <c r="E6" s="6">
        <f t="shared" si="1"/>
        <v>21.919879062736207</v>
      </c>
      <c r="F6" s="3" t="str">
        <f t="shared" si="2"/>
        <v>1 место</v>
      </c>
    </row>
    <row r="7" spans="1:6" x14ac:dyDescent="0.3">
      <c r="A7" s="3" t="s">
        <v>11</v>
      </c>
      <c r="B7" s="4">
        <v>372</v>
      </c>
      <c r="C7" s="5">
        <v>125000</v>
      </c>
      <c r="D7" s="6">
        <f t="shared" si="0"/>
        <v>336.02150537634407</v>
      </c>
      <c r="E7" s="6">
        <f t="shared" si="1"/>
        <v>2.362055933484505</v>
      </c>
      <c r="F7" s="3" t="str">
        <f t="shared" si="2"/>
        <v>3 место</v>
      </c>
    </row>
    <row r="8" spans="1:6" x14ac:dyDescent="0.3">
      <c r="A8" s="3" t="s">
        <v>12</v>
      </c>
      <c r="B8" s="4">
        <v>3288</v>
      </c>
      <c r="C8" s="5">
        <v>850000</v>
      </c>
      <c r="D8" s="6">
        <f t="shared" si="0"/>
        <v>258.51581508515812</v>
      </c>
      <c r="E8" s="6">
        <f t="shared" si="1"/>
        <v>16.061980347694632</v>
      </c>
      <c r="F8" s="3" t="str">
        <f t="shared" si="2"/>
        <v>2 место</v>
      </c>
    </row>
    <row r="9" spans="1:6" x14ac:dyDescent="0.3">
      <c r="A9" s="3" t="s">
        <v>13</v>
      </c>
      <c r="B9" s="4">
        <v>14</v>
      </c>
      <c r="C9" s="5">
        <v>4700</v>
      </c>
      <c r="D9" s="6">
        <f t="shared" si="0"/>
        <v>335.71428571428572</v>
      </c>
      <c r="E9" s="6">
        <f t="shared" si="1"/>
        <v>8.8813303099017374E-2</v>
      </c>
      <c r="F9" s="3" t="str">
        <f t="shared" si="2"/>
        <v>3 место</v>
      </c>
    </row>
    <row r="10" spans="1:6" x14ac:dyDescent="0.3">
      <c r="A10" s="3" t="s">
        <v>14</v>
      </c>
      <c r="B10" s="4">
        <v>2767</v>
      </c>
      <c r="C10" s="5">
        <v>154000</v>
      </c>
      <c r="D10" s="6">
        <f t="shared" si="0"/>
        <v>55.655945066859417</v>
      </c>
      <c r="E10" s="6">
        <f t="shared" si="1"/>
        <v>2.9100529100529098</v>
      </c>
      <c r="F10" s="3" t="str">
        <f t="shared" si="2"/>
        <v>3 место</v>
      </c>
    </row>
    <row r="11" spans="1:6" x14ac:dyDescent="0.3">
      <c r="A11" s="3" t="s">
        <v>15</v>
      </c>
      <c r="B11" s="4">
        <v>1002</v>
      </c>
      <c r="C11" s="5">
        <v>56000</v>
      </c>
      <c r="D11" s="6">
        <f t="shared" si="0"/>
        <v>55.88822355289421</v>
      </c>
      <c r="E11" s="6">
        <f t="shared" si="1"/>
        <v>1.0582010582010581</v>
      </c>
      <c r="F11" s="3" t="str">
        <f t="shared" si="2"/>
        <v>3 место</v>
      </c>
    </row>
    <row r="12" spans="1:6" x14ac:dyDescent="0.3">
      <c r="A12" s="3" t="s">
        <v>16</v>
      </c>
      <c r="B12" s="4">
        <v>924</v>
      </c>
      <c r="C12" s="5">
        <v>11500</v>
      </c>
      <c r="D12" s="6">
        <f t="shared" si="0"/>
        <v>12.445887445887445</v>
      </c>
      <c r="E12" s="6">
        <f t="shared" si="1"/>
        <v>0.21730914588057446</v>
      </c>
      <c r="F12" s="3" t="str">
        <f t="shared" si="2"/>
        <v>3 место</v>
      </c>
    </row>
    <row r="13" spans="1:6" x14ac:dyDescent="0.3">
      <c r="A13" s="7" t="s">
        <v>17</v>
      </c>
      <c r="B13" s="3"/>
      <c r="C13" s="8">
        <v>5292000</v>
      </c>
      <c r="D13" s="3"/>
      <c r="E13" s="3"/>
      <c r="F13" s="3"/>
    </row>
    <row r="15" spans="1:6" x14ac:dyDescent="0.3">
      <c r="B15" t="str">
        <f>IF(B2&gt;5000,A2,"Не соответствует")</f>
        <v>Россия</v>
      </c>
    </row>
    <row r="16" spans="1:6" x14ac:dyDescent="0.3">
      <c r="B16" t="str">
        <f t="shared" ref="B16:B24" si="3">IF(B3&gt;5000,A3,"Не соответствует")</f>
        <v>США</v>
      </c>
    </row>
    <row r="17" spans="2:2" x14ac:dyDescent="0.3">
      <c r="B17" t="str">
        <f t="shared" si="3"/>
        <v>Канада</v>
      </c>
    </row>
    <row r="18" spans="2:2" x14ac:dyDescent="0.3">
      <c r="B18" t="str">
        <f t="shared" si="3"/>
        <v>Не соответствует</v>
      </c>
    </row>
    <row r="19" spans="2:2" x14ac:dyDescent="0.3">
      <c r="B19" t="str">
        <f t="shared" si="3"/>
        <v>Китай</v>
      </c>
    </row>
    <row r="20" spans="2:2" x14ac:dyDescent="0.3">
      <c r="B20" t="str">
        <f t="shared" si="3"/>
        <v>Не соответствует</v>
      </c>
    </row>
    <row r="21" spans="2:2" x14ac:dyDescent="0.3">
      <c r="B21" t="str">
        <f t="shared" si="3"/>
        <v>Не соответствует</v>
      </c>
    </row>
    <row r="22" spans="2:2" x14ac:dyDescent="0.3">
      <c r="B22" t="str">
        <f t="shared" si="3"/>
        <v>Не соответствует</v>
      </c>
    </row>
    <row r="23" spans="2:2" x14ac:dyDescent="0.3">
      <c r="B23" t="str">
        <f t="shared" si="3"/>
        <v>Не соответствует</v>
      </c>
    </row>
    <row r="24" spans="2:2" x14ac:dyDescent="0.3">
      <c r="B24" t="str">
        <f t="shared" si="3"/>
        <v>Не соответствует</v>
      </c>
    </row>
    <row r="25" spans="2:2" x14ac:dyDescent="0.3">
      <c r="B25" t="str">
        <f>IF(B12&gt;5000,A12,"Не соответствует")</f>
        <v>Не соответствует</v>
      </c>
    </row>
    <row r="26" spans="2:2" x14ac:dyDescent="0.3">
      <c r="B26" t="str">
        <f>IF(B13&gt;5000,A13,"Не соответствует")</f>
        <v>Не соответствует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6" sqref="K6"/>
    </sheetView>
  </sheetViews>
  <sheetFormatPr defaultRowHeight="14.4" x14ac:dyDescent="0.3"/>
  <sheetData>
    <row r="1" spans="1:8" ht="95.4" x14ac:dyDescent="0.3">
      <c r="A1" s="9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</row>
    <row r="2" spans="1:8" x14ac:dyDescent="0.3">
      <c r="A2" s="11">
        <v>202</v>
      </c>
      <c r="B2" s="3" t="s">
        <v>26</v>
      </c>
      <c r="C2" s="11">
        <v>5</v>
      </c>
      <c r="D2" s="11">
        <v>12</v>
      </c>
      <c r="E2" s="11">
        <f>C2*D2</f>
        <v>60</v>
      </c>
      <c r="F2" s="12">
        <f>IF(E2&lt;60,1%,IF(E2&lt;100,7%,10%))</f>
        <v>7.0000000000000007E-2</v>
      </c>
      <c r="G2" s="13">
        <f>E2*F2</f>
        <v>4.2</v>
      </c>
      <c r="H2" s="14">
        <f>E2-G2</f>
        <v>55.8</v>
      </c>
    </row>
    <row r="3" spans="1:8" x14ac:dyDescent="0.3">
      <c r="A3" s="11">
        <v>201</v>
      </c>
      <c r="B3" s="3" t="s">
        <v>27</v>
      </c>
      <c r="C3" s="11">
        <v>25</v>
      </c>
      <c r="D3" s="11">
        <v>0.25</v>
      </c>
      <c r="E3" s="11">
        <f t="shared" ref="E3:E6" si="0">C3*D3</f>
        <v>6.25</v>
      </c>
      <c r="F3" s="12">
        <f t="shared" ref="F3:F6" si="1">IF(E3&lt;60,1%,IF(E3&lt;100,7%,10%))</f>
        <v>0.01</v>
      </c>
      <c r="G3" s="15">
        <f t="shared" ref="G3:G6" si="2">E3*F3</f>
        <v>6.25E-2</v>
      </c>
      <c r="H3" s="14">
        <f t="shared" ref="H3:H6" si="3">E3-G3</f>
        <v>6.1875</v>
      </c>
    </row>
    <row r="4" spans="1:8" x14ac:dyDescent="0.3">
      <c r="A4" s="11">
        <v>213</v>
      </c>
      <c r="B4" s="3" t="s">
        <v>28</v>
      </c>
      <c r="C4" s="11">
        <v>100</v>
      </c>
      <c r="D4" s="11">
        <v>0.02</v>
      </c>
      <c r="E4" s="11">
        <f t="shared" si="0"/>
        <v>2</v>
      </c>
      <c r="F4" s="12">
        <f t="shared" si="1"/>
        <v>0.01</v>
      </c>
      <c r="G4" s="13">
        <f t="shared" si="2"/>
        <v>0.02</v>
      </c>
      <c r="H4" s="14">
        <f t="shared" si="3"/>
        <v>1.98</v>
      </c>
    </row>
    <row r="5" spans="1:8" x14ac:dyDescent="0.3">
      <c r="A5" s="11">
        <v>335</v>
      </c>
      <c r="B5" s="3" t="s">
        <v>29</v>
      </c>
      <c r="C5" s="11">
        <v>2</v>
      </c>
      <c r="D5" s="11">
        <v>10</v>
      </c>
      <c r="E5" s="11">
        <f t="shared" si="0"/>
        <v>20</v>
      </c>
      <c r="F5" s="12">
        <f t="shared" si="1"/>
        <v>0.01</v>
      </c>
      <c r="G5" s="13">
        <f t="shared" si="2"/>
        <v>0.2</v>
      </c>
      <c r="H5" s="14">
        <f t="shared" si="3"/>
        <v>19.8</v>
      </c>
    </row>
    <row r="6" spans="1:8" x14ac:dyDescent="0.3">
      <c r="A6" s="11">
        <v>204</v>
      </c>
      <c r="B6" s="3" t="s">
        <v>30</v>
      </c>
      <c r="C6" s="11">
        <v>1</v>
      </c>
      <c r="D6" s="11">
        <v>8</v>
      </c>
      <c r="E6" s="11">
        <f t="shared" si="0"/>
        <v>8</v>
      </c>
      <c r="F6" s="12">
        <f t="shared" si="1"/>
        <v>0.01</v>
      </c>
      <c r="G6" s="13">
        <f t="shared" si="2"/>
        <v>0.08</v>
      </c>
      <c r="H6" s="14">
        <f t="shared" si="3"/>
        <v>7.92</v>
      </c>
    </row>
    <row r="7" spans="1:8" x14ac:dyDescent="0.3">
      <c r="A7" s="3"/>
      <c r="B7" s="7" t="s">
        <v>31</v>
      </c>
      <c r="C7" s="11">
        <f>SUM(C2:C6)</f>
        <v>133</v>
      </c>
      <c r="D7" s="11">
        <f t="shared" ref="D7:H7" si="4">SUM(D2:D6)</f>
        <v>30.27</v>
      </c>
      <c r="E7" s="11">
        <f t="shared" si="4"/>
        <v>96.25</v>
      </c>
      <c r="F7" s="12">
        <f t="shared" si="4"/>
        <v>0.10999999999999999</v>
      </c>
      <c r="G7" s="14">
        <f t="shared" si="4"/>
        <v>4.5625</v>
      </c>
      <c r="H7" s="14">
        <f t="shared" si="4"/>
        <v>91.6875</v>
      </c>
    </row>
    <row r="8" spans="1:8" x14ac:dyDescent="0.3">
      <c r="E8" s="16" t="str">
        <f>IF(AND(E2&gt;=5,E2&lt;=10),A2,"Не соответствует")</f>
        <v>Не соответствует</v>
      </c>
    </row>
    <row r="9" spans="1:8" x14ac:dyDescent="0.3">
      <c r="E9" s="16">
        <f t="shared" ref="E9:E13" si="5">IF(AND(E3&gt;=5,E3&lt;=10),A3,"Не соответствует")</f>
        <v>201</v>
      </c>
    </row>
    <row r="10" spans="1:8" x14ac:dyDescent="0.3">
      <c r="E10" s="16" t="str">
        <f t="shared" si="5"/>
        <v>Не соответствует</v>
      </c>
    </row>
    <row r="11" spans="1:8" x14ac:dyDescent="0.3">
      <c r="E11" s="16" t="str">
        <f t="shared" si="5"/>
        <v>Не соответствует</v>
      </c>
    </row>
    <row r="12" spans="1:8" x14ac:dyDescent="0.3">
      <c r="E12" s="16">
        <f t="shared" si="5"/>
        <v>204</v>
      </c>
    </row>
    <row r="13" spans="1:8" x14ac:dyDescent="0.3">
      <c r="E13" s="16" t="str">
        <f t="shared" si="5"/>
        <v>Не соответствует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4" sqref="I14"/>
    </sheetView>
  </sheetViews>
  <sheetFormatPr defaultRowHeight="14.4" x14ac:dyDescent="0.3"/>
  <sheetData>
    <row r="1" spans="1:6" ht="43.2" x14ac:dyDescent="0.3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</row>
    <row r="2" spans="1:6" x14ac:dyDescent="0.3">
      <c r="A2" s="3" t="s">
        <v>38</v>
      </c>
      <c r="B2" s="3">
        <v>430</v>
      </c>
      <c r="C2" s="3">
        <v>60</v>
      </c>
      <c r="D2" s="3">
        <v>52</v>
      </c>
      <c r="E2" s="3">
        <f>B2*D2</f>
        <v>22360</v>
      </c>
      <c r="F2" s="18">
        <f>IF(E2&lt;5000,2%, IF(E2&lt;10000, 3%,5%))</f>
        <v>0.05</v>
      </c>
    </row>
    <row r="3" spans="1:6" x14ac:dyDescent="0.3">
      <c r="A3" s="3" t="s">
        <v>39</v>
      </c>
      <c r="B3" s="3">
        <v>2000</v>
      </c>
      <c r="C3" s="3">
        <v>10</v>
      </c>
      <c r="D3" s="3">
        <v>2</v>
      </c>
      <c r="E3" s="3">
        <f t="shared" ref="E3:E5" si="0">B3*D3</f>
        <v>4000</v>
      </c>
      <c r="F3" s="18">
        <f t="shared" ref="F3:F5" si="1">IF(E3&lt;5000,2%, IF(E3&lt;10000, 3%,5%))</f>
        <v>0.02</v>
      </c>
    </row>
    <row r="4" spans="1:6" x14ac:dyDescent="0.3">
      <c r="A4" s="3" t="s">
        <v>40</v>
      </c>
      <c r="B4" s="3">
        <v>218</v>
      </c>
      <c r="C4" s="3">
        <v>56</v>
      </c>
      <c r="D4" s="3">
        <v>50</v>
      </c>
      <c r="E4" s="3">
        <f t="shared" si="0"/>
        <v>10900</v>
      </c>
      <c r="F4" s="18">
        <f t="shared" si="1"/>
        <v>0.05</v>
      </c>
    </row>
    <row r="5" spans="1:6" x14ac:dyDescent="0.3">
      <c r="A5" s="3" t="s">
        <v>41</v>
      </c>
      <c r="B5" s="3">
        <v>320</v>
      </c>
      <c r="C5" s="3">
        <v>40</v>
      </c>
      <c r="D5" s="3">
        <v>32</v>
      </c>
      <c r="E5" s="3">
        <f t="shared" si="0"/>
        <v>10240</v>
      </c>
      <c r="F5" s="18">
        <f t="shared" si="1"/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6" sqref="J6"/>
    </sheetView>
  </sheetViews>
  <sheetFormatPr defaultRowHeight="14.4" x14ac:dyDescent="0.3"/>
  <cols>
    <col min="2" max="2" width="28.88671875" customWidth="1"/>
    <col min="3" max="3" width="16.44140625" customWidth="1"/>
    <col min="4" max="4" width="17.44140625" customWidth="1"/>
    <col min="5" max="5" width="24.77734375" customWidth="1"/>
    <col min="6" max="6" width="13.88671875" customWidth="1"/>
    <col min="7" max="7" width="16.6640625" customWidth="1"/>
  </cols>
  <sheetData>
    <row r="1" spans="1:7" ht="43.2" x14ac:dyDescent="0.3">
      <c r="A1" s="11" t="s">
        <v>42</v>
      </c>
      <c r="B1" s="11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</row>
    <row r="2" spans="1:7" x14ac:dyDescent="0.3">
      <c r="A2" s="11">
        <v>1</v>
      </c>
      <c r="B2" s="3" t="s">
        <v>49</v>
      </c>
      <c r="C2" s="11">
        <v>150</v>
      </c>
      <c r="D2" s="14">
        <v>3</v>
      </c>
      <c r="E2" s="11">
        <f>C2*D2</f>
        <v>450</v>
      </c>
      <c r="F2" s="12">
        <f>IF(C2&lt;50,0%,IF(C2&gt;100,2%,5%))</f>
        <v>0.02</v>
      </c>
      <c r="G2" s="19">
        <f>(E2-(E2*F2))</f>
        <v>441</v>
      </c>
    </row>
    <row r="3" spans="1:7" ht="28.8" x14ac:dyDescent="0.3">
      <c r="A3" s="11">
        <v>2</v>
      </c>
      <c r="B3" s="20" t="s">
        <v>50</v>
      </c>
      <c r="C3" s="11">
        <v>70</v>
      </c>
      <c r="D3" s="14">
        <v>11.5</v>
      </c>
      <c r="E3" s="11">
        <f t="shared" ref="E3:E6" si="0">C3*D3</f>
        <v>805</v>
      </c>
      <c r="F3" s="12">
        <f t="shared" ref="F3:F6" si="1">IF(C3&lt;50,0%,IF(C3&gt;100,2%,5%))</f>
        <v>0.05</v>
      </c>
      <c r="G3" s="19">
        <f t="shared" ref="G3:G6" si="2">(E3-(E3*F3))</f>
        <v>764.75</v>
      </c>
    </row>
    <row r="4" spans="1:7" x14ac:dyDescent="0.3">
      <c r="A4" s="11">
        <v>3</v>
      </c>
      <c r="B4" s="3" t="s">
        <v>51</v>
      </c>
      <c r="C4" s="11">
        <v>100</v>
      </c>
      <c r="D4" s="14">
        <v>6</v>
      </c>
      <c r="E4" s="11">
        <f t="shared" si="0"/>
        <v>600</v>
      </c>
      <c r="F4" s="12">
        <f t="shared" si="1"/>
        <v>0.05</v>
      </c>
      <c r="G4" s="19">
        <f t="shared" si="2"/>
        <v>570</v>
      </c>
    </row>
    <row r="5" spans="1:7" x14ac:dyDescent="0.3">
      <c r="A5" s="11">
        <v>4</v>
      </c>
      <c r="B5" s="3" t="s">
        <v>52</v>
      </c>
      <c r="C5" s="11">
        <v>20</v>
      </c>
      <c r="D5" s="14">
        <v>2</v>
      </c>
      <c r="E5" s="11">
        <f t="shared" si="0"/>
        <v>40</v>
      </c>
      <c r="F5" s="12">
        <f t="shared" si="1"/>
        <v>0</v>
      </c>
      <c r="G5" s="19">
        <f t="shared" si="2"/>
        <v>40</v>
      </c>
    </row>
    <row r="6" spans="1:7" x14ac:dyDescent="0.3">
      <c r="A6" s="11">
        <v>5</v>
      </c>
      <c r="B6" s="20" t="s">
        <v>53</v>
      </c>
      <c r="C6" s="11">
        <v>10</v>
      </c>
      <c r="D6" s="14">
        <v>8.1</v>
      </c>
      <c r="E6" s="11">
        <f t="shared" si="0"/>
        <v>81</v>
      </c>
      <c r="F6" s="12">
        <f t="shared" si="1"/>
        <v>0</v>
      </c>
      <c r="G6" s="19">
        <f t="shared" si="2"/>
        <v>81</v>
      </c>
    </row>
    <row r="7" spans="1:7" x14ac:dyDescent="0.3">
      <c r="A7" s="21" t="s">
        <v>31</v>
      </c>
      <c r="B7" s="21"/>
      <c r="C7" s="11">
        <f>SUM(C2:C6)</f>
        <v>350</v>
      </c>
      <c r="D7" s="11">
        <f t="shared" ref="D7:G7" si="3">SUM(D2:D6)</f>
        <v>30.6</v>
      </c>
      <c r="E7" s="11">
        <f t="shared" si="3"/>
        <v>1976</v>
      </c>
      <c r="F7" s="12">
        <f t="shared" si="3"/>
        <v>0.12000000000000001</v>
      </c>
      <c r="G7" s="13">
        <f t="shared" si="3"/>
        <v>1896.75</v>
      </c>
    </row>
    <row r="8" spans="1:7" x14ac:dyDescent="0.3">
      <c r="D8" t="str">
        <f>IF(D2&gt;5,B2,"Не соответствует")</f>
        <v>Не соответствует</v>
      </c>
    </row>
    <row r="9" spans="1:7" x14ac:dyDescent="0.3">
      <c r="D9" t="str">
        <f t="shared" ref="D9:D11" si="4">IF(D3&gt;5,B3,"Не соответствует")</f>
        <v>Ручки шариковые с синим стержнем</v>
      </c>
    </row>
    <row r="10" spans="1:7" x14ac:dyDescent="0.3">
      <c r="D10" t="str">
        <f t="shared" si="4"/>
        <v>Карандаши простые, HB</v>
      </c>
    </row>
    <row r="11" spans="1:7" x14ac:dyDescent="0.3">
      <c r="D11" t="str">
        <f t="shared" si="4"/>
        <v>Не соответствует</v>
      </c>
    </row>
    <row r="12" spans="1:7" x14ac:dyDescent="0.3">
      <c r="D12" t="str">
        <f>IF(D6&gt;5,B6,"Не соответствует")</f>
        <v>Линейки пластмассвые, 35 см.</v>
      </c>
    </row>
  </sheetData>
  <mergeCells count="1"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Кожухарь</dc:creator>
  <cp:lastModifiedBy>Александр Кожухарь</cp:lastModifiedBy>
  <dcterms:created xsi:type="dcterms:W3CDTF">2025-02-17T19:51:03Z</dcterms:created>
  <dcterms:modified xsi:type="dcterms:W3CDTF">2025-02-17T21:45:54Z</dcterms:modified>
</cp:coreProperties>
</file>