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tabRatio="751" firstSheet="1" activeTab="1"/>
  </bookViews>
  <sheets>
    <sheet name="変更履歴" sheetId="1" r:id="rId1"/>
    <sheet name="概要" sheetId="14" r:id="rId2"/>
    <sheet name="帳票レイアウト(グループ)" sheetId="2" state="hidden" r:id="rId3"/>
    <sheet name="帳票レイアウト(商研)" sheetId="21" r:id="rId4"/>
    <sheet name="帳票レイアウト(工事)" sheetId="22" state="hidden" r:id="rId5"/>
    <sheet name="帳票レイアウト(三和サービス)" sheetId="23" state="hidden" r:id="rId6"/>
    <sheet name="項目一覧" sheetId="3" r:id="rId7"/>
    <sheet name="処理詳細_書き方" sheetId="27" state="hidden" r:id="rId8"/>
    <sheet name="処理詳細" sheetId="38" r:id="rId9"/>
    <sheet name="確認事項" sheetId="15" r:id="rId10"/>
    <sheet name="別紙_テンプレート_DB" sheetId="33" r:id="rId11"/>
    <sheet name="別紙_テンプレート_グループ" sheetId="34" state="hidden" r:id="rId12"/>
    <sheet name="別紙_テンプレート_商研" sheetId="35" r:id="rId13"/>
    <sheet name="別紙_印刷レイアウト" sheetId="39" r:id="rId14"/>
    <sheet name="別紙_テンプレート_工事" sheetId="36" state="hidden" r:id="rId15"/>
    <sheet name="別紙_テンプレート_三和サービス" sheetId="37" state="hidden" r:id="rId16"/>
    <sheet name="参照" sheetId="12" state="hidden" r:id="rId17"/>
  </sheets>
  <externalReferences>
    <externalReference r:id="rId18"/>
  </externalReferences>
  <definedNames>
    <definedName name="_xlnm.Print_Area" localSheetId="1">概要!$A$1:$BN$31</definedName>
    <definedName name="_xlnm.Print_Area" localSheetId="6">項目一覧!$A$1:$BX$105</definedName>
    <definedName name="_xlnm.Print_Area" localSheetId="8">処理詳細!$A$1:$BR$542</definedName>
    <definedName name="_xlnm.Print_Area" localSheetId="7">処理詳細_書き方!$A$1:$BR$33</definedName>
    <definedName name="_xlnm.Print_Area" localSheetId="2">'帳票レイアウト(グループ)'!$A$1:$BN$48</definedName>
    <definedName name="_xlnm.Print_Area" localSheetId="4">'帳票レイアウト(工事)'!$A$1:$BN$48</definedName>
    <definedName name="_xlnm.Print_Area" localSheetId="5">'帳票レイアウト(三和サービス)'!$A$1:$BN$48</definedName>
    <definedName name="_xlnm.Print_Area" localSheetId="3">'帳票レイアウト(商研)'!$A$1:$BN$134</definedName>
    <definedName name="_xlnm.Print_Area" localSheetId="10">別紙_テンプレート_DB!$A:$Q</definedName>
    <definedName name="_xlnm.Print_Area" localSheetId="11">別紙_テンプレート_グループ!$A$1:$N$35</definedName>
    <definedName name="_xlnm.Print_Area" localSheetId="14">別紙_テンプレート_工事!$A$1:$Q$75</definedName>
    <definedName name="_xlnm.Print_Area" localSheetId="15">別紙_テンプレート_三和サービス!$A$1:$M$56</definedName>
    <definedName name="_xlnm.Print_Area" localSheetId="12">別紙_テンプレート_商研!$A$1:$N$115</definedName>
    <definedName name="_xlnm.Print_Area" localSheetId="0">変更履歴!$A$1:$BN$49</definedName>
    <definedName name="_xlnm.Print_Titles" localSheetId="1">概要!$1:$5</definedName>
    <definedName name="_xlnm.Print_Titles" localSheetId="6">項目一覧!$1:$5</definedName>
    <definedName name="_xlnm.Print_Titles" localSheetId="8">処理詳細!$1:$5</definedName>
    <definedName name="_xlnm.Print_Titles" localSheetId="7">処理詳細_書き方!$1:$5</definedName>
    <definedName name="_xlnm.Print_Titles" localSheetId="2">'帳票レイアウト(グループ)'!$1:$5</definedName>
    <definedName name="_xlnm.Print_Titles" localSheetId="4">'帳票レイアウト(工事)'!$1:$5</definedName>
    <definedName name="_xlnm.Print_Titles" localSheetId="5">'帳票レイアウト(三和サービス)'!$1:$5</definedName>
    <definedName name="_xlnm.Print_Titles" localSheetId="3">'帳票レイアウト(商研)'!$1:$5</definedName>
    <definedName name="_xlnm.Print_Titles" localSheetId="11">別紙_テンプレート_グループ!$A:$H</definedName>
    <definedName name="_xlnm.Print_Titles" localSheetId="14">別紙_テンプレート_工事!$A:$H,別紙_テンプレート_工事!$1:$2</definedName>
    <definedName name="_xlnm.Print_Titles" localSheetId="15">別紙_テンプレート_三和サービス!$A:$G,別紙_テンプレート_三和サービス!$1:$16</definedName>
    <definedName name="_xlnm.Print_Titles" localSheetId="12">別紙_テンプレート_商研!$A:$H,別紙_テンプレート_商研!$1:$7</definedName>
    <definedName name="_xlnm.Print_Titles" localSheetId="0">変更履歴!$1:$5</definedName>
    <definedName name="TukiNamePos">#REF!</definedName>
    <definedName name="TukiNamePos_SS">#REF!</definedName>
    <definedName name="TukiRetu_SS">#REF!</definedName>
    <definedName name="TukiRetu_zen">#REF!</definedName>
    <definedName name="TukiRetu_顧客">#REF!</definedName>
    <definedName name="TukiRetu_工事">#REF!</definedName>
    <definedName name="サービス_営業外費_貨物" localSheetId="10">別紙_テンプレート_DB!$DA$3:$DA$65423</definedName>
    <definedName name="サービス_営業外費_物流" localSheetId="10">別紙_テンプレート_DB!$DC$3:$DC$65423</definedName>
    <definedName name="サービス_原額_貨物自_サンプラ" localSheetId="10">別紙_テンプレート_DB!$BU$3:$BU$65423</definedName>
    <definedName name="サービス_原額_貨物自_その他" localSheetId="10">別紙_テンプレート_DB!$CA$3:$CA$65423</definedName>
    <definedName name="サービス_原額_貨物自_トラン" localSheetId="10">別紙_テンプレート_DB!$BY$3:$BY$65423</definedName>
    <definedName name="サービス_原額_貨物自_三シャ" localSheetId="10">別紙_テンプレート_DB!$BW$3:$BW$65423</definedName>
    <definedName name="サービス_原額_貨物自_三商" localSheetId="10">別紙_テンプレート_DB!$BQ$3:$BQ$65423</definedName>
    <definedName name="サービス_原額_貨物自_事故" localSheetId="10">別紙_テンプレート_DB!$CC$3:$CC$65423</definedName>
    <definedName name="サービス_原額_貨物自_店装" localSheetId="10">別紙_テンプレート_DB!$BS$3:$BS$65423</definedName>
    <definedName name="サービス_原額_貨物庸_サンプラ" localSheetId="10">別紙_テンプレート_DB!$CI$3:$CI$65423</definedName>
    <definedName name="サービス_原額_貨物庸_その他" localSheetId="10">別紙_テンプレート_DB!$CO$3:$CO$65423</definedName>
    <definedName name="サービス_原額_貨物庸_トラン" localSheetId="10">別紙_テンプレート_DB!$CM$3:$CM$65423</definedName>
    <definedName name="サービス_原額_貨物庸_三シャ" localSheetId="10">別紙_テンプレート_DB!$CK$3:$CK$65423</definedName>
    <definedName name="サービス_原額_貨物庸_三商" localSheetId="10">別紙_テンプレート_DB!$CE$3:$CE$65423</definedName>
    <definedName name="サービス_原額_貨物庸_事故" localSheetId="10">別紙_テンプレート_DB!$CQ$3:$CQ$65423</definedName>
    <definedName name="サービス_原額_貨物庸_店装" localSheetId="10">別紙_テンプレート_DB!$CG$3:$CG$65423</definedName>
    <definedName name="サービス_原額_物流_その他" localSheetId="10">別紙_テンプレート_DB!$CW$3:$CW$65423</definedName>
    <definedName name="サービス_原額_物流_ルート" localSheetId="10">別紙_テンプレート_DB!$CS$3:$CS$65423</definedName>
    <definedName name="サービス_原額_物流_丸和" localSheetId="10">別紙_テンプレート_DB!$CU$3:$CU$65423</definedName>
    <definedName name="サービス_原額_物流_事故" localSheetId="10">別紙_テンプレート_DB!$CY$3:$CY$65423</definedName>
    <definedName name="サービス_人件一般費_貨物" localSheetId="10">別紙_テンプレート_DB!$CZ$3:$CZ$65423</definedName>
    <definedName name="サービス_人件一般費_物流" localSheetId="10">別紙_テンプレート_DB!$DB$3:$DB$65423</definedName>
    <definedName name="サービス_年月" localSheetId="10">別紙_テンプレート_DB!$BO$3:$BO$65423</definedName>
    <definedName name="サービス_売額_貨物自_サンプラ" localSheetId="10">別紙_テンプレート_DB!$BT$3:$BT$65423</definedName>
    <definedName name="サービス_売額_貨物自_その他" localSheetId="10">別紙_テンプレート_DB!$BZ$3:$BZ$65423</definedName>
    <definedName name="サービス_売額_貨物自_トラン" localSheetId="10">別紙_テンプレート_DB!$BX$3:$BX$65423</definedName>
    <definedName name="サービス_売額_貨物自_三シャ" localSheetId="10">別紙_テンプレート_DB!$BV$3:$BV$65423</definedName>
    <definedName name="サービス_売額_貨物自_三商" localSheetId="10">別紙_テンプレート_DB!$BP$3:$BP$65423</definedName>
    <definedName name="サービス_売額_貨物自_事故" localSheetId="10">別紙_テンプレート_DB!$CB$3:$CB$65423</definedName>
    <definedName name="サービス_売額_貨物自_店装" localSheetId="10">別紙_テンプレート_DB!$BR$3:$BR$65423</definedName>
    <definedName name="サービス_売額_貨物庸_サンプラ" localSheetId="10">別紙_テンプレート_DB!$CH$3:$CH$65423</definedName>
    <definedName name="サービス_売額_貨物庸_その他" localSheetId="10">別紙_テンプレート_DB!$CN$3:$CN$65423</definedName>
    <definedName name="サービス_売額_貨物庸_トラン" localSheetId="10">別紙_テンプレート_DB!$CL$3:$CL$65423</definedName>
    <definedName name="サービス_売額_貨物庸_三シャ" localSheetId="10">別紙_テンプレート_DB!$CJ$3:$CJ$65423</definedName>
    <definedName name="サービス_売額_貨物庸_三商" localSheetId="10">別紙_テンプレート_DB!$CD$3:$CD$65423</definedName>
    <definedName name="サービス_売額_貨物庸_事故" localSheetId="10">別紙_テンプレート_DB!$CP$3:$CP$65423</definedName>
    <definedName name="サービス_売額_貨物庸_店装" localSheetId="10">別紙_テンプレート_DB!$CF$3:$CF$65423</definedName>
    <definedName name="サービス_売額_物流_その他" localSheetId="10">別紙_テンプレート_DB!$CV$3:$CV$65423</definedName>
    <definedName name="サービス_売額_物流_ルート" localSheetId="10">別紙_テンプレート_DB!$CR$3:$CR$65423</definedName>
    <definedName name="サービス_売額_物流_丸和" localSheetId="10">別紙_テンプレート_DB!$CT$3:$CT$65423</definedName>
    <definedName name="サービス_売額_物流_事故" localSheetId="10">別紙_テンプレート_DB!$CX$3:$CX$65423</definedName>
    <definedName name="サービス予測_年月" localSheetId="10">別紙_テンプレート_DB!$BA$3:$BA$65423</definedName>
    <definedName name="サービス予測_予測原価金額_貨物" localSheetId="10">別紙_テンプレート_DB!$BC$3:$BC$65423</definedName>
    <definedName name="サービス予測_予測原価金額_物流" localSheetId="10">別紙_テンプレート_DB!$BE$3:$BE$65423</definedName>
    <definedName name="サービス予測_予測売上金額_貨物" localSheetId="10">別紙_テンプレート_DB!$BB$3:$BB$65423</definedName>
    <definedName name="サービス予測_予測売上金額_物流" localSheetId="10">別紙_テンプレート_DB!$BD$3:$BD$65423</definedName>
    <definedName name="フロント_営業外費" localSheetId="10">別紙_テンプレート_DB!$BL$3:$BL$65423</definedName>
    <definedName name="フロント_原価税抜金額" localSheetId="10">別紙_テンプレート_DB!$BJ$3:$BJ$65423</definedName>
    <definedName name="フロント_人件一般費" localSheetId="10">別紙_テンプレート_DB!$BK$3:$BK$65423</definedName>
    <definedName name="フロント_年月" localSheetId="10">別紙_テンプレート_DB!$BH$3:$BH$65423</definedName>
    <definedName name="フロント_売上税抜金額" localSheetId="10">別紙_テンプレート_DB!$BI$3:$BI$65423</definedName>
    <definedName name="フロント予測_年月" localSheetId="10">別紙_テンプレート_DB!$AV$3:$AV$65423</definedName>
    <definedName name="フロント予測_予測原価金額" localSheetId="10">別紙_テンプレート_DB!$AX$3:$AX$65423</definedName>
    <definedName name="フロント予測_予測売上金額" localSheetId="10">別紙_テンプレート_DB!$AW$3:$AW$65423</definedName>
    <definedName name="三研_営業外費" localSheetId="10">別紙_テンプレート_DB!$AI$3:$AI$65423</definedName>
    <definedName name="三研_原価税抜金額" localSheetId="10">別紙_テンプレート_DB!$AG$3:$AG$65423</definedName>
    <definedName name="三研_人件一般費" localSheetId="10">別紙_テンプレート_DB!$AH$3:$AH$65423</definedName>
    <definedName name="三研_年月" localSheetId="10">別紙_テンプレート_DB!$AE$3:$AE$65423</definedName>
    <definedName name="三研_売上税抜金額" localSheetId="10">別紙_テンプレート_DB!$AF$3:$AF$65423</definedName>
    <definedName name="三研予測_年月" localSheetId="10">別紙_テンプレート_DB!$AQ$3:$AQ$65423</definedName>
    <definedName name="三研予測_予測原価金額" localSheetId="10">別紙_テンプレート_DB!$AS$3:$AS$65423</definedName>
    <definedName name="三研予測_予測売上金額" localSheetId="10">別紙_テンプレート_DB!$AR$3:$AR$65423</definedName>
    <definedName name="統計集計先_CD" localSheetId="10">別紙_テンプレート_DB!$DF$3:$DF$65423</definedName>
    <definedName name="統計集計先_経費合計" localSheetId="10">別紙_テンプレート_DB!$DJ$3:$DJ$65423</definedName>
    <definedName name="統計集計先_人件費一般費" localSheetId="10">別紙_テンプレート_DB!$DI$3:$DI$65423</definedName>
    <definedName name="統計集計先_年月" localSheetId="10">別紙_テンプレート_DB!$DH$3:$DH$65423</definedName>
    <definedName name="統計集計先_部CD" localSheetId="10">別紙_テンプレート_DB!$DG$3:$DG$65423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38" l="1"/>
  <c r="BF3" i="38"/>
  <c r="BB3" i="38"/>
  <c r="AX3" i="38"/>
  <c r="L3" i="38"/>
  <c r="B3" i="38"/>
  <c r="M55" i="37" l="1"/>
  <c r="K55" i="37"/>
  <c r="L55" i="37" s="1"/>
  <c r="J55" i="37"/>
  <c r="G55" i="37" s="1"/>
  <c r="H55" i="37"/>
  <c r="I55" i="37" s="1"/>
  <c r="M54" i="37"/>
  <c r="K54" i="37"/>
  <c r="L54" i="37" s="1"/>
  <c r="J54" i="37"/>
  <c r="G54" i="37" s="1"/>
  <c r="H54" i="37"/>
  <c r="I54" i="37" s="1"/>
  <c r="M53" i="37"/>
  <c r="L53" i="37" s="1"/>
  <c r="K53" i="37"/>
  <c r="J53" i="37"/>
  <c r="G53" i="37" s="1"/>
  <c r="H53" i="37"/>
  <c r="E53" i="37" s="1"/>
  <c r="F53" i="37" s="1"/>
  <c r="M52" i="37"/>
  <c r="L52" i="37" s="1"/>
  <c r="K52" i="37"/>
  <c r="J52" i="37"/>
  <c r="G52" i="37" s="1"/>
  <c r="H52" i="37"/>
  <c r="I52" i="37" s="1"/>
  <c r="M51" i="37"/>
  <c r="M45" i="37" s="1"/>
  <c r="K51" i="37"/>
  <c r="L51" i="37" s="1"/>
  <c r="J51" i="37"/>
  <c r="G51" i="37" s="1"/>
  <c r="H51" i="37"/>
  <c r="I51" i="37" s="1"/>
  <c r="M42" i="37"/>
  <c r="M17" i="37" s="1"/>
  <c r="G17" i="37" s="1"/>
  <c r="K42" i="37"/>
  <c r="L42" i="37" s="1"/>
  <c r="J42" i="37"/>
  <c r="G42" i="37" s="1"/>
  <c r="I42" i="37"/>
  <c r="H42" i="37"/>
  <c r="E42" i="37"/>
  <c r="F42" i="37" s="1"/>
  <c r="M41" i="37"/>
  <c r="K41" i="37"/>
  <c r="L41" i="37" s="1"/>
  <c r="J41" i="37"/>
  <c r="G41" i="37" s="1"/>
  <c r="I41" i="37"/>
  <c r="H41" i="37"/>
  <c r="H15" i="37" s="1"/>
  <c r="M40" i="37"/>
  <c r="L40" i="37" s="1"/>
  <c r="K40" i="37"/>
  <c r="J40" i="37"/>
  <c r="H40" i="37"/>
  <c r="E40" i="37" s="1"/>
  <c r="F40" i="37" s="1"/>
  <c r="G40" i="37"/>
  <c r="M39" i="37"/>
  <c r="L39" i="37" s="1"/>
  <c r="K39" i="37"/>
  <c r="J39" i="37"/>
  <c r="G39" i="37" s="1"/>
  <c r="H39" i="37"/>
  <c r="I39" i="37" s="1"/>
  <c r="M38" i="37"/>
  <c r="K38" i="37"/>
  <c r="L38" i="37" s="1"/>
  <c r="J38" i="37"/>
  <c r="G38" i="37" s="1"/>
  <c r="H38" i="37"/>
  <c r="I38" i="37" s="1"/>
  <c r="M37" i="37"/>
  <c r="L37" i="37"/>
  <c r="K37" i="37"/>
  <c r="J37" i="37"/>
  <c r="H37" i="37"/>
  <c r="I37" i="37" s="1"/>
  <c r="G37" i="37"/>
  <c r="E37" i="37"/>
  <c r="F37" i="37" s="1"/>
  <c r="M36" i="37"/>
  <c r="K36" i="37"/>
  <c r="L36" i="37" s="1"/>
  <c r="J36" i="37"/>
  <c r="H36" i="37"/>
  <c r="I36" i="37" s="1"/>
  <c r="G36" i="37"/>
  <c r="M35" i="37"/>
  <c r="M34" i="37" s="1"/>
  <c r="K35" i="37"/>
  <c r="K34" i="37" s="1"/>
  <c r="J35" i="37"/>
  <c r="J34" i="37" s="1"/>
  <c r="G34" i="37" s="1"/>
  <c r="I35" i="37"/>
  <c r="H35" i="37"/>
  <c r="E35" i="37" s="1"/>
  <c r="F35" i="37" s="1"/>
  <c r="G35" i="37"/>
  <c r="M33" i="37"/>
  <c r="M15" i="37" s="1"/>
  <c r="M16" i="37" s="1"/>
  <c r="L33" i="37"/>
  <c r="K33" i="37"/>
  <c r="J33" i="37"/>
  <c r="J15" i="37" s="1"/>
  <c r="I33" i="37"/>
  <c r="H33" i="37"/>
  <c r="E33" i="37"/>
  <c r="M32" i="37"/>
  <c r="K32" i="37"/>
  <c r="L32" i="37" s="1"/>
  <c r="J32" i="37"/>
  <c r="H32" i="37"/>
  <c r="I32" i="37" s="1"/>
  <c r="G32" i="37"/>
  <c r="E32" i="37"/>
  <c r="F32" i="37" s="1"/>
  <c r="M31" i="37"/>
  <c r="K31" i="37"/>
  <c r="L31" i="37" s="1"/>
  <c r="J31" i="37"/>
  <c r="G31" i="37" s="1"/>
  <c r="I31" i="37"/>
  <c r="H31" i="37"/>
  <c r="E31" i="37"/>
  <c r="F31" i="37" s="1"/>
  <c r="M30" i="37"/>
  <c r="K30" i="37"/>
  <c r="L30" i="37" s="1"/>
  <c r="J30" i="37"/>
  <c r="G30" i="37" s="1"/>
  <c r="H30" i="37"/>
  <c r="I30" i="37" s="1"/>
  <c r="M29" i="37"/>
  <c r="L29" i="37" s="1"/>
  <c r="K29" i="37"/>
  <c r="J29" i="37"/>
  <c r="H29" i="37"/>
  <c r="E29" i="37" s="1"/>
  <c r="F29" i="37" s="1"/>
  <c r="G29" i="37"/>
  <c r="M28" i="37"/>
  <c r="L28" i="37"/>
  <c r="K28" i="37"/>
  <c r="J28" i="37"/>
  <c r="G28" i="37" s="1"/>
  <c r="H28" i="37"/>
  <c r="I28" i="37" s="1"/>
  <c r="M27" i="37"/>
  <c r="M26" i="37" s="1"/>
  <c r="M20" i="37" s="1"/>
  <c r="K27" i="37"/>
  <c r="K11" i="37" s="1"/>
  <c r="J27" i="37"/>
  <c r="J11" i="37" s="1"/>
  <c r="H27" i="37"/>
  <c r="I27" i="37" s="1"/>
  <c r="G27" i="37"/>
  <c r="J17" i="37"/>
  <c r="I17" i="37"/>
  <c r="H17" i="37"/>
  <c r="M13" i="37"/>
  <c r="M14" i="37" s="1"/>
  <c r="K13" i="37"/>
  <c r="K14" i="37" s="1"/>
  <c r="J13" i="37"/>
  <c r="G13" i="37" s="1"/>
  <c r="G14" i="37" s="1"/>
  <c r="H13" i="37"/>
  <c r="E13" i="37" s="1"/>
  <c r="H11" i="37"/>
  <c r="G10" i="37"/>
  <c r="F10" i="37"/>
  <c r="E10" i="37"/>
  <c r="E2" i="37"/>
  <c r="L75" i="36"/>
  <c r="I75" i="36"/>
  <c r="F75" i="36"/>
  <c r="N74" i="36"/>
  <c r="M74" i="36"/>
  <c r="L74" i="36"/>
  <c r="K74" i="36"/>
  <c r="J74" i="36"/>
  <c r="I74" i="36"/>
  <c r="H74" i="36"/>
  <c r="G74" i="36"/>
  <c r="F74" i="36"/>
  <c r="N73" i="36"/>
  <c r="M73" i="36"/>
  <c r="L73" i="36"/>
  <c r="K73" i="36"/>
  <c r="J73" i="36"/>
  <c r="I73" i="36"/>
  <c r="H73" i="36"/>
  <c r="G73" i="36"/>
  <c r="F73" i="36"/>
  <c r="N72" i="36"/>
  <c r="M72" i="36"/>
  <c r="L72" i="36"/>
  <c r="K72" i="36"/>
  <c r="J72" i="36"/>
  <c r="I72" i="36"/>
  <c r="H72" i="36"/>
  <c r="G72" i="36"/>
  <c r="F72" i="36"/>
  <c r="N71" i="36"/>
  <c r="M71" i="36"/>
  <c r="L71" i="36"/>
  <c r="K71" i="36"/>
  <c r="J71" i="36"/>
  <c r="I71" i="36"/>
  <c r="H71" i="36"/>
  <c r="G71" i="36"/>
  <c r="F71" i="36"/>
  <c r="L70" i="36"/>
  <c r="I70" i="36"/>
  <c r="N69" i="36"/>
  <c r="M69" i="36"/>
  <c r="L69" i="36"/>
  <c r="K69" i="36"/>
  <c r="J69" i="36"/>
  <c r="I69" i="36"/>
  <c r="H69" i="36"/>
  <c r="G69" i="36"/>
  <c r="F69" i="36"/>
  <c r="L68" i="36"/>
  <c r="I68" i="36"/>
  <c r="F68" i="36"/>
  <c r="N67" i="36"/>
  <c r="M67" i="36"/>
  <c r="L67" i="36"/>
  <c r="K67" i="36"/>
  <c r="J67" i="36"/>
  <c r="I67" i="36"/>
  <c r="H67" i="36"/>
  <c r="G67" i="36"/>
  <c r="F67" i="36"/>
  <c r="L66" i="36"/>
  <c r="I66" i="36"/>
  <c r="F66" i="36"/>
  <c r="N65" i="36"/>
  <c r="M65" i="36"/>
  <c r="L65" i="36"/>
  <c r="K65" i="36"/>
  <c r="J65" i="36"/>
  <c r="I65" i="36"/>
  <c r="H65" i="36"/>
  <c r="G65" i="36"/>
  <c r="F65" i="36"/>
  <c r="N64" i="36"/>
  <c r="M64" i="36"/>
  <c r="L64" i="36"/>
  <c r="K64" i="36"/>
  <c r="J64" i="36"/>
  <c r="I64" i="36"/>
  <c r="H64" i="36"/>
  <c r="G64" i="36"/>
  <c r="F64" i="36"/>
  <c r="N63" i="36"/>
  <c r="M63" i="36"/>
  <c r="L63" i="36"/>
  <c r="K63" i="36"/>
  <c r="J63" i="36"/>
  <c r="I63" i="36"/>
  <c r="H63" i="36"/>
  <c r="G63" i="36"/>
  <c r="F63" i="36"/>
  <c r="N62" i="36"/>
  <c r="M62" i="36"/>
  <c r="L62" i="36"/>
  <c r="K62" i="36"/>
  <c r="J62" i="36"/>
  <c r="I62" i="36"/>
  <c r="H62" i="36"/>
  <c r="G62" i="36"/>
  <c r="F62" i="36"/>
  <c r="L61" i="36"/>
  <c r="I61" i="36"/>
  <c r="N60" i="36"/>
  <c r="M60" i="36"/>
  <c r="L60" i="36"/>
  <c r="K60" i="36"/>
  <c r="J60" i="36"/>
  <c r="I60" i="36"/>
  <c r="H60" i="36"/>
  <c r="G60" i="36"/>
  <c r="F60" i="36"/>
  <c r="L59" i="36"/>
  <c r="I59" i="36"/>
  <c r="F59" i="36"/>
  <c r="N58" i="36"/>
  <c r="M58" i="36"/>
  <c r="L58" i="36"/>
  <c r="K58" i="36"/>
  <c r="J58" i="36"/>
  <c r="I58" i="36"/>
  <c r="H58" i="36"/>
  <c r="G58" i="36"/>
  <c r="F58" i="36"/>
  <c r="L57" i="36"/>
  <c r="I57" i="36"/>
  <c r="F57" i="36"/>
  <c r="N56" i="36"/>
  <c r="M56" i="36"/>
  <c r="L56" i="36"/>
  <c r="K56" i="36"/>
  <c r="J56" i="36"/>
  <c r="I56" i="36"/>
  <c r="H56" i="36"/>
  <c r="G56" i="36"/>
  <c r="F56" i="36"/>
  <c r="N55" i="36"/>
  <c r="M55" i="36"/>
  <c r="L55" i="36"/>
  <c r="K55" i="36"/>
  <c r="J55" i="36"/>
  <c r="I55" i="36"/>
  <c r="H55" i="36"/>
  <c r="G55" i="36"/>
  <c r="F55" i="36"/>
  <c r="N54" i="36"/>
  <c r="M54" i="36"/>
  <c r="L54" i="36"/>
  <c r="K54" i="36"/>
  <c r="J54" i="36"/>
  <c r="I54" i="36"/>
  <c r="H54" i="36"/>
  <c r="G54" i="36"/>
  <c r="F54" i="36"/>
  <c r="N53" i="36"/>
  <c r="M53" i="36"/>
  <c r="L53" i="36"/>
  <c r="K53" i="36"/>
  <c r="J53" i="36"/>
  <c r="I53" i="36"/>
  <c r="H53" i="36"/>
  <c r="G53" i="36"/>
  <c r="F53" i="36"/>
  <c r="L52" i="36"/>
  <c r="I52" i="36"/>
  <c r="N51" i="36"/>
  <c r="M51" i="36"/>
  <c r="L51" i="36"/>
  <c r="K51" i="36"/>
  <c r="J51" i="36"/>
  <c r="I51" i="36"/>
  <c r="H51" i="36"/>
  <c r="G51" i="36"/>
  <c r="F51" i="36"/>
  <c r="L50" i="36"/>
  <c r="I50" i="36"/>
  <c r="F50" i="36"/>
  <c r="N49" i="36"/>
  <c r="M49" i="36"/>
  <c r="L49" i="36"/>
  <c r="K49" i="36"/>
  <c r="J49" i="36"/>
  <c r="I49" i="36"/>
  <c r="H49" i="36"/>
  <c r="G49" i="36"/>
  <c r="F49" i="36"/>
  <c r="L48" i="36"/>
  <c r="I48" i="36"/>
  <c r="F48" i="36"/>
  <c r="N47" i="36"/>
  <c r="M47" i="36"/>
  <c r="L47" i="36"/>
  <c r="K47" i="36"/>
  <c r="J47" i="36"/>
  <c r="I47" i="36"/>
  <c r="H47" i="36"/>
  <c r="G47" i="36"/>
  <c r="F47" i="36"/>
  <c r="N46" i="36"/>
  <c r="M46" i="36"/>
  <c r="L46" i="36"/>
  <c r="K46" i="36"/>
  <c r="J46" i="36"/>
  <c r="I46" i="36"/>
  <c r="H46" i="36"/>
  <c r="G46" i="36"/>
  <c r="F46" i="36"/>
  <c r="N45" i="36"/>
  <c r="M45" i="36"/>
  <c r="L45" i="36"/>
  <c r="K45" i="36"/>
  <c r="J45" i="36"/>
  <c r="I45" i="36"/>
  <c r="H45" i="36"/>
  <c r="G45" i="36"/>
  <c r="F45" i="36"/>
  <c r="N44" i="36"/>
  <c r="M44" i="36"/>
  <c r="L44" i="36"/>
  <c r="K44" i="36"/>
  <c r="J44" i="36"/>
  <c r="I44" i="36"/>
  <c r="H44" i="36"/>
  <c r="G44" i="36"/>
  <c r="F44" i="36"/>
  <c r="L43" i="36"/>
  <c r="I43" i="36"/>
  <c r="N42" i="36"/>
  <c r="M42" i="36"/>
  <c r="L42" i="36"/>
  <c r="K42" i="36"/>
  <c r="J42" i="36"/>
  <c r="I42" i="36"/>
  <c r="H42" i="36"/>
  <c r="G42" i="36"/>
  <c r="F42" i="36"/>
  <c r="L41" i="36"/>
  <c r="I41" i="36"/>
  <c r="F41" i="36"/>
  <c r="N40" i="36"/>
  <c r="M40" i="36"/>
  <c r="L40" i="36"/>
  <c r="K40" i="36"/>
  <c r="J40" i="36"/>
  <c r="I40" i="36"/>
  <c r="H40" i="36"/>
  <c r="G40" i="36"/>
  <c r="F40" i="36"/>
  <c r="L39" i="36"/>
  <c r="I39" i="36"/>
  <c r="F39" i="36"/>
  <c r="N38" i="36"/>
  <c r="M38" i="36"/>
  <c r="L38" i="36"/>
  <c r="K38" i="36"/>
  <c r="J38" i="36"/>
  <c r="I38" i="36"/>
  <c r="H38" i="36"/>
  <c r="G38" i="36"/>
  <c r="F38" i="36"/>
  <c r="N37" i="36"/>
  <c r="M37" i="36"/>
  <c r="L37" i="36"/>
  <c r="K37" i="36"/>
  <c r="J37" i="36"/>
  <c r="I37" i="36"/>
  <c r="H37" i="36"/>
  <c r="G37" i="36"/>
  <c r="F37" i="36"/>
  <c r="N36" i="36"/>
  <c r="M36" i="36"/>
  <c r="L36" i="36"/>
  <c r="K36" i="36"/>
  <c r="J36" i="36"/>
  <c r="I36" i="36"/>
  <c r="H36" i="36"/>
  <c r="G36" i="36"/>
  <c r="F36" i="36"/>
  <c r="N35" i="36"/>
  <c r="M35" i="36"/>
  <c r="L35" i="36"/>
  <c r="K35" i="36"/>
  <c r="J35" i="36"/>
  <c r="I35" i="36"/>
  <c r="H35" i="36"/>
  <c r="G35" i="36"/>
  <c r="F35" i="36"/>
  <c r="L34" i="36"/>
  <c r="I34" i="36"/>
  <c r="N33" i="36"/>
  <c r="M33" i="36"/>
  <c r="L33" i="36"/>
  <c r="K33" i="36"/>
  <c r="J33" i="36"/>
  <c r="I33" i="36"/>
  <c r="H33" i="36"/>
  <c r="G33" i="36"/>
  <c r="F33" i="36"/>
  <c r="L32" i="36"/>
  <c r="I32" i="36"/>
  <c r="F32" i="36"/>
  <c r="N31" i="36"/>
  <c r="M31" i="36"/>
  <c r="L31" i="36"/>
  <c r="K31" i="36"/>
  <c r="J31" i="36"/>
  <c r="I31" i="36"/>
  <c r="H31" i="36"/>
  <c r="G31" i="36"/>
  <c r="F31" i="36"/>
  <c r="L30" i="36"/>
  <c r="I30" i="36"/>
  <c r="F30" i="36"/>
  <c r="N29" i="36"/>
  <c r="M29" i="36"/>
  <c r="L29" i="36"/>
  <c r="K29" i="36"/>
  <c r="J29" i="36"/>
  <c r="I29" i="36"/>
  <c r="H29" i="36"/>
  <c r="G29" i="36"/>
  <c r="F29" i="36"/>
  <c r="N28" i="36"/>
  <c r="M28" i="36"/>
  <c r="L28" i="36"/>
  <c r="K28" i="36"/>
  <c r="J28" i="36"/>
  <c r="I28" i="36"/>
  <c r="H28" i="36"/>
  <c r="G28" i="36"/>
  <c r="F28" i="36"/>
  <c r="N27" i="36"/>
  <c r="M27" i="36"/>
  <c r="L27" i="36"/>
  <c r="K27" i="36"/>
  <c r="J27" i="36"/>
  <c r="I27" i="36"/>
  <c r="H27" i="36"/>
  <c r="G27" i="36"/>
  <c r="F27" i="36"/>
  <c r="N26" i="36"/>
  <c r="M26" i="36"/>
  <c r="L26" i="36"/>
  <c r="K26" i="36"/>
  <c r="J26" i="36"/>
  <c r="I26" i="36"/>
  <c r="H26" i="36"/>
  <c r="G26" i="36"/>
  <c r="F26" i="36"/>
  <c r="L25" i="36"/>
  <c r="I25" i="36"/>
  <c r="N24" i="36"/>
  <c r="M24" i="36"/>
  <c r="L24" i="36"/>
  <c r="K24" i="36"/>
  <c r="J24" i="36"/>
  <c r="I24" i="36"/>
  <c r="H24" i="36"/>
  <c r="G24" i="36"/>
  <c r="F24" i="36"/>
  <c r="L23" i="36"/>
  <c r="I23" i="36"/>
  <c r="F23" i="36"/>
  <c r="N22" i="36"/>
  <c r="M22" i="36"/>
  <c r="L22" i="36"/>
  <c r="K22" i="36"/>
  <c r="J22" i="36"/>
  <c r="I22" i="36"/>
  <c r="H22" i="36"/>
  <c r="F22" i="36"/>
  <c r="G22" i="36" s="1"/>
  <c r="L21" i="36"/>
  <c r="I21" i="36"/>
  <c r="F21" i="36"/>
  <c r="N20" i="36"/>
  <c r="M20" i="36"/>
  <c r="L20" i="36"/>
  <c r="K20" i="36"/>
  <c r="J20" i="36"/>
  <c r="I20" i="36"/>
  <c r="H20" i="36"/>
  <c r="G20" i="36"/>
  <c r="F20" i="36"/>
  <c r="N19" i="36"/>
  <c r="M19" i="36"/>
  <c r="L19" i="36"/>
  <c r="K19" i="36"/>
  <c r="J19" i="36"/>
  <c r="I19" i="36"/>
  <c r="H19" i="36"/>
  <c r="G19" i="36"/>
  <c r="F19" i="36"/>
  <c r="N18" i="36"/>
  <c r="M18" i="36"/>
  <c r="L18" i="36"/>
  <c r="K18" i="36"/>
  <c r="J18" i="36"/>
  <c r="I18" i="36"/>
  <c r="H18" i="36"/>
  <c r="G18" i="36"/>
  <c r="F18" i="36"/>
  <c r="N17" i="36"/>
  <c r="M17" i="36"/>
  <c r="L17" i="36"/>
  <c r="K17" i="36"/>
  <c r="J17" i="36"/>
  <c r="I17" i="36"/>
  <c r="H17" i="36"/>
  <c r="G17" i="36"/>
  <c r="F17" i="36"/>
  <c r="L16" i="36"/>
  <c r="I16" i="36"/>
  <c r="N15" i="36"/>
  <c r="M15" i="36"/>
  <c r="L15" i="36"/>
  <c r="K15" i="36"/>
  <c r="J15" i="36"/>
  <c r="I15" i="36"/>
  <c r="H15" i="36"/>
  <c r="G15" i="36"/>
  <c r="F15" i="36"/>
  <c r="L14" i="36"/>
  <c r="I14" i="36"/>
  <c r="F14" i="36"/>
  <c r="N13" i="36"/>
  <c r="M13" i="36"/>
  <c r="L13" i="36"/>
  <c r="K13" i="36"/>
  <c r="J13" i="36"/>
  <c r="I13" i="36"/>
  <c r="H13" i="36"/>
  <c r="G13" i="36"/>
  <c r="F13" i="36"/>
  <c r="N12" i="36"/>
  <c r="M12" i="36"/>
  <c r="L12" i="36"/>
  <c r="K12" i="36"/>
  <c r="J12" i="36"/>
  <c r="I12" i="36"/>
  <c r="H12" i="36"/>
  <c r="F12" i="36"/>
  <c r="G12" i="36" s="1"/>
  <c r="N11" i="36"/>
  <c r="M11" i="36"/>
  <c r="L11" i="36"/>
  <c r="K11" i="36"/>
  <c r="J11" i="36"/>
  <c r="I11" i="36"/>
  <c r="H11" i="36"/>
  <c r="G11" i="36" s="1"/>
  <c r="F11" i="36"/>
  <c r="N10" i="36"/>
  <c r="M10" i="36"/>
  <c r="L10" i="36"/>
  <c r="K10" i="36"/>
  <c r="J10" i="36"/>
  <c r="I10" i="36"/>
  <c r="H10" i="36"/>
  <c r="G10" i="36"/>
  <c r="F10" i="36"/>
  <c r="N9" i="36"/>
  <c r="M9" i="36"/>
  <c r="L9" i="36"/>
  <c r="K9" i="36"/>
  <c r="J9" i="36"/>
  <c r="I9" i="36"/>
  <c r="H9" i="36"/>
  <c r="F9" i="36"/>
  <c r="G9" i="36" s="1"/>
  <c r="N8" i="36"/>
  <c r="M8" i="36"/>
  <c r="L8" i="36"/>
  <c r="K8" i="36"/>
  <c r="J8" i="36"/>
  <c r="I8" i="36"/>
  <c r="H8" i="36"/>
  <c r="G8" i="36"/>
  <c r="F8" i="36"/>
  <c r="L7" i="36"/>
  <c r="I7" i="36"/>
  <c r="N6" i="36"/>
  <c r="M6" i="36"/>
  <c r="L6" i="36"/>
  <c r="K6" i="36"/>
  <c r="J6" i="36"/>
  <c r="I6" i="36"/>
  <c r="H6" i="36"/>
  <c r="G6" i="36"/>
  <c r="F6" i="36"/>
  <c r="N4" i="36"/>
  <c r="L4" i="36"/>
  <c r="M4" i="36" s="1"/>
  <c r="K4" i="36"/>
  <c r="I5" i="36" s="1"/>
  <c r="J4" i="36"/>
  <c r="I4" i="36"/>
  <c r="H4" i="36"/>
  <c r="F4" i="36"/>
  <c r="G4" i="36" s="1"/>
  <c r="F2" i="36"/>
  <c r="N114" i="35"/>
  <c r="L114" i="35"/>
  <c r="K114" i="35"/>
  <c r="H114" i="35" s="1"/>
  <c r="I114" i="35"/>
  <c r="F114" i="35" s="1"/>
  <c r="N113" i="35"/>
  <c r="L113" i="35"/>
  <c r="M113" i="35" s="1"/>
  <c r="K113" i="35"/>
  <c r="H113" i="35" s="1"/>
  <c r="I113" i="35"/>
  <c r="J113" i="35" s="1"/>
  <c r="N112" i="35"/>
  <c r="L112" i="35"/>
  <c r="M112" i="35" s="1"/>
  <c r="K112" i="35"/>
  <c r="H112" i="35" s="1"/>
  <c r="I112" i="35"/>
  <c r="F112" i="35" s="1"/>
  <c r="N111" i="35"/>
  <c r="M111" i="35"/>
  <c r="L111" i="35"/>
  <c r="K111" i="35"/>
  <c r="H111" i="35" s="1"/>
  <c r="I111" i="35"/>
  <c r="J111" i="35" s="1"/>
  <c r="N110" i="35"/>
  <c r="M110" i="35"/>
  <c r="L110" i="35"/>
  <c r="K110" i="35"/>
  <c r="H110" i="35" s="1"/>
  <c r="I110" i="35"/>
  <c r="J110" i="35" s="1"/>
  <c r="N109" i="35"/>
  <c r="M109" i="35"/>
  <c r="L109" i="35"/>
  <c r="K109" i="35"/>
  <c r="J109" i="35" s="1"/>
  <c r="I109" i="35"/>
  <c r="F109" i="35" s="1"/>
  <c r="N108" i="35"/>
  <c r="N107" i="35" s="1"/>
  <c r="L108" i="35"/>
  <c r="M108" i="35" s="1"/>
  <c r="K108" i="35"/>
  <c r="H108" i="35" s="1"/>
  <c r="I108" i="35"/>
  <c r="J108" i="35" s="1"/>
  <c r="N106" i="35"/>
  <c r="H106" i="35" s="1"/>
  <c r="L106" i="35"/>
  <c r="F106" i="35" s="1"/>
  <c r="K106" i="35"/>
  <c r="I106" i="35"/>
  <c r="N105" i="35"/>
  <c r="L105" i="35"/>
  <c r="M105" i="35" s="1"/>
  <c r="K105" i="35"/>
  <c r="J105" i="35"/>
  <c r="I105" i="35"/>
  <c r="H105" i="35"/>
  <c r="F105" i="35"/>
  <c r="G105" i="35" s="1"/>
  <c r="N104" i="35"/>
  <c r="N96" i="35" s="1"/>
  <c r="L104" i="35"/>
  <c r="M104" i="35" s="1"/>
  <c r="K104" i="35"/>
  <c r="H104" i="35" s="1"/>
  <c r="J104" i="35"/>
  <c r="I104" i="35"/>
  <c r="F104" i="35" s="1"/>
  <c r="N103" i="35"/>
  <c r="L103" i="35"/>
  <c r="M103" i="35" s="1"/>
  <c r="K103" i="35"/>
  <c r="H103" i="35" s="1"/>
  <c r="I103" i="35"/>
  <c r="J103" i="35" s="1"/>
  <c r="N102" i="35"/>
  <c r="N94" i="35" s="1"/>
  <c r="L102" i="35"/>
  <c r="M102" i="35" s="1"/>
  <c r="K102" i="35"/>
  <c r="H102" i="35" s="1"/>
  <c r="I102" i="35"/>
  <c r="J102" i="35" s="1"/>
  <c r="N101" i="35"/>
  <c r="M101" i="35"/>
  <c r="L101" i="35"/>
  <c r="K101" i="35"/>
  <c r="K93" i="35" s="1"/>
  <c r="H93" i="35" s="1"/>
  <c r="I101" i="35"/>
  <c r="F101" i="35"/>
  <c r="N100" i="35"/>
  <c r="N99" i="35" s="1"/>
  <c r="L100" i="35"/>
  <c r="L92" i="35" s="1"/>
  <c r="K100" i="35"/>
  <c r="K99" i="35" s="1"/>
  <c r="H99" i="35" s="1"/>
  <c r="I100" i="35"/>
  <c r="F100" i="35" s="1"/>
  <c r="G100" i="35" s="1"/>
  <c r="H100" i="35"/>
  <c r="L99" i="35"/>
  <c r="I99" i="35"/>
  <c r="F99" i="35" s="1"/>
  <c r="N98" i="35"/>
  <c r="H98" i="35" s="1"/>
  <c r="L98" i="35"/>
  <c r="K98" i="35"/>
  <c r="I98" i="35"/>
  <c r="F98" i="35" s="1"/>
  <c r="N97" i="35"/>
  <c r="L97" i="35"/>
  <c r="M97" i="35" s="1"/>
  <c r="K97" i="35"/>
  <c r="H97" i="35" s="1"/>
  <c r="J97" i="35"/>
  <c r="I97" i="35"/>
  <c r="F97" i="35" s="1"/>
  <c r="L96" i="35"/>
  <c r="M96" i="35" s="1"/>
  <c r="N95" i="35"/>
  <c r="M95" i="35"/>
  <c r="L95" i="35"/>
  <c r="N93" i="35"/>
  <c r="L93" i="35"/>
  <c r="I93" i="35"/>
  <c r="K92" i="35"/>
  <c r="I92" i="35"/>
  <c r="N90" i="35"/>
  <c r="L90" i="35"/>
  <c r="K90" i="35"/>
  <c r="I90" i="35"/>
  <c r="F90" i="35" s="1"/>
  <c r="H90" i="35"/>
  <c r="N89" i="35"/>
  <c r="M89" i="35" s="1"/>
  <c r="L89" i="35"/>
  <c r="K89" i="35"/>
  <c r="I89" i="35"/>
  <c r="J89" i="35" s="1"/>
  <c r="N88" i="35"/>
  <c r="L88" i="35"/>
  <c r="M88" i="35" s="1"/>
  <c r="K88" i="35"/>
  <c r="J88" i="35"/>
  <c r="I88" i="35"/>
  <c r="H88" i="35"/>
  <c r="F88" i="35"/>
  <c r="N87" i="35"/>
  <c r="M87" i="35"/>
  <c r="L87" i="35"/>
  <c r="F87" i="35" s="1"/>
  <c r="K87" i="35"/>
  <c r="J87" i="35" s="1"/>
  <c r="I87" i="35"/>
  <c r="N86" i="35"/>
  <c r="L86" i="35"/>
  <c r="M86" i="35" s="1"/>
  <c r="K86" i="35"/>
  <c r="H86" i="35" s="1"/>
  <c r="I86" i="35"/>
  <c r="J86" i="35" s="1"/>
  <c r="N85" i="35"/>
  <c r="H85" i="35" s="1"/>
  <c r="M85" i="35"/>
  <c r="L85" i="35"/>
  <c r="F85" i="35" s="1"/>
  <c r="K85" i="35"/>
  <c r="J85" i="35"/>
  <c r="I85" i="35"/>
  <c r="N84" i="35"/>
  <c r="N83" i="35" s="1"/>
  <c r="L84" i="35"/>
  <c r="M84" i="35" s="1"/>
  <c r="K84" i="35"/>
  <c r="H84" i="35" s="1"/>
  <c r="I84" i="35"/>
  <c r="J84" i="35" s="1"/>
  <c r="N82" i="35"/>
  <c r="L82" i="35"/>
  <c r="K82" i="35"/>
  <c r="H82" i="35" s="1"/>
  <c r="I82" i="35"/>
  <c r="F82" i="35"/>
  <c r="N81" i="35"/>
  <c r="L81" i="35"/>
  <c r="M81" i="35" s="1"/>
  <c r="K81" i="35"/>
  <c r="J81" i="35" s="1"/>
  <c r="I81" i="35"/>
  <c r="N80" i="35"/>
  <c r="L80" i="35"/>
  <c r="M80" i="35" s="1"/>
  <c r="K80" i="35"/>
  <c r="H80" i="35" s="1"/>
  <c r="I80" i="35"/>
  <c r="J80" i="35" s="1"/>
  <c r="N79" i="35"/>
  <c r="H79" i="35" s="1"/>
  <c r="M79" i="35"/>
  <c r="L79" i="35"/>
  <c r="K79" i="35"/>
  <c r="I79" i="35"/>
  <c r="J79" i="35" s="1"/>
  <c r="N78" i="35"/>
  <c r="L78" i="35"/>
  <c r="M78" i="35" s="1"/>
  <c r="K78" i="35"/>
  <c r="H78" i="35" s="1"/>
  <c r="I78" i="35"/>
  <c r="J78" i="35" s="1"/>
  <c r="N77" i="35"/>
  <c r="L77" i="35"/>
  <c r="M77" i="35" s="1"/>
  <c r="K77" i="35"/>
  <c r="H77" i="35" s="1"/>
  <c r="I77" i="35"/>
  <c r="I75" i="35" s="1"/>
  <c r="N76" i="35"/>
  <c r="N75" i="35" s="1"/>
  <c r="L76" i="35"/>
  <c r="M76" i="35" s="1"/>
  <c r="K76" i="35"/>
  <c r="K75" i="35" s="1"/>
  <c r="I76" i="35"/>
  <c r="J76" i="35" s="1"/>
  <c r="L75" i="35"/>
  <c r="N74" i="35"/>
  <c r="L74" i="35"/>
  <c r="K74" i="35"/>
  <c r="H74" i="35" s="1"/>
  <c r="I74" i="35"/>
  <c r="F74" i="35" s="1"/>
  <c r="N73" i="35"/>
  <c r="L73" i="35"/>
  <c r="M73" i="35" s="1"/>
  <c r="K73" i="35"/>
  <c r="J73" i="35"/>
  <c r="I73" i="35"/>
  <c r="F73" i="35" s="1"/>
  <c r="G73" i="35" s="1"/>
  <c r="H73" i="35"/>
  <c r="N72" i="35"/>
  <c r="L72" i="35"/>
  <c r="M72" i="35" s="1"/>
  <c r="K72" i="35"/>
  <c r="J72" i="35" s="1"/>
  <c r="I72" i="35"/>
  <c r="F72" i="35" s="1"/>
  <c r="N71" i="35"/>
  <c r="N67" i="35" s="1"/>
  <c r="L71" i="35"/>
  <c r="M71" i="35" s="1"/>
  <c r="K71" i="35"/>
  <c r="H71" i="35" s="1"/>
  <c r="I71" i="35"/>
  <c r="J71" i="35" s="1"/>
  <c r="F71" i="35"/>
  <c r="N70" i="35"/>
  <c r="M70" i="35" s="1"/>
  <c r="L70" i="35"/>
  <c r="K70" i="35"/>
  <c r="J70" i="35"/>
  <c r="I70" i="35"/>
  <c r="F70" i="35" s="1"/>
  <c r="H70" i="35"/>
  <c r="N69" i="35"/>
  <c r="M69" i="35"/>
  <c r="L69" i="35"/>
  <c r="K69" i="35"/>
  <c r="H69" i="35" s="1"/>
  <c r="I69" i="35"/>
  <c r="J69" i="35" s="1"/>
  <c r="N68" i="35"/>
  <c r="L68" i="35"/>
  <c r="L67" i="35" s="1"/>
  <c r="M67" i="35" s="1"/>
  <c r="K68" i="35"/>
  <c r="I68" i="35"/>
  <c r="F68" i="35" s="1"/>
  <c r="N66" i="35"/>
  <c r="L66" i="35"/>
  <c r="K66" i="35"/>
  <c r="H66" i="35" s="1"/>
  <c r="I66" i="35"/>
  <c r="F66" i="35"/>
  <c r="N65" i="35"/>
  <c r="M65" i="35"/>
  <c r="L65" i="35"/>
  <c r="K65" i="35"/>
  <c r="J65" i="35" s="1"/>
  <c r="I65" i="35"/>
  <c r="F65" i="35"/>
  <c r="N64" i="35"/>
  <c r="H64" i="35" s="1"/>
  <c r="L64" i="35"/>
  <c r="K64" i="35"/>
  <c r="I64" i="35"/>
  <c r="J64" i="35" s="1"/>
  <c r="N63" i="35"/>
  <c r="L63" i="35"/>
  <c r="M63" i="35" s="1"/>
  <c r="K63" i="35"/>
  <c r="I63" i="35"/>
  <c r="N62" i="35"/>
  <c r="L62" i="35"/>
  <c r="M62" i="35" s="1"/>
  <c r="K62" i="35"/>
  <c r="H62" i="35" s="1"/>
  <c r="I62" i="35"/>
  <c r="J62" i="35" s="1"/>
  <c r="N61" i="35"/>
  <c r="M61" i="35"/>
  <c r="L61" i="35"/>
  <c r="K61" i="35"/>
  <c r="J61" i="35" s="1"/>
  <c r="I61" i="35"/>
  <c r="F61" i="35" s="1"/>
  <c r="N60" i="35"/>
  <c r="M60" i="35" s="1"/>
  <c r="L60" i="35"/>
  <c r="L59" i="35" s="1"/>
  <c r="K60" i="35"/>
  <c r="H60" i="35" s="1"/>
  <c r="I60" i="35"/>
  <c r="J60" i="35" s="1"/>
  <c r="F60" i="35"/>
  <c r="N58" i="35"/>
  <c r="L58" i="35"/>
  <c r="F58" i="35" s="1"/>
  <c r="K58" i="35"/>
  <c r="I58" i="35"/>
  <c r="N57" i="35"/>
  <c r="M57" i="35"/>
  <c r="L57" i="35"/>
  <c r="K57" i="35"/>
  <c r="H57" i="35" s="1"/>
  <c r="I57" i="35"/>
  <c r="J57" i="35" s="1"/>
  <c r="N56" i="35"/>
  <c r="M56" i="35"/>
  <c r="L56" i="35"/>
  <c r="K56" i="35"/>
  <c r="I56" i="35"/>
  <c r="J56" i="35" s="1"/>
  <c r="N55" i="35"/>
  <c r="M55" i="35"/>
  <c r="L55" i="35"/>
  <c r="K55" i="35"/>
  <c r="H55" i="35" s="1"/>
  <c r="I55" i="35"/>
  <c r="J55" i="35" s="1"/>
  <c r="N54" i="35"/>
  <c r="H54" i="35" s="1"/>
  <c r="L54" i="35"/>
  <c r="M54" i="35" s="1"/>
  <c r="K54" i="35"/>
  <c r="I54" i="35"/>
  <c r="J54" i="35" s="1"/>
  <c r="N53" i="35"/>
  <c r="L53" i="35"/>
  <c r="K53" i="35"/>
  <c r="I53" i="35"/>
  <c r="N52" i="35"/>
  <c r="L52" i="35"/>
  <c r="K52" i="35"/>
  <c r="H52" i="35" s="1"/>
  <c r="I52" i="35"/>
  <c r="N50" i="35"/>
  <c r="L50" i="35"/>
  <c r="L7" i="35" s="1"/>
  <c r="F7" i="35" s="1"/>
  <c r="K50" i="35"/>
  <c r="H50" i="35" s="1"/>
  <c r="I50" i="35"/>
  <c r="N49" i="35"/>
  <c r="M49" i="35"/>
  <c r="L49" i="35"/>
  <c r="K49" i="35"/>
  <c r="I49" i="35"/>
  <c r="J49" i="35" s="1"/>
  <c r="H49" i="35"/>
  <c r="N48" i="35"/>
  <c r="L48" i="35"/>
  <c r="M48" i="35" s="1"/>
  <c r="K48" i="35"/>
  <c r="I48" i="35"/>
  <c r="N47" i="35"/>
  <c r="L47" i="35"/>
  <c r="M47" i="35" s="1"/>
  <c r="K47" i="35"/>
  <c r="H47" i="35" s="1"/>
  <c r="I47" i="35"/>
  <c r="J47" i="35" s="1"/>
  <c r="N46" i="35"/>
  <c r="M46" i="35" s="1"/>
  <c r="L46" i="35"/>
  <c r="K46" i="35"/>
  <c r="J46" i="35" s="1"/>
  <c r="I46" i="35"/>
  <c r="F46" i="35"/>
  <c r="N45" i="35"/>
  <c r="M45" i="35"/>
  <c r="L45" i="35"/>
  <c r="K45" i="35"/>
  <c r="H45" i="35" s="1"/>
  <c r="I45" i="35"/>
  <c r="F45" i="35" s="1"/>
  <c r="N44" i="35"/>
  <c r="L44" i="35"/>
  <c r="K44" i="35"/>
  <c r="J44" i="35" s="1"/>
  <c r="I44" i="35"/>
  <c r="F44" i="35"/>
  <c r="N42" i="35"/>
  <c r="L42" i="35"/>
  <c r="K42" i="35"/>
  <c r="H42" i="35" s="1"/>
  <c r="I42" i="35"/>
  <c r="N41" i="35"/>
  <c r="L41" i="35"/>
  <c r="F41" i="35" s="1"/>
  <c r="K41" i="35"/>
  <c r="J41" i="35"/>
  <c r="I41" i="35"/>
  <c r="N40" i="35"/>
  <c r="L40" i="35"/>
  <c r="M40" i="35" s="1"/>
  <c r="K40" i="35"/>
  <c r="H40" i="35" s="1"/>
  <c r="I40" i="35"/>
  <c r="N39" i="35"/>
  <c r="L39" i="35"/>
  <c r="K39" i="35"/>
  <c r="I39" i="35"/>
  <c r="H39" i="35"/>
  <c r="F39" i="35"/>
  <c r="N38" i="35"/>
  <c r="N35" i="35" s="1"/>
  <c r="L38" i="35"/>
  <c r="M38" i="35" s="1"/>
  <c r="K38" i="35"/>
  <c r="I38" i="35"/>
  <c r="F38" i="35"/>
  <c r="N37" i="35"/>
  <c r="L37" i="35"/>
  <c r="K37" i="35"/>
  <c r="J37" i="35" s="1"/>
  <c r="I37" i="35"/>
  <c r="N36" i="35"/>
  <c r="L36" i="35"/>
  <c r="M36" i="35" s="1"/>
  <c r="K36" i="35"/>
  <c r="I36" i="35"/>
  <c r="I35" i="35" s="1"/>
  <c r="N34" i="35"/>
  <c r="M34" i="35" s="1"/>
  <c r="L34" i="35"/>
  <c r="K34" i="35"/>
  <c r="H34" i="35" s="1"/>
  <c r="I34" i="35"/>
  <c r="N33" i="35"/>
  <c r="H33" i="35" s="1"/>
  <c r="L33" i="35"/>
  <c r="M33" i="35" s="1"/>
  <c r="K33" i="35"/>
  <c r="I33" i="35"/>
  <c r="J33" i="35" s="1"/>
  <c r="N32" i="35"/>
  <c r="L32" i="35"/>
  <c r="M32" i="35" s="1"/>
  <c r="K32" i="35"/>
  <c r="I32" i="35"/>
  <c r="N31" i="35"/>
  <c r="H31" i="35" s="1"/>
  <c r="L31" i="35"/>
  <c r="M31" i="35" s="1"/>
  <c r="K31" i="35"/>
  <c r="I31" i="35"/>
  <c r="N30" i="35"/>
  <c r="L30" i="35"/>
  <c r="K30" i="35"/>
  <c r="I30" i="35"/>
  <c r="J30" i="35" s="1"/>
  <c r="H30" i="35"/>
  <c r="N29" i="35"/>
  <c r="L26" i="35" s="1"/>
  <c r="L29" i="35"/>
  <c r="K29" i="35"/>
  <c r="I26" i="35" s="1"/>
  <c r="I29" i="35"/>
  <c r="N25" i="35"/>
  <c r="L25" i="35"/>
  <c r="M25" i="35" s="1"/>
  <c r="K25" i="35"/>
  <c r="I25" i="35"/>
  <c r="N24" i="35"/>
  <c r="L24" i="35"/>
  <c r="K24" i="35"/>
  <c r="H24" i="35" s="1"/>
  <c r="I24" i="35"/>
  <c r="N23" i="35"/>
  <c r="L23" i="35"/>
  <c r="K23" i="35"/>
  <c r="H23" i="35" s="1"/>
  <c r="I23" i="35"/>
  <c r="N22" i="35"/>
  <c r="L22" i="35"/>
  <c r="K22" i="35"/>
  <c r="H22" i="35" s="1"/>
  <c r="I22" i="35"/>
  <c r="J22" i="35" s="1"/>
  <c r="N21" i="35"/>
  <c r="M21" i="35"/>
  <c r="L21" i="35"/>
  <c r="K21" i="35"/>
  <c r="H21" i="35" s="1"/>
  <c r="I21" i="35"/>
  <c r="F21" i="35" s="1"/>
  <c r="N20" i="35"/>
  <c r="H20" i="35" s="1"/>
  <c r="L20" i="35"/>
  <c r="K20" i="35"/>
  <c r="I20" i="35"/>
  <c r="J20" i="35" s="1"/>
  <c r="N16" i="35"/>
  <c r="M16" i="35" s="1"/>
  <c r="L16" i="35"/>
  <c r="K16" i="35"/>
  <c r="I16" i="35"/>
  <c r="J16" i="35" s="1"/>
  <c r="N15" i="35"/>
  <c r="L15" i="35"/>
  <c r="K15" i="35"/>
  <c r="I15" i="35"/>
  <c r="N14" i="35"/>
  <c r="M14" i="35" s="1"/>
  <c r="L14" i="35"/>
  <c r="K14" i="35"/>
  <c r="H14" i="35" s="1"/>
  <c r="I14" i="35"/>
  <c r="F14" i="35"/>
  <c r="N13" i="35"/>
  <c r="L13" i="35"/>
  <c r="K13" i="35"/>
  <c r="I13" i="35"/>
  <c r="N12" i="35"/>
  <c r="M12" i="35" s="1"/>
  <c r="L12" i="35"/>
  <c r="K12" i="35"/>
  <c r="I12" i="35"/>
  <c r="F12" i="35" s="1"/>
  <c r="N11" i="35"/>
  <c r="L8" i="35" s="1"/>
  <c r="L11" i="35"/>
  <c r="K11" i="35"/>
  <c r="I11" i="35"/>
  <c r="F11" i="35" s="1"/>
  <c r="N7" i="35"/>
  <c r="H7" i="35" s="1"/>
  <c r="K7" i="35"/>
  <c r="I7" i="35"/>
  <c r="N4" i="35"/>
  <c r="M4" i="35"/>
  <c r="K4" i="35"/>
  <c r="J4" i="35"/>
  <c r="F2" i="35"/>
  <c r="L35" i="34"/>
  <c r="H35" i="34"/>
  <c r="H34" i="34"/>
  <c r="L30" i="34"/>
  <c r="I30" i="34"/>
  <c r="I35" i="34" s="1"/>
  <c r="F35" i="34" s="1"/>
  <c r="M29" i="34"/>
  <c r="J29" i="34"/>
  <c r="F29" i="34"/>
  <c r="G29" i="34" s="1"/>
  <c r="M28" i="34"/>
  <c r="J28" i="34"/>
  <c r="H28" i="34"/>
  <c r="F28" i="34"/>
  <c r="G28" i="34" s="1"/>
  <c r="L27" i="34"/>
  <c r="I27" i="34"/>
  <c r="F27" i="34"/>
  <c r="H25" i="34"/>
  <c r="L24" i="34"/>
  <c r="L25" i="34" s="1"/>
  <c r="I24" i="34"/>
  <c r="I25" i="34" s="1"/>
  <c r="F25" i="34" s="1"/>
  <c r="H24" i="34"/>
  <c r="L21" i="34"/>
  <c r="I21" i="34"/>
  <c r="F21" i="34" s="1"/>
  <c r="H19" i="34"/>
  <c r="L18" i="34"/>
  <c r="L19" i="34" s="1"/>
  <c r="I18" i="34"/>
  <c r="I19" i="34" s="1"/>
  <c r="F19" i="34" s="1"/>
  <c r="H18" i="34"/>
  <c r="F18" i="34"/>
  <c r="L17" i="34"/>
  <c r="M17" i="34" s="1"/>
  <c r="N16" i="34"/>
  <c r="L16" i="34"/>
  <c r="M16" i="34" s="1"/>
  <c r="K16" i="34"/>
  <c r="H16" i="34" s="1"/>
  <c r="I16" i="34"/>
  <c r="J16" i="34" s="1"/>
  <c r="L15" i="34"/>
  <c r="I15" i="34"/>
  <c r="F15" i="34" s="1"/>
  <c r="H13" i="34"/>
  <c r="L12" i="34"/>
  <c r="L13" i="34" s="1"/>
  <c r="I12" i="34"/>
  <c r="I13" i="34" s="1"/>
  <c r="H12" i="34"/>
  <c r="F12" i="34"/>
  <c r="L9" i="34"/>
  <c r="I9" i="34"/>
  <c r="F9" i="34" s="1"/>
  <c r="N7" i="34"/>
  <c r="K7" i="34"/>
  <c r="H7" i="34"/>
  <c r="N6" i="34"/>
  <c r="K6" i="34"/>
  <c r="H6" i="34"/>
  <c r="F2" i="34"/>
  <c r="M43" i="37" l="1"/>
  <c r="M23" i="37"/>
  <c r="G11" i="37"/>
  <c r="F11" i="37" s="1"/>
  <c r="J4" i="37"/>
  <c r="J12" i="37"/>
  <c r="E11" i="37"/>
  <c r="E12" i="37" s="1"/>
  <c r="F13" i="37"/>
  <c r="E14" i="37"/>
  <c r="E17" i="37"/>
  <c r="F17" i="37" s="1"/>
  <c r="E15" i="37"/>
  <c r="F15" i="37" s="1"/>
  <c r="I15" i="37"/>
  <c r="H16" i="37"/>
  <c r="M56" i="37"/>
  <c r="M48" i="37"/>
  <c r="L34" i="37"/>
  <c r="K12" i="37"/>
  <c r="L11" i="37"/>
  <c r="F33" i="37"/>
  <c r="G15" i="37"/>
  <c r="G16" i="37" s="1"/>
  <c r="J16" i="37"/>
  <c r="I53" i="37"/>
  <c r="E55" i="37"/>
  <c r="F55" i="37" s="1"/>
  <c r="E28" i="37"/>
  <c r="F28" i="37" s="1"/>
  <c r="H34" i="37"/>
  <c r="E39" i="37"/>
  <c r="F39" i="37" s="1"/>
  <c r="J45" i="37"/>
  <c r="E52" i="37"/>
  <c r="F52" i="37" s="1"/>
  <c r="F16" i="34"/>
  <c r="G16" i="34" s="1"/>
  <c r="H4" i="37"/>
  <c r="J26" i="37"/>
  <c r="E36" i="37"/>
  <c r="F36" i="37" s="1"/>
  <c r="K45" i="37"/>
  <c r="K47" i="37" s="1"/>
  <c r="L27" i="37"/>
  <c r="L13" i="37"/>
  <c r="H26" i="37"/>
  <c r="I29" i="37"/>
  <c r="L35" i="37"/>
  <c r="I40" i="37"/>
  <c r="M11" i="37"/>
  <c r="H12" i="37"/>
  <c r="K26" i="37"/>
  <c r="K15" i="37"/>
  <c r="K4" i="37" s="1"/>
  <c r="K17" i="37"/>
  <c r="L17" i="37" s="1"/>
  <c r="H45" i="37"/>
  <c r="H14" i="37"/>
  <c r="I17" i="34"/>
  <c r="F17" i="34" s="1"/>
  <c r="G17" i="34" s="1"/>
  <c r="J14" i="37"/>
  <c r="E41" i="37"/>
  <c r="F41" i="37" s="1"/>
  <c r="I11" i="37"/>
  <c r="I13" i="37"/>
  <c r="E30" i="37"/>
  <c r="F30" i="37" s="1"/>
  <c r="E54" i="37"/>
  <c r="F54" i="37" s="1"/>
  <c r="E27" i="37"/>
  <c r="F27" i="37" s="1"/>
  <c r="G33" i="37"/>
  <c r="E38" i="37"/>
  <c r="F38" i="37" s="1"/>
  <c r="E51" i="37"/>
  <c r="F51" i="37" s="1"/>
  <c r="J75" i="35"/>
  <c r="F75" i="35"/>
  <c r="G97" i="35"/>
  <c r="H83" i="35"/>
  <c r="G104" i="35"/>
  <c r="G85" i="35"/>
  <c r="G112" i="35"/>
  <c r="H75" i="35"/>
  <c r="G60" i="35"/>
  <c r="G70" i="35"/>
  <c r="M75" i="35"/>
  <c r="L17" i="35"/>
  <c r="F33" i="35"/>
  <c r="G33" i="35" s="1"/>
  <c r="H41" i="35"/>
  <c r="G41" i="35" s="1"/>
  <c r="H56" i="35"/>
  <c r="F64" i="35"/>
  <c r="K67" i="35"/>
  <c r="J77" i="35"/>
  <c r="F79" i="35"/>
  <c r="G79" i="35" s="1"/>
  <c r="I107" i="35"/>
  <c r="I8" i="35"/>
  <c r="H13" i="35"/>
  <c r="J39" i="35"/>
  <c r="F48" i="35"/>
  <c r="G48" i="35" s="1"/>
  <c r="F57" i="35"/>
  <c r="G57" i="35" s="1"/>
  <c r="F62" i="35"/>
  <c r="G62" i="35" s="1"/>
  <c r="F76" i="35"/>
  <c r="I94" i="35"/>
  <c r="J94" i="35" s="1"/>
  <c r="J100" i="35"/>
  <c r="F102" i="35"/>
  <c r="G102" i="35" s="1"/>
  <c r="H109" i="35"/>
  <c r="G109" i="35" s="1"/>
  <c r="F24" i="35"/>
  <c r="H16" i="35"/>
  <c r="F22" i="35"/>
  <c r="G22" i="35" s="1"/>
  <c r="F25" i="35"/>
  <c r="F13" i="35"/>
  <c r="G13" i="35" s="1"/>
  <c r="F16" i="35"/>
  <c r="J25" i="35"/>
  <c r="M30" i="35"/>
  <c r="F37" i="35"/>
  <c r="M39" i="35"/>
  <c r="F42" i="35"/>
  <c r="H48" i="35"/>
  <c r="I51" i="35"/>
  <c r="J51" i="35" s="1"/>
  <c r="M68" i="35"/>
  <c r="H72" i="35"/>
  <c r="G72" i="35" s="1"/>
  <c r="F81" i="35"/>
  <c r="I83" i="35"/>
  <c r="J83" i="35" s="1"/>
  <c r="K94" i="35"/>
  <c r="H94" i="35" s="1"/>
  <c r="I96" i="35"/>
  <c r="K107" i="35"/>
  <c r="H107" i="35" s="1"/>
  <c r="J112" i="35"/>
  <c r="H25" i="35"/>
  <c r="K51" i="35"/>
  <c r="H51" i="35" s="1"/>
  <c r="H76" i="35"/>
  <c r="H81" i="35"/>
  <c r="K83" i="35"/>
  <c r="H87" i="35"/>
  <c r="G87" i="35" s="1"/>
  <c r="L94" i="35"/>
  <c r="M94" i="35" s="1"/>
  <c r="L107" i="35"/>
  <c r="M107" i="35" s="1"/>
  <c r="F111" i="35"/>
  <c r="G111" i="35" s="1"/>
  <c r="F30" i="34"/>
  <c r="J31" i="35"/>
  <c r="M37" i="35"/>
  <c r="F40" i="35"/>
  <c r="M52" i="35"/>
  <c r="F69" i="35"/>
  <c r="G69" i="35" s="1"/>
  <c r="L83" i="35"/>
  <c r="M83" i="35" s="1"/>
  <c r="F89" i="35"/>
  <c r="K96" i="35"/>
  <c r="H96" i="35" s="1"/>
  <c r="M100" i="35"/>
  <c r="H15" i="35"/>
  <c r="K9" i="35"/>
  <c r="J14" i="35"/>
  <c r="M22" i="35"/>
  <c r="J34" i="35"/>
  <c r="F78" i="35"/>
  <c r="G78" i="35" s="1"/>
  <c r="H89" i="35"/>
  <c r="F92" i="35"/>
  <c r="F108" i="35"/>
  <c r="G108" i="35" s="1"/>
  <c r="G71" i="35"/>
  <c r="F84" i="35"/>
  <c r="G84" i="35" s="1"/>
  <c r="M11" i="35"/>
  <c r="J23" i="35"/>
  <c r="F29" i="35"/>
  <c r="J38" i="35"/>
  <c r="H44" i="35"/>
  <c r="G44" i="35" s="1"/>
  <c r="J53" i="35"/>
  <c r="I95" i="35"/>
  <c r="F113" i="35"/>
  <c r="G113" i="35" s="1"/>
  <c r="M20" i="35"/>
  <c r="J29" i="35"/>
  <c r="H38" i="35"/>
  <c r="F53" i="35"/>
  <c r="G53" i="35" s="1"/>
  <c r="F56" i="35"/>
  <c r="H61" i="35"/>
  <c r="G61" i="35" s="1"/>
  <c r="H65" i="35"/>
  <c r="G65" i="35" s="1"/>
  <c r="I67" i="35"/>
  <c r="F67" i="35" s="1"/>
  <c r="F80" i="35"/>
  <c r="G80" i="35" s="1"/>
  <c r="F86" i="35"/>
  <c r="G86" i="35" s="1"/>
  <c r="J99" i="35"/>
  <c r="H101" i="35"/>
  <c r="G101" i="35" s="1"/>
  <c r="F110" i="35"/>
  <c r="G110" i="35" s="1"/>
  <c r="H12" i="35"/>
  <c r="F32" i="35"/>
  <c r="H46" i="35"/>
  <c r="G46" i="35" s="1"/>
  <c r="N51" i="35"/>
  <c r="H58" i="35"/>
  <c r="I59" i="35"/>
  <c r="J59" i="35" s="1"/>
  <c r="N92" i="35"/>
  <c r="N91" i="35" s="1"/>
  <c r="K95" i="35"/>
  <c r="H95" i="35" s="1"/>
  <c r="F103" i="35"/>
  <c r="G103" i="35" s="1"/>
  <c r="G12" i="35"/>
  <c r="J15" i="35"/>
  <c r="G21" i="35"/>
  <c r="M23" i="35"/>
  <c r="M29" i="35"/>
  <c r="H32" i="35"/>
  <c r="F36" i="35"/>
  <c r="M44" i="35"/>
  <c r="K59" i="35"/>
  <c r="F77" i="35"/>
  <c r="G77" i="35" s="1"/>
  <c r="G88" i="35"/>
  <c r="M99" i="35"/>
  <c r="J101" i="35"/>
  <c r="F50" i="35"/>
  <c r="J93" i="35"/>
  <c r="M15" i="35"/>
  <c r="J36" i="35"/>
  <c r="G39" i="35"/>
  <c r="G45" i="35"/>
  <c r="I7" i="34"/>
  <c r="F7" i="34" s="1"/>
  <c r="F13" i="34"/>
  <c r="M59" i="35"/>
  <c r="L7" i="34"/>
  <c r="G24" i="35"/>
  <c r="J5" i="36"/>
  <c r="F5" i="36"/>
  <c r="G5" i="36" s="1"/>
  <c r="G64" i="35"/>
  <c r="J67" i="35"/>
  <c r="H67" i="35"/>
  <c r="G16" i="35"/>
  <c r="G14" i="35"/>
  <c r="G40" i="35"/>
  <c r="F17" i="35"/>
  <c r="G38" i="35"/>
  <c r="G99" i="35"/>
  <c r="L4" i="35"/>
  <c r="F59" i="35"/>
  <c r="H59" i="35"/>
  <c r="G75" i="35"/>
  <c r="I10" i="35"/>
  <c r="K10" i="35" s="1"/>
  <c r="F35" i="35"/>
  <c r="J13" i="35"/>
  <c r="F15" i="35"/>
  <c r="G15" i="35" s="1"/>
  <c r="J24" i="35"/>
  <c r="H29" i="35"/>
  <c r="K43" i="35"/>
  <c r="L51" i="35"/>
  <c r="H53" i="35"/>
  <c r="M93" i="35"/>
  <c r="L5" i="36"/>
  <c r="M5" i="36" s="1"/>
  <c r="I6" i="34"/>
  <c r="F6" i="34" s="1"/>
  <c r="J12" i="35"/>
  <c r="F24" i="34"/>
  <c r="J21" i="35"/>
  <c r="F23" i="35"/>
  <c r="G23" i="35" s="1"/>
  <c r="J32" i="35"/>
  <c r="F34" i="35"/>
  <c r="G34" i="35" s="1"/>
  <c r="K35" i="35"/>
  <c r="H35" i="35" s="1"/>
  <c r="M41" i="35"/>
  <c r="L43" i="35"/>
  <c r="N59" i="35"/>
  <c r="F63" i="35"/>
  <c r="F20" i="35"/>
  <c r="G20" i="35" s="1"/>
  <c r="F31" i="35"/>
  <c r="G31" i="35" s="1"/>
  <c r="L35" i="35"/>
  <c r="M35" i="35" s="1"/>
  <c r="H37" i="35"/>
  <c r="G37" i="35" s="1"/>
  <c r="J48" i="35"/>
  <c r="F55" i="35"/>
  <c r="G55" i="35" s="1"/>
  <c r="J92" i="35"/>
  <c r="M24" i="35"/>
  <c r="J40" i="35"/>
  <c r="N43" i="35"/>
  <c r="J45" i="35"/>
  <c r="F47" i="35"/>
  <c r="G47" i="35" s="1"/>
  <c r="F52" i="35"/>
  <c r="G52" i="35" s="1"/>
  <c r="H63" i="35"/>
  <c r="M64" i="35"/>
  <c r="H68" i="35"/>
  <c r="G68" i="35" s="1"/>
  <c r="M53" i="35"/>
  <c r="J63" i="35"/>
  <c r="J68" i="35"/>
  <c r="G12" i="37"/>
  <c r="N27" i="35"/>
  <c r="L28" i="35" s="1"/>
  <c r="N28" i="35" s="1"/>
  <c r="L6" i="34"/>
  <c r="F30" i="35"/>
  <c r="G30" i="35" s="1"/>
  <c r="H36" i="35"/>
  <c r="F49" i="35"/>
  <c r="G49" i="35" s="1"/>
  <c r="J52" i="35"/>
  <c r="F54" i="35"/>
  <c r="G54" i="35" s="1"/>
  <c r="F93" i="35"/>
  <c r="G93" i="35" s="1"/>
  <c r="K27" i="35"/>
  <c r="I28" i="35" s="1"/>
  <c r="K28" i="35" s="1"/>
  <c r="K18" i="35"/>
  <c r="K5" i="35" s="1"/>
  <c r="N18" i="35"/>
  <c r="L19" i="35" s="1"/>
  <c r="N19" i="35" s="1"/>
  <c r="H11" i="35"/>
  <c r="F8" i="35" s="1"/>
  <c r="I17" i="35"/>
  <c r="I43" i="35"/>
  <c r="M13" i="35"/>
  <c r="J11" i="35"/>
  <c r="N9" i="35"/>
  <c r="L10" i="35" s="1"/>
  <c r="N10" i="35" s="1"/>
  <c r="K5" i="37" l="1"/>
  <c r="K18" i="37"/>
  <c r="L22" i="34"/>
  <c r="L47" i="37"/>
  <c r="K48" i="37"/>
  <c r="H20" i="37"/>
  <c r="E26" i="37"/>
  <c r="I26" i="37"/>
  <c r="H56" i="37"/>
  <c r="I56" i="37" s="1"/>
  <c r="H46" i="37"/>
  <c r="I45" i="37"/>
  <c r="E45" i="37"/>
  <c r="J20" i="37"/>
  <c r="G26" i="37"/>
  <c r="G45" i="37"/>
  <c r="J56" i="37"/>
  <c r="H47" i="37"/>
  <c r="J48" i="37"/>
  <c r="H49" i="37"/>
  <c r="K49" i="37"/>
  <c r="K16" i="37"/>
  <c r="L15" i="37"/>
  <c r="J17" i="34"/>
  <c r="M12" i="37"/>
  <c r="M4" i="37"/>
  <c r="E16" i="37"/>
  <c r="K56" i="37"/>
  <c r="L56" i="37" s="1"/>
  <c r="K46" i="37"/>
  <c r="L45" i="37"/>
  <c r="I22" i="34"/>
  <c r="H18" i="37"/>
  <c r="I4" i="37"/>
  <c r="E4" i="37"/>
  <c r="H5" i="37"/>
  <c r="J18" i="37"/>
  <c r="K22" i="34"/>
  <c r="J7" i="37"/>
  <c r="G4" i="37"/>
  <c r="K20" i="37"/>
  <c r="L26" i="37"/>
  <c r="E34" i="37"/>
  <c r="F34" i="37" s="1"/>
  <c r="I34" i="37"/>
  <c r="G63" i="35"/>
  <c r="I19" i="35"/>
  <c r="K19" i="35" s="1"/>
  <c r="F26" i="35"/>
  <c r="H92" i="35"/>
  <c r="G92" i="35" s="1"/>
  <c r="G56" i="35"/>
  <c r="G67" i="35"/>
  <c r="G89" i="35"/>
  <c r="G76" i="35"/>
  <c r="L91" i="35"/>
  <c r="M91" i="35" s="1"/>
  <c r="I91" i="35"/>
  <c r="G32" i="35"/>
  <c r="M92" i="35"/>
  <c r="J96" i="35"/>
  <c r="F96" i="35"/>
  <c r="G96" i="35" s="1"/>
  <c r="K91" i="35"/>
  <c r="H91" i="35" s="1"/>
  <c r="M43" i="35"/>
  <c r="J95" i="35"/>
  <c r="F95" i="35"/>
  <c r="G95" i="35" s="1"/>
  <c r="G25" i="35"/>
  <c r="G36" i="35"/>
  <c r="M51" i="35"/>
  <c r="F107" i="35"/>
  <c r="G107" i="35" s="1"/>
  <c r="J107" i="35"/>
  <c r="F83" i="35"/>
  <c r="G83" i="35" s="1"/>
  <c r="F94" i="35"/>
  <c r="G94" i="35" s="1"/>
  <c r="G81" i="35"/>
  <c r="I10" i="34"/>
  <c r="F91" i="35"/>
  <c r="J35" i="35"/>
  <c r="N10" i="34"/>
  <c r="G11" i="35"/>
  <c r="G35" i="35"/>
  <c r="G59" i="35"/>
  <c r="H27" i="35"/>
  <c r="F28" i="35" s="1"/>
  <c r="H28" i="35" s="1"/>
  <c r="F51" i="35"/>
  <c r="G51" i="35" s="1"/>
  <c r="I4" i="35"/>
  <c r="G29" i="35"/>
  <c r="H18" i="35"/>
  <c r="F19" i="35" s="1"/>
  <c r="H19" i="35" s="1"/>
  <c r="N5" i="35"/>
  <c r="L10" i="34" s="1"/>
  <c r="H43" i="35"/>
  <c r="J43" i="35"/>
  <c r="F43" i="35"/>
  <c r="H9" i="35"/>
  <c r="F10" i="35" s="1"/>
  <c r="H10" i="35" s="1"/>
  <c r="J43" i="37" l="1"/>
  <c r="H24" i="37"/>
  <c r="J23" i="37"/>
  <c r="G20" i="37"/>
  <c r="H22" i="37"/>
  <c r="K50" i="37"/>
  <c r="K8" i="37"/>
  <c r="K9" i="37" s="1"/>
  <c r="I20" i="37"/>
  <c r="H43" i="37"/>
  <c r="I43" i="37" s="1"/>
  <c r="E20" i="37"/>
  <c r="H21" i="37"/>
  <c r="E5" i="37"/>
  <c r="E18" i="37"/>
  <c r="F18" i="37" s="1"/>
  <c r="F4" i="37"/>
  <c r="E46" i="37"/>
  <c r="F45" i="37"/>
  <c r="E56" i="37"/>
  <c r="F56" i="37" s="1"/>
  <c r="K43" i="37"/>
  <c r="L43" i="37" s="1"/>
  <c r="L20" i="37"/>
  <c r="K21" i="37"/>
  <c r="K22" i="37"/>
  <c r="K24" i="37"/>
  <c r="K25" i="37" s="1"/>
  <c r="M7" i="37"/>
  <c r="N22" i="34"/>
  <c r="M22" i="34" s="1"/>
  <c r="M18" i="37"/>
  <c r="L18" i="37" s="1"/>
  <c r="H50" i="37"/>
  <c r="H8" i="37"/>
  <c r="E49" i="37"/>
  <c r="G56" i="37"/>
  <c r="G48" i="37"/>
  <c r="G18" i="37"/>
  <c r="G7" i="37"/>
  <c r="I18" i="37"/>
  <c r="I47" i="37"/>
  <c r="H48" i="37"/>
  <c r="E47" i="37"/>
  <c r="L4" i="37"/>
  <c r="N4" i="34"/>
  <c r="J22" i="34"/>
  <c r="F22" i="34"/>
  <c r="F26" i="37"/>
  <c r="L6" i="35"/>
  <c r="N6" i="35" s="1"/>
  <c r="J91" i="35"/>
  <c r="G91" i="35"/>
  <c r="K10" i="34"/>
  <c r="F4" i="35"/>
  <c r="I6" i="35"/>
  <c r="F10" i="34"/>
  <c r="I4" i="34"/>
  <c r="G43" i="35"/>
  <c r="L4" i="34"/>
  <c r="M4" i="34" s="1"/>
  <c r="M10" i="34"/>
  <c r="H5" i="35"/>
  <c r="E8" i="37" l="1"/>
  <c r="H9" i="37"/>
  <c r="F47" i="37"/>
  <c r="E48" i="37"/>
  <c r="E21" i="37"/>
  <c r="F20" i="37"/>
  <c r="E43" i="37"/>
  <c r="H23" i="37"/>
  <c r="H6" i="37"/>
  <c r="I22" i="37"/>
  <c r="E22" i="37"/>
  <c r="E24" i="37"/>
  <c r="H25" i="37"/>
  <c r="E50" i="37"/>
  <c r="F49" i="37"/>
  <c r="H22" i="34"/>
  <c r="G22" i="34" s="1"/>
  <c r="K23" i="37"/>
  <c r="K6" i="37"/>
  <c r="L22" i="37"/>
  <c r="G43" i="37"/>
  <c r="G23" i="37"/>
  <c r="H10" i="34"/>
  <c r="G10" i="34" s="1"/>
  <c r="K4" i="34"/>
  <c r="H4" i="34" s="1"/>
  <c r="L11" i="34"/>
  <c r="F4" i="34"/>
  <c r="J10" i="34"/>
  <c r="F6" i="35"/>
  <c r="H6" i="35" s="1"/>
  <c r="K6" i="35"/>
  <c r="I23" i="34" l="1"/>
  <c r="H7" i="37"/>
  <c r="I6" i="37"/>
  <c r="E6" i="37"/>
  <c r="F43" i="37"/>
  <c r="F22" i="37"/>
  <c r="E23" i="37"/>
  <c r="F24" i="37"/>
  <c r="E25" i="37"/>
  <c r="L6" i="37"/>
  <c r="L23" i="34"/>
  <c r="M23" i="34" s="1"/>
  <c r="K7" i="37"/>
  <c r="E9" i="37"/>
  <c r="F8" i="37"/>
  <c r="M11" i="34"/>
  <c r="L5" i="34"/>
  <c r="M5" i="34" s="1"/>
  <c r="I11" i="34"/>
  <c r="J4" i="34"/>
  <c r="G4" i="34"/>
  <c r="E7" i="37" l="1"/>
  <c r="F6" i="37"/>
  <c r="F23" i="34"/>
  <c r="G23" i="34" s="1"/>
  <c r="J23" i="34"/>
  <c r="F11" i="34"/>
  <c r="G11" i="34" s="1"/>
  <c r="I5" i="34"/>
  <c r="J11" i="34"/>
  <c r="F5" i="34" l="1"/>
  <c r="G5" i="34" s="1"/>
  <c r="J5" i="34"/>
  <c r="BJ3" i="27" l="1"/>
  <c r="BF3" i="27"/>
  <c r="BB3" i="27"/>
  <c r="AX3" i="27"/>
  <c r="L3" i="27"/>
  <c r="B3" i="27"/>
  <c r="BJ3" i="23" l="1"/>
  <c r="BF3" i="23"/>
  <c r="BB3" i="23"/>
  <c r="AX3" i="23"/>
  <c r="L3" i="23"/>
  <c r="B3" i="23"/>
  <c r="BJ3" i="22"/>
  <c r="BF3" i="22"/>
  <c r="BB3" i="22"/>
  <c r="AX3" i="22"/>
  <c r="L3" i="22"/>
  <c r="B3" i="22"/>
  <c r="BJ3" i="21"/>
  <c r="BF3" i="21"/>
  <c r="BB3" i="21"/>
  <c r="AX3" i="21"/>
  <c r="L3" i="21"/>
  <c r="B3" i="21"/>
  <c r="BJ3" i="14" l="1"/>
  <c r="BF3" i="14"/>
  <c r="BB3" i="14"/>
  <c r="AX3" i="14"/>
  <c r="L3" i="14"/>
  <c r="B3" i="14"/>
  <c r="X3" i="1" l="1"/>
  <c r="X3" i="27" l="1"/>
  <c r="X3" i="22"/>
  <c r="X3" i="23"/>
  <c r="X3" i="14"/>
  <c r="X3" i="21"/>
  <c r="H3" i="1"/>
  <c r="R3" i="1"/>
  <c r="AK3" i="1"/>
  <c r="AK3" i="27" l="1"/>
  <c r="R3" i="27"/>
  <c r="H3" i="27"/>
  <c r="AK3" i="22"/>
  <c r="AK3" i="23"/>
  <c r="R3" i="22"/>
  <c r="R3" i="23"/>
  <c r="H3" i="22"/>
  <c r="H3" i="23"/>
  <c r="AK3" i="14"/>
  <c r="H7" i="14" s="1"/>
  <c r="AK3" i="21"/>
  <c r="R3" i="14"/>
  <c r="R3" i="21"/>
  <c r="H3" i="14"/>
  <c r="H3" i="21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  <c r="X3" i="38" l="1"/>
  <c r="H3" i="38" l="1"/>
  <c r="R3" i="38"/>
  <c r="AK3" i="38"/>
</calcChain>
</file>

<file path=xl/sharedStrings.xml><?xml version="1.0" encoding="utf-8"?>
<sst xmlns="http://schemas.openxmlformats.org/spreadsheetml/2006/main" count="1839" uniqueCount="640">
  <si>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</si>
  <si>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</si>
  <si>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</si>
  <si>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</si>
  <si>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</si>
  <si>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</si>
  <si>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</si>
  <si>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</si>
  <si>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</si>
  <si>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</si>
  <si>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</si>
  <si>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</si>
  <si>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</si>
  <si>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</si>
  <si>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</si>
  <si>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</si>
  <si>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</si>
  <si>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</si>
  <si>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</si>
  <si>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</si>
  <si>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</si>
  <si>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</si>
  <si>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</si>
  <si>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</si>
  <si>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</si>
  <si>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</si>
  <si>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</si>
  <si>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</si>
  <si>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</si>
  <si>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</si>
  <si>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</si>
  <si>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</si>
  <si>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</si>
  <si>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</si>
  <si>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</si>
  <si>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</si>
  <si>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</si>
  <si>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</si>
  <si>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</si>
  <si>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</si>
  <si>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</si>
  <si>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</si>
  <si>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</si>
  <si>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</si>
  <si>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</si>
  <si>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</si>
  <si>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</si>
  <si>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</si>
  <si>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</si>
  <si>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</si>
  <si>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</si>
  <si>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</si>
  <si>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</si>
  <si>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Temp統計推移表v13</t>
  </si>
  <si>
    <t>Excel</t>
    <phoneticPr fontId="2"/>
  </si>
  <si>
    <t>xlsx</t>
    <phoneticPr fontId="2"/>
  </si>
  <si>
    <t>-</t>
    <phoneticPr fontId="2"/>
  </si>
  <si>
    <t>売上・原価_集計CD</t>
  </si>
  <si>
    <t>売上・原価_作業区分CD</t>
  </si>
  <si>
    <t>工事・売上・原価_番号</t>
  </si>
  <si>
    <t>工事・売上・原価_集計CD（未使用）</t>
  </si>
  <si>
    <t>工事・売上・原価_作業区分CD</t>
  </si>
  <si>
    <t>工事・売上・原価_売上税抜金額</t>
  </si>
  <si>
    <t>工事・売上・原価_原価税抜金額</t>
  </si>
  <si>
    <t>入出庫_集計CD</t>
  </si>
  <si>
    <t>入出庫_出庫金額</t>
  </si>
  <si>
    <t>入出庫_入庫金額</t>
  </si>
  <si>
    <t>三研　売上（円）_売上税抜金額</t>
  </si>
  <si>
    <t>三研　売上（円）_原価税抜金額</t>
  </si>
  <si>
    <t>三研　売上（円）_人件一般費</t>
  </si>
  <si>
    <t>三研　売上（円）_営業外費</t>
  </si>
  <si>
    <t>サービス　売上（円）_売額_貨物自_三商</t>
  </si>
  <si>
    <t>サービス　売上（円）_原額_貨物自_三商</t>
  </si>
  <si>
    <t>サービス　売上（円）_売額_貨物自_店装</t>
  </si>
  <si>
    <t>サービス　売上（円）_原額_貨物自_店装</t>
  </si>
  <si>
    <t>サービス　売上（円）_売額_貨物自_サンプラ</t>
  </si>
  <si>
    <t>サービス　売上（円）_原額_貨物自_サンプラ</t>
  </si>
  <si>
    <t>サービス　売上（円）_売額_貨物自_三シャ</t>
  </si>
  <si>
    <t>サービス　売上（円）_原額_貨物自_三シャ</t>
  </si>
  <si>
    <t>サービス　売上（円）_売額_貨物自_トラン</t>
  </si>
  <si>
    <t>サービス　売上（円）_原額_貨物自_トラン</t>
  </si>
  <si>
    <t>サービス　売上（円）_売額_貨物自_その他</t>
  </si>
  <si>
    <t>サービス　売上（円）_原額_貨物自_その他</t>
  </si>
  <si>
    <t>サービス　売上（円）_売額_貨物自_事故</t>
  </si>
  <si>
    <t>サービス　売上（円）_原額_貨物自_事故</t>
  </si>
  <si>
    <t>サービス　売上（円）_売額_貨物庸_三商</t>
  </si>
  <si>
    <t>サービス　売上（円）_原額_貨物庸_三商</t>
  </si>
  <si>
    <t>サービス　売上（円）_売額_貨物庸_店装</t>
  </si>
  <si>
    <t>サービス　売上（円）_原額_貨物庸_店装</t>
  </si>
  <si>
    <t>サービス　売上（円）_売額_貨物庸_サンプラ</t>
  </si>
  <si>
    <t>サービス　売上（円）_原額_貨物庸_サンプラ</t>
  </si>
  <si>
    <t>サービス　売上（円）_売額_貨物庸_三シャ</t>
  </si>
  <si>
    <t>サービス　売上（円）_原額_貨物庸_三シャ</t>
  </si>
  <si>
    <t>サービス　売上（円）_売額_貨物庸_トラン</t>
  </si>
  <si>
    <t>サービス　売上（円）_原額_貨物庸_トラン</t>
  </si>
  <si>
    <t>サービス　売上（円）_売額_貨物庸_その他</t>
  </si>
  <si>
    <t>サービス　売上（円）_原額_貨物庸_その他</t>
  </si>
  <si>
    <t>サービス　売上（円）_売額_貨物庸_事故</t>
  </si>
  <si>
    <t>サービス　売上（円）_原額_貨物庸_事故</t>
  </si>
  <si>
    <t>サービス　売上（円）_売額_物流_ルート</t>
  </si>
  <si>
    <t>サービス　売上（円）_原額_物流_ルート</t>
  </si>
  <si>
    <t>サービス　売上（円）_売額_物流_丸和</t>
  </si>
  <si>
    <t>サービス　売上（円）_原額_物流_丸和</t>
  </si>
  <si>
    <t>サービス　売上（円）_売額_物流_その他</t>
  </si>
  <si>
    <t>サービス　売上（円）_原額_物流_その他</t>
  </si>
  <si>
    <t>サービス　売上（円）_売額_物流_事故</t>
  </si>
  <si>
    <t>サービス　売上（円）_原額_物流_事故</t>
  </si>
  <si>
    <t>サービス　売上（円）_人件一般費_貨物</t>
  </si>
  <si>
    <t>サービス　売上（円）_営業外費_貨物</t>
  </si>
  <si>
    <t>サービス　売上（円）_人件一般費_物流</t>
  </si>
  <si>
    <t>サービス　売上（円）_営業外費_物流</t>
  </si>
  <si>
    <t>工事　売上・原価</t>
    <rPh sb="0" eb="2">
      <t>コウジ</t>
    </rPh>
    <rPh sb="3" eb="5">
      <t>ウリアゲ</t>
    </rPh>
    <rPh sb="6" eb="8">
      <t>ゲンカ</t>
    </rPh>
    <phoneticPr fontId="11"/>
  </si>
  <si>
    <t>入出庫</t>
    <rPh sb="0" eb="3">
      <t>ニュウシュッコ</t>
    </rPh>
    <phoneticPr fontId="11"/>
  </si>
  <si>
    <t>三研　売上（円）</t>
    <rPh sb="0" eb="1">
      <t>サン</t>
    </rPh>
    <rPh sb="1" eb="2">
      <t>ケン</t>
    </rPh>
    <rPh sb="3" eb="5">
      <t>ウリアゲ</t>
    </rPh>
    <rPh sb="6" eb="7">
      <t>エン</t>
    </rPh>
    <phoneticPr fontId="11"/>
  </si>
  <si>
    <t>2016年　担当別原価埋込</t>
    <rPh sb="4" eb="5">
      <t>ネン</t>
    </rPh>
    <rPh sb="6" eb="8">
      <t>タントウ</t>
    </rPh>
    <rPh sb="8" eb="9">
      <t>ベツ</t>
    </rPh>
    <rPh sb="9" eb="11">
      <t>ゲンカ</t>
    </rPh>
    <rPh sb="11" eb="12">
      <t>ウ</t>
    </rPh>
    <rPh sb="12" eb="13">
      <t>コ</t>
    </rPh>
    <phoneticPr fontId="11"/>
  </si>
  <si>
    <t>三研予測(円)</t>
    <rPh sb="0" eb="1">
      <t>サン</t>
    </rPh>
    <rPh sb="1" eb="2">
      <t>ケン</t>
    </rPh>
    <rPh sb="2" eb="4">
      <t>ヨソク</t>
    </rPh>
    <rPh sb="5" eb="6">
      <t>エン</t>
    </rPh>
    <phoneticPr fontId="11"/>
  </si>
  <si>
    <t>フロント予測(円)</t>
    <rPh sb="4" eb="6">
      <t>ヨソク</t>
    </rPh>
    <rPh sb="7" eb="8">
      <t>エン</t>
    </rPh>
    <phoneticPr fontId="11"/>
  </si>
  <si>
    <t>サービス予測(円)</t>
    <rPh sb="4" eb="6">
      <t>ヨソク</t>
    </rPh>
    <rPh sb="7" eb="8">
      <t>エン</t>
    </rPh>
    <phoneticPr fontId="11"/>
  </si>
  <si>
    <t>フロント　売上（円）</t>
    <rPh sb="5" eb="7">
      <t>ウリアゲ</t>
    </rPh>
    <rPh sb="8" eb="9">
      <t>エン</t>
    </rPh>
    <phoneticPr fontId="11"/>
  </si>
  <si>
    <t>サービス　売上（円）</t>
    <rPh sb="5" eb="7">
      <t>ウリアゲ</t>
    </rPh>
    <rPh sb="8" eb="9">
      <t>エン</t>
    </rPh>
    <phoneticPr fontId="11"/>
  </si>
  <si>
    <t>営業担当別経費</t>
    <rPh sb="0" eb="2">
      <t>エイギョウ</t>
    </rPh>
    <rPh sb="2" eb="4">
      <t>タントウ</t>
    </rPh>
    <rPh sb="4" eb="5">
      <t>ベツ</t>
    </rPh>
    <rPh sb="5" eb="7">
      <t>ケイヒ</t>
    </rPh>
    <phoneticPr fontId="11"/>
  </si>
  <si>
    <t>営業担当CD</t>
    <rPh sb="0" eb="2">
      <t>エイギョウ</t>
    </rPh>
    <rPh sb="2" eb="4">
      <t>タントウ</t>
    </rPh>
    <phoneticPr fontId="11"/>
  </si>
  <si>
    <t>番号</t>
  </si>
  <si>
    <t>集計CD</t>
  </si>
  <si>
    <t>年月</t>
  </si>
  <si>
    <t>作業区分CD</t>
  </si>
  <si>
    <t>売上税抜金額</t>
  </si>
  <si>
    <t>原価税抜金額</t>
  </si>
  <si>
    <t>工事担当CD</t>
    <rPh sb="0" eb="2">
      <t>コウジ</t>
    </rPh>
    <rPh sb="2" eb="4">
      <t>タントウ</t>
    </rPh>
    <phoneticPr fontId="11"/>
  </si>
  <si>
    <t>集計CD（未使用）</t>
    <rPh sb="5" eb="8">
      <t>ミシヨウ</t>
    </rPh>
    <phoneticPr fontId="11"/>
  </si>
  <si>
    <t>集計CD</t>
    <phoneticPr fontId="11"/>
  </si>
  <si>
    <t>出庫金額</t>
    <rPh sb="0" eb="2">
      <t>シュッコ</t>
    </rPh>
    <rPh sb="2" eb="4">
      <t>キンガク</t>
    </rPh>
    <phoneticPr fontId="11"/>
  </si>
  <si>
    <t>入庫金額</t>
    <rPh sb="0" eb="2">
      <t>ニュウコ</t>
    </rPh>
    <rPh sb="2" eb="4">
      <t>キンガク</t>
    </rPh>
    <phoneticPr fontId="11"/>
  </si>
  <si>
    <t>年月</t>
    <rPh sb="0" eb="2">
      <t>ネンゲツ</t>
    </rPh>
    <phoneticPr fontId="11"/>
  </si>
  <si>
    <t>人件一般費</t>
    <rPh sb="0" eb="2">
      <t>ジンケン</t>
    </rPh>
    <rPh sb="2" eb="4">
      <t>イッパン</t>
    </rPh>
    <rPh sb="4" eb="5">
      <t>ヒ</t>
    </rPh>
    <phoneticPr fontId="11"/>
  </si>
  <si>
    <t>営業外費</t>
    <rPh sb="0" eb="2">
      <t>エイギョウ</t>
    </rPh>
    <rPh sb="3" eb="4">
      <t>ヒ</t>
    </rPh>
    <phoneticPr fontId="11"/>
  </si>
  <si>
    <t>チームCD</t>
  </si>
  <si>
    <t>原価金額</t>
    <rPh sb="0" eb="2">
      <t>ゲンカ</t>
    </rPh>
    <rPh sb="2" eb="4">
      <t>キンガク</t>
    </rPh>
    <phoneticPr fontId="11"/>
  </si>
  <si>
    <t>予測売上金額</t>
    <rPh sb="0" eb="2">
      <t>ヨソク</t>
    </rPh>
    <rPh sb="2" eb="4">
      <t>ウリアゲ</t>
    </rPh>
    <rPh sb="4" eb="6">
      <t>キンガク</t>
    </rPh>
    <phoneticPr fontId="11"/>
  </si>
  <si>
    <t>予測原価金額</t>
    <rPh sb="0" eb="2">
      <t>ヨソク</t>
    </rPh>
    <rPh sb="2" eb="4">
      <t>ゲンカ</t>
    </rPh>
    <rPh sb="4" eb="6">
      <t>キンガク</t>
    </rPh>
    <phoneticPr fontId="11"/>
  </si>
  <si>
    <t>予測売上額_貨物</t>
  </si>
  <si>
    <t>予測原価額_貨物</t>
  </si>
  <si>
    <t>予測売上額_物流</t>
  </si>
  <si>
    <t>予測原価額_物流</t>
  </si>
  <si>
    <t>売額_貨物自_三商</t>
  </si>
  <si>
    <t>原額_貨物自_三商</t>
  </si>
  <si>
    <t>売額_貨物自_店装</t>
    <phoneticPr fontId="11"/>
  </si>
  <si>
    <t>原額_貨物自_店装</t>
  </si>
  <si>
    <t>売額_貨物自_サンプラ</t>
    <phoneticPr fontId="11"/>
  </si>
  <si>
    <t>原額_貨物自_サンプラ</t>
  </si>
  <si>
    <t>売額_貨物自_三シャ</t>
  </si>
  <si>
    <t>原額_貨物自_三シャ</t>
  </si>
  <si>
    <t>売額_貨物自_トラン</t>
  </si>
  <si>
    <t>原額_貨物自_トラン</t>
  </si>
  <si>
    <t>売額_貨物自_その他</t>
  </si>
  <si>
    <t>原額_貨物自_その他</t>
  </si>
  <si>
    <t>売額_貨物自_事故</t>
  </si>
  <si>
    <t>原額_貨物自_事故</t>
  </si>
  <si>
    <t>売額_貨物庸_三商</t>
  </si>
  <si>
    <t>原額_貨物庸_三商</t>
  </si>
  <si>
    <t>売額_貨物庸_店装</t>
  </si>
  <si>
    <t>原額_貨物庸_店装</t>
  </si>
  <si>
    <t>売額_貨物庸_サンプラ</t>
  </si>
  <si>
    <t>原額_貨物庸_サンプラ</t>
  </si>
  <si>
    <t>売額_貨物庸_三シャ</t>
  </si>
  <si>
    <t>原額_貨物庸_三シャ</t>
  </si>
  <si>
    <t>売額_貨物庸_トラン</t>
  </si>
  <si>
    <t>原額_貨物庸_トラン</t>
  </si>
  <si>
    <t>売額_貨物庸_その他</t>
  </si>
  <si>
    <t>原額_貨物庸_その他</t>
  </si>
  <si>
    <t>売額_貨物庸_事故</t>
  </si>
  <si>
    <t>原額_貨物庸_事故</t>
  </si>
  <si>
    <t>売額_物流_ルート</t>
  </si>
  <si>
    <t>原額_物流_ルート</t>
  </si>
  <si>
    <t>売額_物流_丸和</t>
  </si>
  <si>
    <t>原額_物流_丸和</t>
  </si>
  <si>
    <t>売額_物流_その他</t>
  </si>
  <si>
    <t>原額_物流_その他</t>
  </si>
  <si>
    <t>売額_物流_事故</t>
  </si>
  <si>
    <t>原額_物流_事故</t>
  </si>
  <si>
    <t>人件一般費_貨物</t>
    <rPh sb="0" eb="2">
      <t>ジンケン</t>
    </rPh>
    <rPh sb="2" eb="4">
      <t>イッパン</t>
    </rPh>
    <rPh sb="4" eb="5">
      <t>ヒ</t>
    </rPh>
    <rPh sb="6" eb="8">
      <t>カモツ</t>
    </rPh>
    <phoneticPr fontId="11"/>
  </si>
  <si>
    <t>営業外費_貨物</t>
    <rPh sb="0" eb="2">
      <t>エイギョウ</t>
    </rPh>
    <rPh sb="3" eb="4">
      <t>ヒ</t>
    </rPh>
    <rPh sb="5" eb="7">
      <t>カモツ</t>
    </rPh>
    <phoneticPr fontId="11"/>
  </si>
  <si>
    <t>人件一般費_物流</t>
    <rPh sb="0" eb="2">
      <t>ジンケン</t>
    </rPh>
    <rPh sb="2" eb="4">
      <t>イッパン</t>
    </rPh>
    <rPh sb="4" eb="5">
      <t>ヒ</t>
    </rPh>
    <rPh sb="6" eb="8">
      <t>ブツリュウ</t>
    </rPh>
    <phoneticPr fontId="11"/>
  </si>
  <si>
    <t>営業外費_物流</t>
    <rPh sb="0" eb="2">
      <t>エイギョウ</t>
    </rPh>
    <rPh sb="3" eb="4">
      <t>ヒ</t>
    </rPh>
    <rPh sb="5" eb="7">
      <t>ブツリュウ</t>
    </rPh>
    <phoneticPr fontId="11"/>
  </si>
  <si>
    <t>業種区分</t>
    <rPh sb="0" eb="2">
      <t>ギョウシュ</t>
    </rPh>
    <rPh sb="2" eb="4">
      <t>クブン</t>
    </rPh>
    <phoneticPr fontId="11"/>
  </si>
  <si>
    <t>部CD（未使用）</t>
    <rPh sb="0" eb="1">
      <t>ブ</t>
    </rPh>
    <rPh sb="4" eb="7">
      <t>ミシヨウ</t>
    </rPh>
    <phoneticPr fontId="11"/>
  </si>
  <si>
    <t>人件費一般費</t>
  </si>
  <si>
    <t>工事担当</t>
    <rPh sb="0" eb="2">
      <t>コウジ</t>
    </rPh>
    <rPh sb="2" eb="4">
      <t>タントウ</t>
    </rPh>
    <phoneticPr fontId="11"/>
  </si>
  <si>
    <t>三和グループ統計</t>
    <phoneticPr fontId="16"/>
  </si>
  <si>
    <t>項目</t>
    <rPh sb="0" eb="2">
      <t>コウモク</t>
    </rPh>
    <phoneticPr fontId="16"/>
  </si>
  <si>
    <t>原価</t>
    <phoneticPr fontId="11"/>
  </si>
  <si>
    <t>売上</t>
  </si>
  <si>
    <t>原価</t>
    <rPh sb="0" eb="2">
      <t>ゲンカ</t>
    </rPh>
    <phoneticPr fontId="16"/>
  </si>
  <si>
    <t>営利</t>
    <phoneticPr fontId="16"/>
  </si>
  <si>
    <t>債務
差引</t>
    <rPh sb="0" eb="2">
      <t>サイム</t>
    </rPh>
    <rPh sb="3" eb="5">
      <t>サシヒキ</t>
    </rPh>
    <phoneticPr fontId="16"/>
  </si>
  <si>
    <t>借入</t>
    <rPh sb="0" eb="2">
      <t>カリイレ</t>
    </rPh>
    <phoneticPr fontId="16"/>
  </si>
  <si>
    <t>現預金</t>
    <rPh sb="0" eb="3">
      <t>ゲンヨキン</t>
    </rPh>
    <phoneticPr fontId="16"/>
  </si>
  <si>
    <t>株式会社　三和商研</t>
    <phoneticPr fontId="16"/>
  </si>
  <si>
    <t>原価</t>
    <phoneticPr fontId="16"/>
  </si>
  <si>
    <t>三研(上海)商貿有限公司</t>
    <phoneticPr fontId="16"/>
  </si>
  <si>
    <t>株式会社　三和サービス</t>
    <phoneticPr fontId="16"/>
  </si>
  <si>
    <t>株式会社　三和</t>
    <rPh sb="0" eb="4">
      <t>カブシキガイシャ</t>
    </rPh>
    <rPh sb="5" eb="7">
      <t>サンワ</t>
    </rPh>
    <phoneticPr fontId="16"/>
  </si>
  <si>
    <t>長期借入</t>
    <rPh sb="0" eb="2">
      <t>チョウキ</t>
    </rPh>
    <rPh sb="2" eb="4">
      <t>カリイレ</t>
    </rPh>
    <phoneticPr fontId="33"/>
  </si>
  <si>
    <t>Ｇｒ借入</t>
    <rPh sb="2" eb="4">
      <t>カリイレ</t>
    </rPh>
    <phoneticPr fontId="33"/>
  </si>
  <si>
    <t>役員借入</t>
    <rPh sb="0" eb="2">
      <t>ヤクイン</t>
    </rPh>
    <rPh sb="2" eb="4">
      <t>カリイレ</t>
    </rPh>
    <phoneticPr fontId="33"/>
  </si>
  <si>
    <t>長期未払</t>
    <rPh sb="0" eb="2">
      <t>チョウキ</t>
    </rPh>
    <rPh sb="2" eb="4">
      <t>ミバライ</t>
    </rPh>
    <phoneticPr fontId="33"/>
  </si>
  <si>
    <t>リース債務</t>
    <rPh sb="3" eb="5">
      <t>サイム</t>
    </rPh>
    <phoneticPr fontId="33"/>
  </si>
  <si>
    <t>営業チーム統計</t>
    <rPh sb="0" eb="2">
      <t>エイギョウ</t>
    </rPh>
    <rPh sb="5" eb="7">
      <t>トウケイ</t>
    </rPh>
    <phoneticPr fontId="16"/>
  </si>
  <si>
    <t>原価</t>
  </si>
  <si>
    <t>原価　／　売価</t>
    <rPh sb="0" eb="2">
      <t>ゲンカ</t>
    </rPh>
    <rPh sb="5" eb="7">
      <t>バイカ</t>
    </rPh>
    <phoneticPr fontId="16"/>
  </si>
  <si>
    <t>営業</t>
    <rPh sb="0" eb="2">
      <t>エイギョウ</t>
    </rPh>
    <phoneticPr fontId="16"/>
  </si>
  <si>
    <t>営業経費</t>
    <rPh sb="0" eb="2">
      <t>エイギョウ</t>
    </rPh>
    <rPh sb="2" eb="4">
      <t>ケイヒ</t>
    </rPh>
    <phoneticPr fontId="11"/>
  </si>
  <si>
    <t>工事</t>
    <phoneticPr fontId="16"/>
  </si>
  <si>
    <t>コール</t>
    <phoneticPr fontId="16"/>
  </si>
  <si>
    <t>内装</t>
    <phoneticPr fontId="16"/>
  </si>
  <si>
    <t>委託</t>
    <rPh sb="0" eb="2">
      <t>イタク</t>
    </rPh>
    <phoneticPr fontId="16"/>
  </si>
  <si>
    <t>クレーム</t>
    <phoneticPr fontId="16"/>
  </si>
  <si>
    <t>在庫</t>
    <rPh sb="0" eb="2">
      <t>ザイコ</t>
    </rPh>
    <phoneticPr fontId="16"/>
  </si>
  <si>
    <t>⇔</t>
    <phoneticPr fontId="16"/>
  </si>
  <si>
    <t>⇔</t>
  </si>
  <si>
    <t>B</t>
    <phoneticPr fontId="11"/>
  </si>
  <si>
    <t>原/売</t>
  </si>
  <si>
    <t>工事</t>
    <phoneticPr fontId="11"/>
  </si>
  <si>
    <t>BX</t>
    <phoneticPr fontId="11"/>
  </si>
  <si>
    <t>AL</t>
    <phoneticPr fontId="11"/>
  </si>
  <si>
    <t>LP</t>
    <phoneticPr fontId="11"/>
  </si>
  <si>
    <t>W</t>
    <phoneticPr fontId="11"/>
  </si>
  <si>
    <t>Y</t>
    <phoneticPr fontId="11"/>
  </si>
  <si>
    <t>その他</t>
    <rPh sb="2" eb="3">
      <t>タ</t>
    </rPh>
    <phoneticPr fontId="11"/>
  </si>
  <si>
    <t>EC</t>
    <phoneticPr fontId="11"/>
  </si>
  <si>
    <t>Amazon</t>
    <phoneticPr fontId="11"/>
  </si>
  <si>
    <t>ﾒﾙｶﾘ</t>
    <phoneticPr fontId="11"/>
  </si>
  <si>
    <t>工事チーム統計</t>
    <rPh sb="0" eb="2">
      <t>コウジ</t>
    </rPh>
    <rPh sb="5" eb="7">
      <t>トウケイ</t>
    </rPh>
    <phoneticPr fontId="16"/>
  </si>
  <si>
    <t>売上総利益</t>
    <rPh sb="0" eb="2">
      <t>ウリアゲ</t>
    </rPh>
    <rPh sb="2" eb="3">
      <t>ソウ</t>
    </rPh>
    <rPh sb="3" eb="5">
      <t>リエキ</t>
    </rPh>
    <phoneticPr fontId="16"/>
  </si>
  <si>
    <t>粗利益</t>
    <rPh sb="0" eb="1">
      <t>アラ</t>
    </rPh>
    <rPh sb="1" eb="3">
      <t>リエキ</t>
    </rPh>
    <phoneticPr fontId="16"/>
  </si>
  <si>
    <t>科目計</t>
    <rPh sb="0" eb="2">
      <t>カモク</t>
    </rPh>
    <rPh sb="2" eb="3">
      <t>ケイ</t>
    </rPh>
    <phoneticPr fontId="11"/>
  </si>
  <si>
    <t>粗利益</t>
    <rPh sb="0" eb="3">
      <t>アラリエキ</t>
    </rPh>
    <phoneticPr fontId="16"/>
  </si>
  <si>
    <t>高橋</t>
    <rPh sb="0" eb="2">
      <t>タカハシ</t>
    </rPh>
    <phoneticPr fontId="11"/>
  </si>
  <si>
    <t>小林</t>
    <rPh sb="0" eb="2">
      <t>コバヤシ</t>
    </rPh>
    <phoneticPr fontId="11"/>
  </si>
  <si>
    <t>森田</t>
    <rPh sb="0" eb="2">
      <t>モリタ</t>
    </rPh>
    <phoneticPr fontId="11"/>
  </si>
  <si>
    <t>岡田</t>
    <rPh sb="0" eb="2">
      <t>オカダ</t>
    </rPh>
    <phoneticPr fontId="11"/>
  </si>
  <si>
    <t>内装</t>
    <rPh sb="0" eb="2">
      <t>ナイソウ</t>
    </rPh>
    <phoneticPr fontId="11"/>
  </si>
  <si>
    <t>サポート</t>
    <phoneticPr fontId="11"/>
  </si>
  <si>
    <t>コール
センター</t>
    <phoneticPr fontId="11"/>
  </si>
  <si>
    <t>三和サービス</t>
    <rPh sb="0" eb="2">
      <t>サンワ</t>
    </rPh>
    <phoneticPr fontId="16"/>
  </si>
  <si>
    <t>売/原</t>
    <rPh sb="0" eb="1">
      <t>バイ</t>
    </rPh>
    <rPh sb="2" eb="3">
      <t>ハラ</t>
    </rPh>
    <phoneticPr fontId="16"/>
  </si>
  <si>
    <t>昨対</t>
    <rPh sb="0" eb="2">
      <t>サクタイ</t>
    </rPh>
    <phoneticPr fontId="11"/>
  </si>
  <si>
    <t>営利益</t>
    <rPh sb="1" eb="3">
      <t>リエキ</t>
    </rPh>
    <phoneticPr fontId="16"/>
  </si>
  <si>
    <t>x</t>
    <phoneticPr fontId="11"/>
  </si>
  <si>
    <t>経利益</t>
    <rPh sb="0" eb="1">
      <t>ケイ</t>
    </rPh>
    <rPh sb="1" eb="3">
      <t>リエキ</t>
    </rPh>
    <phoneticPr fontId="16"/>
  </si>
  <si>
    <t>z</t>
    <phoneticPr fontId="11"/>
  </si>
  <si>
    <t>入出庫</t>
    <rPh sb="0" eb="3">
      <t>ニュウシュッコ</t>
    </rPh>
    <phoneticPr fontId="16"/>
  </si>
  <si>
    <t>貨物</t>
    <phoneticPr fontId="16"/>
  </si>
  <si>
    <t>物流</t>
    <phoneticPr fontId="16"/>
  </si>
  <si>
    <t>事故</t>
    <phoneticPr fontId="16"/>
  </si>
  <si>
    <t>予測</t>
    <rPh sb="0" eb="2">
      <t>ヨソク</t>
    </rPh>
    <phoneticPr fontId="11"/>
  </si>
  <si>
    <t>差異</t>
    <rPh sb="0" eb="2">
      <t>サイ</t>
    </rPh>
    <phoneticPr fontId="11"/>
  </si>
  <si>
    <t>売/原</t>
    <phoneticPr fontId="16"/>
  </si>
  <si>
    <t>ｚ</t>
    <phoneticPr fontId="11"/>
  </si>
  <si>
    <t>自 社</t>
    <rPh sb="0" eb="1">
      <t>ジ</t>
    </rPh>
    <rPh sb="2" eb="3">
      <t>シャ</t>
    </rPh>
    <phoneticPr fontId="16"/>
  </si>
  <si>
    <t>三和商研</t>
    <rPh sb="0" eb="2">
      <t>サンワ</t>
    </rPh>
    <rPh sb="2" eb="4">
      <t>ショウケン</t>
    </rPh>
    <phoneticPr fontId="11"/>
  </si>
  <si>
    <t>店装技研</t>
    <rPh sb="0" eb="2">
      <t>テンソウ</t>
    </rPh>
    <rPh sb="2" eb="4">
      <t>ギケン</t>
    </rPh>
    <phoneticPr fontId="11"/>
  </si>
  <si>
    <t>ｻﾝﾜﾌﾟﾗﾝﾆﾝｸﾞ</t>
  </si>
  <si>
    <t>トランコム</t>
  </si>
  <si>
    <t>日本運輸荷造</t>
    <rPh sb="0" eb="2">
      <t>ニホン</t>
    </rPh>
    <rPh sb="2" eb="4">
      <t>ウンユ</t>
    </rPh>
    <rPh sb="4" eb="6">
      <t>ニヅク</t>
    </rPh>
    <phoneticPr fontId="11"/>
  </si>
  <si>
    <t>事故</t>
    <rPh sb="0" eb="2">
      <t>ジコ</t>
    </rPh>
    <phoneticPr fontId="11"/>
  </si>
  <si>
    <t>庸 車</t>
    <rPh sb="0" eb="1">
      <t>ヨウ</t>
    </rPh>
    <rPh sb="2" eb="3">
      <t>クルマ</t>
    </rPh>
    <phoneticPr fontId="16"/>
  </si>
  <si>
    <t>日本運輸荷造</t>
    <rPh sb="0" eb="2">
      <t>ニホン</t>
    </rPh>
    <rPh sb="2" eb="4">
      <t>ウンユ</t>
    </rPh>
    <rPh sb="4" eb="5">
      <t>ニ</t>
    </rPh>
    <rPh sb="5" eb="6">
      <t>ヅクリ</t>
    </rPh>
    <phoneticPr fontId="11"/>
  </si>
  <si>
    <t>物流</t>
    <rPh sb="0" eb="2">
      <t>ブツリュウ</t>
    </rPh>
    <phoneticPr fontId="16"/>
  </si>
  <si>
    <t>ﾙｰﾄｻｰﾋﾞｽ</t>
    <phoneticPr fontId="16"/>
  </si>
  <si>
    <t>丸和運輸</t>
    <rPh sb="0" eb="2">
      <t>マルワ</t>
    </rPh>
    <rPh sb="2" eb="4">
      <t>ウンユ</t>
    </rPh>
    <phoneticPr fontId="16"/>
  </si>
  <si>
    <t>事故</t>
    <rPh sb="0" eb="2">
      <t>ジコ</t>
    </rPh>
    <phoneticPr fontId="16"/>
  </si>
  <si>
    <t>売上・原価_営業担当CD</t>
    <rPh sb="6" eb="8">
      <t>エイギョウ</t>
    </rPh>
    <rPh sb="8" eb="10">
      <t>タントウ</t>
    </rPh>
    <phoneticPr fontId="1"/>
  </si>
  <si>
    <t>TD見積.集計CD</t>
    <rPh sb="5" eb="7">
      <t>シュウケイ</t>
    </rPh>
    <phoneticPr fontId="1"/>
  </si>
  <si>
    <t>TD売上v2.売上日付</t>
    <rPh sb="7" eb="9">
      <t>ウリアゲ</t>
    </rPh>
    <rPh sb="9" eb="11">
      <t>ヒヅケ</t>
    </rPh>
    <phoneticPr fontId="1"/>
  </si>
  <si>
    <t>[TD売上v2.売上日付]の月初（例：2024/12/31 → 2024/12/1）</t>
    <rPh sb="14" eb="16">
      <t>ゲッショ</t>
    </rPh>
    <rPh sb="17" eb="18">
      <t>レイ</t>
    </rPh>
    <phoneticPr fontId="1"/>
  </si>
  <si>
    <t>TD見積.物件種別,TD見積もり.業種区分,TD見積シートM.作業区分CD</t>
    <rPh sb="5" eb="7">
      <t>ブッケン</t>
    </rPh>
    <rPh sb="7" eb="9">
      <t>シュベツ</t>
    </rPh>
    <rPh sb="12" eb="14">
      <t>ミツ</t>
    </rPh>
    <rPh sb="17" eb="19">
      <t>ギョウシュ</t>
    </rPh>
    <rPh sb="19" eb="21">
      <t>クブン</t>
    </rPh>
    <rPh sb="31" eb="33">
      <t>サギョウ</t>
    </rPh>
    <rPh sb="33" eb="35">
      <t>クブン</t>
    </rPh>
    <phoneticPr fontId="1"/>
  </si>
  <si>
    <t>[TD見積.物件種別]が6の場合は106,
106以外かつ[TD見積.業種区分]が1の場合は3,
106以外かつ[TD見積.業種区分]が1以外の場合は[TD見積.業種区分]の値（Nullは0に置換）</t>
    <rPh sb="3" eb="5">
      <t>ミツ</t>
    </rPh>
    <rPh sb="6" eb="8">
      <t>ブッケン</t>
    </rPh>
    <rPh sb="8" eb="10">
      <t>シュベツ</t>
    </rPh>
    <rPh sb="14" eb="16">
      <t>バアイ</t>
    </rPh>
    <rPh sb="25" eb="27">
      <t>イガイ</t>
    </rPh>
    <rPh sb="32" eb="34">
      <t>ミツモリ</t>
    </rPh>
    <rPh sb="35" eb="37">
      <t>ギョウシュ</t>
    </rPh>
    <rPh sb="37" eb="39">
      <t>クブン</t>
    </rPh>
    <rPh sb="43" eb="45">
      <t>バアイ</t>
    </rPh>
    <rPh sb="52" eb="54">
      <t>イガイ</t>
    </rPh>
    <rPh sb="69" eb="71">
      <t>イガイ</t>
    </rPh>
    <rPh sb="78" eb="80">
      <t>ミツモリ</t>
    </rPh>
    <rPh sb="81" eb="83">
      <t>ギョウシュ</t>
    </rPh>
    <rPh sb="83" eb="85">
      <t>クブン</t>
    </rPh>
    <rPh sb="87" eb="88">
      <t>アタイ</t>
    </rPh>
    <rPh sb="96" eb="98">
      <t>チカン</t>
    </rPh>
    <phoneticPr fontId="1"/>
  </si>
  <si>
    <t>売上・原価_売上税抜金額</t>
    <phoneticPr fontId="1"/>
  </si>
  <si>
    <t>TD売上明細V2.売上税区分,TD売上明細V2.売上金額,TD売上明細V2.消費税額</t>
    <rPh sb="9" eb="12">
      <t>ウリアゲゼイ</t>
    </rPh>
    <rPh sb="12" eb="14">
      <t>クブン</t>
    </rPh>
    <rPh sb="24" eb="26">
      <t>ウリアゲ</t>
    </rPh>
    <rPh sb="26" eb="28">
      <t>キンガク</t>
    </rPh>
    <rPh sb="38" eb="41">
      <t>ショウヒゼイ</t>
    </rPh>
    <rPh sb="41" eb="42">
      <t>ガク</t>
    </rPh>
    <phoneticPr fontId="1"/>
  </si>
  <si>
    <t>[TD売上明細V2.売上税区分]が1の場合は[TD売上明細V2.売上金額]から[TD売上明細V2.消費税額]を引いた値、
それ以外の場合は[TD売上明細V2.売上金額]</t>
    <rPh sb="10" eb="13">
      <t>ウリアゲゼイ</t>
    </rPh>
    <rPh sb="13" eb="15">
      <t>クブン</t>
    </rPh>
    <rPh sb="19" eb="21">
      <t>バアイ</t>
    </rPh>
    <rPh sb="32" eb="34">
      <t>ウリアゲ</t>
    </rPh>
    <rPh sb="34" eb="36">
      <t>キンガク</t>
    </rPh>
    <rPh sb="49" eb="52">
      <t>ショウヒゼイ</t>
    </rPh>
    <rPh sb="52" eb="53">
      <t>ガク</t>
    </rPh>
    <rPh sb="55" eb="56">
      <t>ヒ</t>
    </rPh>
    <rPh sb="58" eb="59">
      <t>アタイ</t>
    </rPh>
    <rPh sb="63" eb="65">
      <t>イガイ</t>
    </rPh>
    <rPh sb="66" eb="68">
      <t>バアイ</t>
    </rPh>
    <rPh sb="79" eb="81">
      <t>ウリアゲ</t>
    </rPh>
    <rPh sb="81" eb="83">
      <t>キンガク</t>
    </rPh>
    <phoneticPr fontId="1"/>
  </si>
  <si>
    <t>売上・原価_原価税抜金額</t>
    <phoneticPr fontId="1"/>
  </si>
  <si>
    <t>TD仕入明細内訳.仕入税区分,TD仕入明細内訳.仕入金額,TD仕入明細内訳.消費税額</t>
    <rPh sb="9" eb="11">
      <t>シイレ</t>
    </rPh>
    <rPh sb="11" eb="14">
      <t>ゼイクブン</t>
    </rPh>
    <rPh sb="24" eb="26">
      <t>シイレ</t>
    </rPh>
    <rPh sb="26" eb="28">
      <t>キンガク</t>
    </rPh>
    <rPh sb="38" eb="41">
      <t>ショウヒゼイ</t>
    </rPh>
    <rPh sb="41" eb="42">
      <t>ガク</t>
    </rPh>
    <phoneticPr fontId="1"/>
  </si>
  <si>
    <t>[TD仕入明細内訳.売上税区分]が1の場合は[TD仕入明細内訳.仕入金額]から[TD仕入明細内訳.消費税額]を引いた値、
それ以外の場合は[TD仕入明細内訳.売上金額][TD仕入明細内訳.売上税区分]が1の場合は[TD仕入明細内訳.売上金額]から[TD仕入明細内訳.消費税額]を引いた値、
それ以外の場合は[TD仕入明細内訳.売上金額]</t>
    <rPh sb="32" eb="34">
      <t>シイレ</t>
    </rPh>
    <phoneticPr fontId="1"/>
  </si>
  <si>
    <t>工事・売上・原価_工事担当CD</t>
    <phoneticPr fontId="1"/>
  </si>
  <si>
    <t>TD見積.工事担当CD</t>
    <rPh sb="5" eb="7">
      <t>コウジ</t>
    </rPh>
    <rPh sb="7" eb="9">
      <t>タントウ</t>
    </rPh>
    <phoneticPr fontId="1"/>
  </si>
  <si>
    <t>-</t>
    <phoneticPr fontId="1"/>
  </si>
  <si>
    <t>-</t>
    <phoneticPr fontId="1"/>
  </si>
  <si>
    <t>固定値で0</t>
    <rPh sb="0" eb="3">
      <t>コテイチ</t>
    </rPh>
    <phoneticPr fontId="1"/>
  </si>
  <si>
    <t>売上・原価_番号</t>
    <rPh sb="6" eb="8">
      <t>バンゴウ</t>
    </rPh>
    <phoneticPr fontId="1"/>
  </si>
  <si>
    <t>TD見積.集計CD</t>
    <rPh sb="5" eb="7">
      <t>シュウケイ</t>
    </rPh>
    <phoneticPr fontId="1"/>
  </si>
  <si>
    <t>TD仕入明細.仕入日付</t>
    <rPh sb="7" eb="9">
      <t>シイレ</t>
    </rPh>
    <rPh sb="9" eb="11">
      <t>ヒヅケ</t>
    </rPh>
    <phoneticPr fontId="1"/>
  </si>
  <si>
    <t>[TD仕入明細.仕入日付]の月初（例：2024/12/31 → 2024/12/1）</t>
    <rPh sb="14" eb="16">
      <t>ゲッショ</t>
    </rPh>
    <phoneticPr fontId="1"/>
  </si>
  <si>
    <t>TD仕入明細内訳.仕入税区分,TD仕入明細内訳.消費税額,TD在庫調整明細.仕入税区分,TD在庫調整明細.調整金額,TD在庫調整明細.消費税額</t>
    <rPh sb="9" eb="11">
      <t>シイレ</t>
    </rPh>
    <rPh sb="11" eb="14">
      <t>ゼイクブン</t>
    </rPh>
    <rPh sb="24" eb="27">
      <t>ショウヒゼイ</t>
    </rPh>
    <rPh sb="27" eb="28">
      <t>ガク</t>
    </rPh>
    <rPh sb="31" eb="33">
      <t>ザイコ</t>
    </rPh>
    <rPh sb="33" eb="35">
      <t>チョウセイ</t>
    </rPh>
    <rPh sb="35" eb="37">
      <t>メイサイ</t>
    </rPh>
    <rPh sb="38" eb="40">
      <t>シイレ</t>
    </rPh>
    <rPh sb="40" eb="43">
      <t>ゼイクブン</t>
    </rPh>
    <rPh sb="53" eb="55">
      <t>チョウセイ</t>
    </rPh>
    <rPh sb="55" eb="57">
      <t>キンガク</t>
    </rPh>
    <rPh sb="67" eb="70">
      <t>ショウヒゼイ</t>
    </rPh>
    <rPh sb="70" eb="71">
      <t>ガク</t>
    </rPh>
    <phoneticPr fontId="1"/>
  </si>
  <si>
    <t>出庫合計金額 = [TD仕入明細内訳.仕入税区分]が1の場合は[TD仕入明細内訳.仕入金額] - [TD仕入明細内訳.消費税額]、1以外の場合は[TD仕入明細内訳.仕入金額]の合計
調整出庫合計金額 = [TD在庫調整明細.仕入税区分]が1の場合は[TD在庫調整明細.調整金額]-[TD在庫調整明細.消費税額]、1以外の場合は[TD在庫調整明細.調整金額]の合計
出庫合計金額 + 調整出庫合計金額の合計</t>
    <rPh sb="28" eb="30">
      <t>バアイ</t>
    </rPh>
    <rPh sb="41" eb="43">
      <t>シイレ</t>
    </rPh>
    <rPh sb="43" eb="45">
      <t>キンガク</t>
    </rPh>
    <rPh sb="59" eb="62">
      <t>ショウヒゼイ</t>
    </rPh>
    <rPh sb="62" eb="63">
      <t>ガク</t>
    </rPh>
    <rPh sb="66" eb="68">
      <t>イガイ</t>
    </rPh>
    <rPh sb="69" eb="71">
      <t>バアイ</t>
    </rPh>
    <rPh sb="82" eb="84">
      <t>シイレ</t>
    </rPh>
    <rPh sb="84" eb="86">
      <t>キンガク</t>
    </rPh>
    <rPh sb="88" eb="90">
      <t>ゴウケイ</t>
    </rPh>
    <rPh sb="91" eb="93">
      <t>チョウセイ</t>
    </rPh>
    <rPh sb="93" eb="95">
      <t>シュッコ</t>
    </rPh>
    <rPh sb="95" eb="97">
      <t>ゴウケイ</t>
    </rPh>
    <rPh sb="97" eb="99">
      <t>キンガク</t>
    </rPh>
    <rPh sb="112" eb="114">
      <t>シイレ</t>
    </rPh>
    <rPh sb="114" eb="117">
      <t>ゼイクブン</t>
    </rPh>
    <rPh sb="121" eb="123">
      <t>バアイ</t>
    </rPh>
    <rPh sb="134" eb="136">
      <t>チョウセイ</t>
    </rPh>
    <rPh sb="136" eb="138">
      <t>キンガク</t>
    </rPh>
    <rPh sb="150" eb="153">
      <t>ショウヒゼイ</t>
    </rPh>
    <rPh sb="153" eb="154">
      <t>ガク</t>
    </rPh>
    <rPh sb="157" eb="159">
      <t>イガイ</t>
    </rPh>
    <rPh sb="160" eb="162">
      <t>バアイ</t>
    </rPh>
    <rPh sb="173" eb="175">
      <t>チョウセイ</t>
    </rPh>
    <rPh sb="175" eb="177">
      <t>キンガク</t>
    </rPh>
    <rPh sb="179" eb="181">
      <t>ゴウケイ</t>
    </rPh>
    <rPh sb="182" eb="184">
      <t>シュッコ</t>
    </rPh>
    <rPh sb="184" eb="186">
      <t>ゴウケイ</t>
    </rPh>
    <rPh sb="186" eb="188">
      <t>キンガク</t>
    </rPh>
    <rPh sb="191" eb="193">
      <t>チョウセイ</t>
    </rPh>
    <rPh sb="193" eb="195">
      <t>シュッコ</t>
    </rPh>
    <rPh sb="195" eb="197">
      <t>ゴウケイ</t>
    </rPh>
    <rPh sb="197" eb="199">
      <t>キンガク</t>
    </rPh>
    <rPh sb="200" eb="202">
      <t>ゴウケイ</t>
    </rPh>
    <phoneticPr fontId="1"/>
  </si>
  <si>
    <t>入庫合計金額 = [TD仕入明細内訳.仕入税区分]が1の場合は[TD仕入明細内訳.仕入金額] - [TD仕入明細内訳.消費税額]、1以外の場合は[TD仕入明細内訳.仕入金額]の合計
調整入庫合計金額 = [TD在庫調整明細.仕入税区分]が1の場合は[TD在庫調整明細.調整金額]-[TD在庫調整明細.消費税額]、1以外の場合は[TD在庫調整明細.調整金額]の合計
入庫合計金額 + 調整入庫合計金額の合計</t>
    <rPh sb="0" eb="2">
      <t>ニュウコ</t>
    </rPh>
    <rPh sb="28" eb="30">
      <t>バアイ</t>
    </rPh>
    <rPh sb="41" eb="43">
      <t>シイレ</t>
    </rPh>
    <rPh sb="43" eb="45">
      <t>キンガク</t>
    </rPh>
    <rPh sb="59" eb="62">
      <t>ショウヒゼイ</t>
    </rPh>
    <rPh sb="62" eb="63">
      <t>ガク</t>
    </rPh>
    <rPh sb="66" eb="68">
      <t>イガイ</t>
    </rPh>
    <rPh sb="69" eb="71">
      <t>バアイ</t>
    </rPh>
    <rPh sb="82" eb="84">
      <t>シイレ</t>
    </rPh>
    <rPh sb="84" eb="86">
      <t>キンガク</t>
    </rPh>
    <rPh sb="88" eb="90">
      <t>ゴウケイ</t>
    </rPh>
    <rPh sb="91" eb="93">
      <t>チョウセイ</t>
    </rPh>
    <rPh sb="93" eb="95">
      <t>ニュウコ</t>
    </rPh>
    <rPh sb="95" eb="97">
      <t>ゴウケイ</t>
    </rPh>
    <rPh sb="97" eb="99">
      <t>キンガク</t>
    </rPh>
    <rPh sb="112" eb="114">
      <t>シイレ</t>
    </rPh>
    <rPh sb="114" eb="117">
      <t>ゼイクブン</t>
    </rPh>
    <rPh sb="121" eb="123">
      <t>バアイ</t>
    </rPh>
    <rPh sb="134" eb="136">
      <t>チョウセイ</t>
    </rPh>
    <rPh sb="136" eb="138">
      <t>キンガク</t>
    </rPh>
    <rPh sb="150" eb="153">
      <t>ショウヒゼイ</t>
    </rPh>
    <rPh sb="153" eb="154">
      <t>ガク</t>
    </rPh>
    <rPh sb="157" eb="159">
      <t>イガイ</t>
    </rPh>
    <rPh sb="160" eb="162">
      <t>バアイ</t>
    </rPh>
    <rPh sb="173" eb="175">
      <t>チョウセイ</t>
    </rPh>
    <rPh sb="175" eb="177">
      <t>キンガク</t>
    </rPh>
    <rPh sb="179" eb="181">
      <t>ゴウケイ</t>
    </rPh>
    <rPh sb="182" eb="184">
      <t>ニュウコ</t>
    </rPh>
    <rPh sb="184" eb="186">
      <t>ゴウケイ</t>
    </rPh>
    <rPh sb="186" eb="188">
      <t>キンガク</t>
    </rPh>
    <rPh sb="191" eb="193">
      <t>チョウセイ</t>
    </rPh>
    <rPh sb="193" eb="195">
      <t>ニュウコ</t>
    </rPh>
    <rPh sb="195" eb="197">
      <t>ゴウケイ</t>
    </rPh>
    <rPh sb="197" eb="199">
      <t>キンガク</t>
    </rPh>
    <rPh sb="200" eb="202">
      <t>ゴウケイ</t>
    </rPh>
    <phoneticPr fontId="1"/>
  </si>
  <si>
    <t>TMサービス実績情報.年月</t>
  </si>
  <si>
    <t>TMサービス実績情報.売額_貨物自_三商</t>
  </si>
  <si>
    <t>TMサービス実績情報.原額_貨物自_三商</t>
  </si>
  <si>
    <t>TMサービス実績情報.売額_貨物自_店装</t>
  </si>
  <si>
    <t>TMサービス実績情報.原額_貨物自_店装</t>
  </si>
  <si>
    <t>TMサービス実績情報.売額_貨物自_サンプラ</t>
  </si>
  <si>
    <t>TMサービス実績情報.原額_貨物自_サンプラ</t>
  </si>
  <si>
    <t>TMサービス実績情報.売額_貨物自_三シャ</t>
  </si>
  <si>
    <t>TMサービス実績情報.原額_貨物自_三シャ</t>
  </si>
  <si>
    <t>TMサービス実績情報.売額_貨物自_トラン</t>
  </si>
  <si>
    <t>TMサービス実績情報.原額_貨物自_トラン</t>
  </si>
  <si>
    <t>TMサービス実績情報.売額_貨物自_その他</t>
  </si>
  <si>
    <t>TMサービス実績情報.原額_貨物自_その他</t>
  </si>
  <si>
    <t>TMサービス実績情報.売額_貨物自_事故</t>
  </si>
  <si>
    <t>TMサービス実績情報.原額_貨物自_事故</t>
  </si>
  <si>
    <t>TMサービス実績情報.売額_貨物庸_三商</t>
  </si>
  <si>
    <t>TMサービス実績情報.原額_貨物庸_三商</t>
  </si>
  <si>
    <t>TMサービス実績情報.売額_貨物庸_店装</t>
  </si>
  <si>
    <t>TMサービス実績情報.原額_貨物庸_店装</t>
  </si>
  <si>
    <t>TMサービス実績情報.売額_貨物庸_サンプラ</t>
  </si>
  <si>
    <t>TMサービス実績情報.原額_貨物庸_サンプラ</t>
  </si>
  <si>
    <t>TMサービス実績情報.売額_貨物庸_三シャ</t>
  </si>
  <si>
    <t>TMサービス実績情報.原額_貨物庸_三シャ</t>
  </si>
  <si>
    <t>TMサービス実績情報.売額_貨物庸_トラン</t>
  </si>
  <si>
    <t>TMサービス実績情報.原額_貨物庸_トラン</t>
  </si>
  <si>
    <t>TMサービス実績情報.売額_貨物庸_その他</t>
  </si>
  <si>
    <t>TMサービス実績情報.原額_貨物庸_その他</t>
  </si>
  <si>
    <t>TMサービス実績情報.売額_貨物庸_事故</t>
  </si>
  <si>
    <t>TMサービス実績情報.原額_貨物庸_事故</t>
  </si>
  <si>
    <t>TMサービス実績情報.売額_物流_ルート</t>
  </si>
  <si>
    <t>TMサービス実績情報.原額_物流_ルート</t>
  </si>
  <si>
    <t>TMサービス実績情報.売額_物流_丸和</t>
  </si>
  <si>
    <t>TMサービス実績情報.原額_物流_丸和</t>
  </si>
  <si>
    <t>TMサービス実績情報.売額_物流_その他</t>
  </si>
  <si>
    <t>TMサービス実績情報.原額_物流_その他</t>
  </si>
  <si>
    <t>TMサービス実績情報.売額_物流_事故</t>
  </si>
  <si>
    <t>TMサービス実績情報.原額_物流_事故</t>
  </si>
  <si>
    <t>TMサービス実績情報.人件一般費_貨物</t>
  </si>
  <si>
    <t>TMサービス実績情報.営業外費_貨物</t>
  </si>
  <si>
    <t>TMサービス実績情報.人件一般費_物流</t>
  </si>
  <si>
    <t>TMサービス実績情報.営業外費_物流</t>
  </si>
  <si>
    <t>TM三研情報.年月</t>
  </si>
  <si>
    <t>TM三研情報.売上税抜金額_円</t>
  </si>
  <si>
    <t>TM三研情報.原価税抜金額_円</t>
  </si>
  <si>
    <t>TM三研情報.人件一般費_円</t>
  </si>
  <si>
    <t>TM三研情報.営業外費_円</t>
  </si>
  <si>
    <t>yyyy/m/d</t>
    <phoneticPr fontId="1"/>
  </si>
  <si>
    <t>半角</t>
    <rPh sb="0" eb="2">
      <t>ハンカク</t>
    </rPh>
    <phoneticPr fontId="1"/>
  </si>
  <si>
    <t>TD見積.物件種別,TD見積.業種区分,TD見積シートM.作業区分CD</t>
    <rPh sb="5" eb="7">
      <t>ブッケン</t>
    </rPh>
    <rPh sb="7" eb="9">
      <t>シュベツ</t>
    </rPh>
    <rPh sb="12" eb="14">
      <t>ミツ</t>
    </rPh>
    <rPh sb="15" eb="17">
      <t>ギョウシュ</t>
    </rPh>
    <rPh sb="17" eb="19">
      <t>クブン</t>
    </rPh>
    <rPh sb="29" eb="31">
      <t>サギョウ</t>
    </rPh>
    <rPh sb="31" eb="33">
      <t>クブン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</si>
  <si>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</si>
  <si>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</si>
  <si>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</si>
  <si>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</si>
  <si>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</si>
  <si>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</si>
  <si>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</si>
  <si>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</si>
  <si>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</si>
  <si>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</si>
  <si>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</si>
  <si>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</si>
  <si>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</si>
  <si>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</si>
  <si>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</si>
  <si>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</si>
  <si>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</si>
  <si>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</si>
  <si>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</si>
  <si>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</si>
  <si>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</si>
  <si>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</si>
  <si>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</si>
  <si>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</si>
  <si>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</si>
  <si>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</si>
  <si>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</si>
  <si>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</si>
  <si>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</si>
  <si>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</si>
  <si>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</si>
  <si>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</si>
  <si>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</si>
  <si>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</si>
  <si>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</si>
  <si>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</si>
  <si>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</si>
  <si>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顧客別　売上・原価</t>
    <rPh sb="0" eb="3">
      <t>コキャクベツ</t>
    </rPh>
    <rPh sb="4" eb="6">
      <t>ウリアゲ</t>
    </rPh>
    <rPh sb="7" eb="9">
      <t>ゲンカ</t>
    </rPh>
    <phoneticPr fontId="11"/>
  </si>
  <si>
    <t>部署別　売上・原価</t>
    <rPh sb="0" eb="2">
      <t>ブショ</t>
    </rPh>
    <rPh sb="2" eb="3">
      <t>ベツ</t>
    </rPh>
    <rPh sb="4" eb="6">
      <t>ウリアゲ</t>
    </rPh>
    <rPh sb="7" eb="9">
      <t>ゲンカ</t>
    </rPh>
    <phoneticPr fontId="11"/>
  </si>
  <si>
    <t>部署</t>
    <rPh sb="0" eb="2">
      <t>ブショ</t>
    </rPh>
    <phoneticPr fontId="11"/>
  </si>
  <si>
    <t>売上</t>
    <rPh sb="0" eb="2">
      <t>ウリアゲ</t>
    </rPh>
    <phoneticPr fontId="16"/>
  </si>
  <si>
    <t>営業１部</t>
    <rPh sb="0" eb="2">
      <t>エイギョウ</t>
    </rPh>
    <rPh sb="3" eb="4">
      <t>ブ</t>
    </rPh>
    <phoneticPr fontId="11"/>
  </si>
  <si>
    <t>店装</t>
    <rPh sb="0" eb="2">
      <t>テンソウ</t>
    </rPh>
    <phoneticPr fontId="16"/>
  </si>
  <si>
    <t>営業２部</t>
    <rPh sb="0" eb="2">
      <t>エイギョウ</t>
    </rPh>
    <rPh sb="3" eb="4">
      <t>ブ</t>
    </rPh>
    <phoneticPr fontId="11"/>
  </si>
  <si>
    <t>営業３部</t>
    <rPh sb="0" eb="2">
      <t>エイギョウ</t>
    </rPh>
    <rPh sb="3" eb="4">
      <t>ブ</t>
    </rPh>
    <phoneticPr fontId="11"/>
  </si>
  <si>
    <t>ページ３</t>
    <phoneticPr fontId="2"/>
  </si>
  <si>
    <t>ページ２</t>
    <phoneticPr fontId="2"/>
  </si>
  <si>
    <t>営業担当別経費_業種区分</t>
    <phoneticPr fontId="1"/>
  </si>
  <si>
    <t>営業担当別経費_部CD（未使用）</t>
    <phoneticPr fontId="1"/>
  </si>
  <si>
    <t>営業担当別経費_人件費一般費</t>
    <phoneticPr fontId="1"/>
  </si>
  <si>
    <t>部署別　売上・原価_部署</t>
    <phoneticPr fontId="1"/>
  </si>
  <si>
    <t>部署別　売上・原価_作業区分CD</t>
    <phoneticPr fontId="1"/>
  </si>
  <si>
    <t>部署別　売上・原価_売上税抜金額</t>
    <phoneticPr fontId="1"/>
  </si>
  <si>
    <t>部署別　売上・原価_原価税抜金額</t>
    <phoneticPr fontId="1"/>
  </si>
  <si>
    <t>年月日</t>
    <rPh sb="2" eb="3">
      <t>ヒ</t>
    </rPh>
    <phoneticPr fontId="11"/>
  </si>
  <si>
    <t>工事・売上・原価_年月日</t>
    <rPh sb="11" eb="12">
      <t>ヒ</t>
    </rPh>
    <phoneticPr fontId="1"/>
  </si>
  <si>
    <t>売上・原価_年月日</t>
    <rPh sb="8" eb="9">
      <t>ヒ</t>
    </rPh>
    <phoneticPr fontId="1"/>
  </si>
  <si>
    <t>入出庫_年月日</t>
    <rPh sb="6" eb="7">
      <t>ヒ</t>
    </rPh>
    <phoneticPr fontId="1"/>
  </si>
  <si>
    <t>三研　売上（円）_年月日</t>
    <rPh sb="11" eb="12">
      <t>ヒ</t>
    </rPh>
    <phoneticPr fontId="1"/>
  </si>
  <si>
    <t>サービス　売上（円）_年月日</t>
    <rPh sb="13" eb="14">
      <t>ヒ</t>
    </rPh>
    <phoneticPr fontId="1"/>
  </si>
  <si>
    <t>営業担当別経費_年月日</t>
    <rPh sb="10" eb="11">
      <t>ヒ</t>
    </rPh>
    <phoneticPr fontId="1"/>
  </si>
  <si>
    <t>部署別　売上・原価_年月日</t>
    <rPh sb="12" eb="13">
      <t>ヒ</t>
    </rPh>
    <phoneticPr fontId="1"/>
  </si>
  <si>
    <t>SQL1 MERGE INTO</t>
    <phoneticPr fontId="2"/>
  </si>
  <si>
    <t>merge into</t>
    <phoneticPr fontId="2"/>
  </si>
  <si>
    <t>#TMP_TOTAL AS A</t>
    <phoneticPr fontId="2"/>
  </si>
  <si>
    <t>using</t>
    <phoneticPr fontId="2"/>
  </si>
  <si>
    <t>SQL2 AS B</t>
    <phoneticPr fontId="2"/>
  </si>
  <si>
    <t>on</t>
    <phoneticPr fontId="2"/>
  </si>
  <si>
    <t>A.部署CD = B.部署CD</t>
    <phoneticPr fontId="2"/>
  </si>
  <si>
    <t>AND</t>
    <phoneticPr fontId="2"/>
  </si>
  <si>
    <t>A.工事担当CD = B.工事担当CD</t>
    <phoneticPr fontId="2"/>
  </si>
  <si>
    <t>A.番号 = B.番号</t>
    <phoneticPr fontId="2"/>
  </si>
  <si>
    <t>A.集計CD = B.集計CD</t>
    <phoneticPr fontId="2"/>
  </si>
  <si>
    <t>A.作業区分CD = B.作業区分CD</t>
    <phoneticPr fontId="2"/>
  </si>
  <si>
    <t>matched</t>
    <phoneticPr fontId="2"/>
  </si>
  <si>
    <t>WHEN MATCHED THEN</t>
    <phoneticPr fontId="2"/>
  </si>
  <si>
    <t>UPDATE</t>
    <phoneticPr fontId="2"/>
  </si>
  <si>
    <t>SET A.売上税抜金額 = A.売上税抜金額 + B.税抜金額</t>
    <phoneticPr fontId="2"/>
  </si>
  <si>
    <t>WHEN NOT MATCHED THEN</t>
    <phoneticPr fontId="2"/>
  </si>
  <si>
    <t>INSERT</t>
    <phoneticPr fontId="2"/>
  </si>
  <si>
    <t>部署CD</t>
    <phoneticPr fontId="2"/>
  </si>
  <si>
    <t>B.部署CD</t>
  </si>
  <si>
    <t>工事担当CD</t>
    <phoneticPr fontId="2"/>
  </si>
  <si>
    <t>B.工事担当CD</t>
  </si>
  <si>
    <t>番号</t>
    <phoneticPr fontId="2"/>
  </si>
  <si>
    <t>B.番号</t>
  </si>
  <si>
    <t>集計CD</t>
    <phoneticPr fontId="2"/>
  </si>
  <si>
    <t>B.集計CD</t>
  </si>
  <si>
    <t>作業区分CD</t>
    <phoneticPr fontId="2"/>
  </si>
  <si>
    <t>B.作業区分CD</t>
  </si>
  <si>
    <t>売上税抜金額</t>
    <phoneticPr fontId="2"/>
  </si>
  <si>
    <t>B.税抜金額</t>
  </si>
  <si>
    <t>SQL2</t>
    <phoneticPr fontId="2"/>
  </si>
  <si>
    <t>MH.部署CD</t>
    <phoneticPr fontId="2"/>
  </si>
  <si>
    <t>MH.工事担当CD</t>
    <phoneticPr fontId="2"/>
  </si>
  <si>
    <t>MH.集計CD</t>
    <phoneticPr fontId="2"/>
  </si>
  <si>
    <t xml:space="preserve">CONVERT(DATETIME, CONVERT(CHAR (7), UH.売上日付, 111) + '/1') </t>
    <phoneticPr fontId="2"/>
  </si>
  <si>
    <t>CASE WHEN MH.物件種別 = 6 THEN 106 ELSE CASE WHEN (MH.業種区分 = 1) THEN 3 ELSE ISNULL(MSM.作業区分CD, 0) END END</t>
    <phoneticPr fontId="2"/>
  </si>
  <si>
    <t>税抜金額</t>
    <phoneticPr fontId="2"/>
  </si>
  <si>
    <t>SUM(CASE WHEN UM.売上税区分 = 1 THEN (UM.売上金額 - UM.消費税額) ELSE UM.売上金額 END)</t>
    <phoneticPr fontId="2"/>
  </si>
  <si>
    <t xml:space="preserve">TD売上v2 AS UH </t>
    <phoneticPr fontId="2"/>
  </si>
  <si>
    <t>TD見積 AS MH</t>
    <phoneticPr fontId="2"/>
  </si>
  <si>
    <t>TD売上明細V2 AS UM</t>
    <phoneticPr fontId="2"/>
  </si>
  <si>
    <t>TD見積シートM AS MSM</t>
    <phoneticPr fontId="2"/>
  </si>
  <si>
    <t>TM得意先 AS TM</t>
    <phoneticPr fontId="2"/>
  </si>
  <si>
    <t>TD物件情報 AS BK</t>
    <phoneticPr fontId="2"/>
  </si>
  <si>
    <t>TM製品 AS SE</t>
    <phoneticPr fontId="2"/>
  </si>
  <si>
    <t>INNER JOIN</t>
    <phoneticPr fontId="2"/>
  </si>
  <si>
    <t>TD見積</t>
    <phoneticPr fontId="2"/>
  </si>
  <si>
    <t>UH.見積番号 = MH.見積番号</t>
    <phoneticPr fontId="2"/>
  </si>
  <si>
    <t>TD売上明細V2</t>
    <phoneticPr fontId="2"/>
  </si>
  <si>
    <t>UH.売上番号 = UM.売上番号</t>
    <phoneticPr fontId="2"/>
  </si>
  <si>
    <t>LEFT JOIN</t>
    <phoneticPr fontId="2"/>
  </si>
  <si>
    <t>TD見積シートM</t>
    <phoneticPr fontId="2"/>
  </si>
  <si>
    <t>UM.見積明細連番 = MSM.見積明細連番</t>
    <phoneticPr fontId="2"/>
  </si>
  <si>
    <t>TM得意先</t>
    <phoneticPr fontId="2"/>
  </si>
  <si>
    <t>MH.販売先得意先CD = TM.得意先CD</t>
    <phoneticPr fontId="2"/>
  </si>
  <si>
    <t>TD物件情報</t>
    <phoneticPr fontId="2"/>
  </si>
  <si>
    <t>MH.物件番号 = BK.物件番号</t>
    <phoneticPr fontId="2"/>
  </si>
  <si>
    <t>TM製品</t>
    <phoneticPr fontId="2"/>
  </si>
  <si>
    <t>MSM.製品NO = SE.製品NO</t>
    <phoneticPr fontId="2"/>
  </si>
  <si>
    <t>MSM.仕様NO = SE.仕様NO</t>
    <phoneticPr fontId="2"/>
  </si>
  <si>
    <t>(</t>
    <phoneticPr fontId="2"/>
  </si>
  <si>
    <t>UH.売上日付 &gt;= [画面.集計期間from]</t>
    <rPh sb="12" eb="14">
      <t>ガメン</t>
    </rPh>
    <rPh sb="15" eb="19">
      <t>シュウケイキカン</t>
    </rPh>
    <phoneticPr fontId="2"/>
  </si>
  <si>
    <t>UH.売上日付 &lt;= [画面.集計期間to])</t>
    <phoneticPr fontId="2"/>
  </si>
  <si>
    <t>)</t>
    <phoneticPr fontId="2"/>
  </si>
  <si>
    <t>MH.集計CD IN (@wヤオコー,
                      @wロピア,
                      @wベルク,
                      @wサンベルクス,
                      @wアマゾン,
                      @wメルカリ,
                      @wウエルシア,
                      @wビバ)</t>
    <phoneticPr fontId="2"/>
  </si>
  <si>
    <t>@wヤオコー = '8001'
@wマミー = '7001'
@wロピア = '9803'
@wベルク = '6601'
@wサンベルクス = '3001'
@wウエルシア = '2401'
@wビバ = '4801'
@wアマゾン = '1041'
@wメルカリ = '7605'</t>
    <phoneticPr fontId="2"/>
  </si>
  <si>
    <t>group by</t>
    <phoneticPr fontId="2"/>
  </si>
  <si>
    <t>CONVERT(DATETIME,CONVERT(CHAR(7),UH.売上日付,111)+'/1')</t>
    <phoneticPr fontId="2"/>
  </si>
  <si>
    <t>CASE WHEN MH.物件種別 = 6 THEN 106 ELSE CASE WHEN (MH.業種区分=1) THEN 3 ELSE ISNULL(MSM.作業区分CD,0) END END</t>
    <phoneticPr fontId="2"/>
  </si>
  <si>
    <t>SQL3 MERGE INTO</t>
    <phoneticPr fontId="2"/>
  </si>
  <si>
    <t>SQL4 AS B</t>
    <phoneticPr fontId="2"/>
  </si>
  <si>
    <t>SQL4</t>
    <phoneticPr fontId="2"/>
  </si>
  <si>
    <t>SUM(CASE WHEN UM.売上税区分 = 1 THEN (UM.売上金額-UM.消費税額) ELSE UM.売上金額 END)</t>
    <phoneticPr fontId="2"/>
  </si>
  <si>
    <t>SQL5 MERGE INTO</t>
    <phoneticPr fontId="2"/>
  </si>
  <si>
    <t>SQL6 AS B</t>
    <phoneticPr fontId="2"/>
  </si>
  <si>
    <t>SETA.原価税抜金額 = A.原価税抜金額 + B.原価税抜金額</t>
    <phoneticPr fontId="2"/>
  </si>
  <si>
    <t>原価税抜金額</t>
    <phoneticPr fontId="2"/>
  </si>
  <si>
    <t>B.原価税抜金額</t>
    <phoneticPr fontId="2"/>
  </si>
  <si>
    <t>SQL6</t>
    <phoneticPr fontId="2"/>
  </si>
  <si>
    <t>MH.社内伝票扱い = 0</t>
    <phoneticPr fontId="2"/>
  </si>
  <si>
    <t>AND NOT</t>
    <phoneticPr fontId="2"/>
  </si>
  <si>
    <t>SMU.伝票区分 IN ('A','C','S')</t>
    <phoneticPr fontId="2"/>
  </si>
  <si>
    <t>SQL7 MERGE INTO</t>
    <phoneticPr fontId="2"/>
  </si>
  <si>
    <t>SQL8</t>
    <phoneticPr fontId="2"/>
  </si>
  <si>
    <t>SUM(CASE WHEN SMU.仕入税区分 = 1 THEN (SMU.仕入金額-SMU.消費税額) ELSE SMU.仕入金額 END)</t>
    <phoneticPr fontId="2"/>
  </si>
  <si>
    <t>NOT</t>
    <phoneticPr fontId="2"/>
  </si>
  <si>
    <t>SQL9</t>
    <phoneticPr fontId="2"/>
  </si>
  <si>
    <t>営業担当CD</t>
    <phoneticPr fontId="2"/>
  </si>
  <si>
    <t>ダミー</t>
    <phoneticPr fontId="2"/>
  </si>
  <si>
    <t>売上原価出力</t>
    <phoneticPr fontId="2"/>
  </si>
  <si>
    <t>（顧客別「集計CD」）</t>
    <phoneticPr fontId="2"/>
  </si>
  <si>
    <t>#TMP_TOTAL.集計CD</t>
    <phoneticPr fontId="2"/>
  </si>
  <si>
    <t>#TMP_TOTAL.作業区分CD</t>
    <phoneticPr fontId="2"/>
  </si>
  <si>
    <t>SUM(売上税抜金額)</t>
    <phoneticPr fontId="2"/>
  </si>
  <si>
    <t>SUM(原価税抜金額)</t>
    <phoneticPr fontId="2"/>
  </si>
  <si>
    <t>#TMP_TOTAL</t>
    <phoneticPr fontId="2"/>
  </si>
  <si>
    <t>group by</t>
    <phoneticPr fontId="2"/>
  </si>
  <si>
    <t>order by</t>
    <phoneticPr fontId="2"/>
  </si>
  <si>
    <t>SQL10</t>
    <phoneticPr fontId="2"/>
  </si>
  <si>
    <t>工事担当CD</t>
    <rPh sb="0" eb="2">
      <t>コウジ</t>
    </rPh>
    <phoneticPr fontId="2"/>
  </si>
  <si>
    <t>#TMP_TOTAL.工事担当CD</t>
    <phoneticPr fontId="2"/>
  </si>
  <si>
    <t>（工事担当用）</t>
    <phoneticPr fontId="2"/>
  </si>
  <si>
    <t>SQL11 MERGE INTO</t>
    <phoneticPr fontId="2"/>
  </si>
  <si>
    <t>#TMP_TOTAL_NS AS A</t>
    <phoneticPr fontId="2"/>
  </si>
  <si>
    <t>出庫分</t>
    <phoneticPr fontId="2"/>
  </si>
  <si>
    <t>SQL12 AS B</t>
    <phoneticPr fontId="2"/>
  </si>
  <si>
    <t>SET A.出庫合計金額 = A.出庫合計金額 + B.原価額</t>
    <phoneticPr fontId="2"/>
  </si>
  <si>
    <t>B.集計CD</t>
    <phoneticPr fontId="2"/>
  </si>
  <si>
    <t>出庫合計金額</t>
    <phoneticPr fontId="2"/>
  </si>
  <si>
    <t>B.原価額</t>
    <phoneticPr fontId="2"/>
  </si>
  <si>
    <t>SQL12</t>
    <phoneticPr fontId="2"/>
  </si>
  <si>
    <t>CONVERT(DATETIME,CONVERT(CHAR(7),SM.仕入日付,111)+'/1')</t>
    <phoneticPr fontId="2"/>
  </si>
  <si>
    <t>仕入数量</t>
    <phoneticPr fontId="2"/>
  </si>
  <si>
    <t>SUM(SMU.仕入数量)</t>
    <phoneticPr fontId="2"/>
  </si>
  <si>
    <t>原価額</t>
    <phoneticPr fontId="2"/>
  </si>
  <si>
    <t>TD仕入 AS SR(NOLOCK)</t>
    <phoneticPr fontId="2"/>
  </si>
  <si>
    <t>TD仕入明細 AS SM(NOLOCK)</t>
    <phoneticPr fontId="2"/>
  </si>
  <si>
    <t>TD見積 AS MH(NOLOCK)</t>
    <phoneticPr fontId="2"/>
  </si>
  <si>
    <t>TD仕入明細内訳 AS SMU(NOLOCK)</t>
    <phoneticPr fontId="2"/>
  </si>
  <si>
    <t>TM製品 AS SE(NOLOCK)</t>
    <phoneticPr fontId="2"/>
  </si>
  <si>
    <t>TD仕入明細</t>
    <phoneticPr fontId="2"/>
  </si>
  <si>
    <t>SR.仕入番号 = SM.仕入番号</t>
    <phoneticPr fontId="2"/>
  </si>
  <si>
    <t>SM.見積番号 = MH.見積番号</t>
    <phoneticPr fontId="2"/>
  </si>
  <si>
    <t>TD仕入明細内訳</t>
    <phoneticPr fontId="2"/>
  </si>
  <si>
    <t>SM.仕入番号 = SMU.仕入番号</t>
    <phoneticPr fontId="2"/>
  </si>
  <si>
    <t>SMU.製品NO = SE.製品NO</t>
    <phoneticPr fontId="2"/>
  </si>
  <si>
    <t>SMU.仕様NO = SE.仕様NO</t>
    <phoneticPr fontId="2"/>
  </si>
  <si>
    <t>SM.仕入先CD = '3150'</t>
    <phoneticPr fontId="2"/>
  </si>
  <si>
    <t>SM.仕入日付 &gt;= [画面.集計期間from]</t>
    <phoneticPr fontId="2"/>
  </si>
  <si>
    <t>SM.仕入日付 &lt;= [画面.集計期間to])</t>
    <phoneticPr fontId="2"/>
  </si>
  <si>
    <t>SQL13 MERGE INTO</t>
    <phoneticPr fontId="2"/>
  </si>
  <si>
    <t>入庫分</t>
    <rPh sb="0" eb="2">
      <t>ニュウコ</t>
    </rPh>
    <phoneticPr fontId="2"/>
  </si>
  <si>
    <t>SQL14 AS B</t>
    <phoneticPr fontId="2"/>
  </si>
  <si>
    <t>SET A.入庫合計金額 = A.入庫合計金額 + B.原価額</t>
    <phoneticPr fontId="2"/>
  </si>
  <si>
    <t>入庫合計金額</t>
    <phoneticPr fontId="2"/>
  </si>
  <si>
    <t>SQL14</t>
    <phoneticPr fontId="2"/>
  </si>
  <si>
    <t>TM得意先 AS TK(NOLOCK)</t>
    <phoneticPr fontId="2"/>
  </si>
  <si>
    <t>SR.販売先得意先CD = TK.得意先CD</t>
    <phoneticPr fontId="2"/>
  </si>
  <si>
    <t>SQL15 MERGE INTO</t>
    <phoneticPr fontId="2"/>
  </si>
  <si>
    <t>在庫調整　出庫分</t>
    <rPh sb="0" eb="2">
      <t>ザイコ</t>
    </rPh>
    <rPh sb="2" eb="4">
      <t>チョウセイ</t>
    </rPh>
    <rPh sb="5" eb="7">
      <t>シュッコ</t>
    </rPh>
    <rPh sb="7" eb="8">
      <t>ブン</t>
    </rPh>
    <phoneticPr fontId="2"/>
  </si>
  <si>
    <t>SQL16 AS B</t>
    <phoneticPr fontId="2"/>
  </si>
  <si>
    <t>A.集計CD = B.得意先CD</t>
    <phoneticPr fontId="2"/>
  </si>
  <si>
    <t>SET A.調整出庫合計金額 = A.調整出庫合計金額 + B.調整出庫金額</t>
    <phoneticPr fontId="2"/>
  </si>
  <si>
    <t>調整出庫合計金額</t>
    <phoneticPr fontId="2"/>
  </si>
  <si>
    <t>B.調整出庫金額</t>
    <phoneticPr fontId="2"/>
  </si>
  <si>
    <t>SQL16</t>
    <phoneticPr fontId="2"/>
  </si>
  <si>
    <t>得意先CD</t>
    <phoneticPr fontId="2"/>
  </si>
  <si>
    <t>ID.得意先CD</t>
    <phoneticPr fontId="2"/>
  </si>
  <si>
    <t>CONVERT(DATETIME,CONVERT(CHAR(7),ID.在庫調整日付,111)+'/1')</t>
    <phoneticPr fontId="2"/>
  </si>
  <si>
    <t>調整出庫金額</t>
    <phoneticPr fontId="2"/>
  </si>
  <si>
    <t>SUM(CASE WHEN IDM.仕入税区分 = 1 THEN (IDM.調整金額-IDM.消費税額) ELSE IDM.調整金額 END)</t>
    <phoneticPr fontId="2"/>
  </si>
  <si>
    <t>TD在庫調整 AS ID(NOLOCK)</t>
    <phoneticPr fontId="2"/>
  </si>
  <si>
    <t>TD在庫調整明細 AS IDM(NOLOCK)</t>
    <phoneticPr fontId="2"/>
  </si>
  <si>
    <t>TD在庫調整明細</t>
    <phoneticPr fontId="2"/>
  </si>
  <si>
    <t>ID.在庫調整番号 = IDM.在庫調整番号</t>
    <phoneticPr fontId="2"/>
  </si>
  <si>
    <t>IDM.製品NO = SE.製品NO</t>
    <phoneticPr fontId="2"/>
  </si>
  <si>
    <t>IDM.仕様NO = SE.仕様NO</t>
    <phoneticPr fontId="2"/>
  </si>
  <si>
    <t>ID.在庫調整日付 &gt;= [画面.集計期間to])</t>
    <phoneticPr fontId="2"/>
  </si>
  <si>
    <t>ID.在庫調整日付 &lt;= [画面.集計期間to])</t>
    <phoneticPr fontId="2"/>
  </si>
  <si>
    <t>ID.在庫調整元チームCD &lt;&gt; 0</t>
    <phoneticPr fontId="2"/>
  </si>
  <si>
    <t>SQL17 MERGE INTO</t>
    <phoneticPr fontId="2"/>
  </si>
  <si>
    <t>SQL18 AS B</t>
    <phoneticPr fontId="2"/>
  </si>
  <si>
    <t>SET A.調整入庫合計金額 = A.調整入庫合計金額 + B.調整入庫金額</t>
    <phoneticPr fontId="2"/>
  </si>
  <si>
    <t>調整入庫合計金額</t>
    <phoneticPr fontId="2"/>
  </si>
  <si>
    <t>B.調整入庫金額</t>
    <phoneticPr fontId="2"/>
  </si>
  <si>
    <t>SQL18</t>
    <phoneticPr fontId="2"/>
  </si>
  <si>
    <t>調整入庫金額</t>
    <phoneticPr fontId="2"/>
  </si>
  <si>
    <t>SQL19</t>
    <phoneticPr fontId="2"/>
  </si>
  <si>
    <t>A.集計CD</t>
    <phoneticPr fontId="2"/>
  </si>
  <si>
    <t>出庫金額</t>
    <phoneticPr fontId="2"/>
  </si>
  <si>
    <t>SUM(A.出庫金額)</t>
    <phoneticPr fontId="2"/>
  </si>
  <si>
    <t>入庫金額</t>
    <phoneticPr fontId="2"/>
  </si>
  <si>
    <t>SUM(A.入庫金額)</t>
    <phoneticPr fontId="2"/>
  </si>
  <si>
    <t>SQL20 AS A</t>
    <phoneticPr fontId="2"/>
  </si>
  <si>
    <t>SQL20</t>
    <phoneticPr fontId="2"/>
  </si>
  <si>
    <t>三研実績出力</t>
    <phoneticPr fontId="2"/>
  </si>
  <si>
    <t>売上税抜金額_円</t>
    <phoneticPr fontId="2"/>
  </si>
  <si>
    <t>原価税抜金額_円</t>
    <phoneticPr fontId="2"/>
  </si>
  <si>
    <t>人件一般費_円</t>
    <phoneticPr fontId="2"/>
  </si>
  <si>
    <t>営業外費_円</t>
    <phoneticPr fontId="2"/>
  </si>
  <si>
    <t>TM三研情報</t>
    <phoneticPr fontId="2"/>
  </si>
  <si>
    <t>OR</t>
    <phoneticPr fontId="2"/>
  </si>
  <si>
    <t>order by</t>
    <phoneticPr fontId="2"/>
  </si>
  <si>
    <t>SQL21</t>
    <phoneticPr fontId="2"/>
  </si>
  <si>
    <t>サービス実績出力</t>
    <phoneticPr fontId="2"/>
  </si>
  <si>
    <t>売額_貨物自_店装</t>
  </si>
  <si>
    <t>売額_貨物自_サンプラ</t>
  </si>
  <si>
    <t>人件一般費_貨物</t>
  </si>
  <si>
    <t>営業外費_貨物</t>
  </si>
  <si>
    <t>人件一般費_物流</t>
  </si>
  <si>
    <t>営業外費_物流</t>
  </si>
  <si>
    <t>TMサービス実績情報</t>
    <phoneticPr fontId="2"/>
  </si>
  <si>
    <t>SQL22</t>
    <phoneticPr fontId="2"/>
  </si>
  <si>
    <t>業種区分_未使用</t>
    <phoneticPr fontId="2"/>
  </si>
  <si>
    <t xml:space="preserve">按分経費出力 </t>
    <phoneticPr fontId="2"/>
  </si>
  <si>
    <t>部CD_未使用</t>
    <phoneticPr fontId="2"/>
  </si>
  <si>
    <t>営業・工事・その他別統計集計先CD別</t>
    <phoneticPr fontId="2"/>
  </si>
  <si>
    <t>CONVERT(DATETIME,CONVERT(CHAR(7),SY.集計日付,111)+'/1')</t>
    <phoneticPr fontId="2"/>
  </si>
  <si>
    <t>人件費一般費</t>
    <phoneticPr fontId="2"/>
  </si>
  <si>
    <t>SUM(CASE WHEN KM.集計CD IN (1,2) THEN SY.按分金額 ELSE 0 END)</t>
    <phoneticPr fontId="2"/>
  </si>
  <si>
    <t>TD経費按分集計V5 AS SY</t>
    <phoneticPr fontId="2"/>
  </si>
  <si>
    <t>TM科目 AS KM</t>
    <phoneticPr fontId="2"/>
  </si>
  <si>
    <t>TM科目</t>
    <phoneticPr fontId="2"/>
  </si>
  <si>
    <t>SY.科目CD = KM.科目CD</t>
    <phoneticPr fontId="2"/>
  </si>
  <si>
    <t>集計日付 &gt;= [画面.集計期間from]</t>
    <phoneticPr fontId="2"/>
  </si>
  <si>
    <t>集計日付 &lt;= [画面.集計期間to])</t>
    <phoneticPr fontId="2"/>
  </si>
  <si>
    <t>SQL23</t>
    <phoneticPr fontId="2"/>
  </si>
  <si>
    <t>#TMP_TOTAL.部署CD</t>
  </si>
  <si>
    <t>（部署別）</t>
    <phoneticPr fontId="2"/>
  </si>
  <si>
    <t>#TMP_TOTAL.作業区分CD</t>
  </si>
  <si>
    <t>SUM(#TMP_TOTAL.売上税抜金額)</t>
    <phoneticPr fontId="2"/>
  </si>
  <si>
    <t>SUM(#TMP_TOTAL.原価税抜金額)</t>
    <phoneticPr fontId="2"/>
  </si>
  <si>
    <t>A.年月日 = B.年月日</t>
  </si>
  <si>
    <t>年月日</t>
  </si>
  <si>
    <t>B.年月日</t>
  </si>
  <si>
    <t>#TMP_TOTAL.年月日</t>
  </si>
  <si>
    <t>集計CD,年月日,作業区分CD</t>
  </si>
  <si>
    <t>工事担当CD,年月日,作業区分CD</t>
  </si>
  <si>
    <t>A.年月日</t>
  </si>
  <si>
    <t>集計CD,年月日</t>
  </si>
  <si>
    <t>TM三研情報.年月日</t>
  </si>
  <si>
    <t>年月日 &gt;= [画面.集計期間from]</t>
  </si>
  <si>
    <t>年月日 &lt;= [画面.集計期間to]</t>
  </si>
  <si>
    <t>年月日 &gt;= DATEADD(YY,-1,[画面.集計期間from])</t>
  </si>
  <si>
    <t>年月日 &lt;= [画面.前年集計日付])</t>
  </si>
  <si>
    <t>TMサービス実績情報.年月日</t>
  </si>
  <si>
    <t>部署CD,年月日,作業区分CD</t>
  </si>
  <si>
    <t>A4横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</si>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</sst>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\+#,##0;\-#,##0;0"/>
  </numFmts>
  <fonts count="4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trike/>
      <sz val="11"/>
      <color theme="1"/>
      <name val="游ゴシック"/>
      <family val="3"/>
      <charset val="128"/>
      <scheme val="minor"/>
    </font>
    <font>
      <sz val="11"/>
      <color indexed="8"/>
      <name val="BIZ UDPゴシック"/>
      <family val="3"/>
      <charset val="128"/>
    </font>
    <font>
      <sz val="8"/>
      <color indexed="8"/>
      <name val="BIZ UDP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8"/>
      <name val="BIZ UDPゴシック"/>
      <family val="3"/>
      <charset val="128"/>
    </font>
    <font>
      <b/>
      <sz val="8"/>
      <color indexed="8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10"/>
      <color indexed="8"/>
      <name val="BIZ UDPゴシック"/>
      <family val="3"/>
      <charset val="128"/>
    </font>
    <font>
      <sz val="9"/>
      <color indexed="8"/>
      <name val="BIZ UDPゴシック"/>
      <family val="3"/>
      <charset val="128"/>
    </font>
    <font>
      <sz val="7"/>
      <color indexed="8"/>
      <name val="BIZ UDPゴシック"/>
      <family val="3"/>
      <charset val="128"/>
    </font>
    <font>
      <sz val="7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7"/>
      <color rgb="FFFF0000"/>
      <name val="BIZ UDPゴシック"/>
      <family val="3"/>
      <charset val="128"/>
    </font>
    <font>
      <sz val="9"/>
      <color rgb="FFFF0000"/>
      <name val="BIZ UDPゴシック"/>
      <family val="3"/>
      <charset val="128"/>
    </font>
    <font>
      <sz val="7"/>
      <color theme="1"/>
      <name val="BIZ UDPゴシック"/>
      <family val="3"/>
      <charset val="128"/>
    </font>
    <font>
      <b/>
      <sz val="9"/>
      <color indexed="8"/>
      <name val="BIZ UDPゴシック"/>
      <family val="3"/>
      <charset val="128"/>
    </font>
    <font>
      <sz val="6"/>
      <name val="BIZ UDPゴシック"/>
      <family val="3"/>
      <charset val="128"/>
    </font>
    <font>
      <sz val="6"/>
      <color rgb="FFFF0000"/>
      <name val="BIZ UDPゴシック"/>
      <family val="3"/>
      <charset val="128"/>
    </font>
    <font>
      <sz val="6"/>
      <color indexed="8"/>
      <name val="BIZ UDPゴシック"/>
      <family val="3"/>
      <charset val="128"/>
    </font>
    <font>
      <sz val="6"/>
      <name val="HGPｺﾞｼｯｸM"/>
      <family val="2"/>
      <charset val="128"/>
    </font>
    <font>
      <sz val="5"/>
      <color indexed="8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2"/>
      <color indexed="8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10"/>
      <name val="BIZ UDP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double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double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double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10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93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10" fillId="0" borderId="0" xfId="2">
      <alignment vertical="center"/>
    </xf>
    <xf numFmtId="49" fontId="10" fillId="0" borderId="0" xfId="2" applyNumberFormat="1">
      <alignment vertical="center"/>
    </xf>
    <xf numFmtId="14" fontId="10" fillId="0" borderId="0" xfId="2" applyNumberFormat="1">
      <alignment vertical="center"/>
    </xf>
    <xf numFmtId="38" fontId="0" fillId="0" borderId="0" xfId="3" applyFont="1">
      <alignment vertical="center"/>
    </xf>
    <xf numFmtId="14" fontId="13" fillId="0" borderId="0" xfId="2" applyNumberFormat="1" applyFont="1">
      <alignment vertical="center"/>
    </xf>
    <xf numFmtId="0" fontId="13" fillId="0" borderId="0" xfId="2" applyFont="1">
      <alignment vertical="center"/>
    </xf>
    <xf numFmtId="38" fontId="13" fillId="0" borderId="0" xfId="3" applyFont="1">
      <alignment vertical="center"/>
    </xf>
    <xf numFmtId="0" fontId="13" fillId="0" borderId="0" xfId="4" applyFont="1">
      <alignment vertical="center"/>
    </xf>
    <xf numFmtId="47" fontId="10" fillId="0" borderId="0" xfId="2" applyNumberFormat="1">
      <alignment vertical="center"/>
    </xf>
    <xf numFmtId="0" fontId="14" fillId="6" borderId="2" xfId="2" applyFont="1" applyFill="1" applyBorder="1" applyAlignment="1">
      <alignment horizontal="distributed" vertical="center"/>
    </xf>
    <xf numFmtId="0" fontId="14" fillId="0" borderId="10" xfId="2" applyFont="1" applyBorder="1">
      <alignment vertical="center"/>
    </xf>
    <xf numFmtId="0" fontId="17" fillId="0" borderId="0" xfId="2" applyFont="1">
      <alignment vertical="center"/>
    </xf>
    <xf numFmtId="10" fontId="15" fillId="0" borderId="0" xfId="2" applyNumberFormat="1" applyFont="1" applyAlignment="1">
      <alignment horizontal="center" vertical="center"/>
    </xf>
    <xf numFmtId="14" fontId="17" fillId="0" borderId="0" xfId="2" applyNumberFormat="1" applyFont="1">
      <alignment vertical="center"/>
    </xf>
    <xf numFmtId="0" fontId="18" fillId="0" borderId="0" xfId="2" applyFont="1">
      <alignment vertical="center"/>
    </xf>
    <xf numFmtId="14" fontId="18" fillId="0" borderId="0" xfId="2" applyNumberFormat="1" applyFont="1">
      <alignment vertical="center"/>
    </xf>
    <xf numFmtId="0" fontId="15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19" fillId="6" borderId="41" xfId="2" applyFont="1" applyFill="1" applyBorder="1">
      <alignment vertical="center"/>
    </xf>
    <xf numFmtId="0" fontId="20" fillId="0" borderId="7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/>
    </xf>
    <xf numFmtId="0" fontId="21" fillId="0" borderId="44" xfId="2" applyFont="1" applyBorder="1" applyAlignment="1">
      <alignment horizontal="center" vertical="center"/>
    </xf>
    <xf numFmtId="0" fontId="21" fillId="0" borderId="45" xfId="2" applyFont="1" applyBorder="1" applyAlignment="1">
      <alignment horizontal="center" vertical="center"/>
    </xf>
    <xf numFmtId="0" fontId="21" fillId="0" borderId="7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4" xfId="2" applyFont="1" applyBorder="1" applyAlignment="1">
      <alignment horizontal="distributed" vertical="center"/>
    </xf>
    <xf numFmtId="0" fontId="22" fillId="0" borderId="3" xfId="2" applyFont="1" applyBorder="1" applyAlignment="1">
      <alignment horizontal="distributed" vertical="center"/>
    </xf>
    <xf numFmtId="38" fontId="22" fillId="0" borderId="2" xfId="5" applyNumberFormat="1" applyFont="1" applyFill="1" applyBorder="1" applyAlignment="1">
      <alignment horizontal="right" vertical="center" shrinkToFit="1"/>
    </xf>
    <xf numFmtId="10" fontId="23" fillId="0" borderId="46" xfId="3" applyNumberFormat="1" applyFont="1" applyFill="1" applyBorder="1" applyAlignment="1">
      <alignment horizontal="center" vertical="center" shrinkToFit="1"/>
    </xf>
    <xf numFmtId="38" fontId="23" fillId="0" borderId="2" xfId="5" applyNumberFormat="1" applyFont="1" applyFill="1" applyBorder="1" applyAlignment="1">
      <alignment horizontal="right" vertical="center" shrinkToFit="1"/>
    </xf>
    <xf numFmtId="0" fontId="15" fillId="0" borderId="43" xfId="5" applyNumberFormat="1" applyFont="1" applyFill="1" applyBorder="1" applyAlignment="1">
      <alignment horizontal="right" vertical="center" shrinkToFit="1"/>
    </xf>
    <xf numFmtId="0" fontId="23" fillId="0" borderId="0" xfId="3" applyNumberFormat="1" applyFont="1" applyFill="1" applyBorder="1" applyAlignment="1">
      <alignment horizontal="center" vertical="center" shrinkToFit="1"/>
    </xf>
    <xf numFmtId="0" fontId="15" fillId="0" borderId="8" xfId="2" applyFont="1" applyBorder="1" applyAlignment="1">
      <alignment horizontal="distributed" vertical="center"/>
    </xf>
    <xf numFmtId="0" fontId="22" fillId="0" borderId="49" xfId="2" applyFont="1" applyBorder="1" applyAlignment="1">
      <alignment horizontal="distributed" vertical="center"/>
    </xf>
    <xf numFmtId="38" fontId="22" fillId="0" borderId="50" xfId="5" applyNumberFormat="1" applyFont="1" applyFill="1" applyBorder="1" applyAlignment="1">
      <alignment horizontal="right" vertical="center" shrinkToFit="1"/>
    </xf>
    <xf numFmtId="10" fontId="23" fillId="0" borderId="51" xfId="3" applyNumberFormat="1" applyFont="1" applyFill="1" applyBorder="1" applyAlignment="1">
      <alignment horizontal="center" vertical="center" shrinkToFit="1"/>
    </xf>
    <xf numFmtId="38" fontId="23" fillId="0" borderId="50" xfId="5" applyNumberFormat="1" applyFont="1" applyFill="1" applyBorder="1" applyAlignment="1">
      <alignment horizontal="right" vertical="center" shrinkToFit="1"/>
    </xf>
    <xf numFmtId="0" fontId="25" fillId="0" borderId="3" xfId="2" applyFont="1" applyBorder="1" applyAlignment="1">
      <alignment horizontal="distributed" vertical="center"/>
    </xf>
    <xf numFmtId="38" fontId="22" fillId="0" borderId="2" xfId="2" applyNumberFormat="1" applyFont="1" applyBorder="1">
      <alignment vertical="center"/>
    </xf>
    <xf numFmtId="38" fontId="26" fillId="0" borderId="6" xfId="2" applyNumberFormat="1" applyFont="1" applyBorder="1" applyAlignment="1">
      <alignment horizontal="center" vertical="center"/>
    </xf>
    <xf numFmtId="38" fontId="27" fillId="0" borderId="42" xfId="2" applyNumberFormat="1" applyFont="1" applyBorder="1">
      <alignment vertical="center"/>
    </xf>
    <xf numFmtId="38" fontId="23" fillId="0" borderId="45" xfId="2" applyNumberFormat="1" applyFont="1" applyBorder="1">
      <alignment vertical="center"/>
    </xf>
    <xf numFmtId="10" fontId="23" fillId="0" borderId="6" xfId="3" applyNumberFormat="1" applyFont="1" applyFill="1" applyBorder="1" applyAlignment="1">
      <alignment horizontal="center" vertical="center" shrinkToFit="1"/>
    </xf>
    <xf numFmtId="38" fontId="26" fillId="0" borderId="7" xfId="2" applyNumberFormat="1" applyFont="1" applyBorder="1">
      <alignment vertical="center"/>
    </xf>
    <xf numFmtId="38" fontId="23" fillId="0" borderId="5" xfId="2" applyNumberFormat="1" applyFont="1" applyBorder="1">
      <alignment vertical="center"/>
    </xf>
    <xf numFmtId="0" fontId="15" fillId="0" borderId="43" xfId="2" applyFont="1" applyBorder="1">
      <alignment vertical="center"/>
    </xf>
    <xf numFmtId="0" fontId="20" fillId="0" borderId="0" xfId="2" applyFont="1">
      <alignment vertical="center"/>
    </xf>
    <xf numFmtId="0" fontId="15" fillId="0" borderId="0" xfId="2" applyFont="1">
      <alignment vertical="center"/>
    </xf>
    <xf numFmtId="0" fontId="25" fillId="0" borderId="49" xfId="2" applyFont="1" applyBorder="1" applyAlignment="1">
      <alignment horizontal="distributed" vertical="center"/>
    </xf>
    <xf numFmtId="38" fontId="22" fillId="0" borderId="10" xfId="2" applyNumberFormat="1" applyFont="1" applyBorder="1">
      <alignment vertical="center"/>
    </xf>
    <xf numFmtId="38" fontId="23" fillId="0" borderId="6" xfId="2" applyNumberFormat="1" applyFont="1" applyBorder="1" applyAlignment="1">
      <alignment horizontal="center" vertical="center"/>
    </xf>
    <xf numFmtId="38" fontId="25" fillId="0" borderId="54" xfId="2" applyNumberFormat="1" applyFont="1" applyBorder="1">
      <alignment vertical="center"/>
    </xf>
    <xf numFmtId="38" fontId="28" fillId="0" borderId="49" xfId="2" applyNumberFormat="1" applyFont="1" applyBorder="1">
      <alignment vertical="center"/>
    </xf>
    <xf numFmtId="10" fontId="23" fillId="0" borderId="49" xfId="3" applyNumberFormat="1" applyFont="1" applyFill="1" applyBorder="1" applyAlignment="1">
      <alignment vertical="center" shrinkToFit="1"/>
    </xf>
    <xf numFmtId="38" fontId="28" fillId="0" borderId="8" xfId="2" applyNumberFormat="1" applyFont="1" applyBorder="1">
      <alignment vertical="center"/>
    </xf>
    <xf numFmtId="0" fontId="22" fillId="0" borderId="0" xfId="3" applyNumberFormat="1" applyFont="1" applyFill="1" applyBorder="1" applyAlignment="1">
      <alignment vertical="center" shrinkToFit="1"/>
    </xf>
    <xf numFmtId="0" fontId="21" fillId="6" borderId="41" xfId="2" applyFont="1" applyFill="1" applyBorder="1" applyAlignment="1">
      <alignment horizontal="distributed" vertical="center"/>
    </xf>
    <xf numFmtId="0" fontId="22" fillId="0" borderId="10" xfId="2" applyFont="1" applyBorder="1">
      <alignment vertical="center"/>
    </xf>
    <xf numFmtId="0" fontId="29" fillId="0" borderId="0" xfId="2" applyFont="1">
      <alignment vertical="center"/>
    </xf>
    <xf numFmtId="14" fontId="29" fillId="0" borderId="0" xfId="2" applyNumberFormat="1" applyFont="1">
      <alignment vertical="center"/>
    </xf>
    <xf numFmtId="0" fontId="20" fillId="7" borderId="7" xfId="2" applyFont="1" applyFill="1" applyBorder="1" applyAlignment="1">
      <alignment horizontal="center" vertical="center"/>
    </xf>
    <xf numFmtId="0" fontId="20" fillId="7" borderId="6" xfId="2" applyFont="1" applyFill="1" applyBorder="1" applyAlignment="1">
      <alignment horizontal="center" vertical="center"/>
    </xf>
    <xf numFmtId="0" fontId="23" fillId="7" borderId="4" xfId="2" applyFont="1" applyFill="1" applyBorder="1" applyAlignment="1">
      <alignment horizontal="distributed" vertical="center"/>
    </xf>
    <xf numFmtId="0" fontId="22" fillId="7" borderId="3" xfId="2" applyFont="1" applyFill="1" applyBorder="1" applyAlignment="1">
      <alignment horizontal="distributed" vertical="center"/>
    </xf>
    <xf numFmtId="38" fontId="22" fillId="7" borderId="2" xfId="5" applyNumberFormat="1" applyFont="1" applyFill="1" applyBorder="1" applyAlignment="1">
      <alignment horizontal="right" vertical="center" shrinkToFit="1"/>
    </xf>
    <xf numFmtId="10" fontId="23" fillId="7" borderId="55" xfId="3" applyNumberFormat="1" applyFont="1" applyFill="1" applyBorder="1" applyAlignment="1">
      <alignment horizontal="center" vertical="center" shrinkToFit="1"/>
    </xf>
    <xf numFmtId="38" fontId="23" fillId="7" borderId="2" xfId="5" applyNumberFormat="1" applyFont="1" applyFill="1" applyBorder="1" applyAlignment="1">
      <alignment horizontal="right" vertical="center" shrinkToFit="1"/>
    </xf>
    <xf numFmtId="0" fontId="23" fillId="7" borderId="8" xfId="2" applyFont="1" applyFill="1" applyBorder="1" applyAlignment="1">
      <alignment horizontal="distributed" vertical="center"/>
    </xf>
    <xf numFmtId="0" fontId="22" fillId="7" borderId="49" xfId="2" applyFont="1" applyFill="1" applyBorder="1" applyAlignment="1">
      <alignment horizontal="distributed" vertical="center"/>
    </xf>
    <xf numFmtId="38" fontId="22" fillId="7" borderId="50" xfId="5" applyNumberFormat="1" applyFont="1" applyFill="1" applyBorder="1" applyAlignment="1">
      <alignment horizontal="right" vertical="center" shrinkToFit="1"/>
    </xf>
    <xf numFmtId="10" fontId="23" fillId="7" borderId="56" xfId="3" applyNumberFormat="1" applyFont="1" applyFill="1" applyBorder="1" applyAlignment="1">
      <alignment horizontal="center" vertical="center" shrinkToFit="1"/>
    </xf>
    <xf numFmtId="38" fontId="23" fillId="7" borderId="50" xfId="5" applyNumberFormat="1" applyFont="1" applyFill="1" applyBorder="1" applyAlignment="1">
      <alignment horizontal="right" vertical="center" shrinkToFit="1"/>
    </xf>
    <xf numFmtId="0" fontId="25" fillId="7" borderId="3" xfId="2" applyFont="1" applyFill="1" applyBorder="1" applyAlignment="1">
      <alignment horizontal="distributed" vertical="center"/>
    </xf>
    <xf numFmtId="38" fontId="22" fillId="7" borderId="3" xfId="2" applyNumberFormat="1" applyFont="1" applyFill="1" applyBorder="1">
      <alignment vertical="center"/>
    </xf>
    <xf numFmtId="38" fontId="31" fillId="7" borderId="6" xfId="2" applyNumberFormat="1" applyFont="1" applyFill="1" applyBorder="1" applyAlignment="1">
      <alignment horizontal="center" vertical="center"/>
    </xf>
    <xf numFmtId="38" fontId="27" fillId="7" borderId="42" xfId="2" applyNumberFormat="1" applyFont="1" applyFill="1" applyBorder="1">
      <alignment vertical="center"/>
    </xf>
    <xf numFmtId="38" fontId="23" fillId="7" borderId="45" xfId="2" applyNumberFormat="1" applyFont="1" applyFill="1" applyBorder="1">
      <alignment vertical="center"/>
    </xf>
    <xf numFmtId="38" fontId="26" fillId="7" borderId="6" xfId="5" applyNumberFormat="1" applyFont="1" applyFill="1" applyBorder="1" applyAlignment="1">
      <alignment vertical="center" shrinkToFit="1"/>
    </xf>
    <xf numFmtId="38" fontId="26" fillId="7" borderId="7" xfId="5" applyNumberFormat="1" applyFont="1" applyFill="1" applyBorder="1" applyAlignment="1">
      <alignment vertical="center" shrinkToFit="1"/>
    </xf>
    <xf numFmtId="38" fontId="24" fillId="7" borderId="5" xfId="5" applyNumberFormat="1" applyFont="1" applyFill="1" applyBorder="1" applyAlignment="1">
      <alignment vertical="center" shrinkToFit="1"/>
    </xf>
    <xf numFmtId="0" fontId="25" fillId="7" borderId="49" xfId="2" applyFont="1" applyFill="1" applyBorder="1" applyAlignment="1">
      <alignment horizontal="distributed" vertical="center"/>
    </xf>
    <xf numFmtId="38" fontId="22" fillId="7" borderId="49" xfId="2" applyNumberFormat="1" applyFont="1" applyFill="1" applyBorder="1">
      <alignment vertical="center"/>
    </xf>
    <xf numFmtId="38" fontId="32" fillId="7" borderId="6" xfId="2" applyNumberFormat="1" applyFont="1" applyFill="1" applyBorder="1" applyAlignment="1">
      <alignment horizontal="center" vertical="center"/>
    </xf>
    <xf numFmtId="38" fontId="25" fillId="7" borderId="54" xfId="2" applyNumberFormat="1" applyFont="1" applyFill="1" applyBorder="1">
      <alignment vertical="center"/>
    </xf>
    <xf numFmtId="38" fontId="23" fillId="7" borderId="10" xfId="2" applyNumberFormat="1" applyFont="1" applyFill="1" applyBorder="1">
      <alignment vertical="center"/>
    </xf>
    <xf numFmtId="38" fontId="23" fillId="7" borderId="6" xfId="5" applyNumberFormat="1" applyFont="1" applyFill="1" applyBorder="1" applyAlignment="1">
      <alignment vertical="center" shrinkToFit="1"/>
    </xf>
    <xf numFmtId="38" fontId="23" fillId="7" borderId="7" xfId="5" applyNumberFormat="1" applyFont="1" applyFill="1" applyBorder="1" applyAlignment="1">
      <alignment vertical="center" shrinkToFit="1"/>
    </xf>
    <xf numFmtId="38" fontId="24" fillId="7" borderId="10" xfId="5" applyNumberFormat="1" applyFont="1" applyFill="1" applyBorder="1" applyAlignment="1">
      <alignment vertical="center" shrinkToFit="1"/>
    </xf>
    <xf numFmtId="0" fontId="20" fillId="5" borderId="7" xfId="2" applyFont="1" applyFill="1" applyBorder="1" applyAlignment="1">
      <alignment horizontal="center" vertical="center"/>
    </xf>
    <xf numFmtId="0" fontId="20" fillId="5" borderId="6" xfId="2" applyFont="1" applyFill="1" applyBorder="1" applyAlignment="1">
      <alignment horizontal="center" vertical="center"/>
    </xf>
    <xf numFmtId="0" fontId="23" fillId="5" borderId="4" xfId="2" applyFont="1" applyFill="1" applyBorder="1" applyAlignment="1">
      <alignment horizontal="distributed" vertical="center"/>
    </xf>
    <xf numFmtId="0" fontId="22" fillId="5" borderId="3" xfId="2" applyFont="1" applyFill="1" applyBorder="1" applyAlignment="1">
      <alignment horizontal="distributed" vertical="center"/>
    </xf>
    <xf numFmtId="38" fontId="22" fillId="5" borderId="2" xfId="5" applyNumberFormat="1" applyFont="1" applyFill="1" applyBorder="1" applyAlignment="1">
      <alignment horizontal="right" vertical="center" shrinkToFit="1"/>
    </xf>
    <xf numFmtId="10" fontId="23" fillId="5" borderId="46" xfId="3" applyNumberFormat="1" applyFont="1" applyFill="1" applyBorder="1" applyAlignment="1">
      <alignment horizontal="center" vertical="center" shrinkToFit="1"/>
    </xf>
    <xf numFmtId="38" fontId="23" fillId="5" borderId="2" xfId="5" applyNumberFormat="1" applyFont="1" applyFill="1" applyBorder="1" applyAlignment="1">
      <alignment horizontal="right" vertical="center" shrinkToFit="1"/>
    </xf>
    <xf numFmtId="0" fontId="23" fillId="5" borderId="8" xfId="2" applyFont="1" applyFill="1" applyBorder="1" applyAlignment="1">
      <alignment horizontal="distributed" vertical="center"/>
    </xf>
    <xf numFmtId="0" fontId="22" fillId="5" borderId="49" xfId="2" applyFont="1" applyFill="1" applyBorder="1" applyAlignment="1">
      <alignment horizontal="distributed" vertical="center"/>
    </xf>
    <xf numFmtId="38" fontId="22" fillId="5" borderId="50" xfId="5" applyNumberFormat="1" applyFont="1" applyFill="1" applyBorder="1" applyAlignment="1">
      <alignment horizontal="right" vertical="center" shrinkToFit="1"/>
    </xf>
    <xf numFmtId="10" fontId="23" fillId="5" borderId="56" xfId="3" applyNumberFormat="1" applyFont="1" applyFill="1" applyBorder="1" applyAlignment="1">
      <alignment horizontal="center" vertical="center" shrinkToFit="1"/>
    </xf>
    <xf numFmtId="38" fontId="23" fillId="5" borderId="50" xfId="5" applyNumberFormat="1" applyFont="1" applyFill="1" applyBorder="1" applyAlignment="1">
      <alignment horizontal="right" vertical="center" shrinkToFit="1"/>
    </xf>
    <xf numFmtId="10" fontId="23" fillId="5" borderId="51" xfId="3" applyNumberFormat="1" applyFont="1" applyFill="1" applyBorder="1" applyAlignment="1">
      <alignment horizontal="center" vertical="center" shrinkToFit="1"/>
    </xf>
    <xf numFmtId="0" fontId="25" fillId="5" borderId="3" xfId="2" applyFont="1" applyFill="1" applyBorder="1" applyAlignment="1">
      <alignment horizontal="distributed" vertical="center"/>
    </xf>
    <xf numFmtId="38" fontId="22" fillId="5" borderId="3" xfId="2" applyNumberFormat="1" applyFont="1" applyFill="1" applyBorder="1">
      <alignment vertical="center"/>
    </xf>
    <xf numFmtId="38" fontId="31" fillId="5" borderId="6" xfId="2" applyNumberFormat="1" applyFont="1" applyFill="1" applyBorder="1" applyAlignment="1">
      <alignment horizontal="center" vertical="center"/>
    </xf>
    <xf numFmtId="38" fontId="27" fillId="5" borderId="42" xfId="2" applyNumberFormat="1" applyFont="1" applyFill="1" applyBorder="1">
      <alignment vertical="center"/>
    </xf>
    <xf numFmtId="38" fontId="23" fillId="5" borderId="45" xfId="2" applyNumberFormat="1" applyFont="1" applyFill="1" applyBorder="1">
      <alignment vertical="center"/>
    </xf>
    <xf numFmtId="38" fontId="26" fillId="5" borderId="6" xfId="5" applyNumberFormat="1" applyFont="1" applyFill="1" applyBorder="1" applyAlignment="1">
      <alignment vertical="center" shrinkToFit="1"/>
    </xf>
    <xf numFmtId="38" fontId="26" fillId="5" borderId="7" xfId="5" applyNumberFormat="1" applyFont="1" applyFill="1" applyBorder="1" applyAlignment="1">
      <alignment vertical="center" shrinkToFit="1"/>
    </xf>
    <xf numFmtId="38" fontId="24" fillId="5" borderId="5" xfId="5" applyNumberFormat="1" applyFont="1" applyFill="1" applyBorder="1" applyAlignment="1">
      <alignment vertical="center" shrinkToFit="1"/>
    </xf>
    <xf numFmtId="0" fontId="25" fillId="5" borderId="49" xfId="2" applyFont="1" applyFill="1" applyBorder="1" applyAlignment="1">
      <alignment horizontal="distributed" vertical="center"/>
    </xf>
    <xf numFmtId="38" fontId="22" fillId="5" borderId="49" xfId="2" applyNumberFormat="1" applyFont="1" applyFill="1" applyBorder="1">
      <alignment vertical="center"/>
    </xf>
    <xf numFmtId="38" fontId="32" fillId="5" borderId="6" xfId="2" applyNumberFormat="1" applyFont="1" applyFill="1" applyBorder="1" applyAlignment="1">
      <alignment horizontal="center" vertical="center"/>
    </xf>
    <xf numFmtId="38" fontId="25" fillId="5" borderId="54" xfId="2" applyNumberFormat="1" applyFont="1" applyFill="1" applyBorder="1">
      <alignment vertical="center"/>
    </xf>
    <xf numFmtId="38" fontId="23" fillId="5" borderId="10" xfId="2" applyNumberFormat="1" applyFont="1" applyFill="1" applyBorder="1">
      <alignment vertical="center"/>
    </xf>
    <xf numFmtId="38" fontId="23" fillId="5" borderId="6" xfId="5" applyNumberFormat="1" applyFont="1" applyFill="1" applyBorder="1" applyAlignment="1">
      <alignment vertical="center" shrinkToFit="1"/>
    </xf>
    <xf numFmtId="38" fontId="23" fillId="5" borderId="7" xfId="5" applyNumberFormat="1" applyFont="1" applyFill="1" applyBorder="1" applyAlignment="1">
      <alignment vertical="center" shrinkToFit="1"/>
    </xf>
    <xf numFmtId="38" fontId="24" fillId="5" borderId="10" xfId="5" applyNumberFormat="1" applyFont="1" applyFill="1" applyBorder="1" applyAlignment="1">
      <alignment vertical="center" shrinkToFit="1"/>
    </xf>
    <xf numFmtId="0" fontId="20" fillId="8" borderId="7" xfId="2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23" fillId="8" borderId="4" xfId="2" applyFont="1" applyFill="1" applyBorder="1" applyAlignment="1">
      <alignment horizontal="distributed" vertical="center"/>
    </xf>
    <xf numFmtId="0" fontId="22" fillId="8" borderId="3" xfId="2" applyFont="1" applyFill="1" applyBorder="1" applyAlignment="1">
      <alignment horizontal="distributed" vertical="center"/>
    </xf>
    <xf numFmtId="38" fontId="22" fillId="8" borderId="2" xfId="5" applyNumberFormat="1" applyFont="1" applyFill="1" applyBorder="1" applyAlignment="1">
      <alignment horizontal="right" vertical="center" shrinkToFit="1"/>
    </xf>
    <xf numFmtId="10" fontId="23" fillId="8" borderId="46" xfId="3" applyNumberFormat="1" applyFont="1" applyFill="1" applyBorder="1" applyAlignment="1">
      <alignment horizontal="center" vertical="center" shrinkToFit="1"/>
    </xf>
    <xf numFmtId="38" fontId="23" fillId="8" borderId="2" xfId="5" applyNumberFormat="1" applyFont="1" applyFill="1" applyBorder="1" applyAlignment="1">
      <alignment horizontal="right" vertical="center" shrinkToFit="1"/>
    </xf>
    <xf numFmtId="0" fontId="23" fillId="8" borderId="8" xfId="2" applyFont="1" applyFill="1" applyBorder="1" applyAlignment="1">
      <alignment horizontal="distributed" vertical="center"/>
    </xf>
    <xf numFmtId="0" fontId="22" fillId="8" borderId="49" xfId="2" applyFont="1" applyFill="1" applyBorder="1" applyAlignment="1">
      <alignment horizontal="distributed" vertical="center"/>
    </xf>
    <xf numFmtId="38" fontId="22" fillId="8" borderId="50" xfId="5" applyNumberFormat="1" applyFont="1" applyFill="1" applyBorder="1" applyAlignment="1">
      <alignment horizontal="right" vertical="center" shrinkToFit="1"/>
    </xf>
    <xf numFmtId="10" fontId="23" fillId="8" borderId="51" xfId="3" applyNumberFormat="1" applyFont="1" applyFill="1" applyBorder="1" applyAlignment="1">
      <alignment horizontal="center" vertical="center" shrinkToFit="1"/>
    </xf>
    <xf numFmtId="38" fontId="23" fillId="8" borderId="50" xfId="5" applyNumberFormat="1" applyFont="1" applyFill="1" applyBorder="1" applyAlignment="1">
      <alignment horizontal="right" vertical="center" shrinkToFit="1"/>
    </xf>
    <xf numFmtId="0" fontId="25" fillId="8" borderId="3" xfId="2" applyFont="1" applyFill="1" applyBorder="1" applyAlignment="1">
      <alignment horizontal="distributed" vertical="center"/>
    </xf>
    <xf numFmtId="38" fontId="22" fillId="8" borderId="3" xfId="2" applyNumberFormat="1" applyFont="1" applyFill="1" applyBorder="1">
      <alignment vertical="center"/>
    </xf>
    <xf numFmtId="38" fontId="31" fillId="8" borderId="6" xfId="2" applyNumberFormat="1" applyFont="1" applyFill="1" applyBorder="1" applyAlignment="1">
      <alignment horizontal="center" vertical="center"/>
    </xf>
    <xf numFmtId="38" fontId="27" fillId="8" borderId="42" xfId="2" applyNumberFormat="1" applyFont="1" applyFill="1" applyBorder="1">
      <alignment vertical="center"/>
    </xf>
    <xf numFmtId="38" fontId="23" fillId="8" borderId="57" xfId="2" applyNumberFormat="1" applyFont="1" applyFill="1" applyBorder="1">
      <alignment vertical="center"/>
    </xf>
    <xf numFmtId="38" fontId="26" fillId="8" borderId="6" xfId="5" applyNumberFormat="1" applyFont="1" applyFill="1" applyBorder="1" applyAlignment="1">
      <alignment vertical="center" shrinkToFit="1"/>
    </xf>
    <xf numFmtId="38" fontId="26" fillId="8" borderId="7" xfId="5" applyNumberFormat="1" applyFont="1" applyFill="1" applyBorder="1" applyAlignment="1">
      <alignment vertical="center" shrinkToFit="1"/>
    </xf>
    <xf numFmtId="38" fontId="24" fillId="8" borderId="2" xfId="5" applyNumberFormat="1" applyFont="1" applyFill="1" applyBorder="1" applyAlignment="1">
      <alignment vertical="center" shrinkToFit="1"/>
    </xf>
    <xf numFmtId="0" fontId="25" fillId="8" borderId="49" xfId="2" applyFont="1" applyFill="1" applyBorder="1" applyAlignment="1">
      <alignment horizontal="distributed" vertical="center"/>
    </xf>
    <xf numFmtId="38" fontId="22" fillId="8" borderId="49" xfId="2" applyNumberFormat="1" applyFont="1" applyFill="1" applyBorder="1">
      <alignment vertical="center"/>
    </xf>
    <xf numFmtId="38" fontId="32" fillId="8" borderId="6" xfId="2" applyNumberFormat="1" applyFont="1" applyFill="1" applyBorder="1" applyAlignment="1">
      <alignment horizontal="center" vertical="center"/>
    </xf>
    <xf numFmtId="38" fontId="25" fillId="8" borderId="54" xfId="2" applyNumberFormat="1" applyFont="1" applyFill="1" applyBorder="1">
      <alignment vertical="center"/>
    </xf>
    <xf numFmtId="38" fontId="23" fillId="8" borderId="10" xfId="2" applyNumberFormat="1" applyFont="1" applyFill="1" applyBorder="1">
      <alignment vertical="center"/>
    </xf>
    <xf numFmtId="38" fontId="23" fillId="8" borderId="6" xfId="5" applyNumberFormat="1" applyFont="1" applyFill="1" applyBorder="1" applyAlignment="1">
      <alignment vertical="center" shrinkToFit="1"/>
    </xf>
    <xf numFmtId="38" fontId="23" fillId="8" borderId="7" xfId="5" applyNumberFormat="1" applyFont="1" applyFill="1" applyBorder="1" applyAlignment="1">
      <alignment vertical="center" shrinkToFit="1"/>
    </xf>
    <xf numFmtId="38" fontId="24" fillId="8" borderId="10" xfId="5" applyNumberFormat="1" applyFont="1" applyFill="1" applyBorder="1" applyAlignment="1">
      <alignment vertical="center" shrinkToFit="1"/>
    </xf>
    <xf numFmtId="0" fontId="20" fillId="9" borderId="7" xfId="2" applyFont="1" applyFill="1" applyBorder="1" applyAlignment="1">
      <alignment horizontal="center" vertical="center"/>
    </xf>
    <xf numFmtId="0" fontId="20" fillId="9" borderId="6" xfId="2" applyFont="1" applyFill="1" applyBorder="1" applyAlignment="1">
      <alignment horizontal="center" vertical="center"/>
    </xf>
    <xf numFmtId="0" fontId="23" fillId="9" borderId="4" xfId="2" applyFont="1" applyFill="1" applyBorder="1" applyAlignment="1">
      <alignment horizontal="distributed" vertical="center"/>
    </xf>
    <xf numFmtId="0" fontId="22" fillId="9" borderId="3" xfId="2" applyFont="1" applyFill="1" applyBorder="1" applyAlignment="1">
      <alignment horizontal="distributed" vertical="center"/>
    </xf>
    <xf numFmtId="38" fontId="22" fillId="9" borderId="2" xfId="5" applyNumberFormat="1" applyFont="1" applyFill="1" applyBorder="1" applyAlignment="1">
      <alignment horizontal="right" vertical="center" shrinkToFit="1"/>
    </xf>
    <xf numFmtId="10" fontId="23" fillId="9" borderId="46" xfId="3" applyNumberFormat="1" applyFont="1" applyFill="1" applyBorder="1" applyAlignment="1">
      <alignment horizontal="center" vertical="center" shrinkToFit="1"/>
    </xf>
    <xf numFmtId="38" fontId="23" fillId="9" borderId="2" xfId="5" applyNumberFormat="1" applyFont="1" applyFill="1" applyBorder="1" applyAlignment="1">
      <alignment horizontal="right" vertical="center" shrinkToFit="1"/>
    </xf>
    <xf numFmtId="0" fontId="23" fillId="9" borderId="8" xfId="2" applyFont="1" applyFill="1" applyBorder="1" applyAlignment="1">
      <alignment horizontal="distributed" vertical="center"/>
    </xf>
    <xf numFmtId="0" fontId="22" fillId="9" borderId="49" xfId="2" applyFont="1" applyFill="1" applyBorder="1" applyAlignment="1">
      <alignment horizontal="distributed" vertical="center"/>
    </xf>
    <xf numFmtId="38" fontId="22" fillId="9" borderId="50" xfId="5" applyNumberFormat="1" applyFont="1" applyFill="1" applyBorder="1" applyAlignment="1">
      <alignment horizontal="right" vertical="center" shrinkToFit="1"/>
    </xf>
    <xf numFmtId="10" fontId="23" fillId="9" borderId="51" xfId="3" applyNumberFormat="1" applyFont="1" applyFill="1" applyBorder="1" applyAlignment="1">
      <alignment horizontal="center" vertical="center" shrinkToFit="1"/>
    </xf>
    <xf numFmtId="38" fontId="23" fillId="9" borderId="50" xfId="5" applyNumberFormat="1" applyFont="1" applyFill="1" applyBorder="1" applyAlignment="1">
      <alignment horizontal="right" vertical="center" shrinkToFit="1"/>
    </xf>
    <xf numFmtId="0" fontId="25" fillId="9" borderId="3" xfId="2" applyFont="1" applyFill="1" applyBorder="1" applyAlignment="1">
      <alignment horizontal="distributed" vertical="center"/>
    </xf>
    <xf numFmtId="38" fontId="31" fillId="9" borderId="6" xfId="2" applyNumberFormat="1" applyFont="1" applyFill="1" applyBorder="1" applyAlignment="1">
      <alignment horizontal="center" vertical="center"/>
    </xf>
    <xf numFmtId="38" fontId="27" fillId="9" borderId="42" xfId="2" applyNumberFormat="1" applyFont="1" applyFill="1" applyBorder="1">
      <alignment vertical="center"/>
    </xf>
    <xf numFmtId="38" fontId="26" fillId="9" borderId="6" xfId="5" applyNumberFormat="1" applyFont="1" applyFill="1" applyBorder="1" applyAlignment="1">
      <alignment vertical="center" shrinkToFit="1"/>
    </xf>
    <xf numFmtId="38" fontId="26" fillId="9" borderId="7" xfId="5" applyNumberFormat="1" applyFont="1" applyFill="1" applyBorder="1" applyAlignment="1">
      <alignment vertical="center" shrinkToFit="1"/>
    </xf>
    <xf numFmtId="0" fontId="25" fillId="9" borderId="0" xfId="2" applyFont="1" applyFill="1" applyAlignment="1">
      <alignment horizontal="distributed" vertical="center"/>
    </xf>
    <xf numFmtId="38" fontId="27" fillId="9" borderId="54" xfId="2" applyNumberFormat="1" applyFont="1" applyFill="1" applyBorder="1">
      <alignment vertical="center"/>
    </xf>
    <xf numFmtId="0" fontId="25" fillId="9" borderId="49" xfId="2" applyFont="1" applyFill="1" applyBorder="1" applyAlignment="1">
      <alignment horizontal="distributed" vertical="center"/>
    </xf>
    <xf numFmtId="38" fontId="25" fillId="9" borderId="54" xfId="2" applyNumberFormat="1" applyFont="1" applyFill="1" applyBorder="1">
      <alignment vertical="center"/>
    </xf>
    <xf numFmtId="38" fontId="23" fillId="9" borderId="6" xfId="5" applyNumberFormat="1" applyFont="1" applyFill="1" applyBorder="1" applyAlignment="1">
      <alignment vertical="center" shrinkToFit="1"/>
    </xf>
    <xf numFmtId="38" fontId="23" fillId="9" borderId="7" xfId="5" applyNumberFormat="1" applyFont="1" applyFill="1" applyBorder="1" applyAlignment="1">
      <alignment vertical="center" shrinkToFit="1"/>
    </xf>
    <xf numFmtId="0" fontId="19" fillId="6" borderId="9" xfId="2" applyFont="1" applyFill="1" applyBorder="1">
      <alignment vertical="center"/>
    </xf>
    <xf numFmtId="38" fontId="22" fillId="9" borderId="49" xfId="2" applyNumberFormat="1" applyFont="1" applyFill="1" applyBorder="1">
      <alignment vertical="center"/>
    </xf>
    <xf numFmtId="38" fontId="32" fillId="9" borderId="6" xfId="2" applyNumberFormat="1" applyFont="1" applyFill="1" applyBorder="1" applyAlignment="1">
      <alignment horizontal="center" vertical="center"/>
    </xf>
    <xf numFmtId="38" fontId="23" fillId="9" borderId="10" xfId="2" applyNumberFormat="1" applyFont="1" applyFill="1" applyBorder="1">
      <alignment vertical="center"/>
    </xf>
    <xf numFmtId="0" fontId="19" fillId="0" borderId="0" xfId="2" applyFont="1" applyAlignment="1">
      <alignment horizontal="center" vertical="center"/>
    </xf>
    <xf numFmtId="10" fontId="20" fillId="0" borderId="0" xfId="2" applyNumberFormat="1" applyFont="1" applyAlignment="1">
      <alignment horizontal="right" vertical="center"/>
    </xf>
    <xf numFmtId="0" fontId="20" fillId="0" borderId="0" xfId="2" applyFont="1" applyAlignment="1">
      <alignment horizontal="right" vertical="center"/>
    </xf>
    <xf numFmtId="0" fontId="25" fillId="0" borderId="0" xfId="2" applyFont="1" applyAlignment="1">
      <alignment horizontal="right" vertical="center"/>
    </xf>
    <xf numFmtId="0" fontId="19" fillId="10" borderId="6" xfId="2" applyFont="1" applyFill="1" applyBorder="1" applyAlignment="1">
      <alignment horizontal="center" vertical="center"/>
    </xf>
    <xf numFmtId="0" fontId="19" fillId="6" borderId="5" xfId="2" applyFont="1" applyFill="1" applyBorder="1">
      <alignment vertical="center"/>
    </xf>
    <xf numFmtId="0" fontId="19" fillId="6" borderId="4" xfId="2" applyFont="1" applyFill="1" applyBorder="1" applyAlignment="1">
      <alignment horizontal="center" vertical="center"/>
    </xf>
    <xf numFmtId="0" fontId="19" fillId="6" borderId="3" xfId="2" applyFont="1" applyFill="1" applyBorder="1" applyAlignment="1">
      <alignment horizontal="center" vertical="center"/>
    </xf>
    <xf numFmtId="0" fontId="19" fillId="11" borderId="2" xfId="2" applyFont="1" applyFill="1" applyBorder="1" applyAlignment="1">
      <alignment horizontal="center" vertical="center"/>
    </xf>
    <xf numFmtId="0" fontId="22" fillId="11" borderId="2" xfId="2" applyFont="1" applyFill="1" applyBorder="1" applyAlignment="1">
      <alignment horizontal="center" vertical="center"/>
    </xf>
    <xf numFmtId="0" fontId="21" fillId="11" borderId="3" xfId="2" applyFont="1" applyFill="1" applyBorder="1" applyAlignment="1">
      <alignment horizontal="center" vertical="center"/>
    </xf>
    <xf numFmtId="0" fontId="22" fillId="11" borderId="44" xfId="2" applyFont="1" applyFill="1" applyBorder="1" applyAlignment="1">
      <alignment horizontal="center" vertical="center"/>
    </xf>
    <xf numFmtId="55" fontId="22" fillId="11" borderId="3" xfId="2" applyNumberFormat="1" applyFont="1" applyFill="1" applyBorder="1" applyAlignment="1">
      <alignment horizontal="center" vertical="center"/>
    </xf>
    <xf numFmtId="55" fontId="21" fillId="11" borderId="3" xfId="2" applyNumberFormat="1" applyFont="1" applyFill="1" applyBorder="1" applyAlignment="1">
      <alignment horizontal="center" vertical="center"/>
    </xf>
    <xf numFmtId="55" fontId="22" fillId="11" borderId="4" xfId="2" applyNumberFormat="1" applyFont="1" applyFill="1" applyBorder="1" applyAlignment="1">
      <alignment horizontal="center" vertical="center"/>
    </xf>
    <xf numFmtId="38" fontId="15" fillId="10" borderId="62" xfId="5" applyNumberFormat="1" applyFont="1" applyFill="1" applyBorder="1" applyAlignment="1">
      <alignment horizontal="right" vertical="center" shrinkToFit="1"/>
    </xf>
    <xf numFmtId="10" fontId="34" fillId="10" borderId="55" xfId="3" applyNumberFormat="1" applyFont="1" applyFill="1" applyBorder="1" applyAlignment="1">
      <alignment horizontal="center" vertical="center" shrinkToFit="1"/>
    </xf>
    <xf numFmtId="0" fontId="22" fillId="10" borderId="10" xfId="2" applyFont="1" applyFill="1" applyBorder="1" applyAlignment="1">
      <alignment horizontal="distributed" vertical="center"/>
    </xf>
    <xf numFmtId="0" fontId="22" fillId="0" borderId="43" xfId="5" applyNumberFormat="1" applyFont="1" applyFill="1" applyBorder="1" applyAlignment="1">
      <alignment vertical="center" shrinkToFit="1"/>
    </xf>
    <xf numFmtId="0" fontId="15" fillId="0" borderId="77" xfId="2" applyFont="1" applyBorder="1" applyAlignment="1">
      <alignment horizontal="distributed" vertical="center" justifyLastLine="1"/>
    </xf>
    <xf numFmtId="0" fontId="15" fillId="0" borderId="78" xfId="2" applyFont="1" applyBorder="1" applyAlignment="1">
      <alignment horizontal="right" vertical="center"/>
    </xf>
    <xf numFmtId="38" fontId="15" fillId="0" borderId="79" xfId="5" applyNumberFormat="1" applyFont="1" applyFill="1" applyBorder="1" applyAlignment="1">
      <alignment horizontal="right" vertical="center" shrinkToFit="1"/>
    </xf>
    <xf numFmtId="10" fontId="35" fillId="0" borderId="80" xfId="2" applyNumberFormat="1" applyFont="1" applyBorder="1" applyAlignment="1">
      <alignment horizontal="center" vertical="center" shrinkToFit="1"/>
    </xf>
    <xf numFmtId="38" fontId="15" fillId="0" borderId="81" xfId="5" applyNumberFormat="1" applyFont="1" applyBorder="1" applyAlignment="1">
      <alignment horizontal="right" vertical="center" shrinkToFit="1"/>
    </xf>
    <xf numFmtId="38" fontId="23" fillId="0" borderId="82" xfId="5" applyNumberFormat="1" applyFont="1" applyBorder="1" applyAlignment="1">
      <alignment vertical="center" shrinkToFit="1"/>
    </xf>
    <xf numFmtId="38" fontId="23" fillId="0" borderId="83" xfId="5" applyNumberFormat="1" applyFont="1" applyBorder="1" applyAlignment="1">
      <alignment vertical="center" shrinkToFit="1"/>
    </xf>
    <xf numFmtId="0" fontId="15" fillId="12" borderId="84" xfId="2" applyFont="1" applyFill="1" applyBorder="1" applyAlignment="1">
      <alignment horizontal="distributed" vertical="center" justifyLastLine="1" shrinkToFit="1"/>
    </xf>
    <xf numFmtId="0" fontId="15" fillId="0" borderId="78" xfId="2" applyFont="1" applyBorder="1" applyAlignment="1">
      <alignment horizontal="right" vertical="center" shrinkToFit="1"/>
    </xf>
    <xf numFmtId="0" fontId="15" fillId="0" borderId="85" xfId="2" applyFont="1" applyBorder="1" applyAlignment="1">
      <alignment horizontal="distributed" vertical="center" justifyLastLine="1"/>
    </xf>
    <xf numFmtId="0" fontId="15" fillId="0" borderId="66" xfId="2" applyFont="1" applyBorder="1" applyAlignment="1">
      <alignment horizontal="right" vertical="center"/>
    </xf>
    <xf numFmtId="38" fontId="15" fillId="0" borderId="86" xfId="5" applyNumberFormat="1" applyFont="1" applyFill="1" applyBorder="1" applyAlignment="1">
      <alignment horizontal="right" vertical="center" shrinkToFit="1"/>
    </xf>
    <xf numFmtId="10" fontId="35" fillId="0" borderId="87" xfId="2" applyNumberFormat="1" applyFont="1" applyBorder="1" applyAlignment="1">
      <alignment horizontal="center" vertical="center" shrinkToFit="1"/>
    </xf>
    <xf numFmtId="38" fontId="15" fillId="0" borderId="69" xfId="5" applyNumberFormat="1" applyFont="1" applyBorder="1" applyAlignment="1">
      <alignment horizontal="right" vertical="center" shrinkToFit="1"/>
    </xf>
    <xf numFmtId="0" fontId="15" fillId="0" borderId="88" xfId="2" applyFont="1" applyBorder="1" applyAlignment="1">
      <alignment horizontal="distributed" vertical="center" justifyLastLine="1"/>
    </xf>
    <xf numFmtId="0" fontId="15" fillId="0" borderId="50" xfId="2" applyFont="1" applyBorder="1" applyAlignment="1">
      <alignment horizontal="right" vertical="center"/>
    </xf>
    <xf numFmtId="38" fontId="15" fillId="0" borderId="89" xfId="5" applyNumberFormat="1" applyFont="1" applyFill="1" applyBorder="1" applyAlignment="1">
      <alignment horizontal="right" vertical="center" shrinkToFit="1"/>
    </xf>
    <xf numFmtId="10" fontId="35" fillId="0" borderId="51" xfId="2" applyNumberFormat="1" applyFont="1" applyBorder="1" applyAlignment="1">
      <alignment horizontal="center" vertical="center" shrinkToFit="1"/>
    </xf>
    <xf numFmtId="38" fontId="15" fillId="0" borderId="90" xfId="5" applyNumberFormat="1" applyFont="1" applyBorder="1" applyAlignment="1">
      <alignment horizontal="right" vertical="center" shrinkToFit="1"/>
    </xf>
    <xf numFmtId="0" fontId="22" fillId="0" borderId="5" xfId="2" applyFont="1" applyBorder="1" applyAlignment="1">
      <alignment horizontal="distributed" vertical="center" justifyLastLine="1"/>
    </xf>
    <xf numFmtId="0" fontId="22" fillId="0" borderId="5" xfId="2" applyFont="1" applyBorder="1" applyAlignment="1">
      <alignment horizontal="center" vertical="center"/>
    </xf>
    <xf numFmtId="0" fontId="15" fillId="0" borderId="5" xfId="2" applyFont="1" applyBorder="1" applyAlignment="1">
      <alignment horizontal="right" vertical="center"/>
    </xf>
    <xf numFmtId="38" fontId="15" fillId="0" borderId="91" xfId="5" applyNumberFormat="1" applyFont="1" applyFill="1" applyBorder="1" applyAlignment="1">
      <alignment horizontal="right" vertical="center" shrinkToFit="1"/>
    </xf>
    <xf numFmtId="49" fontId="36" fillId="0" borderId="92" xfId="5" applyNumberFormat="1" applyFont="1" applyFill="1" applyBorder="1" applyAlignment="1">
      <alignment horizontal="center" vertical="center" shrinkToFit="1"/>
    </xf>
    <xf numFmtId="38" fontId="15" fillId="0" borderId="93" xfId="5" applyNumberFormat="1" applyFont="1" applyFill="1" applyBorder="1" applyAlignment="1">
      <alignment horizontal="right" vertical="center" shrinkToFit="1"/>
    </xf>
    <xf numFmtId="38" fontId="23" fillId="0" borderId="94" xfId="5" applyNumberFormat="1" applyFont="1" applyFill="1" applyBorder="1" applyAlignment="1">
      <alignment vertical="center" shrinkToFit="1"/>
    </xf>
    <xf numFmtId="38" fontId="23" fillId="0" borderId="95" xfId="5" applyNumberFormat="1" applyFont="1" applyFill="1" applyBorder="1" applyAlignment="1">
      <alignment vertical="center" shrinkToFit="1"/>
    </xf>
    <xf numFmtId="0" fontId="37" fillId="0" borderId="0" xfId="5" applyNumberFormat="1" applyFont="1" applyFill="1" applyBorder="1" applyAlignment="1">
      <alignment horizontal="center" vertical="center" shrinkToFit="1"/>
    </xf>
    <xf numFmtId="0" fontId="22" fillId="0" borderId="1" xfId="2" applyFont="1" applyBorder="1" applyAlignment="1">
      <alignment horizontal="distributed" vertical="center"/>
    </xf>
    <xf numFmtId="0" fontId="22" fillId="0" borderId="5" xfId="2" applyFont="1" applyBorder="1" applyAlignment="1">
      <alignment horizontal="distributed" vertical="center"/>
    </xf>
    <xf numFmtId="10" fontId="35" fillId="0" borderId="96" xfId="2" applyNumberFormat="1" applyFont="1" applyBorder="1" applyAlignment="1">
      <alignment horizontal="center" vertical="center" shrinkToFit="1"/>
    </xf>
    <xf numFmtId="38" fontId="15" fillId="0" borderId="93" xfId="5" applyNumberFormat="1" applyFont="1" applyBorder="1" applyAlignment="1">
      <alignment horizontal="right" vertical="center" shrinkToFit="1"/>
    </xf>
    <xf numFmtId="38" fontId="23" fillId="0" borderId="94" xfId="5" applyNumberFormat="1" applyFont="1" applyBorder="1" applyAlignment="1">
      <alignment vertical="center" shrinkToFit="1"/>
    </xf>
    <xf numFmtId="38" fontId="23" fillId="0" borderId="95" xfId="5" applyNumberFormat="1" applyFont="1" applyBorder="1" applyAlignment="1">
      <alignment vertical="center" shrinkToFit="1"/>
    </xf>
    <xf numFmtId="0" fontId="15" fillId="0" borderId="84" xfId="2" applyFont="1" applyBorder="1" applyAlignment="1">
      <alignment horizontal="distributed" vertical="center" justifyLastLine="1"/>
    </xf>
    <xf numFmtId="0" fontId="19" fillId="0" borderId="3" xfId="2" applyFont="1" applyBorder="1" applyAlignment="1">
      <alignment horizontal="right" vertical="center"/>
    </xf>
    <xf numFmtId="0" fontId="21" fillId="0" borderId="0" xfId="2" applyFont="1" applyAlignment="1">
      <alignment horizontal="right" vertical="center"/>
    </xf>
    <xf numFmtId="0" fontId="25" fillId="0" borderId="0" xfId="2" applyFont="1">
      <alignment vertical="center"/>
    </xf>
    <xf numFmtId="0" fontId="20" fillId="0" borderId="0" xfId="2" applyFont="1" applyAlignment="1">
      <alignment horizontal="center" vertical="center"/>
    </xf>
    <xf numFmtId="0" fontId="22" fillId="10" borderId="60" xfId="2" applyFont="1" applyFill="1" applyBorder="1" applyAlignment="1">
      <alignment horizontal="distributed" vertical="center"/>
    </xf>
    <xf numFmtId="38" fontId="22" fillId="10" borderId="60" xfId="5" applyNumberFormat="1" applyFont="1" applyFill="1" applyBorder="1" applyAlignment="1">
      <alignment horizontal="right" vertical="center" shrinkToFit="1"/>
    </xf>
    <xf numFmtId="10" fontId="15" fillId="10" borderId="55" xfId="3" applyNumberFormat="1" applyFont="1" applyFill="1" applyBorder="1" applyAlignment="1">
      <alignment horizontal="center" vertical="center" shrinkToFit="1"/>
    </xf>
    <xf numFmtId="38" fontId="23" fillId="10" borderId="98" xfId="5" applyNumberFormat="1" applyFont="1" applyFill="1" applyBorder="1" applyAlignment="1">
      <alignment vertical="center" shrinkToFit="1"/>
    </xf>
    <xf numFmtId="38" fontId="22" fillId="10" borderId="10" xfId="5" applyNumberFormat="1" applyFont="1" applyFill="1" applyBorder="1" applyAlignment="1">
      <alignment horizontal="right" vertical="center" shrinkToFit="1"/>
    </xf>
    <xf numFmtId="10" fontId="15" fillId="10" borderId="56" xfId="3" applyNumberFormat="1" applyFont="1" applyFill="1" applyBorder="1" applyAlignment="1">
      <alignment horizontal="center" vertical="center" shrinkToFit="1"/>
    </xf>
    <xf numFmtId="38" fontId="23" fillId="10" borderId="59" xfId="5" applyNumberFormat="1" applyFont="1" applyFill="1" applyBorder="1" applyAlignment="1">
      <alignment horizontal="right" vertical="center" shrinkToFit="1"/>
    </xf>
    <xf numFmtId="10" fontId="34" fillId="10" borderId="56" xfId="3" applyNumberFormat="1" applyFont="1" applyFill="1" applyBorder="1" applyAlignment="1">
      <alignment horizontal="center" vertical="center" shrinkToFit="1"/>
    </xf>
    <xf numFmtId="38" fontId="23" fillId="10" borderId="100" xfId="5" applyNumberFormat="1" applyFont="1" applyFill="1" applyBorder="1" applyAlignment="1">
      <alignment vertical="center" shrinkToFit="1"/>
    </xf>
    <xf numFmtId="0" fontId="22" fillId="10" borderId="60" xfId="2" applyFont="1" applyFill="1" applyBorder="1">
      <alignment vertical="center"/>
    </xf>
    <xf numFmtId="10" fontId="35" fillId="10" borderId="55" xfId="2" applyNumberFormat="1" applyFont="1" applyFill="1" applyBorder="1" applyAlignment="1">
      <alignment horizontal="center" vertical="center" shrinkToFit="1"/>
    </xf>
    <xf numFmtId="38" fontId="15" fillId="10" borderId="63" xfId="5" applyNumberFormat="1" applyFont="1" applyFill="1" applyBorder="1" applyAlignment="1">
      <alignment vertical="center" shrinkToFit="1"/>
    </xf>
    <xf numFmtId="38" fontId="23" fillId="10" borderId="101" xfId="5" applyNumberFormat="1" applyFont="1" applyFill="1" applyBorder="1" applyAlignment="1">
      <alignment vertical="center" shrinkToFit="1"/>
    </xf>
    <xf numFmtId="0" fontId="14" fillId="0" borderId="49" xfId="2" applyFont="1" applyBorder="1">
      <alignment vertical="center"/>
    </xf>
    <xf numFmtId="0" fontId="19" fillId="13" borderId="43" xfId="2" applyFont="1" applyFill="1" applyBorder="1">
      <alignment vertical="center"/>
    </xf>
    <xf numFmtId="0" fontId="19" fillId="13" borderId="1" xfId="2" applyFont="1" applyFill="1" applyBorder="1" applyAlignment="1">
      <alignment horizontal="center" vertical="center"/>
    </xf>
    <xf numFmtId="0" fontId="19" fillId="13" borderId="5" xfId="2" applyFont="1" applyFill="1" applyBorder="1" applyAlignment="1">
      <alignment horizontal="center" vertical="center"/>
    </xf>
    <xf numFmtId="0" fontId="19" fillId="13" borderId="11" xfId="2" applyFont="1" applyFill="1" applyBorder="1" applyAlignment="1">
      <alignment horizontal="center" vertical="center"/>
    </xf>
    <xf numFmtId="0" fontId="19" fillId="13" borderId="2" xfId="2" applyFont="1" applyFill="1" applyBorder="1" applyAlignment="1">
      <alignment horizontal="center" vertical="center"/>
    </xf>
    <xf numFmtId="0" fontId="21" fillId="13" borderId="2" xfId="2" applyFont="1" applyFill="1" applyBorder="1" applyAlignment="1">
      <alignment horizontal="center" vertical="center"/>
    </xf>
    <xf numFmtId="0" fontId="21" fillId="13" borderId="3" xfId="2" applyFont="1" applyFill="1" applyBorder="1" applyAlignment="1">
      <alignment horizontal="center" vertical="center"/>
    </xf>
    <xf numFmtId="0" fontId="21" fillId="13" borderId="44" xfId="2" applyFont="1" applyFill="1" applyBorder="1" applyAlignment="1">
      <alignment horizontal="center" vertical="center"/>
    </xf>
    <xf numFmtId="55" fontId="21" fillId="13" borderId="3" xfId="2" applyNumberFormat="1" applyFont="1" applyFill="1" applyBorder="1" applyAlignment="1">
      <alignment horizontal="center" vertical="center"/>
    </xf>
    <xf numFmtId="55" fontId="21" fillId="13" borderId="4" xfId="2" applyNumberFormat="1" applyFont="1" applyFill="1" applyBorder="1" applyAlignment="1">
      <alignment horizontal="center" vertical="center"/>
    </xf>
    <xf numFmtId="55" fontId="22" fillId="13" borderId="3" xfId="2" applyNumberFormat="1" applyFont="1" applyFill="1" applyBorder="1" applyAlignment="1">
      <alignment horizontal="center" vertical="center"/>
    </xf>
    <xf numFmtId="55" fontId="22" fillId="13" borderId="4" xfId="2" applyNumberFormat="1" applyFont="1" applyFill="1" applyBorder="1" applyAlignment="1">
      <alignment horizontal="center" vertical="center"/>
    </xf>
    <xf numFmtId="0" fontId="22" fillId="13" borderId="11" xfId="2" applyFont="1" applyFill="1" applyBorder="1" applyAlignment="1">
      <alignment horizontal="distributed" vertical="center"/>
    </xf>
    <xf numFmtId="0" fontId="22" fillId="13" borderId="2" xfId="2" applyFont="1" applyFill="1" applyBorder="1" applyAlignment="1">
      <alignment horizontal="distributed" vertical="center"/>
    </xf>
    <xf numFmtId="38" fontId="22" fillId="13" borderId="2" xfId="5" applyNumberFormat="1" applyFont="1" applyFill="1" applyBorder="1" applyAlignment="1">
      <alignment horizontal="right" vertical="center" shrinkToFit="1"/>
    </xf>
    <xf numFmtId="38" fontId="22" fillId="13" borderId="65" xfId="5" applyNumberFormat="1" applyFont="1" applyFill="1" applyBorder="1" applyAlignment="1">
      <alignment vertical="center" shrinkToFit="1"/>
    </xf>
    <xf numFmtId="10" fontId="23" fillId="13" borderId="41" xfId="2" applyNumberFormat="1" applyFont="1" applyFill="1" applyBorder="1" applyAlignment="1">
      <alignment horizontal="right" vertical="center"/>
    </xf>
    <xf numFmtId="10" fontId="23" fillId="13" borderId="43" xfId="2" applyNumberFormat="1" applyFont="1" applyFill="1" applyBorder="1" applyAlignment="1">
      <alignment horizontal="right" vertical="center"/>
    </xf>
    <xf numFmtId="10" fontId="22" fillId="13" borderId="105" xfId="5" applyNumberFormat="1" applyFont="1" applyFill="1" applyBorder="1" applyAlignment="1">
      <alignment horizontal="center" vertical="center" shrinkToFit="1"/>
    </xf>
    <xf numFmtId="10" fontId="23" fillId="13" borderId="82" xfId="5" applyNumberFormat="1" applyFont="1" applyFill="1" applyBorder="1" applyAlignment="1">
      <alignment horizontal="center" vertical="center" shrinkToFit="1"/>
    </xf>
    <xf numFmtId="10" fontId="22" fillId="13" borderId="82" xfId="5" applyNumberFormat="1" applyFont="1" applyFill="1" applyBorder="1" applyAlignment="1">
      <alignment horizontal="center" vertical="center" shrinkToFit="1"/>
    </xf>
    <xf numFmtId="0" fontId="22" fillId="0" borderId="0" xfId="5" applyNumberFormat="1" applyFont="1" applyFill="1" applyBorder="1" applyAlignment="1">
      <alignment horizontal="center" vertical="center" shrinkToFit="1"/>
    </xf>
    <xf numFmtId="10" fontId="28" fillId="0" borderId="0" xfId="2" applyNumberFormat="1" applyFont="1" applyAlignment="1">
      <alignment horizontal="right" vertical="center"/>
    </xf>
    <xf numFmtId="0" fontId="22" fillId="13" borderId="41" xfId="2" applyFont="1" applyFill="1" applyBorder="1" applyAlignment="1">
      <alignment horizontal="distributed" vertical="center"/>
    </xf>
    <xf numFmtId="0" fontId="22" fillId="13" borderId="43" xfId="2" applyFont="1" applyFill="1" applyBorder="1" applyAlignment="1">
      <alignment horizontal="distributed" vertical="center"/>
    </xf>
    <xf numFmtId="38" fontId="22" fillId="13" borderId="72" xfId="5" applyNumberFormat="1" applyFont="1" applyFill="1" applyBorder="1" applyAlignment="1">
      <alignment horizontal="right" vertical="center" shrinkToFit="1"/>
    </xf>
    <xf numFmtId="38" fontId="22" fillId="13" borderId="109" xfId="5" applyNumberFormat="1" applyFont="1" applyFill="1" applyBorder="1" applyAlignment="1">
      <alignment vertical="center" shrinkToFit="1"/>
    </xf>
    <xf numFmtId="10" fontId="23" fillId="13" borderId="107" xfId="5" applyNumberFormat="1" applyFont="1" applyFill="1" applyBorder="1" applyAlignment="1">
      <alignment horizontal="center" vertical="center" shrinkToFit="1"/>
    </xf>
    <xf numFmtId="10" fontId="23" fillId="13" borderId="0" xfId="5" applyNumberFormat="1" applyFont="1" applyFill="1" applyBorder="1" applyAlignment="1">
      <alignment horizontal="center" vertical="center" shrinkToFit="1"/>
    </xf>
    <xf numFmtId="10" fontId="23" fillId="13" borderId="108" xfId="5" applyNumberFormat="1" applyFont="1" applyFill="1" applyBorder="1" applyAlignment="1">
      <alignment horizontal="center" vertical="center" shrinkToFit="1"/>
    </xf>
    <xf numFmtId="10" fontId="22" fillId="13" borderId="0" xfId="5" applyNumberFormat="1" applyFont="1" applyFill="1" applyBorder="1" applyAlignment="1">
      <alignment horizontal="center" vertical="center" shrinkToFit="1"/>
    </xf>
    <xf numFmtId="10" fontId="22" fillId="13" borderId="108" xfId="5" applyNumberFormat="1" applyFont="1" applyFill="1" applyBorder="1" applyAlignment="1">
      <alignment horizontal="center" vertical="center" shrinkToFit="1"/>
    </xf>
    <xf numFmtId="38" fontId="21" fillId="13" borderId="109" xfId="5" applyNumberFormat="1" applyFont="1" applyFill="1" applyBorder="1" applyAlignment="1">
      <alignment vertical="center" shrinkToFit="1"/>
    </xf>
    <xf numFmtId="10" fontId="22" fillId="13" borderId="110" xfId="3" applyNumberFormat="1" applyFont="1" applyFill="1" applyBorder="1" applyAlignment="1">
      <alignment horizontal="center" vertical="center" shrinkToFit="1"/>
    </xf>
    <xf numFmtId="10" fontId="22" fillId="13" borderId="106" xfId="3" applyNumberFormat="1" applyFont="1" applyFill="1" applyBorder="1" applyAlignment="1">
      <alignment horizontal="center" vertical="center" textRotation="90" shrinkToFit="1"/>
    </xf>
    <xf numFmtId="0" fontId="22" fillId="0" borderId="0" xfId="3" applyNumberFormat="1" applyFont="1" applyFill="1" applyBorder="1" applyAlignment="1">
      <alignment horizontal="center" vertical="center" textRotation="90" shrinkToFit="1"/>
    </xf>
    <xf numFmtId="10" fontId="23" fillId="13" borderId="105" xfId="5" applyNumberFormat="1" applyFont="1" applyFill="1" applyBorder="1" applyAlignment="1">
      <alignment horizontal="center" vertical="center" shrinkToFit="1"/>
    </xf>
    <xf numFmtId="10" fontId="15" fillId="13" borderId="111" xfId="3" applyNumberFormat="1" applyFont="1" applyFill="1" applyBorder="1" applyAlignment="1">
      <alignment horizontal="center" vertical="center" shrinkToFit="1"/>
    </xf>
    <xf numFmtId="10" fontId="23" fillId="13" borderId="53" xfId="5" applyNumberFormat="1" applyFont="1" applyFill="1" applyBorder="1" applyAlignment="1">
      <alignment horizontal="center" vertical="center" shrinkToFit="1"/>
    </xf>
    <xf numFmtId="10" fontId="15" fillId="13" borderId="106" xfId="3" applyNumberFormat="1" applyFont="1" applyFill="1" applyBorder="1" applyAlignment="1">
      <alignment horizontal="center" vertical="center" textRotation="90" shrinkToFit="1"/>
    </xf>
    <xf numFmtId="10" fontId="22" fillId="13" borderId="53" xfId="5" applyNumberFormat="1" applyFont="1" applyFill="1" applyBorder="1" applyAlignment="1">
      <alignment horizontal="center" vertical="center" shrinkToFit="1"/>
    </xf>
    <xf numFmtId="0" fontId="15" fillId="0" borderId="0" xfId="3" applyNumberFormat="1" applyFont="1" applyFill="1" applyBorder="1" applyAlignment="1">
      <alignment horizontal="center" vertical="center" textRotation="90" shrinkToFit="1"/>
    </xf>
    <xf numFmtId="0" fontId="22" fillId="13" borderId="1" xfId="2" applyFont="1" applyFill="1" applyBorder="1" applyAlignment="1">
      <alignment horizontal="distributed" vertical="center"/>
    </xf>
    <xf numFmtId="0" fontId="22" fillId="13" borderId="5" xfId="2" applyFont="1" applyFill="1" applyBorder="1" applyAlignment="1">
      <alignment horizontal="distributed" vertical="center"/>
    </xf>
    <xf numFmtId="38" fontId="21" fillId="13" borderId="91" xfId="5" applyNumberFormat="1" applyFont="1" applyFill="1" applyBorder="1" applyAlignment="1">
      <alignment horizontal="right" vertical="center" shrinkToFit="1"/>
    </xf>
    <xf numFmtId="177" fontId="21" fillId="13" borderId="92" xfId="5" applyNumberFormat="1" applyFont="1" applyFill="1" applyBorder="1" applyAlignment="1">
      <alignment horizontal="center" vertical="center" shrinkToFit="1"/>
    </xf>
    <xf numFmtId="38" fontId="21" fillId="13" borderId="93" xfId="5" applyNumberFormat="1" applyFont="1" applyFill="1" applyBorder="1" applyAlignment="1">
      <alignment horizontal="right" vertical="center" shrinkToFit="1"/>
    </xf>
    <xf numFmtId="38" fontId="21" fillId="13" borderId="94" xfId="5" applyNumberFormat="1" applyFont="1" applyFill="1" applyBorder="1" applyAlignment="1">
      <alignment vertical="center" shrinkToFit="1"/>
    </xf>
    <xf numFmtId="38" fontId="21" fillId="13" borderId="95" xfId="5" applyNumberFormat="1" applyFont="1" applyFill="1" applyBorder="1" applyAlignment="1">
      <alignment vertical="center" shrinkToFit="1"/>
    </xf>
    <xf numFmtId="38" fontId="22" fillId="13" borderId="94" xfId="5" applyNumberFormat="1" applyFont="1" applyFill="1" applyBorder="1" applyAlignment="1">
      <alignment vertical="center" shrinkToFit="1"/>
    </xf>
    <xf numFmtId="177" fontId="21" fillId="13" borderId="46" xfId="5" applyNumberFormat="1" applyFont="1" applyFill="1" applyBorder="1" applyAlignment="1">
      <alignment horizontal="center" vertical="center" shrinkToFit="1"/>
    </xf>
    <xf numFmtId="38" fontId="22" fillId="13" borderId="95" xfId="5" applyNumberFormat="1" applyFont="1" applyFill="1" applyBorder="1" applyAlignment="1">
      <alignment vertical="center" shrinkToFit="1"/>
    </xf>
    <xf numFmtId="0" fontId="21" fillId="0" borderId="0" xfId="5" applyNumberFormat="1" applyFont="1" applyFill="1" applyBorder="1" applyAlignment="1">
      <alignment horizontal="center" vertical="center" shrinkToFit="1"/>
    </xf>
    <xf numFmtId="38" fontId="22" fillId="13" borderId="65" xfId="5" applyNumberFormat="1" applyFont="1" applyFill="1" applyBorder="1" applyAlignment="1">
      <alignment horizontal="right" vertical="center" shrinkToFit="1"/>
    </xf>
    <xf numFmtId="38" fontId="22" fillId="13" borderId="4" xfId="5" applyNumberFormat="1" applyFont="1" applyFill="1" applyBorder="1" applyAlignment="1">
      <alignment vertical="center" shrinkToFit="1"/>
    </xf>
    <xf numFmtId="10" fontId="23" fillId="13" borderId="84" xfId="2" applyNumberFormat="1" applyFont="1" applyFill="1" applyBorder="1" applyAlignment="1">
      <alignment horizontal="right" vertical="center"/>
    </xf>
    <xf numFmtId="10" fontId="23" fillId="13" borderId="112" xfId="2" applyNumberFormat="1" applyFont="1" applyFill="1" applyBorder="1" applyAlignment="1">
      <alignment horizontal="right" vertical="center"/>
    </xf>
    <xf numFmtId="10" fontId="23" fillId="13" borderId="81" xfId="5" applyNumberFormat="1" applyFont="1" applyFill="1" applyBorder="1" applyAlignment="1">
      <alignment horizontal="center" vertical="center" shrinkToFit="1"/>
    </xf>
    <xf numFmtId="10" fontId="23" fillId="13" borderId="83" xfId="5" applyNumberFormat="1" applyFont="1" applyFill="1" applyBorder="1" applyAlignment="1">
      <alignment horizontal="center" vertical="center" shrinkToFit="1"/>
    </xf>
    <xf numFmtId="0" fontId="23" fillId="0" borderId="0" xfId="5" applyNumberFormat="1" applyFont="1" applyFill="1" applyBorder="1" applyAlignment="1">
      <alignment horizontal="center" vertical="center" shrinkToFit="1"/>
    </xf>
    <xf numFmtId="0" fontId="28" fillId="0" borderId="0" xfId="2" applyFont="1" applyAlignment="1">
      <alignment horizontal="right" vertical="center"/>
    </xf>
    <xf numFmtId="0" fontId="22" fillId="13" borderId="113" xfId="2" applyFont="1" applyFill="1" applyBorder="1" applyAlignment="1">
      <alignment horizontal="distributed" vertical="center"/>
    </xf>
    <xf numFmtId="0" fontId="22" fillId="13" borderId="72" xfId="2" applyFont="1" applyFill="1" applyBorder="1" applyAlignment="1">
      <alignment horizontal="distributed" vertical="center"/>
    </xf>
    <xf numFmtId="38" fontId="22" fillId="13" borderId="114" xfId="5" applyNumberFormat="1" applyFont="1" applyFill="1" applyBorder="1" applyAlignment="1">
      <alignment horizontal="right" vertical="center" shrinkToFit="1"/>
    </xf>
    <xf numFmtId="38" fontId="22" fillId="13" borderId="115" xfId="5" applyNumberFormat="1" applyFont="1" applyFill="1" applyBorder="1" applyAlignment="1">
      <alignment horizontal="right" vertical="center" shrinkToFit="1"/>
    </xf>
    <xf numFmtId="38" fontId="22" fillId="13" borderId="116" xfId="5" applyNumberFormat="1" applyFont="1" applyFill="1" applyBorder="1" applyAlignment="1">
      <alignment vertical="center" shrinkToFit="1"/>
    </xf>
    <xf numFmtId="38" fontId="22" fillId="13" borderId="99" xfId="5" applyNumberFormat="1" applyFont="1" applyFill="1" applyBorder="1" applyAlignment="1">
      <alignment vertical="center" shrinkToFit="1"/>
    </xf>
    <xf numFmtId="38" fontId="22" fillId="13" borderId="118" xfId="5" applyNumberFormat="1" applyFont="1" applyFill="1" applyBorder="1" applyAlignment="1">
      <alignment vertical="center" shrinkToFit="1"/>
    </xf>
    <xf numFmtId="38" fontId="22" fillId="13" borderId="73" xfId="5" applyNumberFormat="1" applyFont="1" applyFill="1" applyBorder="1" applyAlignment="1">
      <alignment vertical="center" shrinkToFit="1"/>
    </xf>
    <xf numFmtId="10" fontId="23" fillId="13" borderId="0" xfId="2" applyNumberFormat="1" applyFont="1" applyFill="1" applyAlignment="1">
      <alignment horizontal="right" vertical="center"/>
    </xf>
    <xf numFmtId="10" fontId="23" fillId="13" borderId="9" xfId="2" applyNumberFormat="1" applyFont="1" applyFill="1" applyBorder="1" applyAlignment="1">
      <alignment horizontal="right" vertical="center"/>
    </xf>
    <xf numFmtId="10" fontId="23" fillId="13" borderId="52" xfId="5" applyNumberFormat="1" applyFont="1" applyFill="1" applyBorder="1" applyAlignment="1">
      <alignment horizontal="center" vertical="center" shrinkToFit="1"/>
    </xf>
    <xf numFmtId="10" fontId="23" fillId="13" borderId="109" xfId="5" applyNumberFormat="1" applyFont="1" applyFill="1" applyBorder="1" applyAlignment="1">
      <alignment horizontal="center" vertical="center" shrinkToFit="1"/>
    </xf>
    <xf numFmtId="38" fontId="25" fillId="13" borderId="7" xfId="2" applyNumberFormat="1" applyFont="1" applyFill="1" applyBorder="1" applyAlignment="1">
      <alignment horizontal="right" vertical="center"/>
    </xf>
    <xf numFmtId="38" fontId="25" fillId="13" borderId="6" xfId="2" applyNumberFormat="1" applyFont="1" applyFill="1" applyBorder="1" applyAlignment="1">
      <alignment horizontal="right" vertical="center"/>
    </xf>
    <xf numFmtId="38" fontId="22" fillId="13" borderId="91" xfId="2" applyNumberFormat="1" applyFont="1" applyFill="1" applyBorder="1" applyAlignment="1">
      <alignment horizontal="right" vertical="center" shrinkToFit="1"/>
    </xf>
    <xf numFmtId="10" fontId="25" fillId="13" borderId="46" xfId="2" applyNumberFormat="1" applyFont="1" applyFill="1" applyBorder="1" applyAlignment="1">
      <alignment horizontal="center" vertical="center" shrinkToFit="1"/>
    </xf>
    <xf numFmtId="38" fontId="25" fillId="13" borderId="42" xfId="2" applyNumberFormat="1" applyFont="1" applyFill="1" applyBorder="1" applyAlignment="1">
      <alignment horizontal="right" vertical="center" shrinkToFit="1"/>
    </xf>
    <xf numFmtId="38" fontId="22" fillId="13" borderId="6" xfId="2" applyNumberFormat="1" applyFont="1" applyFill="1" applyBorder="1" applyAlignment="1">
      <alignment vertical="center" shrinkToFit="1"/>
    </xf>
    <xf numFmtId="38" fontId="25" fillId="13" borderId="7" xfId="2" applyNumberFormat="1" applyFont="1" applyFill="1" applyBorder="1" applyAlignment="1">
      <alignment vertical="center" shrinkToFit="1"/>
    </xf>
    <xf numFmtId="0" fontId="22" fillId="0" borderId="0" xfId="2" applyFont="1" applyAlignment="1">
      <alignment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0" xfId="2" applyFont="1" applyAlignment="1">
      <alignment vertical="center" shrinkToFit="1"/>
    </xf>
    <xf numFmtId="38" fontId="25" fillId="0" borderId="0" xfId="2" applyNumberFormat="1" applyFont="1" applyAlignment="1">
      <alignment horizontal="right" vertical="center"/>
    </xf>
    <xf numFmtId="0" fontId="19" fillId="13" borderId="9" xfId="2" applyFont="1" applyFill="1" applyBorder="1">
      <alignment vertical="center"/>
    </xf>
    <xf numFmtId="38" fontId="25" fillId="0" borderId="1" xfId="2" applyNumberFormat="1" applyFont="1" applyBorder="1" applyAlignment="1">
      <alignment horizontal="right" vertical="center"/>
    </xf>
    <xf numFmtId="38" fontId="25" fillId="0" borderId="5" xfId="2" applyNumberFormat="1" applyFont="1" applyBorder="1" applyAlignment="1">
      <alignment horizontal="right" vertical="center"/>
    </xf>
    <xf numFmtId="38" fontId="22" fillId="0" borderId="5" xfId="2" applyNumberFormat="1" applyFont="1" applyBorder="1" applyAlignment="1">
      <alignment horizontal="right" vertical="center" shrinkToFit="1"/>
    </xf>
    <xf numFmtId="10" fontId="25" fillId="0" borderId="96" xfId="2" applyNumberFormat="1" applyFont="1" applyBorder="1" applyAlignment="1">
      <alignment horizontal="center" vertical="center" shrinkToFit="1"/>
    </xf>
    <xf numFmtId="38" fontId="25" fillId="0" borderId="42" xfId="2" applyNumberFormat="1" applyFont="1" applyBorder="1" applyAlignment="1">
      <alignment vertical="center" shrinkToFit="1"/>
    </xf>
    <xf numFmtId="38" fontId="22" fillId="0" borderId="6" xfId="2" applyNumberFormat="1" applyFont="1" applyBorder="1" applyAlignment="1">
      <alignment vertical="center" shrinkToFit="1"/>
    </xf>
    <xf numFmtId="38" fontId="25" fillId="0" borderId="7" xfId="2" applyNumberFormat="1" applyFont="1" applyBorder="1" applyAlignment="1">
      <alignment vertical="center" shrinkToFit="1"/>
    </xf>
    <xf numFmtId="0" fontId="14" fillId="0" borderId="6" xfId="2" applyFont="1" applyBorder="1">
      <alignment vertical="center"/>
    </xf>
    <xf numFmtId="0" fontId="22" fillId="0" borderId="6" xfId="2" applyFont="1" applyBorder="1">
      <alignment vertical="center"/>
    </xf>
    <xf numFmtId="0" fontId="22" fillId="0" borderId="0" xfId="2" applyFont="1">
      <alignment vertical="center"/>
    </xf>
    <xf numFmtId="0" fontId="14" fillId="0" borderId="0" xfId="2" applyFont="1">
      <alignment vertical="center"/>
    </xf>
    <xf numFmtId="0" fontId="22" fillId="0" borderId="11" xfId="2" applyFont="1" applyBorder="1" applyAlignment="1">
      <alignment horizontal="distributed" vertical="center"/>
    </xf>
    <xf numFmtId="0" fontId="22" fillId="0" borderId="2" xfId="2" applyFont="1" applyBorder="1" applyAlignment="1">
      <alignment horizontal="distributed" vertical="center"/>
    </xf>
    <xf numFmtId="38" fontId="22" fillId="0" borderId="119" xfId="5" applyNumberFormat="1" applyFont="1" applyFill="1" applyBorder="1" applyAlignment="1">
      <alignment horizontal="right" vertical="center" shrinkToFit="1"/>
    </xf>
    <xf numFmtId="38" fontId="22" fillId="0" borderId="65" xfId="5" applyNumberFormat="1" applyFont="1" applyBorder="1" applyAlignment="1">
      <alignment vertical="center" shrinkToFit="1"/>
    </xf>
    <xf numFmtId="0" fontId="23" fillId="0" borderId="84" xfId="2" applyFont="1" applyBorder="1" applyAlignment="1">
      <alignment horizontal="right" vertical="center"/>
    </xf>
    <xf numFmtId="0" fontId="23" fillId="0" borderId="78" xfId="2" applyFont="1" applyBorder="1" applyAlignment="1">
      <alignment horizontal="right" vertical="center"/>
    </xf>
    <xf numFmtId="10" fontId="23" fillId="0" borderId="79" xfId="5" applyNumberFormat="1" applyFont="1" applyBorder="1" applyAlignment="1">
      <alignment horizontal="center" vertical="center" shrinkToFit="1"/>
    </xf>
    <xf numFmtId="10" fontId="23" fillId="0" borderId="82" xfId="5" applyNumberFormat="1" applyFont="1" applyBorder="1" applyAlignment="1">
      <alignment horizontal="center" vertical="center" shrinkToFit="1"/>
    </xf>
    <xf numFmtId="0" fontId="22" fillId="0" borderId="113" xfId="2" applyFont="1" applyBorder="1" applyAlignment="1">
      <alignment horizontal="distributed" vertical="center"/>
    </xf>
    <xf numFmtId="0" fontId="22" fillId="0" borderId="72" xfId="2" applyFont="1" applyBorder="1" applyAlignment="1">
      <alignment horizontal="distributed" vertical="center"/>
    </xf>
    <xf numFmtId="38" fontId="22" fillId="0" borderId="72" xfId="5" applyNumberFormat="1" applyFont="1" applyFill="1" applyBorder="1" applyAlignment="1">
      <alignment horizontal="right" vertical="center" shrinkToFit="1"/>
    </xf>
    <xf numFmtId="38" fontId="22" fillId="0" borderId="118" xfId="5" applyNumberFormat="1" applyFont="1" applyFill="1" applyBorder="1" applyAlignment="1">
      <alignment vertical="center" shrinkToFit="1"/>
    </xf>
    <xf numFmtId="10" fontId="23" fillId="0" borderId="9" xfId="2" applyNumberFormat="1" applyFont="1" applyBorder="1" applyAlignment="1">
      <alignment horizontal="right" vertical="center"/>
    </xf>
    <xf numFmtId="10" fontId="23" fillId="0" borderId="10" xfId="2" applyNumberFormat="1" applyFont="1" applyBorder="1" applyAlignment="1">
      <alignment horizontal="right" vertical="center"/>
    </xf>
    <xf numFmtId="10" fontId="23" fillId="0" borderId="100" xfId="5" applyNumberFormat="1" applyFont="1" applyFill="1" applyBorder="1" applyAlignment="1">
      <alignment horizontal="center" vertical="center" shrinkToFit="1"/>
    </xf>
    <xf numFmtId="10" fontId="23" fillId="0" borderId="52" xfId="5" applyNumberFormat="1" applyFont="1" applyFill="1" applyBorder="1" applyAlignment="1">
      <alignment horizontal="center" vertical="center" shrinkToFit="1"/>
    </xf>
    <xf numFmtId="10" fontId="23" fillId="0" borderId="49" xfId="5" applyNumberFormat="1" applyFont="1" applyFill="1" applyBorder="1" applyAlignment="1">
      <alignment horizontal="center" vertical="center" shrinkToFit="1"/>
    </xf>
    <xf numFmtId="10" fontId="23" fillId="0" borderId="53" xfId="5" applyNumberFormat="1" applyFont="1" applyFill="1" applyBorder="1" applyAlignment="1">
      <alignment horizontal="center" vertical="center" shrinkToFit="1"/>
    </xf>
    <xf numFmtId="0" fontId="22" fillId="0" borderId="41" xfId="2" applyFont="1" applyBorder="1" applyAlignment="1">
      <alignment horizontal="distributed" vertical="center"/>
    </xf>
    <xf numFmtId="0" fontId="22" fillId="0" borderId="43" xfId="2" applyFont="1" applyBorder="1" applyAlignment="1">
      <alignment horizontal="distributed" vertical="center"/>
    </xf>
    <xf numFmtId="38" fontId="21" fillId="0" borderId="43" xfId="5" applyNumberFormat="1" applyFont="1" applyFill="1" applyBorder="1" applyAlignment="1">
      <alignment horizontal="right" vertical="center" shrinkToFit="1"/>
    </xf>
    <xf numFmtId="10" fontId="23" fillId="0" borderId="107" xfId="5" applyNumberFormat="1" applyFont="1" applyFill="1" applyBorder="1" applyAlignment="1">
      <alignment horizontal="center" vertical="center" shrinkToFit="1"/>
    </xf>
    <xf numFmtId="38" fontId="21" fillId="0" borderId="109" xfId="5" applyNumberFormat="1" applyFont="1" applyFill="1" applyBorder="1" applyAlignment="1">
      <alignment vertical="center" shrinkToFit="1"/>
    </xf>
    <xf numFmtId="10" fontId="15" fillId="0" borderId="110" xfId="3" applyNumberFormat="1" applyFont="1" applyFill="1" applyBorder="1" applyAlignment="1">
      <alignment horizontal="center" vertical="center" shrinkToFit="1"/>
    </xf>
    <xf numFmtId="10" fontId="23" fillId="0" borderId="108" xfId="5" applyNumberFormat="1" applyFont="1" applyFill="1" applyBorder="1" applyAlignment="1">
      <alignment horizontal="center" vertical="center" shrinkToFit="1"/>
    </xf>
    <xf numFmtId="38" fontId="22" fillId="0" borderId="109" xfId="5" applyNumberFormat="1" applyFont="1" applyFill="1" applyBorder="1" applyAlignment="1">
      <alignment vertical="center" shrinkToFit="1"/>
    </xf>
    <xf numFmtId="10" fontId="15" fillId="0" borderId="106" xfId="3" applyNumberFormat="1" applyFont="1" applyFill="1" applyBorder="1" applyAlignment="1">
      <alignment horizontal="center" vertical="center" textRotation="90" shrinkToFit="1"/>
    </xf>
    <xf numFmtId="10" fontId="22" fillId="0" borderId="108" xfId="5" applyNumberFormat="1" applyFont="1" applyFill="1" applyBorder="1" applyAlignment="1">
      <alignment horizontal="center" vertical="center" shrinkToFit="1"/>
    </xf>
    <xf numFmtId="10" fontId="15" fillId="0" borderId="111" xfId="3" applyNumberFormat="1" applyFont="1" applyFill="1" applyBorder="1" applyAlignment="1">
      <alignment horizontal="center" vertical="center" shrinkToFit="1"/>
    </xf>
    <xf numFmtId="10" fontId="22" fillId="0" borderId="49" xfId="5" applyNumberFormat="1" applyFont="1" applyFill="1" applyBorder="1" applyAlignment="1">
      <alignment horizontal="center" vertical="center" shrinkToFit="1"/>
    </xf>
    <xf numFmtId="10" fontId="15" fillId="0" borderId="56" xfId="3" applyNumberFormat="1" applyFont="1" applyFill="1" applyBorder="1" applyAlignment="1">
      <alignment horizontal="center" vertical="center" textRotation="90" shrinkToFit="1"/>
    </xf>
    <xf numFmtId="10" fontId="22" fillId="0" borderId="53" xfId="5" applyNumberFormat="1" applyFont="1" applyFill="1" applyBorder="1" applyAlignment="1">
      <alignment horizontal="center" vertical="center" shrinkToFit="1"/>
    </xf>
    <xf numFmtId="0" fontId="22" fillId="11" borderId="84" xfId="2" applyFont="1" applyFill="1" applyBorder="1" applyAlignment="1">
      <alignment horizontal="center" vertical="center"/>
    </xf>
    <xf numFmtId="38" fontId="22" fillId="0" borderId="79" xfId="5" applyNumberFormat="1" applyFont="1" applyFill="1" applyBorder="1" applyAlignment="1">
      <alignment horizontal="right" vertical="center" shrinkToFit="1"/>
    </xf>
    <xf numFmtId="38" fontId="22" fillId="0" borderId="81" xfId="5" applyNumberFormat="1" applyFont="1" applyBorder="1" applyAlignment="1">
      <alignment horizontal="right" vertical="center" shrinkToFit="1"/>
    </xf>
    <xf numFmtId="38" fontId="22" fillId="0" borderId="82" xfId="5" applyNumberFormat="1" applyFont="1" applyBorder="1" applyAlignment="1">
      <alignment vertical="center" shrinkToFit="1"/>
    </xf>
    <xf numFmtId="38" fontId="22" fillId="0" borderId="83" xfId="5" applyNumberFormat="1" applyFont="1" applyBorder="1" applyAlignment="1">
      <alignment vertical="center" shrinkToFit="1"/>
    </xf>
    <xf numFmtId="0" fontId="15" fillId="0" borderId="85" xfId="2" applyFont="1" applyBorder="1" applyAlignment="1">
      <alignment horizontal="right" vertical="center" shrinkToFit="1"/>
    </xf>
    <xf numFmtId="38" fontId="22" fillId="0" borderId="86" xfId="5" applyNumberFormat="1" applyFont="1" applyFill="1" applyBorder="1" applyAlignment="1">
      <alignment horizontal="right" vertical="center" shrinkToFit="1"/>
    </xf>
    <xf numFmtId="10" fontId="20" fillId="0" borderId="87" xfId="2" applyNumberFormat="1" applyFont="1" applyBorder="1" applyAlignment="1">
      <alignment horizontal="center" vertical="center" shrinkToFit="1"/>
    </xf>
    <xf numFmtId="38" fontId="22" fillId="0" borderId="69" xfId="5" applyNumberFormat="1" applyFont="1" applyBorder="1" applyAlignment="1">
      <alignment horizontal="right" vertical="center" shrinkToFit="1"/>
    </xf>
    <xf numFmtId="38" fontId="22" fillId="0" borderId="82" xfId="5" applyNumberFormat="1" applyFont="1" applyFill="1" applyBorder="1" applyAlignment="1">
      <alignment vertical="center" shrinkToFit="1"/>
    </xf>
    <xf numFmtId="38" fontId="22" fillId="0" borderId="83" xfId="5" applyNumberFormat="1" applyFont="1" applyFill="1" applyBorder="1" applyAlignment="1">
      <alignment vertical="center" shrinkToFit="1"/>
    </xf>
    <xf numFmtId="0" fontId="15" fillId="0" borderId="88" xfId="2" applyFont="1" applyBorder="1" applyAlignment="1">
      <alignment horizontal="right" vertical="center" shrinkToFit="1"/>
    </xf>
    <xf numFmtId="38" fontId="22" fillId="0" borderId="89" xfId="5" applyNumberFormat="1" applyFont="1" applyFill="1" applyBorder="1" applyAlignment="1">
      <alignment horizontal="right" vertical="center" shrinkToFit="1"/>
    </xf>
    <xf numFmtId="10" fontId="20" fillId="0" borderId="51" xfId="2" applyNumberFormat="1" applyFont="1" applyBorder="1" applyAlignment="1">
      <alignment horizontal="center" vertical="center" shrinkToFit="1"/>
    </xf>
    <xf numFmtId="38" fontId="22" fillId="0" borderId="90" xfId="5" applyNumberFormat="1" applyFont="1" applyBorder="1" applyAlignment="1">
      <alignment horizontal="right" vertical="center" shrinkToFit="1"/>
    </xf>
    <xf numFmtId="38" fontId="22" fillId="0" borderId="120" xfId="5" applyNumberFormat="1" applyFont="1" applyBorder="1" applyAlignment="1">
      <alignment vertical="center" shrinkToFit="1"/>
    </xf>
    <xf numFmtId="38" fontId="22" fillId="0" borderId="53" xfId="5" applyNumberFormat="1" applyFont="1" applyBorder="1" applyAlignment="1">
      <alignment vertical="center" shrinkToFit="1"/>
    </xf>
    <xf numFmtId="10" fontId="25" fillId="13" borderId="121" xfId="2" applyNumberFormat="1" applyFont="1" applyFill="1" applyBorder="1" applyAlignment="1">
      <alignment horizontal="center" vertical="center" shrinkToFit="1"/>
    </xf>
    <xf numFmtId="0" fontId="15" fillId="0" borderId="84" xfId="2" applyFont="1" applyBorder="1" applyAlignment="1">
      <alignment horizontal="right" vertical="center" shrinkToFit="1"/>
    </xf>
    <xf numFmtId="0" fontId="15" fillId="0" borderId="85" xfId="2" applyFont="1" applyBorder="1" applyAlignment="1">
      <alignment horizontal="right" vertical="center"/>
    </xf>
    <xf numFmtId="0" fontId="15" fillId="0" borderId="88" xfId="2" applyFont="1" applyBorder="1" applyAlignment="1">
      <alignment horizontal="right" vertical="center"/>
    </xf>
    <xf numFmtId="0" fontId="19" fillId="0" borderId="0" xfId="2" applyFont="1">
      <alignment vertical="center"/>
    </xf>
    <xf numFmtId="0" fontId="3" fillId="2" borderId="136" xfId="0" applyFont="1" applyFill="1" applyBorder="1" applyAlignment="1">
      <alignment horizontal="left" vertical="center"/>
    </xf>
    <xf numFmtId="0" fontId="3" fillId="2" borderId="137" xfId="0" applyFont="1" applyFill="1" applyBorder="1">
      <alignment vertical="center"/>
    </xf>
    <xf numFmtId="0" fontId="3" fillId="2" borderId="138" xfId="0" applyFont="1" applyFill="1" applyBorder="1">
      <alignment vertical="center"/>
    </xf>
    <xf numFmtId="0" fontId="3" fillId="2" borderId="139" xfId="0" applyFont="1" applyFill="1" applyBorder="1">
      <alignment vertical="center"/>
    </xf>
    <xf numFmtId="0" fontId="3" fillId="2" borderId="139" xfId="0" quotePrefix="1" applyFont="1" applyFill="1" applyBorder="1">
      <alignment vertical="center"/>
    </xf>
    <xf numFmtId="0" fontId="3" fillId="2" borderId="140" xfId="0" applyFont="1" applyFill="1" applyBorder="1">
      <alignment vertical="center"/>
    </xf>
    <xf numFmtId="0" fontId="3" fillId="2" borderId="141" xfId="0" applyFont="1" applyFill="1" applyBorder="1">
      <alignment vertical="center"/>
    </xf>
    <xf numFmtId="0" fontId="3" fillId="2" borderId="99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43" xfId="0" quotePrefix="1" applyFont="1" applyFill="1" applyBorder="1">
      <alignment vertical="center"/>
    </xf>
    <xf numFmtId="0" fontId="3" fillId="2" borderId="14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143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144" xfId="0" applyFont="1" applyFill="1" applyBorder="1">
      <alignment vertical="center"/>
    </xf>
    <xf numFmtId="0" fontId="40" fillId="2" borderId="2" xfId="0" applyFont="1" applyFill="1" applyBorder="1">
      <alignment vertical="center"/>
    </xf>
    <xf numFmtId="0" fontId="40" fillId="2" borderId="43" xfId="0" applyFont="1" applyFill="1" applyBorder="1">
      <alignment vertical="center"/>
    </xf>
    <xf numFmtId="0" fontId="39" fillId="2" borderId="0" xfId="0" applyFont="1" applyFill="1" applyBorder="1">
      <alignment vertical="center"/>
    </xf>
    <xf numFmtId="0" fontId="39" fillId="2" borderId="0" xfId="0" applyFont="1" applyFill="1" applyBorder="1" applyAlignment="1">
      <alignment horizontal="center" vertical="center"/>
    </xf>
    <xf numFmtId="0" fontId="39" fillId="2" borderId="43" xfId="0" applyFont="1" applyFill="1" applyBorder="1">
      <alignment vertical="center"/>
    </xf>
    <xf numFmtId="0" fontId="39" fillId="2" borderId="43" xfId="0" quotePrefix="1" applyFont="1" applyFill="1" applyBorder="1">
      <alignment vertical="center"/>
    </xf>
    <xf numFmtId="0" fontId="3" fillId="2" borderId="43" xfId="0" quotePrefix="1" applyFont="1" applyFill="1" applyBorder="1" applyAlignment="1">
      <alignment vertical="center"/>
    </xf>
    <xf numFmtId="0" fontId="3" fillId="2" borderId="145" xfId="0" applyFont="1" applyFill="1" applyBorder="1">
      <alignment vertical="center"/>
    </xf>
    <xf numFmtId="0" fontId="3" fillId="2" borderId="133" xfId="0" applyFont="1" applyFill="1" applyBorder="1">
      <alignment vertical="center"/>
    </xf>
    <xf numFmtId="0" fontId="3" fillId="2" borderId="134" xfId="0" applyFont="1" applyFill="1" applyBorder="1">
      <alignment vertical="center"/>
    </xf>
    <xf numFmtId="0" fontId="3" fillId="2" borderId="132" xfId="0" applyFont="1" applyFill="1" applyBorder="1">
      <alignment vertical="center"/>
    </xf>
    <xf numFmtId="0" fontId="3" fillId="2" borderId="146" xfId="0" applyFont="1" applyFill="1" applyBorder="1">
      <alignment vertical="center"/>
    </xf>
    <xf numFmtId="0" fontId="39" fillId="2" borderId="0" xfId="0" applyFont="1" applyFill="1">
      <alignment vertical="center"/>
    </xf>
    <xf numFmtId="0" fontId="3" fillId="2" borderId="124" xfId="0" applyFont="1" applyFill="1" applyBorder="1">
      <alignment vertical="center"/>
    </xf>
    <xf numFmtId="0" fontId="3" fillId="2" borderId="125" xfId="0" applyFont="1" applyFill="1" applyBorder="1">
      <alignment vertical="center"/>
    </xf>
    <xf numFmtId="0" fontId="3" fillId="2" borderId="126" xfId="0" applyFont="1" applyFill="1" applyBorder="1">
      <alignment vertical="center"/>
    </xf>
    <xf numFmtId="0" fontId="3" fillId="2" borderId="141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9" fillId="2" borderId="12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21" fillId="0" borderId="0" xfId="2" applyFont="1" applyAlignment="1">
      <alignment horizontal="center" vertical="center"/>
    </xf>
    <xf numFmtId="0" fontId="15" fillId="0" borderId="0" xfId="5" applyNumberFormat="1" applyFont="1" applyFill="1" applyBorder="1" applyAlignment="1">
      <alignment horizontal="right" vertical="center" shrinkToFit="1"/>
    </xf>
    <xf numFmtId="0" fontId="22" fillId="0" borderId="0" xfId="2" applyFont="1" applyAlignment="1">
      <alignment horizontal="center" vertical="center"/>
    </xf>
    <xf numFmtId="38" fontId="24" fillId="9" borderId="10" xfId="5" applyNumberFormat="1" applyFont="1" applyFill="1" applyBorder="1" applyAlignment="1">
      <alignment vertical="center" shrinkToFit="1"/>
    </xf>
    <xf numFmtId="0" fontId="19" fillId="10" borderId="5" xfId="2" applyFont="1" applyFill="1" applyBorder="1" applyAlignment="1">
      <alignment horizontal="center" vertical="center"/>
    </xf>
    <xf numFmtId="0" fontId="22" fillId="0" borderId="0" xfId="5" applyNumberFormat="1" applyFont="1" applyFill="1" applyBorder="1" applyAlignment="1">
      <alignment vertical="center" shrinkToFit="1"/>
    </xf>
    <xf numFmtId="38" fontId="22" fillId="13" borderId="47" xfId="5" applyNumberFormat="1" applyFont="1" applyFill="1" applyBorder="1" applyAlignment="1">
      <alignment horizontal="right" vertical="center" shrinkToFit="1"/>
    </xf>
    <xf numFmtId="0" fontId="15" fillId="0" borderId="0" xfId="3" applyNumberFormat="1" applyFont="1" applyFill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10" fontId="20" fillId="0" borderId="80" xfId="2" applyNumberFormat="1" applyFont="1" applyBorder="1" applyAlignment="1">
      <alignment horizontal="center" vertical="center" shrinkToFit="1"/>
    </xf>
    <xf numFmtId="38" fontId="10" fillId="0" borderId="0" xfId="2" applyNumberFormat="1">
      <alignment vertical="center"/>
    </xf>
    <xf numFmtId="0" fontId="19" fillId="12" borderId="6" xfId="2" applyFont="1" applyFill="1" applyBorder="1" applyAlignment="1">
      <alignment horizontal="center" vertical="center"/>
    </xf>
    <xf numFmtId="0" fontId="19" fillId="12" borderId="5" xfId="2" applyFont="1" applyFill="1" applyBorder="1" applyAlignment="1">
      <alignment horizontal="center" vertical="center"/>
    </xf>
    <xf numFmtId="0" fontId="22" fillId="12" borderId="60" xfId="2" applyFont="1" applyFill="1" applyBorder="1">
      <alignment vertical="center"/>
    </xf>
    <xf numFmtId="0" fontId="22" fillId="12" borderId="77" xfId="2" applyFont="1" applyFill="1" applyBorder="1">
      <alignment vertical="center"/>
    </xf>
    <xf numFmtId="0" fontId="15" fillId="0" borderId="0" xfId="3" applyNumberFormat="1" applyFont="1" applyFill="1" applyBorder="1" applyAlignment="1">
      <alignment vertical="center" shrinkToFit="1"/>
    </xf>
    <xf numFmtId="0" fontId="22" fillId="6" borderId="78" xfId="2" applyFont="1" applyFill="1" applyBorder="1" applyAlignment="1">
      <alignment vertical="center" justifyLastLine="1"/>
    </xf>
    <xf numFmtId="0" fontId="22" fillId="6" borderId="150" xfId="2" applyFont="1" applyFill="1" applyBorder="1" applyAlignment="1">
      <alignment vertical="center" justifyLastLine="1"/>
    </xf>
    <xf numFmtId="0" fontId="22" fillId="6" borderId="66" xfId="2" applyFont="1" applyFill="1" applyBorder="1">
      <alignment vertical="center"/>
    </xf>
    <xf numFmtId="0" fontId="22" fillId="6" borderId="85" xfId="2" applyFont="1" applyFill="1" applyBorder="1">
      <alignment vertical="center"/>
    </xf>
    <xf numFmtId="38" fontId="15" fillId="6" borderId="78" xfId="5" applyNumberFormat="1" applyFont="1" applyFill="1" applyBorder="1" applyAlignment="1">
      <alignment horizontal="right" vertical="center" shrinkToFit="1"/>
    </xf>
    <xf numFmtId="38" fontId="15" fillId="6" borderId="112" xfId="5" applyNumberFormat="1" applyFont="1" applyFill="1" applyBorder="1" applyAlignment="1">
      <alignment horizontal="right" vertical="center" shrinkToFit="1"/>
    </xf>
    <xf numFmtId="38" fontId="15" fillId="6" borderId="151" xfId="5" applyNumberFormat="1" applyFont="1" applyFill="1" applyBorder="1" applyAlignment="1">
      <alignment horizontal="right" vertical="center" shrinkToFit="1"/>
    </xf>
    <xf numFmtId="38" fontId="23" fillId="6" borderId="152" xfId="5" applyNumberFormat="1" applyFont="1" applyFill="1" applyBorder="1" applyAlignment="1">
      <alignment horizontal="right" vertical="center" shrinkToFit="1"/>
    </xf>
    <xf numFmtId="38" fontId="23" fillId="6" borderId="112" xfId="5" applyNumberFormat="1" applyFont="1" applyFill="1" applyBorder="1" applyAlignment="1">
      <alignment horizontal="right" vertical="center" shrinkToFit="1"/>
    </xf>
    <xf numFmtId="38" fontId="23" fillId="6" borderId="150" xfId="5" applyNumberFormat="1" applyFont="1" applyFill="1" applyBorder="1" applyAlignment="1">
      <alignment horizontal="right" vertical="center" shrinkToFit="1"/>
    </xf>
    <xf numFmtId="38" fontId="23" fillId="6" borderId="78" xfId="5" applyNumberFormat="1" applyFont="1" applyFill="1" applyBorder="1" applyAlignment="1">
      <alignment horizontal="right" vertical="center" shrinkToFit="1"/>
    </xf>
    <xf numFmtId="0" fontId="22" fillId="12" borderId="66" xfId="2" applyFont="1" applyFill="1" applyBorder="1">
      <alignment vertical="center"/>
    </xf>
    <xf numFmtId="0" fontId="22" fillId="12" borderId="85" xfId="2" applyFont="1" applyFill="1" applyBorder="1">
      <alignment vertical="center"/>
    </xf>
    <xf numFmtId="10" fontId="32" fillId="12" borderId="69" xfId="3" applyNumberFormat="1" applyFont="1" applyFill="1" applyBorder="1" applyAlignment="1">
      <alignment vertical="center" shrinkToFit="1"/>
    </xf>
    <xf numFmtId="10" fontId="34" fillId="12" borderId="71" xfId="3" applyNumberFormat="1" applyFont="1" applyFill="1" applyBorder="1" applyAlignment="1">
      <alignment vertical="center" shrinkToFit="1"/>
    </xf>
    <xf numFmtId="0" fontId="22" fillId="12" borderId="43" xfId="2" applyFont="1" applyFill="1" applyBorder="1" applyAlignment="1">
      <alignment vertical="center" justifyLastLine="1"/>
    </xf>
    <xf numFmtId="0" fontId="22" fillId="0" borderId="5" xfId="2" applyFont="1" applyBorder="1" applyAlignment="1">
      <alignment horizontal="right" vertical="center" justifyLastLine="1"/>
    </xf>
    <xf numFmtId="0" fontId="22" fillId="0" borderId="5" xfId="2" applyFont="1" applyBorder="1">
      <alignment vertical="center"/>
    </xf>
    <xf numFmtId="0" fontId="15" fillId="0" borderId="5" xfId="2" applyFont="1" applyBorder="1">
      <alignment vertical="center"/>
    </xf>
    <xf numFmtId="38" fontId="15" fillId="0" borderId="91" xfId="5" applyNumberFormat="1" applyFont="1" applyFill="1" applyBorder="1" applyAlignment="1">
      <alignment vertical="center" shrinkToFit="1"/>
    </xf>
    <xf numFmtId="38" fontId="15" fillId="0" borderId="93" xfId="5" applyNumberFormat="1" applyFont="1" applyFill="1" applyBorder="1" applyAlignment="1">
      <alignment vertical="center" shrinkToFit="1"/>
    </xf>
    <xf numFmtId="38" fontId="23" fillId="0" borderId="153" xfId="5" applyNumberFormat="1" applyFont="1" applyFill="1" applyBorder="1" applyAlignment="1">
      <alignment vertical="center" shrinkToFit="1"/>
    </xf>
    <xf numFmtId="38" fontId="23" fillId="0" borderId="91" xfId="5" applyNumberFormat="1" applyFont="1" applyFill="1" applyBorder="1" applyAlignment="1">
      <alignment vertical="center" shrinkToFit="1"/>
    </xf>
    <xf numFmtId="0" fontId="22" fillId="14" borderId="2" xfId="2" applyFont="1" applyFill="1" applyBorder="1">
      <alignment vertical="center"/>
    </xf>
    <xf numFmtId="0" fontId="22" fillId="14" borderId="10" xfId="2" applyFont="1" applyFill="1" applyBorder="1">
      <alignment vertical="center"/>
    </xf>
    <xf numFmtId="10" fontId="32" fillId="14" borderId="90" xfId="3" applyNumberFormat="1" applyFont="1" applyFill="1" applyBorder="1" applyAlignment="1">
      <alignment vertical="center" shrinkToFit="1"/>
    </xf>
    <xf numFmtId="10" fontId="34" fillId="14" borderId="76" xfId="3" applyNumberFormat="1" applyFont="1" applyFill="1" applyBorder="1" applyAlignment="1">
      <alignment vertical="center" shrinkToFit="1"/>
    </xf>
    <xf numFmtId="0" fontId="15" fillId="0" borderId="84" xfId="2" applyFont="1" applyBorder="1" applyAlignment="1">
      <alignment horizontal="right" vertical="center" justifyLastLine="1"/>
    </xf>
    <xf numFmtId="0" fontId="15" fillId="0" borderId="78" xfId="2" applyFont="1" applyBorder="1">
      <alignment vertical="center"/>
    </xf>
    <xf numFmtId="38" fontId="15" fillId="0" borderId="79" xfId="5" applyNumberFormat="1" applyFont="1" applyFill="1" applyBorder="1" applyAlignment="1">
      <alignment vertical="center" shrinkToFit="1"/>
    </xf>
    <xf numFmtId="38" fontId="15" fillId="0" borderId="81" xfId="5" applyNumberFormat="1" applyFont="1" applyBorder="1" applyAlignment="1">
      <alignment vertical="center" shrinkToFit="1"/>
    </xf>
    <xf numFmtId="38" fontId="23" fillId="0" borderId="154" xfId="5" applyNumberFormat="1" applyFont="1" applyBorder="1" applyAlignment="1">
      <alignment vertical="center" shrinkToFit="1"/>
    </xf>
    <xf numFmtId="38" fontId="23" fillId="0" borderId="79" xfId="5" applyNumberFormat="1" applyFont="1" applyBorder="1" applyAlignment="1">
      <alignment vertical="center" shrinkToFit="1"/>
    </xf>
    <xf numFmtId="10" fontId="35" fillId="0" borderId="80" xfId="2" applyNumberFormat="1" applyFont="1" applyBorder="1" applyAlignment="1">
      <alignment vertical="center" shrinkToFit="1"/>
    </xf>
    <xf numFmtId="0" fontId="15" fillId="0" borderId="85" xfId="2" applyFont="1" applyBorder="1" applyAlignment="1">
      <alignment horizontal="right" vertical="center" justifyLastLine="1"/>
    </xf>
    <xf numFmtId="0" fontId="15" fillId="0" borderId="66" xfId="2" applyFont="1" applyBorder="1">
      <alignment vertical="center"/>
    </xf>
    <xf numFmtId="38" fontId="15" fillId="0" borderId="86" xfId="5" applyNumberFormat="1" applyFont="1" applyFill="1" applyBorder="1" applyAlignment="1">
      <alignment vertical="center" shrinkToFit="1"/>
    </xf>
    <xf numFmtId="38" fontId="15" fillId="0" borderId="69" xfId="5" applyNumberFormat="1" applyFont="1" applyBorder="1" applyAlignment="1">
      <alignment vertical="center" shrinkToFit="1"/>
    </xf>
    <xf numFmtId="10" fontId="35" fillId="0" borderId="87" xfId="2" applyNumberFormat="1" applyFont="1" applyBorder="1" applyAlignment="1">
      <alignment vertical="center" shrinkToFit="1"/>
    </xf>
    <xf numFmtId="38" fontId="23" fillId="0" borderId="155" xfId="5" applyNumberFormat="1" applyFont="1" applyBorder="1" applyAlignment="1">
      <alignment vertical="center" shrinkToFit="1"/>
    </xf>
    <xf numFmtId="38" fontId="23" fillId="0" borderId="71" xfId="5" applyNumberFormat="1" applyFont="1" applyBorder="1" applyAlignment="1">
      <alignment vertical="center" shrinkToFit="1"/>
    </xf>
    <xf numFmtId="0" fontId="15" fillId="0" borderId="88" xfId="2" applyFont="1" applyBorder="1" applyAlignment="1">
      <alignment horizontal="right" vertical="center" justifyLastLine="1"/>
    </xf>
    <xf numFmtId="0" fontId="15" fillId="0" borderId="50" xfId="2" applyFont="1" applyBorder="1">
      <alignment vertical="center"/>
    </xf>
    <xf numFmtId="38" fontId="15" fillId="0" borderId="89" xfId="5" applyNumberFormat="1" applyFont="1" applyFill="1" applyBorder="1" applyAlignment="1">
      <alignment vertical="center" shrinkToFit="1"/>
    </xf>
    <xf numFmtId="38" fontId="15" fillId="0" borderId="90" xfId="5" applyNumberFormat="1" applyFont="1" applyBorder="1" applyAlignment="1">
      <alignment vertical="center" shrinkToFit="1"/>
    </xf>
    <xf numFmtId="38" fontId="23" fillId="0" borderId="156" xfId="5" applyNumberFormat="1" applyFont="1" applyBorder="1" applyAlignment="1">
      <alignment vertical="center" shrinkToFit="1"/>
    </xf>
    <xf numFmtId="38" fontId="23" fillId="0" borderId="53" xfId="5" applyNumberFormat="1" applyFont="1" applyBorder="1" applyAlignment="1">
      <alignment vertical="center" shrinkToFit="1"/>
    </xf>
    <xf numFmtId="38" fontId="23" fillId="0" borderId="100" xfId="5" applyNumberFormat="1" applyFont="1" applyBorder="1" applyAlignment="1">
      <alignment vertical="center" shrinkToFit="1"/>
    </xf>
    <xf numFmtId="10" fontId="35" fillId="0" borderId="51" xfId="2" applyNumberFormat="1" applyFont="1" applyBorder="1" applyAlignment="1">
      <alignment vertical="center" shrinkToFit="1"/>
    </xf>
    <xf numFmtId="0" fontId="22" fillId="14" borderId="43" xfId="2" applyFont="1" applyFill="1" applyBorder="1">
      <alignment vertical="center"/>
    </xf>
    <xf numFmtId="10" fontId="32" fillId="14" borderId="115" xfId="3" applyNumberFormat="1" applyFont="1" applyFill="1" applyBorder="1" applyAlignment="1">
      <alignment vertical="center" shrinkToFit="1"/>
    </xf>
    <xf numFmtId="10" fontId="34" fillId="14" borderId="158" xfId="3" applyNumberFormat="1" applyFont="1" applyFill="1" applyBorder="1" applyAlignment="1">
      <alignment vertical="center" shrinkToFit="1"/>
    </xf>
    <xf numFmtId="0" fontId="15" fillId="0" borderId="77" xfId="2" applyFont="1" applyBorder="1" applyAlignment="1">
      <alignment horizontal="right" vertical="center" justifyLastLine="1"/>
    </xf>
    <xf numFmtId="0" fontId="15" fillId="0" borderId="60" xfId="2" applyFont="1" applyBorder="1">
      <alignment vertical="center"/>
    </xf>
    <xf numFmtId="38" fontId="15" fillId="0" borderId="62" xfId="5" applyNumberFormat="1" applyFont="1" applyFill="1" applyBorder="1" applyAlignment="1">
      <alignment vertical="center" shrinkToFit="1"/>
    </xf>
    <xf numFmtId="10" fontId="35" fillId="0" borderId="55" xfId="2" applyNumberFormat="1" applyFont="1" applyBorder="1" applyAlignment="1">
      <alignment horizontal="center" vertical="center" shrinkToFit="1"/>
    </xf>
    <xf numFmtId="38" fontId="15" fillId="0" borderId="63" xfId="5" applyNumberFormat="1" applyFont="1" applyBorder="1" applyAlignment="1">
      <alignment vertical="center" shrinkToFit="1"/>
    </xf>
    <xf numFmtId="38" fontId="23" fillId="0" borderId="64" xfId="5" applyNumberFormat="1" applyFont="1" applyBorder="1" applyAlignment="1">
      <alignment vertical="center" shrinkToFit="1"/>
    </xf>
    <xf numFmtId="38" fontId="23" fillId="0" borderId="101" xfId="5" applyNumberFormat="1" applyFont="1" applyBorder="1" applyAlignment="1">
      <alignment vertical="center" shrinkToFit="1"/>
    </xf>
    <xf numFmtId="38" fontId="23" fillId="0" borderId="62" xfId="5" applyNumberFormat="1" applyFont="1" applyBorder="1" applyAlignment="1">
      <alignment vertical="center" shrinkToFit="1"/>
    </xf>
    <xf numFmtId="10" fontId="35" fillId="0" borderId="55" xfId="2" applyNumberFormat="1" applyFont="1" applyBorder="1" applyAlignment="1">
      <alignment vertical="center" shrinkToFit="1"/>
    </xf>
    <xf numFmtId="0" fontId="22" fillId="0" borderId="1" xfId="2" applyFont="1" applyBorder="1" applyAlignment="1">
      <alignment horizontal="left" vertical="center"/>
    </xf>
    <xf numFmtId="38" fontId="32" fillId="0" borderId="91" xfId="5" applyNumberFormat="1" applyFont="1" applyFill="1" applyBorder="1" applyAlignment="1">
      <alignment horizontal="right" vertical="center" shrinkToFit="1"/>
    </xf>
    <xf numFmtId="38" fontId="32" fillId="0" borderId="93" xfId="5" applyNumberFormat="1" applyFont="1" applyBorder="1" applyAlignment="1">
      <alignment horizontal="right" vertical="center" shrinkToFit="1"/>
    </xf>
    <xf numFmtId="38" fontId="32" fillId="0" borderId="94" xfId="5" applyNumberFormat="1" applyFont="1" applyBorder="1" applyAlignment="1">
      <alignment vertical="center" shrinkToFit="1"/>
    </xf>
    <xf numFmtId="38" fontId="32" fillId="0" borderId="95" xfId="5" applyNumberFormat="1" applyFont="1" applyBorder="1" applyAlignment="1">
      <alignment vertical="center" shrinkToFit="1"/>
    </xf>
    <xf numFmtId="38" fontId="32" fillId="0" borderId="79" xfId="5" applyNumberFormat="1" applyFont="1" applyFill="1" applyBorder="1" applyAlignment="1">
      <alignment horizontal="right" vertical="center" shrinkToFit="1"/>
    </xf>
    <xf numFmtId="38" fontId="32" fillId="0" borderId="81" xfId="5" applyNumberFormat="1" applyFont="1" applyBorder="1" applyAlignment="1">
      <alignment horizontal="right" vertical="center" shrinkToFit="1"/>
    </xf>
    <xf numFmtId="38" fontId="32" fillId="0" borderId="82" xfId="5" applyNumberFormat="1" applyFont="1" applyBorder="1" applyAlignment="1">
      <alignment vertical="center" shrinkToFit="1"/>
    </xf>
    <xf numFmtId="38" fontId="32" fillId="0" borderId="83" xfId="5" applyNumberFormat="1" applyFont="1" applyBorder="1" applyAlignment="1">
      <alignment vertical="center" shrinkToFit="1"/>
    </xf>
    <xf numFmtId="38" fontId="32" fillId="0" borderId="86" xfId="5" applyNumberFormat="1" applyFont="1" applyFill="1" applyBorder="1" applyAlignment="1">
      <alignment horizontal="right" vertical="center" shrinkToFit="1"/>
    </xf>
    <xf numFmtId="38" fontId="32" fillId="0" borderId="69" xfId="5" applyNumberFormat="1" applyFont="1" applyBorder="1" applyAlignment="1">
      <alignment horizontal="right" vertical="center" shrinkToFit="1"/>
    </xf>
    <xf numFmtId="38" fontId="32" fillId="0" borderId="89" xfId="5" applyNumberFormat="1" applyFont="1" applyFill="1" applyBorder="1" applyAlignment="1">
      <alignment horizontal="right" vertical="center" shrinkToFit="1"/>
    </xf>
    <xf numFmtId="38" fontId="32" fillId="0" borderId="90" xfId="5" applyNumberFormat="1" applyFont="1" applyBorder="1" applyAlignment="1">
      <alignment horizontal="right" vertical="center" shrinkToFit="1"/>
    </xf>
    <xf numFmtId="49" fontId="32" fillId="0" borderId="92" xfId="5" applyNumberFormat="1" applyFont="1" applyFill="1" applyBorder="1" applyAlignment="1">
      <alignment horizontal="center" vertical="center" shrinkToFit="1"/>
    </xf>
    <xf numFmtId="38" fontId="32" fillId="0" borderId="93" xfId="5" applyNumberFormat="1" applyFont="1" applyFill="1" applyBorder="1" applyAlignment="1">
      <alignment horizontal="right" vertical="center" shrinkToFit="1"/>
    </xf>
    <xf numFmtId="38" fontId="32" fillId="0" borderId="94" xfId="5" applyNumberFormat="1" applyFont="1" applyFill="1" applyBorder="1" applyAlignment="1">
      <alignment vertical="center" shrinkToFit="1"/>
    </xf>
    <xf numFmtId="38" fontId="32" fillId="0" borderId="95" xfId="5" applyNumberFormat="1" applyFont="1" applyFill="1" applyBorder="1" applyAlignment="1">
      <alignment vertical="center" shrinkToFit="1"/>
    </xf>
    <xf numFmtId="38" fontId="32" fillId="0" borderId="97" xfId="5" applyNumberFormat="1" applyFont="1" applyBorder="1" applyAlignment="1">
      <alignment vertical="center" shrinkToFit="1"/>
    </xf>
    <xf numFmtId="38" fontId="32" fillId="0" borderId="76" xfId="5" applyNumberFormat="1" applyFont="1" applyBorder="1" applyAlignment="1">
      <alignment vertical="center" shrinkToFit="1"/>
    </xf>
    <xf numFmtId="38" fontId="32" fillId="0" borderId="74" xfId="5" applyNumberFormat="1" applyFont="1" applyBorder="1" applyAlignment="1">
      <alignment vertical="center" shrinkToFit="1"/>
    </xf>
    <xf numFmtId="14" fontId="41" fillId="0" borderId="0" xfId="2" applyNumberFormat="1" applyFont="1">
      <alignment vertical="center"/>
    </xf>
    <xf numFmtId="0" fontId="3" fillId="2" borderId="4" xfId="0" applyFont="1" applyFill="1" applyBorder="1">
      <alignment vertical="center"/>
    </xf>
    <xf numFmtId="0" fontId="3" fillId="2" borderId="159" xfId="0" applyFont="1" applyFill="1" applyBorder="1">
      <alignment vertical="center"/>
    </xf>
    <xf numFmtId="0" fontId="3" fillId="2" borderId="160" xfId="0" applyFont="1" applyFill="1" applyBorder="1">
      <alignment vertical="center"/>
    </xf>
    <xf numFmtId="0" fontId="3" fillId="2" borderId="159" xfId="0" quotePrefix="1" applyFont="1" applyFill="1" applyBorder="1">
      <alignment vertical="center"/>
    </xf>
    <xf numFmtId="0" fontId="3" fillId="2" borderId="161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8" fillId="2" borderId="6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159" xfId="0" applyFont="1" applyFill="1" applyBorder="1">
      <alignment vertical="center"/>
    </xf>
    <xf numFmtId="0" fontId="8" fillId="2" borderId="124" xfId="0" applyFont="1" applyFill="1" applyBorder="1">
      <alignment vertical="center"/>
    </xf>
    <xf numFmtId="0" fontId="8" fillId="2" borderId="125" xfId="0" applyFont="1" applyFill="1" applyBorder="1">
      <alignment vertical="center"/>
    </xf>
    <xf numFmtId="0" fontId="3" fillId="16" borderId="6" xfId="0" applyFont="1" applyFill="1" applyBorder="1">
      <alignment vertical="center"/>
    </xf>
    <xf numFmtId="0" fontId="3" fillId="16" borderId="7" xfId="0" applyFont="1" applyFill="1" applyBorder="1">
      <alignment vertical="center"/>
    </xf>
    <xf numFmtId="0" fontId="3" fillId="16" borderId="43" xfId="0" applyFont="1" applyFill="1" applyBorder="1">
      <alignment vertical="center"/>
    </xf>
    <xf numFmtId="0" fontId="3" fillId="16" borderId="0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2" fillId="2" borderId="5" xfId="0" applyFont="1" applyFill="1" applyBorder="1" applyAlignment="1">
      <alignment vertical="center"/>
    </xf>
    <xf numFmtId="0" fontId="42" fillId="2" borderId="6" xfId="0" applyFont="1" applyFill="1" applyBorder="1" applyAlignment="1">
      <alignment vertical="center"/>
    </xf>
    <xf numFmtId="0" fontId="42" fillId="2" borderId="7" xfId="0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132" xfId="0" applyFont="1" applyFill="1" applyBorder="1" applyAlignment="1">
      <alignment horizontal="center" vertical="center" shrinkToFit="1"/>
    </xf>
    <xf numFmtId="0" fontId="3" fillId="2" borderId="133" xfId="0" applyFont="1" applyFill="1" applyBorder="1" applyAlignment="1">
      <alignment horizontal="center" vertical="center" shrinkToFit="1"/>
    </xf>
    <xf numFmtId="0" fontId="3" fillId="2" borderId="134" xfId="0" applyFont="1" applyFill="1" applyBorder="1" applyAlignment="1">
      <alignment horizontal="center" vertical="center" shrinkToFit="1"/>
    </xf>
    <xf numFmtId="0" fontId="3" fillId="3" borderId="122" xfId="0" applyFont="1" applyFill="1" applyBorder="1" applyAlignment="1">
      <alignment horizontal="center" vertical="center"/>
    </xf>
    <xf numFmtId="0" fontId="3" fillId="3" borderId="123" xfId="0" applyFont="1" applyFill="1" applyBorder="1" applyAlignment="1">
      <alignment horizontal="center" vertical="center"/>
    </xf>
    <xf numFmtId="0" fontId="3" fillId="3" borderId="124" xfId="0" applyFont="1" applyFill="1" applyBorder="1" applyAlignment="1">
      <alignment horizontal="center" vertical="center"/>
    </xf>
    <xf numFmtId="0" fontId="3" fillId="3" borderId="125" xfId="0" applyFont="1" applyFill="1" applyBorder="1" applyAlignment="1">
      <alignment horizontal="center" vertical="center"/>
    </xf>
    <xf numFmtId="0" fontId="3" fillId="3" borderId="126" xfId="0" applyFont="1" applyFill="1" applyBorder="1" applyAlignment="1">
      <alignment horizontal="center" vertical="center"/>
    </xf>
    <xf numFmtId="0" fontId="3" fillId="2" borderId="128" xfId="0" applyFont="1" applyFill="1" applyBorder="1" applyAlignment="1">
      <alignment horizontal="center" vertical="center" shrinkToFit="1"/>
    </xf>
    <xf numFmtId="0" fontId="3" fillId="2" borderId="130" xfId="0" applyFont="1" applyFill="1" applyBorder="1" applyAlignment="1">
      <alignment horizontal="center" vertical="center" shrinkToFit="1"/>
    </xf>
    <xf numFmtId="0" fontId="3" fillId="2" borderId="131" xfId="0" applyFont="1" applyFill="1" applyBorder="1" applyAlignment="1">
      <alignment horizontal="center" vertical="center" shrinkToFit="1"/>
    </xf>
    <xf numFmtId="14" fontId="3" fillId="2" borderId="131" xfId="0" applyNumberFormat="1" applyFont="1" applyFill="1" applyBorder="1" applyAlignment="1">
      <alignment horizontal="center" vertical="center" shrinkToFit="1"/>
    </xf>
    <xf numFmtId="0" fontId="3" fillId="2" borderId="129" xfId="0" applyFont="1" applyFill="1" applyBorder="1" applyAlignment="1">
      <alignment horizontal="center" vertical="center" shrinkToFit="1"/>
    </xf>
    <xf numFmtId="0" fontId="3" fillId="2" borderId="135" xfId="0" applyFont="1" applyFill="1" applyBorder="1" applyAlignment="1">
      <alignment horizontal="center" vertical="center" shrinkToFit="1"/>
    </xf>
    <xf numFmtId="0" fontId="3" fillId="3" borderId="12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99" xfId="0" applyFont="1" applyFill="1" applyBorder="1" applyAlignment="1">
      <alignment horizontal="left" vertical="center" wrapText="1"/>
    </xf>
    <xf numFmtId="0" fontId="3" fillId="2" borderId="43" xfId="0" quotePrefix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142" xfId="0" applyFont="1" applyFill="1" applyBorder="1" applyAlignment="1">
      <alignment horizontal="left" vertical="center"/>
    </xf>
    <xf numFmtId="0" fontId="30" fillId="9" borderId="3" xfId="2" applyFont="1" applyFill="1" applyBorder="1" applyAlignment="1">
      <alignment horizontal="center" vertical="center" wrapText="1"/>
    </xf>
    <xf numFmtId="0" fontId="30" fillId="9" borderId="0" xfId="2" applyFont="1" applyFill="1" applyAlignment="1">
      <alignment horizontal="center" vertical="center" wrapText="1"/>
    </xf>
    <xf numFmtId="0" fontId="30" fillId="9" borderId="49" xfId="2" applyFont="1" applyFill="1" applyBorder="1" applyAlignment="1">
      <alignment horizontal="center" vertical="center"/>
    </xf>
    <xf numFmtId="38" fontId="22" fillId="9" borderId="3" xfId="2" applyNumberFormat="1" applyFont="1" applyFill="1" applyBorder="1">
      <alignment vertical="center"/>
    </xf>
    <xf numFmtId="38" fontId="22" fillId="9" borderId="0" xfId="2" applyNumberFormat="1" applyFont="1" applyFill="1">
      <alignment vertical="center"/>
    </xf>
    <xf numFmtId="38" fontId="23" fillId="9" borderId="57" xfId="2" applyNumberFormat="1" applyFont="1" applyFill="1" applyBorder="1">
      <alignment vertical="center"/>
    </xf>
    <xf numFmtId="38" fontId="23" fillId="9" borderId="58" xfId="2" applyNumberFormat="1" applyFont="1" applyFill="1" applyBorder="1">
      <alignment vertical="center"/>
    </xf>
    <xf numFmtId="38" fontId="23" fillId="9" borderId="59" xfId="2" applyNumberFormat="1" applyFont="1" applyFill="1" applyBorder="1">
      <alignment vertical="center"/>
    </xf>
    <xf numFmtId="38" fontId="24" fillId="9" borderId="2" xfId="5" applyNumberFormat="1" applyFont="1" applyFill="1" applyBorder="1" applyAlignment="1">
      <alignment vertical="center" shrinkToFit="1"/>
    </xf>
    <xf numFmtId="38" fontId="24" fillId="9" borderId="43" xfId="5" applyNumberFormat="1" applyFont="1" applyFill="1" applyBorder="1" applyAlignment="1">
      <alignment vertical="center" shrinkToFit="1"/>
    </xf>
    <xf numFmtId="38" fontId="24" fillId="9" borderId="10" xfId="5" applyNumberFormat="1" applyFont="1" applyFill="1" applyBorder="1" applyAlignment="1">
      <alignment vertical="center" shrinkToFit="1"/>
    </xf>
    <xf numFmtId="0" fontId="22" fillId="0" borderId="0" xfId="2" applyFont="1" applyAlignment="1">
      <alignment horizontal="center" vertical="center"/>
    </xf>
    <xf numFmtId="38" fontId="22" fillId="9" borderId="47" xfId="5" applyNumberFormat="1" applyFont="1" applyFill="1" applyBorder="1" applyAlignment="1">
      <alignment horizontal="right" vertical="center" shrinkToFit="1"/>
    </xf>
    <xf numFmtId="38" fontId="22" fillId="9" borderId="52" xfId="5" applyNumberFormat="1" applyFont="1" applyFill="1" applyBorder="1" applyAlignment="1">
      <alignment horizontal="right" vertical="center" shrinkToFit="1"/>
    </xf>
    <xf numFmtId="38" fontId="23" fillId="9" borderId="48" xfId="5" applyNumberFormat="1" applyFont="1" applyFill="1" applyBorder="1" applyAlignment="1">
      <alignment horizontal="right" vertical="center" shrinkToFit="1"/>
    </xf>
    <xf numFmtId="38" fontId="23" fillId="9" borderId="53" xfId="5" applyNumberFormat="1" applyFont="1" applyFill="1" applyBorder="1" applyAlignment="1">
      <alignment horizontal="right" vertical="center" shrinkToFit="1"/>
    </xf>
    <xf numFmtId="0" fontId="15" fillId="0" borderId="0" xfId="5" applyNumberFormat="1" applyFont="1" applyFill="1" applyBorder="1" applyAlignment="1">
      <alignment horizontal="right" vertical="center" shrinkToFit="1"/>
    </xf>
    <xf numFmtId="0" fontId="22" fillId="0" borderId="43" xfId="2" applyFont="1" applyBorder="1" applyAlignment="1">
      <alignment horizontal="center" vertical="center"/>
    </xf>
    <xf numFmtId="0" fontId="30" fillId="8" borderId="3" xfId="2" applyFont="1" applyFill="1" applyBorder="1" applyAlignment="1">
      <alignment horizontal="center" vertical="center" wrapText="1"/>
    </xf>
    <xf numFmtId="0" fontId="30" fillId="8" borderId="49" xfId="2" applyFont="1" applyFill="1" applyBorder="1" applyAlignment="1">
      <alignment horizontal="center" vertical="center"/>
    </xf>
    <xf numFmtId="0" fontId="15" fillId="9" borderId="6" xfId="2" applyFont="1" applyFill="1" applyBorder="1" applyAlignment="1">
      <alignment horizontal="distributed" vertical="center" justifyLastLine="1"/>
    </xf>
    <xf numFmtId="0" fontId="15" fillId="9" borderId="7" xfId="2" applyFont="1" applyFill="1" applyBorder="1" applyAlignment="1">
      <alignment horizontal="distributed" vertical="center" justifyLastLine="1"/>
    </xf>
    <xf numFmtId="0" fontId="15" fillId="9" borderId="5" xfId="2" applyFont="1" applyFill="1" applyBorder="1" applyAlignment="1">
      <alignment horizontal="center" vertical="center"/>
    </xf>
    <xf numFmtId="0" fontId="15" fillId="9" borderId="6" xfId="2" applyFont="1" applyFill="1" applyBorder="1" applyAlignment="1">
      <alignment horizontal="center" vertical="center"/>
    </xf>
    <xf numFmtId="0" fontId="15" fillId="9" borderId="42" xfId="2" applyFont="1" applyFill="1" applyBorder="1" applyAlignment="1">
      <alignment horizontal="center" vertical="center"/>
    </xf>
    <xf numFmtId="31" fontId="15" fillId="9" borderId="5" xfId="2" applyNumberFormat="1" applyFont="1" applyFill="1" applyBorder="1" applyAlignment="1">
      <alignment horizontal="center" vertical="center"/>
    </xf>
    <xf numFmtId="31" fontId="15" fillId="9" borderId="6" xfId="2" applyNumberFormat="1" applyFont="1" applyFill="1" applyBorder="1" applyAlignment="1">
      <alignment horizontal="center" vertical="center"/>
    </xf>
    <xf numFmtId="31" fontId="15" fillId="9" borderId="7" xfId="2" applyNumberFormat="1" applyFont="1" applyFill="1" applyBorder="1" applyAlignment="1">
      <alignment horizontal="center" vertical="center"/>
    </xf>
    <xf numFmtId="38" fontId="22" fillId="8" borderId="47" xfId="5" applyNumberFormat="1" applyFont="1" applyFill="1" applyBorder="1" applyAlignment="1">
      <alignment horizontal="right" vertical="center" shrinkToFit="1"/>
    </xf>
    <xf numFmtId="38" fontId="22" fillId="8" borderId="52" xfId="5" applyNumberFormat="1" applyFont="1" applyFill="1" applyBorder="1" applyAlignment="1">
      <alignment horizontal="right" vertical="center" shrinkToFit="1"/>
    </xf>
    <xf numFmtId="38" fontId="23" fillId="8" borderId="48" xfId="5" applyNumberFormat="1" applyFont="1" applyFill="1" applyBorder="1" applyAlignment="1">
      <alignment horizontal="right" vertical="center" shrinkToFit="1"/>
    </xf>
    <xf numFmtId="38" fontId="23" fillId="8" borderId="53" xfId="5" applyNumberFormat="1" applyFont="1" applyFill="1" applyBorder="1" applyAlignment="1">
      <alignment horizontal="right" vertical="center" shrinkToFit="1"/>
    </xf>
    <xf numFmtId="0" fontId="30" fillId="5" borderId="3" xfId="2" applyFont="1" applyFill="1" applyBorder="1" applyAlignment="1">
      <alignment horizontal="center" vertical="center" wrapText="1"/>
    </xf>
    <xf numFmtId="0" fontId="30" fillId="5" borderId="49" xfId="2" applyFont="1" applyFill="1" applyBorder="1" applyAlignment="1">
      <alignment horizontal="center" vertical="center"/>
    </xf>
    <xf numFmtId="0" fontId="15" fillId="8" borderId="6" xfId="2" applyFont="1" applyFill="1" applyBorder="1" applyAlignment="1">
      <alignment horizontal="distributed" vertical="center"/>
    </xf>
    <xf numFmtId="0" fontId="15" fillId="8" borderId="7" xfId="2" applyFont="1" applyFill="1" applyBorder="1" applyAlignment="1">
      <alignment horizontal="distributed" vertical="center"/>
    </xf>
    <xf numFmtId="0" fontId="15" fillId="8" borderId="5" xfId="2" applyFont="1" applyFill="1" applyBorder="1" applyAlignment="1">
      <alignment horizontal="center" vertical="center"/>
    </xf>
    <xf numFmtId="0" fontId="15" fillId="8" borderId="6" xfId="2" applyFont="1" applyFill="1" applyBorder="1" applyAlignment="1">
      <alignment horizontal="center" vertical="center"/>
    </xf>
    <xf numFmtId="0" fontId="15" fillId="8" borderId="42" xfId="2" applyFont="1" applyFill="1" applyBorder="1" applyAlignment="1">
      <alignment horizontal="center" vertical="center"/>
    </xf>
    <xf numFmtId="31" fontId="15" fillId="8" borderId="5" xfId="2" applyNumberFormat="1" applyFont="1" applyFill="1" applyBorder="1" applyAlignment="1">
      <alignment horizontal="center" vertical="center"/>
    </xf>
    <xf numFmtId="31" fontId="15" fillId="8" borderId="6" xfId="2" applyNumberFormat="1" applyFont="1" applyFill="1" applyBorder="1" applyAlignment="1">
      <alignment horizontal="center" vertical="center"/>
    </xf>
    <xf numFmtId="31" fontId="15" fillId="8" borderId="7" xfId="2" applyNumberFormat="1" applyFont="1" applyFill="1" applyBorder="1" applyAlignment="1">
      <alignment horizontal="center" vertical="center"/>
    </xf>
    <xf numFmtId="38" fontId="22" fillId="5" borderId="47" xfId="5" applyNumberFormat="1" applyFont="1" applyFill="1" applyBorder="1" applyAlignment="1">
      <alignment horizontal="right" vertical="center" shrinkToFit="1"/>
    </xf>
    <xf numFmtId="38" fontId="22" fillId="5" borderId="52" xfId="5" applyNumberFormat="1" applyFont="1" applyFill="1" applyBorder="1" applyAlignment="1">
      <alignment horizontal="right" vertical="center" shrinkToFit="1"/>
    </xf>
    <xf numFmtId="38" fontId="23" fillId="5" borderId="48" xfId="5" applyNumberFormat="1" applyFont="1" applyFill="1" applyBorder="1" applyAlignment="1">
      <alignment horizontal="right" vertical="center" shrinkToFit="1"/>
    </xf>
    <xf numFmtId="38" fontId="23" fillId="5" borderId="53" xfId="5" applyNumberFormat="1" applyFont="1" applyFill="1" applyBorder="1" applyAlignment="1">
      <alignment horizontal="right" vertical="center" shrinkToFit="1"/>
    </xf>
    <xf numFmtId="0" fontId="30" fillId="7" borderId="3" xfId="2" applyFont="1" applyFill="1" applyBorder="1" applyAlignment="1">
      <alignment horizontal="center" vertical="center" wrapText="1"/>
    </xf>
    <xf numFmtId="0" fontId="30" fillId="7" borderId="49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distributed" vertical="center"/>
    </xf>
    <xf numFmtId="0" fontId="15" fillId="5" borderId="7" xfId="2" applyFont="1" applyFill="1" applyBorder="1" applyAlignment="1">
      <alignment horizontal="distributed" vertical="center"/>
    </xf>
    <xf numFmtId="0" fontId="15" fillId="5" borderId="5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center" vertical="center"/>
    </xf>
    <xf numFmtId="0" fontId="15" fillId="5" borderId="42" xfId="2" applyFont="1" applyFill="1" applyBorder="1" applyAlignment="1">
      <alignment horizontal="center" vertical="center"/>
    </xf>
    <xf numFmtId="31" fontId="15" fillId="5" borderId="5" xfId="2" applyNumberFormat="1" applyFont="1" applyFill="1" applyBorder="1" applyAlignment="1">
      <alignment horizontal="center" vertical="center"/>
    </xf>
    <xf numFmtId="31" fontId="15" fillId="5" borderId="6" xfId="2" applyNumberFormat="1" applyFont="1" applyFill="1" applyBorder="1" applyAlignment="1">
      <alignment horizontal="center" vertical="center"/>
    </xf>
    <xf numFmtId="31" fontId="15" fillId="5" borderId="7" xfId="2" applyNumberFormat="1" applyFont="1" applyFill="1" applyBorder="1" applyAlignment="1">
      <alignment horizontal="center" vertical="center"/>
    </xf>
    <xf numFmtId="38" fontId="22" fillId="7" borderId="47" xfId="5" applyNumberFormat="1" applyFont="1" applyFill="1" applyBorder="1" applyAlignment="1">
      <alignment horizontal="right" vertical="center" shrinkToFit="1"/>
    </xf>
    <xf numFmtId="38" fontId="22" fillId="7" borderId="52" xfId="5" applyNumberFormat="1" applyFont="1" applyFill="1" applyBorder="1" applyAlignment="1">
      <alignment horizontal="right" vertical="center" shrinkToFit="1"/>
    </xf>
    <xf numFmtId="38" fontId="23" fillId="7" borderId="48" xfId="5" applyNumberFormat="1" applyFont="1" applyFill="1" applyBorder="1" applyAlignment="1">
      <alignment horizontal="right" vertical="center" shrinkToFit="1"/>
    </xf>
    <xf numFmtId="38" fontId="23" fillId="7" borderId="53" xfId="5" applyNumberFormat="1" applyFont="1" applyFill="1" applyBorder="1" applyAlignment="1">
      <alignment horizontal="right" vertical="center" shrinkToFit="1"/>
    </xf>
    <xf numFmtId="0" fontId="24" fillId="0" borderId="3" xfId="2" applyFont="1" applyBorder="1" applyAlignment="1">
      <alignment horizontal="center" vertical="center" wrapText="1"/>
    </xf>
    <xf numFmtId="0" fontId="24" fillId="0" borderId="49" xfId="2" applyFont="1" applyBorder="1" applyAlignment="1">
      <alignment horizontal="center" vertical="center"/>
    </xf>
    <xf numFmtId="0" fontId="15" fillId="7" borderId="6" xfId="2" applyFont="1" applyFill="1" applyBorder="1" applyAlignment="1">
      <alignment horizontal="distributed" vertical="center"/>
    </xf>
    <xf numFmtId="0" fontId="15" fillId="7" borderId="7" xfId="2" applyFont="1" applyFill="1" applyBorder="1" applyAlignment="1">
      <alignment horizontal="distributed" vertical="center"/>
    </xf>
    <xf numFmtId="0" fontId="15" fillId="7" borderId="5" xfId="2" applyFont="1" applyFill="1" applyBorder="1" applyAlignment="1">
      <alignment horizontal="center" vertical="center"/>
    </xf>
    <xf numFmtId="0" fontId="15" fillId="7" borderId="6" xfId="2" applyFont="1" applyFill="1" applyBorder="1" applyAlignment="1">
      <alignment horizontal="center" vertical="center"/>
    </xf>
    <xf numFmtId="0" fontId="15" fillId="7" borderId="42" xfId="2" applyFont="1" applyFill="1" applyBorder="1" applyAlignment="1">
      <alignment horizontal="center" vertical="center"/>
    </xf>
    <xf numFmtId="31" fontId="15" fillId="7" borderId="5" xfId="2" applyNumberFormat="1" applyFont="1" applyFill="1" applyBorder="1" applyAlignment="1">
      <alignment horizontal="center" vertical="center"/>
    </xf>
    <xf numFmtId="31" fontId="15" fillId="7" borderId="6" xfId="2" applyNumberFormat="1" applyFont="1" applyFill="1" applyBorder="1" applyAlignment="1">
      <alignment horizontal="center" vertical="center"/>
    </xf>
    <xf numFmtId="31" fontId="15" fillId="7" borderId="7" xfId="2" applyNumberFormat="1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38" fontId="22" fillId="0" borderId="47" xfId="5" applyNumberFormat="1" applyFont="1" applyFill="1" applyBorder="1" applyAlignment="1">
      <alignment horizontal="right" vertical="center" shrinkToFit="1"/>
    </xf>
    <xf numFmtId="38" fontId="22" fillId="0" borderId="52" xfId="5" applyNumberFormat="1" applyFont="1" applyFill="1" applyBorder="1" applyAlignment="1">
      <alignment horizontal="right" vertical="center" shrinkToFit="1"/>
    </xf>
    <xf numFmtId="38" fontId="23" fillId="0" borderId="48" xfId="5" applyNumberFormat="1" applyFont="1" applyFill="1" applyBorder="1" applyAlignment="1">
      <alignment horizontal="right" vertical="center" shrinkToFit="1"/>
    </xf>
    <xf numFmtId="38" fontId="23" fillId="0" borderId="53" xfId="5" applyNumberFormat="1" applyFont="1" applyFill="1" applyBorder="1" applyAlignment="1">
      <alignment horizontal="right" vertical="center" shrinkToFit="1"/>
    </xf>
    <xf numFmtId="0" fontId="15" fillId="6" borderId="6" xfId="2" applyFont="1" applyFill="1" applyBorder="1" applyAlignment="1">
      <alignment horizontal="distributed" vertical="center" justifyLastLine="1"/>
    </xf>
    <xf numFmtId="0" fontId="15" fillId="6" borderId="7" xfId="2" applyFont="1" applyFill="1" applyBorder="1" applyAlignment="1">
      <alignment horizontal="distributed" vertical="center" justifyLastLine="1"/>
    </xf>
    <xf numFmtId="0" fontId="15" fillId="0" borderId="5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42" xfId="2" applyFont="1" applyBorder="1" applyAlignment="1">
      <alignment horizontal="center" vertical="center"/>
    </xf>
    <xf numFmtId="31" fontId="15" fillId="0" borderId="5" xfId="2" applyNumberFormat="1" applyFont="1" applyBorder="1" applyAlignment="1">
      <alignment horizontal="center" vertical="center"/>
    </xf>
    <xf numFmtId="31" fontId="15" fillId="0" borderId="6" xfId="2" applyNumberFormat="1" applyFont="1" applyBorder="1" applyAlignment="1">
      <alignment horizontal="center" vertical="center"/>
    </xf>
    <xf numFmtId="31" fontId="15" fillId="0" borderId="7" xfId="2" applyNumberFormat="1" applyFont="1" applyBorder="1" applyAlignment="1">
      <alignment horizontal="center" vertical="center"/>
    </xf>
    <xf numFmtId="0" fontId="21" fillId="0" borderId="43" xfId="2" applyFont="1" applyBorder="1" applyAlignment="1">
      <alignment horizontal="center" vertical="center"/>
    </xf>
    <xf numFmtId="38" fontId="23" fillId="14" borderId="72" xfId="5" applyNumberFormat="1" applyFont="1" applyFill="1" applyBorder="1" applyAlignment="1">
      <alignment vertical="center" shrinkToFit="1"/>
    </xf>
    <xf numFmtId="38" fontId="23" fillId="14" borderId="118" xfId="5" applyNumberFormat="1" applyFont="1" applyFill="1" applyBorder="1" applyAlignment="1">
      <alignment vertical="center" shrinkToFit="1"/>
    </xf>
    <xf numFmtId="0" fontId="20" fillId="14" borderId="11" xfId="2" applyFont="1" applyFill="1" applyBorder="1">
      <alignment vertical="center"/>
    </xf>
    <xf numFmtId="0" fontId="20" fillId="14" borderId="41" xfId="2" applyFont="1" applyFill="1" applyBorder="1">
      <alignment vertical="center"/>
    </xf>
    <xf numFmtId="0" fontId="20" fillId="14" borderId="9" xfId="2" applyFont="1" applyFill="1" applyBorder="1">
      <alignment vertical="center"/>
    </xf>
    <xf numFmtId="0" fontId="19" fillId="15" borderId="11" xfId="2" applyFont="1" applyFill="1" applyBorder="1" applyAlignment="1">
      <alignment horizontal="center" vertical="center"/>
    </xf>
    <xf numFmtId="0" fontId="19" fillId="15" borderId="41" xfId="2" applyFont="1" applyFill="1" applyBorder="1" applyAlignment="1">
      <alignment horizontal="center" vertical="center"/>
    </xf>
    <xf numFmtId="0" fontId="19" fillId="15" borderId="9" xfId="2" applyFont="1" applyFill="1" applyBorder="1" applyAlignment="1">
      <alignment horizontal="center" vertical="center"/>
    </xf>
    <xf numFmtId="0" fontId="19" fillId="10" borderId="11" xfId="2" applyFont="1" applyFill="1" applyBorder="1" applyAlignment="1">
      <alignment horizontal="center" vertical="center" shrinkToFit="1"/>
    </xf>
    <xf numFmtId="0" fontId="19" fillId="10" borderId="41" xfId="2" applyFont="1" applyFill="1" applyBorder="1" applyAlignment="1">
      <alignment horizontal="center" vertical="center" shrinkToFit="1"/>
    </xf>
    <xf numFmtId="0" fontId="19" fillId="10" borderId="9" xfId="2" applyFont="1" applyFill="1" applyBorder="1" applyAlignment="1">
      <alignment horizontal="center" vertical="center" shrinkToFit="1"/>
    </xf>
    <xf numFmtId="0" fontId="19" fillId="10" borderId="11" xfId="2" applyFont="1" applyFill="1" applyBorder="1" applyAlignment="1">
      <alignment horizontal="center" vertical="center"/>
    </xf>
    <xf numFmtId="0" fontId="19" fillId="10" borderId="41" xfId="2" applyFont="1" applyFill="1" applyBorder="1" applyAlignment="1">
      <alignment horizontal="center" vertical="center"/>
    </xf>
    <xf numFmtId="0" fontId="19" fillId="10" borderId="9" xfId="2" applyFont="1" applyFill="1" applyBorder="1" applyAlignment="1">
      <alignment horizontal="center" vertical="center"/>
    </xf>
    <xf numFmtId="38" fontId="23" fillId="14" borderId="50" xfId="5" applyNumberFormat="1" applyFont="1" applyFill="1" applyBorder="1" applyAlignment="1">
      <alignment vertical="center" shrinkToFit="1"/>
    </xf>
    <xf numFmtId="38" fontId="23" fillId="14" borderId="74" xfId="5" applyNumberFormat="1" applyFont="1" applyFill="1" applyBorder="1" applyAlignment="1">
      <alignment vertical="center" shrinkToFit="1"/>
    </xf>
    <xf numFmtId="0" fontId="22" fillId="14" borderId="60" xfId="2" applyFont="1" applyFill="1" applyBorder="1" applyAlignment="1">
      <alignment vertical="center" justifyLastLine="1"/>
    </xf>
    <xf numFmtId="0" fontId="22" fillId="14" borderId="61" xfId="2" applyFont="1" applyFill="1" applyBorder="1" applyAlignment="1">
      <alignment vertical="center" justifyLastLine="1"/>
    </xf>
    <xf numFmtId="38" fontId="15" fillId="14" borderId="60" xfId="5" applyNumberFormat="1" applyFont="1" applyFill="1" applyBorder="1" applyAlignment="1">
      <alignment horizontal="right" vertical="center" shrinkToFit="1"/>
    </xf>
    <xf numFmtId="38" fontId="15" fillId="14" borderId="147" xfId="5" applyNumberFormat="1" applyFont="1" applyFill="1" applyBorder="1" applyAlignment="1">
      <alignment horizontal="right" vertical="center" shrinkToFit="1"/>
    </xf>
    <xf numFmtId="38" fontId="15" fillId="14" borderId="148" xfId="5" applyNumberFormat="1" applyFont="1" applyFill="1" applyBorder="1" applyAlignment="1">
      <alignment horizontal="right" vertical="center" shrinkToFit="1"/>
    </xf>
    <xf numFmtId="38" fontId="23" fillId="14" borderId="149" xfId="5" applyNumberFormat="1" applyFont="1" applyFill="1" applyBorder="1" applyAlignment="1">
      <alignment horizontal="right" vertical="center" shrinkToFit="1"/>
    </xf>
    <xf numFmtId="38" fontId="23" fillId="14" borderId="147" xfId="5" applyNumberFormat="1" applyFont="1" applyFill="1" applyBorder="1" applyAlignment="1">
      <alignment horizontal="right" vertical="center" shrinkToFit="1"/>
    </xf>
    <xf numFmtId="38" fontId="23" fillId="14" borderId="61" xfId="5" applyNumberFormat="1" applyFont="1" applyFill="1" applyBorder="1" applyAlignment="1">
      <alignment horizontal="right" vertical="center" shrinkToFit="1"/>
    </xf>
    <xf numFmtId="38" fontId="23" fillId="14" borderId="60" xfId="5" applyNumberFormat="1" applyFont="1" applyFill="1" applyBorder="1" applyAlignment="1">
      <alignment horizontal="right" vertical="center" shrinkToFit="1"/>
    </xf>
    <xf numFmtId="0" fontId="22" fillId="14" borderId="72" xfId="2" applyFont="1" applyFill="1" applyBorder="1" applyAlignment="1">
      <alignment vertical="center" justifyLastLine="1"/>
    </xf>
    <xf numFmtId="0" fontId="22" fillId="14" borderId="104" xfId="2" applyFont="1" applyFill="1" applyBorder="1" applyAlignment="1">
      <alignment vertical="center" justifyLastLine="1"/>
    </xf>
    <xf numFmtId="38" fontId="15" fillId="14" borderId="50" xfId="5" applyNumberFormat="1" applyFont="1" applyFill="1" applyBorder="1" applyAlignment="1">
      <alignment vertical="center" shrinkToFit="1"/>
    </xf>
    <xf numFmtId="38" fontId="15" fillId="14" borderId="74" xfId="5" applyNumberFormat="1" applyFont="1" applyFill="1" applyBorder="1" applyAlignment="1">
      <alignment vertical="center" shrinkToFit="1"/>
    </xf>
    <xf numFmtId="38" fontId="23" fillId="14" borderId="75" xfId="5" applyNumberFormat="1" applyFont="1" applyFill="1" applyBorder="1" applyAlignment="1">
      <alignment vertical="center" shrinkToFit="1"/>
    </xf>
    <xf numFmtId="0" fontId="22" fillId="14" borderId="73" xfId="2" applyFont="1" applyFill="1" applyBorder="1" applyAlignment="1">
      <alignment vertical="center" justifyLastLine="1"/>
    </xf>
    <xf numFmtId="38" fontId="15" fillId="14" borderId="72" xfId="5" applyNumberFormat="1" applyFont="1" applyFill="1" applyBorder="1" applyAlignment="1">
      <alignment vertical="center" shrinkToFit="1"/>
    </xf>
    <xf numFmtId="38" fontId="15" fillId="14" borderId="118" xfId="5" applyNumberFormat="1" applyFont="1" applyFill="1" applyBorder="1" applyAlignment="1">
      <alignment vertical="center" shrinkToFit="1"/>
    </xf>
    <xf numFmtId="38" fontId="23" fillId="14" borderId="157" xfId="5" applyNumberFormat="1" applyFont="1" applyFill="1" applyBorder="1" applyAlignment="1">
      <alignment vertical="center" shrinkToFit="1"/>
    </xf>
    <xf numFmtId="0" fontId="22" fillId="12" borderId="66" xfId="2" applyFont="1" applyFill="1" applyBorder="1" applyAlignment="1">
      <alignment vertical="center" justifyLastLine="1"/>
    </xf>
    <xf numFmtId="0" fontId="22" fillId="12" borderId="67" xfId="2" applyFont="1" applyFill="1" applyBorder="1" applyAlignment="1">
      <alignment vertical="center" justifyLastLine="1"/>
    </xf>
    <xf numFmtId="38" fontId="15" fillId="12" borderId="66" xfId="5" applyNumberFormat="1" applyFont="1" applyFill="1" applyBorder="1" applyAlignment="1">
      <alignment vertical="center" shrinkToFit="1"/>
    </xf>
    <xf numFmtId="38" fontId="15" fillId="12" borderId="68" xfId="5" applyNumberFormat="1" applyFont="1" applyFill="1" applyBorder="1" applyAlignment="1">
      <alignment vertical="center" shrinkToFit="1"/>
    </xf>
    <xf numFmtId="38" fontId="23" fillId="12" borderId="70" xfId="5" applyNumberFormat="1" applyFont="1" applyFill="1" applyBorder="1" applyAlignment="1">
      <alignment vertical="center" shrinkToFit="1"/>
    </xf>
    <xf numFmtId="38" fontId="23" fillId="12" borderId="68" xfId="5" applyNumberFormat="1" applyFont="1" applyFill="1" applyBorder="1" applyAlignment="1">
      <alignment vertical="center" shrinkToFit="1"/>
    </xf>
    <xf numFmtId="38" fontId="23" fillId="12" borderId="66" xfId="5" applyNumberFormat="1" applyFont="1" applyFill="1" applyBorder="1" applyAlignment="1">
      <alignment vertical="center" shrinkToFit="1"/>
    </xf>
    <xf numFmtId="0" fontId="22" fillId="12" borderId="60" xfId="2" applyFont="1" applyFill="1" applyBorder="1" applyAlignment="1">
      <alignment vertical="center" justifyLastLine="1"/>
    </xf>
    <xf numFmtId="0" fontId="22" fillId="12" borderId="61" xfId="2" applyFont="1" applyFill="1" applyBorder="1" applyAlignment="1">
      <alignment vertical="center" justifyLastLine="1"/>
    </xf>
    <xf numFmtId="38" fontId="15" fillId="12" borderId="60" xfId="5" applyNumberFormat="1" applyFont="1" applyFill="1" applyBorder="1" applyAlignment="1">
      <alignment horizontal="right" vertical="center" shrinkToFit="1"/>
    </xf>
    <xf numFmtId="38" fontId="15" fillId="12" borderId="147" xfId="5" applyNumberFormat="1" applyFont="1" applyFill="1" applyBorder="1" applyAlignment="1">
      <alignment horizontal="right" vertical="center" shrinkToFit="1"/>
    </xf>
    <xf numFmtId="38" fontId="15" fillId="12" borderId="148" xfId="5" applyNumberFormat="1" applyFont="1" applyFill="1" applyBorder="1" applyAlignment="1">
      <alignment horizontal="right" vertical="center" shrinkToFit="1"/>
    </xf>
    <xf numFmtId="38" fontId="23" fillId="12" borderId="149" xfId="5" applyNumberFormat="1" applyFont="1" applyFill="1" applyBorder="1" applyAlignment="1">
      <alignment horizontal="right" vertical="center" shrinkToFit="1"/>
    </xf>
    <xf numFmtId="38" fontId="23" fillId="12" borderId="147" xfId="5" applyNumberFormat="1" applyFont="1" applyFill="1" applyBorder="1" applyAlignment="1">
      <alignment horizontal="right" vertical="center" shrinkToFit="1"/>
    </xf>
    <xf numFmtId="38" fontId="23" fillId="12" borderId="61" xfId="5" applyNumberFormat="1" applyFont="1" applyFill="1" applyBorder="1" applyAlignment="1">
      <alignment horizontal="right" vertical="center" shrinkToFit="1"/>
    </xf>
    <xf numFmtId="38" fontId="23" fillId="12" borderId="60" xfId="5" applyNumberFormat="1" applyFont="1" applyFill="1" applyBorder="1" applyAlignment="1">
      <alignment horizontal="right" vertical="center" shrinkToFit="1"/>
    </xf>
    <xf numFmtId="0" fontId="14" fillId="12" borderId="5" xfId="2" applyFont="1" applyFill="1" applyBorder="1" applyAlignment="1">
      <alignment horizontal="center" vertical="center"/>
    </xf>
    <xf numFmtId="0" fontId="14" fillId="12" borderId="6" xfId="2" applyFont="1" applyFill="1" applyBorder="1" applyAlignment="1">
      <alignment horizontal="center" vertical="center"/>
    </xf>
    <xf numFmtId="0" fontId="14" fillId="12" borderId="7" xfId="2" applyFont="1" applyFill="1" applyBorder="1" applyAlignment="1">
      <alignment horizontal="center" vertical="center"/>
    </xf>
    <xf numFmtId="0" fontId="19" fillId="12" borderId="5" xfId="2" applyFont="1" applyFill="1" applyBorder="1" applyAlignment="1">
      <alignment horizontal="center" vertical="center"/>
    </xf>
    <xf numFmtId="0" fontId="19" fillId="12" borderId="7" xfId="2" applyFont="1" applyFill="1" applyBorder="1" applyAlignment="1">
      <alignment horizontal="center" vertical="center"/>
    </xf>
    <xf numFmtId="0" fontId="21" fillId="12" borderId="5" xfId="2" applyFont="1" applyFill="1" applyBorder="1" applyAlignment="1">
      <alignment horizontal="center" vertical="center"/>
    </xf>
    <xf numFmtId="0" fontId="21" fillId="12" borderId="6" xfId="2" applyFont="1" applyFill="1" applyBorder="1" applyAlignment="1">
      <alignment horizontal="center" vertical="center"/>
    </xf>
    <xf numFmtId="0" fontId="21" fillId="12" borderId="42" xfId="2" applyFont="1" applyFill="1" applyBorder="1" applyAlignment="1">
      <alignment horizontal="center" vertical="center"/>
    </xf>
    <xf numFmtId="31" fontId="21" fillId="12" borderId="45" xfId="2" applyNumberFormat="1" applyFont="1" applyFill="1" applyBorder="1" applyAlignment="1">
      <alignment horizontal="center" vertical="center"/>
    </xf>
    <xf numFmtId="31" fontId="21" fillId="12" borderId="6" xfId="2" applyNumberFormat="1" applyFont="1" applyFill="1" applyBorder="1" applyAlignment="1">
      <alignment horizontal="center" vertical="center"/>
    </xf>
    <xf numFmtId="31" fontId="21" fillId="12" borderId="7" xfId="2" applyNumberFormat="1" applyFont="1" applyFill="1" applyBorder="1" applyAlignment="1">
      <alignment horizontal="center" vertical="center"/>
    </xf>
    <xf numFmtId="31" fontId="21" fillId="12" borderId="5" xfId="2" applyNumberFormat="1" applyFont="1" applyFill="1" applyBorder="1" applyAlignment="1">
      <alignment horizontal="center" vertical="center"/>
    </xf>
    <xf numFmtId="0" fontId="20" fillId="10" borderId="41" xfId="2" applyFont="1" applyFill="1" applyBorder="1" applyAlignment="1">
      <alignment horizontal="center" vertical="center" wrapText="1"/>
    </xf>
    <xf numFmtId="0" fontId="20" fillId="10" borderId="9" xfId="2" applyFont="1" applyFill="1" applyBorder="1" applyAlignment="1">
      <alignment horizontal="center" vertical="center" wrapText="1"/>
    </xf>
    <xf numFmtId="38" fontId="15" fillId="0" borderId="50" xfId="5" applyNumberFormat="1" applyFont="1" applyFill="1" applyBorder="1" applyAlignment="1">
      <alignment horizontal="center" vertical="center" shrinkToFit="1"/>
    </xf>
    <xf numFmtId="38" fontId="15" fillId="0" borderId="102" xfId="5" applyNumberFormat="1" applyFont="1" applyFill="1" applyBorder="1" applyAlignment="1">
      <alignment horizontal="center" vertical="center" shrinkToFit="1"/>
    </xf>
    <xf numFmtId="38" fontId="15" fillId="0" borderId="103" xfId="5" applyNumberFormat="1" applyFont="1" applyFill="1" applyBorder="1" applyAlignment="1">
      <alignment horizontal="center" vertical="center" shrinkToFit="1"/>
    </xf>
    <xf numFmtId="38" fontId="23" fillId="0" borderId="75" xfId="5" applyNumberFormat="1" applyFont="1" applyBorder="1" applyAlignment="1">
      <alignment horizontal="center" vertical="center" shrinkToFit="1"/>
    </xf>
    <xf numFmtId="38" fontId="23" fillId="0" borderId="102" xfId="5" applyNumberFormat="1" applyFont="1" applyBorder="1" applyAlignment="1">
      <alignment horizontal="center" vertical="center" shrinkToFit="1"/>
    </xf>
    <xf numFmtId="38" fontId="23" fillId="0" borderId="104" xfId="5" applyNumberFormat="1" applyFont="1" applyBorder="1" applyAlignment="1">
      <alignment horizontal="center" vertical="center" shrinkToFit="1"/>
    </xf>
    <xf numFmtId="38" fontId="23" fillId="0" borderId="50" xfId="5" applyNumberFormat="1" applyFont="1" applyBorder="1" applyAlignment="1">
      <alignment horizontal="center" vertical="center" shrinkToFit="1"/>
    </xf>
    <xf numFmtId="0" fontId="22" fillId="0" borderId="0" xfId="5" applyNumberFormat="1" applyFont="1" applyFill="1" applyBorder="1" applyAlignment="1">
      <alignment vertical="center" shrinkToFit="1"/>
    </xf>
    <xf numFmtId="0" fontId="22" fillId="10" borderId="43" xfId="2" applyFont="1" applyFill="1" applyBorder="1" applyAlignment="1">
      <alignment horizontal="distributed" vertical="center" justifyLastLine="1"/>
    </xf>
    <xf numFmtId="0" fontId="22" fillId="10" borderId="99" xfId="2" applyFont="1" applyFill="1" applyBorder="1" applyAlignment="1">
      <alignment horizontal="distributed" vertical="center" justifyLastLine="1"/>
    </xf>
    <xf numFmtId="38" fontId="15" fillId="10" borderId="10" xfId="5" applyNumberFormat="1" applyFont="1" applyFill="1" applyBorder="1" applyAlignment="1">
      <alignment horizontal="center" vertical="center" shrinkToFit="1"/>
    </xf>
    <xf numFmtId="38" fontId="15" fillId="10" borderId="49" xfId="5" applyNumberFormat="1" applyFont="1" applyFill="1" applyBorder="1" applyAlignment="1">
      <alignment horizontal="center" vertical="center" shrinkToFit="1"/>
    </xf>
    <xf numFmtId="38" fontId="15" fillId="10" borderId="54" xfId="5" applyNumberFormat="1" applyFont="1" applyFill="1" applyBorder="1" applyAlignment="1">
      <alignment horizontal="center" vertical="center" shrinkToFit="1"/>
    </xf>
    <xf numFmtId="38" fontId="23" fillId="10" borderId="59" xfId="5" applyNumberFormat="1" applyFont="1" applyFill="1" applyBorder="1" applyAlignment="1">
      <alignment horizontal="center" vertical="center" shrinkToFit="1"/>
    </xf>
    <xf numFmtId="38" fontId="23" fillId="10" borderId="49" xfId="5" applyNumberFormat="1" applyFont="1" applyFill="1" applyBorder="1" applyAlignment="1">
      <alignment horizontal="center" vertical="center" shrinkToFit="1"/>
    </xf>
    <xf numFmtId="38" fontId="23" fillId="10" borderId="8" xfId="5" applyNumberFormat="1" applyFont="1" applyFill="1" applyBorder="1" applyAlignment="1">
      <alignment horizontal="center" vertical="center" shrinkToFit="1"/>
    </xf>
    <xf numFmtId="38" fontId="23" fillId="10" borderId="10" xfId="5" applyNumberFormat="1" applyFont="1" applyFill="1" applyBorder="1" applyAlignment="1">
      <alignment horizontal="center" vertical="center" shrinkToFit="1"/>
    </xf>
    <xf numFmtId="0" fontId="22" fillId="10" borderId="60" xfId="2" applyFont="1" applyFill="1" applyBorder="1" applyAlignment="1">
      <alignment horizontal="distributed" vertical="center" justifyLastLine="1"/>
    </xf>
    <xf numFmtId="0" fontId="22" fillId="10" borderId="61" xfId="2" applyFont="1" applyFill="1" applyBorder="1" applyAlignment="1">
      <alignment horizontal="distributed" vertical="center" justifyLastLine="1"/>
    </xf>
    <xf numFmtId="0" fontId="38" fillId="10" borderId="41" xfId="2" applyFont="1" applyFill="1" applyBorder="1" applyAlignment="1">
      <alignment horizontal="center" vertical="center"/>
    </xf>
    <xf numFmtId="38" fontId="22" fillId="10" borderId="47" xfId="5" applyNumberFormat="1" applyFont="1" applyFill="1" applyBorder="1" applyAlignment="1">
      <alignment horizontal="right" vertical="center" shrinkToFit="1"/>
    </xf>
    <xf numFmtId="38" fontId="22" fillId="10" borderId="52" xfId="5" applyNumberFormat="1" applyFont="1" applyFill="1" applyBorder="1" applyAlignment="1">
      <alignment horizontal="right" vertical="center" shrinkToFit="1"/>
    </xf>
    <xf numFmtId="38" fontId="23" fillId="10" borderId="48" xfId="5" applyNumberFormat="1" applyFont="1" applyFill="1" applyBorder="1" applyAlignment="1">
      <alignment vertical="center" shrinkToFit="1"/>
    </xf>
    <xf numFmtId="38" fontId="23" fillId="10" borderId="53" xfId="5" applyNumberFormat="1" applyFont="1" applyFill="1" applyBorder="1" applyAlignment="1">
      <alignment vertical="center" shrinkToFit="1"/>
    </xf>
    <xf numFmtId="0" fontId="14" fillId="10" borderId="2" xfId="2" applyFont="1" applyFill="1" applyBorder="1" applyAlignment="1">
      <alignment horizontal="center" vertical="center"/>
    </xf>
    <xf numFmtId="0" fontId="14" fillId="10" borderId="3" xfId="2" applyFont="1" applyFill="1" applyBorder="1" applyAlignment="1">
      <alignment horizontal="center" vertical="center"/>
    </xf>
    <xf numFmtId="0" fontId="14" fillId="10" borderId="4" xfId="2" applyFont="1" applyFill="1" applyBorder="1" applyAlignment="1">
      <alignment horizontal="center" vertical="center"/>
    </xf>
    <xf numFmtId="0" fontId="19" fillId="10" borderId="5" xfId="2" applyFont="1" applyFill="1" applyBorder="1" applyAlignment="1">
      <alignment horizontal="center" vertical="center"/>
    </xf>
    <xf numFmtId="0" fontId="19" fillId="10" borderId="7" xfId="2" applyFont="1" applyFill="1" applyBorder="1" applyAlignment="1">
      <alignment horizontal="center" vertical="center"/>
    </xf>
    <xf numFmtId="0" fontId="21" fillId="10" borderId="5" xfId="2" applyFont="1" applyFill="1" applyBorder="1" applyAlignment="1">
      <alignment horizontal="center" vertical="center"/>
    </xf>
    <xf numFmtId="0" fontId="21" fillId="10" borderId="6" xfId="2" applyFont="1" applyFill="1" applyBorder="1" applyAlignment="1">
      <alignment horizontal="center" vertical="center"/>
    </xf>
    <xf numFmtId="0" fontId="21" fillId="10" borderId="42" xfId="2" applyFont="1" applyFill="1" applyBorder="1" applyAlignment="1">
      <alignment horizontal="center" vertical="center"/>
    </xf>
    <xf numFmtId="31" fontId="21" fillId="10" borderId="45" xfId="2" applyNumberFormat="1" applyFont="1" applyFill="1" applyBorder="1" applyAlignment="1">
      <alignment horizontal="center" vertical="center"/>
    </xf>
    <xf numFmtId="31" fontId="21" fillId="10" borderId="6" xfId="2" applyNumberFormat="1" applyFont="1" applyFill="1" applyBorder="1" applyAlignment="1">
      <alignment horizontal="center" vertical="center"/>
    </xf>
    <xf numFmtId="31" fontId="21" fillId="10" borderId="7" xfId="2" applyNumberFormat="1" applyFont="1" applyFill="1" applyBorder="1" applyAlignment="1">
      <alignment horizontal="center" vertical="center"/>
    </xf>
    <xf numFmtId="31" fontId="21" fillId="10" borderId="5" xfId="2" applyNumberFormat="1" applyFont="1" applyFill="1" applyBorder="1" applyAlignment="1">
      <alignment horizontal="center" vertical="center"/>
    </xf>
    <xf numFmtId="10" fontId="15" fillId="0" borderId="106" xfId="3" applyNumberFormat="1" applyFont="1" applyFill="1" applyBorder="1" applyAlignment="1">
      <alignment horizontal="center" vertical="center" shrinkToFit="1"/>
    </xf>
    <xf numFmtId="10" fontId="15" fillId="0" borderId="56" xfId="3" applyNumberFormat="1" applyFont="1" applyFill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10" fontId="15" fillId="0" borderId="117" xfId="3" applyNumberFormat="1" applyFont="1" applyFill="1" applyBorder="1" applyAlignment="1">
      <alignment horizontal="center" vertical="center" shrinkToFit="1"/>
    </xf>
    <xf numFmtId="0" fontId="15" fillId="0" borderId="0" xfId="3" applyNumberFormat="1" applyFont="1" applyFill="1" applyBorder="1" applyAlignment="1">
      <alignment horizontal="center" vertical="center" shrinkToFit="1"/>
    </xf>
    <xf numFmtId="10" fontId="20" fillId="0" borderId="46" xfId="2" applyNumberFormat="1" applyFont="1" applyBorder="1" applyAlignment="1">
      <alignment horizontal="center" vertical="center" shrinkToFit="1"/>
    </xf>
    <xf numFmtId="10" fontId="20" fillId="0" borderId="80" xfId="2" applyNumberFormat="1" applyFont="1" applyBorder="1" applyAlignment="1">
      <alignment horizontal="center" vertical="center" shrinkToFit="1"/>
    </xf>
    <xf numFmtId="38" fontId="22" fillId="0" borderId="48" xfId="5" applyNumberFormat="1" applyFont="1" applyBorder="1" applyAlignment="1">
      <alignment vertical="center" shrinkToFit="1"/>
    </xf>
    <xf numFmtId="38" fontId="22" fillId="0" borderId="108" xfId="5" applyNumberFormat="1" applyFont="1" applyBorder="1" applyAlignment="1">
      <alignment vertical="center" shrinkToFit="1"/>
    </xf>
    <xf numFmtId="0" fontId="14" fillId="13" borderId="6" xfId="2" applyFont="1" applyFill="1" applyBorder="1" applyAlignment="1">
      <alignment horizontal="center" vertical="center"/>
    </xf>
    <xf numFmtId="0" fontId="14" fillId="13" borderId="7" xfId="2" applyFont="1" applyFill="1" applyBorder="1" applyAlignment="1">
      <alignment horizontal="center" vertical="center"/>
    </xf>
    <xf numFmtId="38" fontId="22" fillId="0" borderId="47" xfId="5" applyNumberFormat="1" applyFont="1" applyBorder="1" applyAlignment="1">
      <alignment horizontal="right" vertical="center" shrinkToFit="1"/>
    </xf>
    <xf numFmtId="38" fontId="22" fillId="0" borderId="107" xfId="5" applyNumberFormat="1" applyFont="1" applyBorder="1" applyAlignment="1">
      <alignment horizontal="right" vertical="center" shrinkToFit="1"/>
    </xf>
    <xf numFmtId="10" fontId="15" fillId="13" borderId="87" xfId="3" applyNumberFormat="1" applyFont="1" applyFill="1" applyBorder="1" applyAlignment="1">
      <alignment horizontal="center" vertical="center" shrinkToFit="1"/>
    </xf>
    <xf numFmtId="10" fontId="15" fillId="13" borderId="51" xfId="3" applyNumberFormat="1" applyFont="1" applyFill="1" applyBorder="1" applyAlignment="1">
      <alignment horizontal="center" vertical="center" shrinkToFit="1"/>
    </xf>
    <xf numFmtId="10" fontId="15" fillId="13" borderId="117" xfId="3" applyNumberFormat="1" applyFont="1" applyFill="1" applyBorder="1" applyAlignment="1">
      <alignment horizontal="center" vertical="center" shrinkToFit="1"/>
    </xf>
    <xf numFmtId="10" fontId="15" fillId="13" borderId="56" xfId="3" applyNumberFormat="1" applyFont="1" applyFill="1" applyBorder="1" applyAlignment="1">
      <alignment horizontal="center" vertical="center" shrinkToFit="1"/>
    </xf>
    <xf numFmtId="10" fontId="15" fillId="13" borderId="80" xfId="3" applyNumberFormat="1" applyFont="1" applyFill="1" applyBorder="1" applyAlignment="1">
      <alignment horizontal="center" vertical="center" shrinkToFit="1"/>
    </xf>
    <xf numFmtId="0" fontId="22" fillId="0" borderId="0" xfId="3" applyNumberFormat="1" applyFont="1" applyFill="1" applyBorder="1" applyAlignment="1">
      <alignment horizontal="center" vertical="center" shrinkToFit="1"/>
    </xf>
    <xf numFmtId="10" fontId="22" fillId="13" borderId="106" xfId="3" applyNumberFormat="1" applyFont="1" applyFill="1" applyBorder="1" applyAlignment="1">
      <alignment horizontal="center" vertical="center" shrinkToFit="1"/>
    </xf>
    <xf numFmtId="10" fontId="15" fillId="13" borderId="55" xfId="3" applyNumberFormat="1" applyFont="1" applyFill="1" applyBorder="1" applyAlignment="1">
      <alignment horizontal="center" vertical="center" shrinkToFit="1"/>
    </xf>
    <xf numFmtId="10" fontId="15" fillId="13" borderId="46" xfId="3" applyNumberFormat="1" applyFont="1" applyFill="1" applyBorder="1" applyAlignment="1">
      <alignment horizontal="center" vertical="center" shrinkToFit="1"/>
    </xf>
    <xf numFmtId="10" fontId="22" fillId="13" borderId="46" xfId="3" applyNumberFormat="1" applyFont="1" applyFill="1" applyBorder="1" applyAlignment="1">
      <alignment horizontal="center" vertical="center" shrinkToFit="1"/>
    </xf>
    <xf numFmtId="38" fontId="22" fillId="13" borderId="47" xfId="5" applyNumberFormat="1" applyFont="1" applyFill="1" applyBorder="1" applyAlignment="1">
      <alignment horizontal="right" vertical="center" shrinkToFit="1"/>
    </xf>
    <xf numFmtId="38" fontId="22" fillId="13" borderId="107" xfId="5" applyNumberFormat="1" applyFont="1" applyFill="1" applyBorder="1" applyAlignment="1">
      <alignment horizontal="right" vertical="center" shrinkToFit="1"/>
    </xf>
    <xf numFmtId="38" fontId="22" fillId="13" borderId="48" xfId="5" applyNumberFormat="1" applyFont="1" applyFill="1" applyBorder="1" applyAlignment="1">
      <alignment vertical="center" shrinkToFit="1"/>
    </xf>
    <xf numFmtId="38" fontId="22" fillId="13" borderId="108" xfId="5" applyNumberFormat="1" applyFont="1" applyFill="1" applyBorder="1" applyAlignment="1">
      <alignment vertical="center" shrinkToFit="1"/>
    </xf>
    <xf numFmtId="0" fontId="14" fillId="13" borderId="2" xfId="2" applyFont="1" applyFill="1" applyBorder="1" applyAlignment="1">
      <alignment horizontal="distributed" vertical="center"/>
    </xf>
    <xf numFmtId="0" fontId="14" fillId="13" borderId="3" xfId="2" applyFont="1" applyFill="1" applyBorder="1" applyAlignment="1">
      <alignment horizontal="distributed" vertical="center"/>
    </xf>
    <xf numFmtId="0" fontId="14" fillId="13" borderId="4" xfId="2" applyFont="1" applyFill="1" applyBorder="1" applyAlignment="1">
      <alignment horizontal="distributed" vertical="center"/>
    </xf>
    <xf numFmtId="0" fontId="21" fillId="13" borderId="5" xfId="2" applyFont="1" applyFill="1" applyBorder="1" applyAlignment="1">
      <alignment horizontal="center" vertical="center"/>
    </xf>
    <xf numFmtId="0" fontId="21" fillId="13" borderId="6" xfId="2" applyFont="1" applyFill="1" applyBorder="1" applyAlignment="1">
      <alignment horizontal="center" vertical="center"/>
    </xf>
    <xf numFmtId="0" fontId="21" fillId="13" borderId="42" xfId="2" applyFont="1" applyFill="1" applyBorder="1" applyAlignment="1">
      <alignment horizontal="center" vertical="center"/>
    </xf>
    <xf numFmtId="31" fontId="21" fillId="13" borderId="45" xfId="2" applyNumberFormat="1" applyFont="1" applyFill="1" applyBorder="1" applyAlignment="1">
      <alignment horizontal="center" vertical="center"/>
    </xf>
    <xf numFmtId="31" fontId="21" fillId="13" borderId="6" xfId="2" applyNumberFormat="1" applyFont="1" applyFill="1" applyBorder="1" applyAlignment="1">
      <alignment horizontal="center" vertical="center"/>
    </xf>
    <xf numFmtId="31" fontId="21" fillId="13" borderId="7" xfId="2" applyNumberFormat="1" applyFont="1" applyFill="1" applyBorder="1" applyAlignment="1">
      <alignment horizontal="center" vertical="center"/>
    </xf>
    <xf numFmtId="31" fontId="21" fillId="13" borderId="5" xfId="2" applyNumberFormat="1" applyFont="1" applyFill="1" applyBorder="1" applyAlignment="1">
      <alignment horizontal="center" vertical="center"/>
    </xf>
  </cellXfs>
  <cellStyles count="6">
    <cellStyle name="パーセント 2" xfId="5"/>
    <cellStyle name="桁区切り 2" xfId="3"/>
    <cellStyle name="標準" xfId="0" builtinId="0"/>
    <cellStyle name="標準 2" xfId="2"/>
    <cellStyle name="標準 2 2" xfId="1"/>
    <cellStyle name="標準 2 3" xfId="4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35859</xdr:colOff>
      <xdr:row>7</xdr:row>
      <xdr:rowOff>8964</xdr:rowOff>
    </xdr:from>
    <xdr:to>
      <xdr:col>48</xdr:col>
      <xdr:colOff>53786</xdr:colOff>
      <xdr:row>46</xdr:row>
      <xdr:rowOff>108632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3506" y="1389529"/>
          <a:ext cx="10022539" cy="98891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134470</xdr:colOff>
      <xdr:row>8</xdr:row>
      <xdr:rowOff>17930</xdr:rowOff>
    </xdr:from>
    <xdr:to>
      <xdr:col>47</xdr:col>
      <xdr:colOff>73099</xdr:colOff>
      <xdr:row>43</xdr:row>
      <xdr:rowOff>152400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588" y="1649506"/>
          <a:ext cx="11054864" cy="8919882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50</xdr:row>
      <xdr:rowOff>251010</xdr:rowOff>
    </xdr:from>
    <xdr:to>
      <xdr:col>47</xdr:col>
      <xdr:colOff>122905</xdr:colOff>
      <xdr:row>85</xdr:row>
      <xdr:rowOff>89646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6023" y="12425081"/>
          <a:ext cx="10961235" cy="8624047"/>
        </a:xfrm>
        <a:prstGeom prst="rect">
          <a:avLst/>
        </a:prstGeom>
      </xdr:spPr>
    </xdr:pic>
    <xdr:clientData/>
  </xdr:twoCellAnchor>
  <xdr:twoCellAnchor editAs="oneCell">
    <xdr:from>
      <xdr:col>8</xdr:col>
      <xdr:colOff>-1</xdr:colOff>
      <xdr:row>92</xdr:row>
      <xdr:rowOff>251010</xdr:rowOff>
    </xdr:from>
    <xdr:to>
      <xdr:col>47</xdr:col>
      <xdr:colOff>124347</xdr:colOff>
      <xdr:row>127</xdr:row>
      <xdr:rowOff>116542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6023" y="22967575"/>
          <a:ext cx="10962677" cy="86509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251011</xdr:rowOff>
    </xdr:from>
    <xdr:to>
      <xdr:col>45</xdr:col>
      <xdr:colOff>77420</xdr:colOff>
      <xdr:row>43</xdr:row>
      <xdr:rowOff>224117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118" y="1380564"/>
          <a:ext cx="10637843" cy="92605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251011</xdr:rowOff>
    </xdr:from>
    <xdr:to>
      <xdr:col>43</xdr:col>
      <xdr:colOff>106607</xdr:colOff>
      <xdr:row>42</xdr:row>
      <xdr:rowOff>44823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118" y="1380564"/>
          <a:ext cx="10111218" cy="88302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188682</xdr:colOff>
      <xdr:row>44</xdr:row>
      <xdr:rowOff>210951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70442" cy="100407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22</xdr:col>
      <xdr:colOff>160103</xdr:colOff>
      <xdr:row>90</xdr:row>
      <xdr:rowOff>1404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10515600"/>
          <a:ext cx="14241863" cy="10059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22</xdr:col>
      <xdr:colOff>160103</xdr:colOff>
      <xdr:row>135</xdr:row>
      <xdr:rowOff>1404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20802600"/>
          <a:ext cx="14241863" cy="100598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K0300_&#32113;&#35336;&#25512;&#31227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(グループ)"/>
      <sheetName val="帳票レイアウト(商研)"/>
      <sheetName val="帳票レイアウト(工事)"/>
      <sheetName val="帳票レイアウト(三和サービス)"/>
      <sheetName val="項目一覧"/>
      <sheetName val="処理詳細"/>
      <sheetName val="処理詳細_書き方"/>
      <sheetName val="確認事項"/>
      <sheetName val="別紙_テンプレート_DB"/>
      <sheetName val="別紙_テンプレート_グループ"/>
      <sheetName val="別紙_テンプレート_商研"/>
      <sheetName val="別紙_テンプレート_工事"/>
      <sheetName val="別紙_テンプレート_三和サービス"/>
      <sheetName val="参照"/>
    </sheetNames>
    <sheetDataSet>
      <sheetData sheetId="0">
        <row r="3">
          <cell r="B3" t="str">
            <v>XXXXXXXX</v>
          </cell>
          <cell r="H3" t="str">
            <v>TK0300</v>
          </cell>
          <cell r="L3" t="str">
            <v>運用自動化</v>
          </cell>
          <cell r="R3" t="str">
            <v>帳票設計書</v>
          </cell>
          <cell r="X3" t="str">
            <v>TK0300_統計推移表_帳票設計書</v>
          </cell>
          <cell r="AK3" t="str">
            <v>統計推移表</v>
          </cell>
          <cell r="AX3">
            <v>45474</v>
          </cell>
          <cell r="BB3" t="str">
            <v>丹羽</v>
          </cell>
          <cell r="BF3"/>
          <cell r="BJ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637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31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14"/>
    </row>
    <row r="3" spans="1:66" ht="20.100000000000001" customHeight="1" x14ac:dyDescent="0.45">
      <c r="A3" s="8"/>
      <c r="B3" s="646" t="s">
        <v>635</v>
      </c>
      <c r="C3" s="647"/>
      <c r="D3" s="647"/>
      <c r="E3" s="647"/>
      <c r="F3" s="647"/>
      <c r="G3" s="647"/>
      <c r="H3" s="647" t="str">
        <f ca="1">LEFT($X$3,FIND("_",$X$3)-1)</f>
        <v>TK0300</v>
      </c>
      <c r="I3" s="647"/>
      <c r="J3" s="647"/>
      <c r="K3" s="647"/>
      <c r="L3" s="647" t="s">
        <v>636</v>
      </c>
      <c r="M3" s="647"/>
      <c r="N3" s="647"/>
      <c r="O3" s="647"/>
      <c r="P3" s="647"/>
      <c r="Q3" s="647"/>
      <c r="R3" s="650" t="str">
        <f ca="1">MID($X$3,FIND("_",$X$3,FIND("_",$X$3)+1)+1,LEN($X$3)-FIND("_",$X$3,FIND("_",$X$3)+1))</f>
        <v>帳票設計書</v>
      </c>
      <c r="S3" s="647"/>
      <c r="T3" s="647"/>
      <c r="U3" s="647"/>
      <c r="V3" s="647"/>
      <c r="W3" s="647"/>
      <c r="X3" s="651" t="str">
        <f ca="1">REPLACE(LEFT(CELL("filename",$B$2),FIND(".x",CELL("filename",$B$2))-1),1,FIND("[",CELL("filename",$B$2)),)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MID($X$3,FIND("_",$X$3)+1,FIND("_",$X$3,FIND("_",$X$3)+1)-FIND("_",$X$3)-1)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v>45581</v>
      </c>
      <c r="AY3" s="647"/>
      <c r="AZ3" s="647"/>
      <c r="BA3" s="647"/>
      <c r="BB3" s="647" t="s">
        <v>638</v>
      </c>
      <c r="BC3" s="647"/>
      <c r="BD3" s="647"/>
      <c r="BE3" s="647"/>
      <c r="BF3" s="658">
        <v>45581</v>
      </c>
      <c r="BG3" s="647"/>
      <c r="BH3" s="647"/>
      <c r="BI3" s="647"/>
      <c r="BJ3" s="647" t="s">
        <v>639</v>
      </c>
      <c r="BK3" s="647"/>
      <c r="BL3" s="647"/>
      <c r="BM3" s="659"/>
      <c r="BN3" s="14"/>
    </row>
    <row r="4" spans="1:66" ht="20.100000000000001" customHeight="1" thickBot="1" x14ac:dyDescent="0.5">
      <c r="A4" s="8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49"/>
      <c r="AY4" s="649"/>
      <c r="AZ4" s="649"/>
      <c r="BA4" s="649"/>
      <c r="BB4" s="649"/>
      <c r="BC4" s="649"/>
      <c r="BD4" s="649"/>
      <c r="BE4" s="649"/>
      <c r="BF4" s="649"/>
      <c r="BG4" s="649"/>
      <c r="BH4" s="649"/>
      <c r="BI4" s="649"/>
      <c r="BJ4" s="649"/>
      <c r="BK4" s="649"/>
      <c r="BL4" s="649"/>
      <c r="BM4" s="651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657" t="s">
        <v>8</v>
      </c>
      <c r="D8" s="657"/>
      <c r="E8" s="657"/>
      <c r="F8" s="657"/>
      <c r="G8" s="657" t="s">
        <v>9</v>
      </c>
      <c r="H8" s="657"/>
      <c r="I8" s="657"/>
      <c r="J8" s="657"/>
      <c r="K8" s="657" t="s">
        <v>10</v>
      </c>
      <c r="L8" s="657"/>
      <c r="M8" s="657"/>
      <c r="N8" s="657"/>
      <c r="O8" s="657" t="s">
        <v>11</v>
      </c>
      <c r="P8" s="657"/>
      <c r="Q8" s="657"/>
      <c r="R8" s="657"/>
      <c r="S8" s="657"/>
      <c r="T8" s="657"/>
      <c r="U8" s="657"/>
      <c r="V8" s="657"/>
      <c r="W8" s="657"/>
      <c r="X8" s="657"/>
      <c r="Y8" s="657" t="s">
        <v>12</v>
      </c>
      <c r="Z8" s="657"/>
      <c r="AA8" s="657"/>
      <c r="AB8" s="657"/>
      <c r="AC8" s="657"/>
      <c r="AD8" s="657"/>
      <c r="AE8" s="657"/>
      <c r="AF8" s="657"/>
      <c r="AG8" s="657"/>
      <c r="AH8" s="657"/>
      <c r="AI8" s="657"/>
      <c r="AJ8" s="657"/>
      <c r="AK8" s="657"/>
      <c r="AL8" s="657"/>
      <c r="AM8" s="657"/>
      <c r="AN8" s="657"/>
      <c r="AO8" s="657"/>
      <c r="AP8" s="657"/>
      <c r="AQ8" s="657"/>
      <c r="AR8" s="657"/>
      <c r="AS8" s="657"/>
      <c r="AT8" s="657"/>
      <c r="AU8" s="657"/>
      <c r="AV8" s="657"/>
      <c r="AW8" s="657"/>
      <c r="AX8" s="657"/>
      <c r="AY8" s="657"/>
      <c r="AZ8" s="657"/>
      <c r="BA8" s="657"/>
      <c r="BB8" s="657"/>
      <c r="BC8" s="657"/>
      <c r="BD8" s="657"/>
      <c r="BE8" s="657"/>
      <c r="BF8" s="657"/>
      <c r="BG8" s="657"/>
      <c r="BH8" s="657"/>
      <c r="BI8" s="657"/>
      <c r="BJ8" s="657"/>
      <c r="BK8" s="657"/>
      <c r="BL8" s="657"/>
      <c r="BM8" s="7"/>
      <c r="BN8" s="14"/>
    </row>
    <row r="9" spans="1:66" ht="20.100000000000001" customHeight="1" x14ac:dyDescent="0.45">
      <c r="A9" s="8"/>
      <c r="B9" s="7"/>
      <c r="C9" s="660">
        <v>45581</v>
      </c>
      <c r="D9" s="661"/>
      <c r="E9" s="661"/>
      <c r="F9" s="662"/>
      <c r="G9" s="663" t="s">
        <v>16</v>
      </c>
      <c r="H9" s="664"/>
      <c r="I9" s="664"/>
      <c r="J9" s="665"/>
      <c r="K9" s="666" t="s">
        <v>639</v>
      </c>
      <c r="L9" s="661"/>
      <c r="M9" s="661"/>
      <c r="N9" s="662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660"/>
      <c r="D10" s="661"/>
      <c r="E10" s="661"/>
      <c r="F10" s="662"/>
      <c r="G10" s="663"/>
      <c r="H10" s="664"/>
      <c r="I10" s="664"/>
      <c r="J10" s="665"/>
      <c r="K10" s="666"/>
      <c r="L10" s="661"/>
      <c r="M10" s="661"/>
      <c r="N10" s="66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660"/>
      <c r="D11" s="661"/>
      <c r="E11" s="661"/>
      <c r="F11" s="662"/>
      <c r="G11" s="663"/>
      <c r="H11" s="664"/>
      <c r="I11" s="664"/>
      <c r="J11" s="665"/>
      <c r="K11" s="666"/>
      <c r="L11" s="661"/>
      <c r="M11" s="661"/>
      <c r="N11" s="66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660"/>
      <c r="D36" s="661"/>
      <c r="E36" s="661"/>
      <c r="F36" s="662"/>
      <c r="G36" s="663"/>
      <c r="H36" s="664"/>
      <c r="I36" s="664"/>
      <c r="J36" s="665"/>
      <c r="K36" s="666"/>
      <c r="L36" s="661"/>
      <c r="M36" s="661"/>
      <c r="N36" s="66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660"/>
      <c r="D37" s="661"/>
      <c r="E37" s="661"/>
      <c r="F37" s="662"/>
      <c r="G37" s="663"/>
      <c r="H37" s="664"/>
      <c r="I37" s="664"/>
      <c r="J37" s="665"/>
      <c r="K37" s="666"/>
      <c r="L37" s="661"/>
      <c r="M37" s="661"/>
      <c r="N37" s="66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660"/>
      <c r="D38" s="661"/>
      <c r="E38" s="661"/>
      <c r="F38" s="662"/>
      <c r="G38" s="663"/>
      <c r="H38" s="664"/>
      <c r="I38" s="664"/>
      <c r="J38" s="665"/>
      <c r="K38" s="666"/>
      <c r="L38" s="661"/>
      <c r="M38" s="661"/>
      <c r="N38" s="66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660"/>
      <c r="D39" s="661"/>
      <c r="E39" s="661"/>
      <c r="F39" s="662"/>
      <c r="G39" s="663"/>
      <c r="H39" s="664"/>
      <c r="I39" s="664"/>
      <c r="J39" s="665"/>
      <c r="K39" s="666"/>
      <c r="L39" s="661"/>
      <c r="M39" s="661"/>
      <c r="N39" s="66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660"/>
      <c r="D40" s="661"/>
      <c r="E40" s="661"/>
      <c r="F40" s="662"/>
      <c r="G40" s="663"/>
      <c r="H40" s="664"/>
      <c r="I40" s="664"/>
      <c r="J40" s="665"/>
      <c r="K40" s="666"/>
      <c r="L40" s="661"/>
      <c r="M40" s="661"/>
      <c r="N40" s="66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660"/>
      <c r="D41" s="661"/>
      <c r="E41" s="661"/>
      <c r="F41" s="662"/>
      <c r="G41" s="663"/>
      <c r="H41" s="664"/>
      <c r="I41" s="664"/>
      <c r="J41" s="665"/>
      <c r="K41" s="666"/>
      <c r="L41" s="661"/>
      <c r="M41" s="661"/>
      <c r="N41" s="66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660"/>
      <c r="D42" s="661"/>
      <c r="E42" s="661"/>
      <c r="F42" s="662"/>
      <c r="G42" s="663"/>
      <c r="H42" s="664"/>
      <c r="I42" s="664"/>
      <c r="J42" s="665"/>
      <c r="K42" s="666"/>
      <c r="L42" s="661"/>
      <c r="M42" s="661"/>
      <c r="N42" s="66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660"/>
      <c r="D43" s="661"/>
      <c r="E43" s="661"/>
      <c r="F43" s="662"/>
      <c r="G43" s="663"/>
      <c r="H43" s="664"/>
      <c r="I43" s="664"/>
      <c r="J43" s="665"/>
      <c r="K43" s="666"/>
      <c r="L43" s="661"/>
      <c r="M43" s="661"/>
      <c r="N43" s="66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660"/>
      <c r="D44" s="661"/>
      <c r="E44" s="661"/>
      <c r="F44" s="662"/>
      <c r="G44" s="663"/>
      <c r="H44" s="664"/>
      <c r="I44" s="664"/>
      <c r="J44" s="665"/>
      <c r="K44" s="666"/>
      <c r="L44" s="661"/>
      <c r="M44" s="661"/>
      <c r="N44" s="66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660"/>
      <c r="D45" s="661"/>
      <c r="E45" s="661"/>
      <c r="F45" s="662"/>
      <c r="G45" s="663"/>
      <c r="H45" s="664"/>
      <c r="I45" s="664"/>
      <c r="J45" s="665"/>
      <c r="K45" s="666"/>
      <c r="L45" s="661"/>
      <c r="M45" s="661"/>
      <c r="N45" s="66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660"/>
      <c r="D46" s="661"/>
      <c r="E46" s="661"/>
      <c r="F46" s="662"/>
      <c r="G46" s="663"/>
      <c r="H46" s="664"/>
      <c r="I46" s="664"/>
      <c r="J46" s="665"/>
      <c r="K46" s="666"/>
      <c r="L46" s="661"/>
      <c r="M46" s="661"/>
      <c r="N46" s="66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660"/>
      <c r="D47" s="661"/>
      <c r="E47" s="661"/>
      <c r="F47" s="662"/>
      <c r="G47" s="663"/>
      <c r="H47" s="664"/>
      <c r="I47" s="664"/>
      <c r="J47" s="665"/>
      <c r="K47" s="666"/>
      <c r="L47" s="661"/>
      <c r="M47" s="661"/>
      <c r="N47" s="66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637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32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35"/>
    </row>
    <row r="3" spans="1:66" ht="20.100000000000001" customHeight="1" x14ac:dyDescent="0.45">
      <c r="A3" s="32"/>
      <c r="B3" s="646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659"/>
      <c r="BN3" s="35"/>
    </row>
    <row r="4" spans="1:66" ht="20.100000000000001" customHeight="1" thickBot="1" x14ac:dyDescent="0.5">
      <c r="A4" s="32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67"/>
      <c r="AY4" s="667"/>
      <c r="AZ4" s="667"/>
      <c r="BA4" s="667"/>
      <c r="BB4" s="649"/>
      <c r="BC4" s="649"/>
      <c r="BD4" s="649"/>
      <c r="BE4" s="649"/>
      <c r="BF4" s="667"/>
      <c r="BG4" s="667"/>
      <c r="BH4" s="667"/>
      <c r="BI4" s="667"/>
      <c r="BJ4" s="649"/>
      <c r="BK4" s="649"/>
      <c r="BL4" s="649"/>
      <c r="BM4" s="651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統計推移表(日単位)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634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>
      <selection activeCell="A7" sqref="A7:XFD8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1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32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15"/>
    </row>
    <row r="3" spans="1:66" ht="20.100000000000001" customHeight="1" x14ac:dyDescent="0.45">
      <c r="A3" s="9"/>
      <c r="B3" s="646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659"/>
      <c r="BN3" s="15"/>
    </row>
    <row r="4" spans="1:66" ht="20.100000000000001" customHeight="1" thickBot="1" x14ac:dyDescent="0.5">
      <c r="A4" s="9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67"/>
      <c r="AY4" s="667"/>
      <c r="AZ4" s="667"/>
      <c r="BA4" s="667"/>
      <c r="BB4" s="649"/>
      <c r="BC4" s="649"/>
      <c r="BD4" s="649"/>
      <c r="BE4" s="649"/>
      <c r="BF4" s="667"/>
      <c r="BG4" s="667"/>
      <c r="BH4" s="667"/>
      <c r="BI4" s="667"/>
      <c r="BJ4" s="649"/>
      <c r="BK4" s="649"/>
      <c r="BL4" s="649"/>
      <c r="BM4" s="651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N134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637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32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35"/>
    </row>
    <row r="3" spans="1:66" ht="20.100000000000001" customHeight="1" x14ac:dyDescent="0.45">
      <c r="A3" s="32"/>
      <c r="B3" s="646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659"/>
      <c r="BN3" s="35"/>
    </row>
    <row r="4" spans="1:66" ht="20.100000000000001" customHeight="1" thickBot="1" x14ac:dyDescent="0.5">
      <c r="A4" s="32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67"/>
      <c r="AY4" s="667"/>
      <c r="AZ4" s="667"/>
      <c r="BA4" s="667"/>
      <c r="BB4" s="649"/>
      <c r="BC4" s="649"/>
      <c r="BD4" s="649"/>
      <c r="BE4" s="649"/>
      <c r="BF4" s="667"/>
      <c r="BG4" s="667"/>
      <c r="BH4" s="667"/>
      <c r="BI4" s="667"/>
      <c r="BJ4" s="649"/>
      <c r="BK4" s="649"/>
      <c r="BL4" s="649"/>
      <c r="BM4" s="651"/>
      <c r="BN4" s="3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32"/>
      <c r="B7" s="31"/>
      <c r="C7" s="3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29"/>
      <c r="BH8" s="29"/>
      <c r="BI8" s="29"/>
      <c r="BJ8" s="29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29"/>
      <c r="BH9" s="29"/>
      <c r="BI9" s="29"/>
      <c r="BJ9" s="29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29"/>
      <c r="BH10" s="29"/>
      <c r="BI10" s="29"/>
      <c r="BJ10" s="29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5"/>
    </row>
    <row r="39" spans="1:66" ht="20.100000000000001" customHeight="1" x14ac:dyDescent="0.45"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2"/>
    </row>
    <row r="40" spans="1:66" ht="20.100000000000001" customHeight="1" x14ac:dyDescent="0.45">
      <c r="B40" s="3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2"/>
    </row>
    <row r="41" spans="1:66" ht="20.100000000000001" customHeight="1" x14ac:dyDescent="0.45">
      <c r="B41" s="3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2"/>
    </row>
    <row r="42" spans="1:66" ht="20.100000000000001" customHeight="1" x14ac:dyDescent="0.45">
      <c r="B42" s="3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2"/>
    </row>
    <row r="43" spans="1:66" ht="20.100000000000001" customHeight="1" x14ac:dyDescent="0.45"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2"/>
    </row>
    <row r="44" spans="1:66" ht="20.100000000000001" customHeight="1" x14ac:dyDescent="0.45"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2"/>
    </row>
    <row r="45" spans="1:66" ht="20.100000000000001" customHeight="1" x14ac:dyDescent="0.45">
      <c r="B45" s="3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2"/>
    </row>
    <row r="46" spans="1:66" ht="20.100000000000001" customHeight="1" x14ac:dyDescent="0.45">
      <c r="B46" s="3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2"/>
    </row>
    <row r="47" spans="1:66" ht="20.100000000000001" customHeight="1" thickBot="1" x14ac:dyDescent="0.5">
      <c r="B47" s="2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28"/>
    </row>
    <row r="48" spans="1:66" ht="20.100000000000001" customHeight="1" thickTop="1" x14ac:dyDescent="0.45"/>
    <row r="49" spans="1:66" ht="20.100000000000001" customHeight="1" thickBot="1" x14ac:dyDescent="0.5">
      <c r="A49" s="31"/>
      <c r="B49" s="45" t="s">
        <v>391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1"/>
    </row>
    <row r="50" spans="1:66" ht="20.100000000000001" customHeight="1" thickTop="1" x14ac:dyDescent="0.45">
      <c r="A50" s="32"/>
      <c r="B50" s="31"/>
      <c r="C50" s="39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5"/>
    </row>
    <row r="51" spans="1:66" ht="20.100000000000001" customHeight="1" x14ac:dyDescent="0.45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29"/>
      <c r="BH51" s="29"/>
      <c r="BI51" s="29"/>
      <c r="BJ51" s="29"/>
      <c r="BK51" s="31"/>
      <c r="BL51" s="31"/>
      <c r="BM51" s="31"/>
      <c r="BN51" s="35"/>
    </row>
    <row r="52" spans="1:66" ht="20.100000000000001" customHeight="1" x14ac:dyDescent="0.45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29"/>
      <c r="BH52" s="29"/>
      <c r="BI52" s="29"/>
      <c r="BJ52" s="29"/>
      <c r="BK52" s="31"/>
      <c r="BL52" s="31"/>
      <c r="BM52" s="31"/>
      <c r="BN52" s="35"/>
    </row>
    <row r="53" spans="1:66" ht="20.100000000000001" customHeight="1" x14ac:dyDescent="0.45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29"/>
      <c r="BH53" s="29"/>
      <c r="BI53" s="29"/>
      <c r="BJ53" s="29"/>
      <c r="BK53" s="31"/>
      <c r="BL53" s="31"/>
      <c r="BM53" s="31"/>
      <c r="BN53" s="35"/>
    </row>
    <row r="54" spans="1:66" ht="20.100000000000001" customHeight="1" x14ac:dyDescent="0.45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29"/>
      <c r="BH54" s="29"/>
      <c r="BI54" s="29"/>
      <c r="BJ54" s="29"/>
      <c r="BK54" s="31"/>
      <c r="BL54" s="31"/>
      <c r="BM54" s="31"/>
      <c r="BN54" s="35"/>
    </row>
    <row r="55" spans="1:66" ht="20.100000000000001" customHeight="1" x14ac:dyDescent="0.4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29"/>
      <c r="BH55" s="29"/>
      <c r="BI55" s="29"/>
      <c r="BJ55" s="29"/>
      <c r="BK55" s="31"/>
      <c r="BL55" s="31"/>
      <c r="BM55" s="31"/>
      <c r="BN55" s="35"/>
    </row>
    <row r="56" spans="1:66" ht="20.100000000000001" customHeight="1" x14ac:dyDescent="0.45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29"/>
      <c r="BH56" s="29"/>
      <c r="BI56" s="29"/>
      <c r="BJ56" s="29"/>
      <c r="BK56" s="31"/>
      <c r="BL56" s="31"/>
      <c r="BM56" s="31"/>
      <c r="BN56" s="35"/>
    </row>
    <row r="57" spans="1:66" ht="20.100000000000001" customHeight="1" x14ac:dyDescent="0.45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29"/>
      <c r="BH57" s="29"/>
      <c r="BI57" s="29"/>
      <c r="BJ57" s="29"/>
      <c r="BK57" s="31"/>
      <c r="BL57" s="31"/>
      <c r="BM57" s="31"/>
      <c r="BN57" s="35"/>
    </row>
    <row r="58" spans="1:66" ht="20.100000000000001" customHeight="1" x14ac:dyDescent="0.45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29"/>
      <c r="BH58" s="29"/>
      <c r="BI58" s="29"/>
      <c r="BJ58" s="29"/>
      <c r="BK58" s="31"/>
      <c r="BL58" s="31"/>
      <c r="BM58" s="31"/>
      <c r="BN58" s="35"/>
    </row>
    <row r="59" spans="1:66" ht="20.100000000000001" customHeight="1" x14ac:dyDescent="0.45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29"/>
      <c r="BH59" s="29"/>
      <c r="BI59" s="29"/>
      <c r="BJ59" s="29"/>
      <c r="BK59" s="31"/>
      <c r="BL59" s="31"/>
      <c r="BM59" s="31"/>
      <c r="BN59" s="35"/>
    </row>
    <row r="60" spans="1:66" ht="20.100000000000001" customHeight="1" x14ac:dyDescent="0.45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29"/>
      <c r="BH60" s="29"/>
      <c r="BI60" s="29"/>
      <c r="BJ60" s="29"/>
      <c r="BK60" s="31"/>
      <c r="BL60" s="31"/>
      <c r="BM60" s="31"/>
      <c r="BN60" s="35"/>
    </row>
    <row r="61" spans="1:66" ht="20.100000000000001" customHeight="1" x14ac:dyDescent="0.45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29"/>
      <c r="BH61" s="29"/>
      <c r="BI61" s="29"/>
      <c r="BJ61" s="29"/>
      <c r="BK61" s="31"/>
      <c r="BL61" s="31"/>
      <c r="BM61" s="31"/>
      <c r="BN61" s="35"/>
    </row>
    <row r="62" spans="1:66" ht="20.100000000000001" customHeight="1" x14ac:dyDescent="0.45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29"/>
      <c r="BH62" s="29"/>
      <c r="BI62" s="29"/>
      <c r="BJ62" s="29"/>
      <c r="BK62" s="31"/>
      <c r="BL62" s="31"/>
      <c r="BM62" s="31"/>
      <c r="BN62" s="35"/>
    </row>
    <row r="63" spans="1:66" ht="20.100000000000001" customHeight="1" x14ac:dyDescent="0.45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29"/>
      <c r="BH63" s="29"/>
      <c r="BI63" s="29"/>
      <c r="BJ63" s="29"/>
      <c r="BK63" s="31"/>
      <c r="BL63" s="31"/>
      <c r="BM63" s="31"/>
      <c r="BN63" s="35"/>
    </row>
    <row r="64" spans="1:66" ht="20.100000000000001" customHeight="1" x14ac:dyDescent="0.45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29"/>
      <c r="BH64" s="29"/>
      <c r="BI64" s="29"/>
      <c r="BJ64" s="29"/>
      <c r="BK64" s="31"/>
      <c r="BL64" s="31"/>
      <c r="BM64" s="31"/>
      <c r="BN64" s="35"/>
    </row>
    <row r="65" spans="1:66" ht="20.100000000000001" customHeight="1" x14ac:dyDescent="0.4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29"/>
      <c r="BH65" s="29"/>
      <c r="BI65" s="29"/>
      <c r="BJ65" s="29"/>
      <c r="BK65" s="31"/>
      <c r="BL65" s="31"/>
      <c r="BM65" s="31"/>
      <c r="BN65" s="35"/>
    </row>
    <row r="66" spans="1:66" ht="20.100000000000001" customHeight="1" x14ac:dyDescent="0.45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29"/>
      <c r="BH66" s="29"/>
      <c r="BI66" s="29"/>
      <c r="BJ66" s="29"/>
      <c r="BK66" s="31"/>
      <c r="BL66" s="31"/>
      <c r="BM66" s="31"/>
      <c r="BN66" s="35"/>
    </row>
    <row r="67" spans="1:66" ht="20.100000000000001" customHeight="1" x14ac:dyDescent="0.45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29"/>
      <c r="BH67" s="29"/>
      <c r="BI67" s="29"/>
      <c r="BJ67" s="29"/>
      <c r="BK67" s="31"/>
      <c r="BL67" s="31"/>
      <c r="BM67" s="31"/>
      <c r="BN67" s="35"/>
    </row>
    <row r="68" spans="1:66" ht="20.100000000000001" customHeight="1" x14ac:dyDescent="0.45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29"/>
      <c r="BH68" s="29"/>
      <c r="BI68" s="29"/>
      <c r="BJ68" s="29"/>
      <c r="BK68" s="31"/>
      <c r="BL68" s="31"/>
      <c r="BM68" s="31"/>
      <c r="BN68" s="35"/>
    </row>
    <row r="69" spans="1:66" ht="20.100000000000001" customHeight="1" x14ac:dyDescent="0.45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29"/>
      <c r="BH69" s="29"/>
      <c r="BI69" s="29"/>
      <c r="BJ69" s="29"/>
      <c r="BK69" s="31"/>
      <c r="BL69" s="31"/>
      <c r="BM69" s="31"/>
      <c r="BN69" s="35"/>
    </row>
    <row r="70" spans="1:66" ht="20.100000000000001" customHeight="1" x14ac:dyDescent="0.45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29"/>
      <c r="BH70" s="29"/>
      <c r="BI70" s="29"/>
      <c r="BJ70" s="29"/>
      <c r="BK70" s="31"/>
      <c r="BL70" s="31"/>
      <c r="BM70" s="31"/>
      <c r="BN70" s="35"/>
    </row>
    <row r="71" spans="1:66" ht="20.100000000000001" customHeight="1" x14ac:dyDescent="0.45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29"/>
      <c r="BH71" s="29"/>
      <c r="BI71" s="29"/>
      <c r="BJ71" s="29"/>
      <c r="BK71" s="31"/>
      <c r="BL71" s="31"/>
      <c r="BM71" s="31"/>
      <c r="BN71" s="35"/>
    </row>
    <row r="72" spans="1:66" ht="20.100000000000001" customHeight="1" x14ac:dyDescent="0.45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29"/>
      <c r="BH72" s="29"/>
      <c r="BI72" s="29"/>
      <c r="BJ72" s="29"/>
      <c r="BK72" s="31"/>
      <c r="BL72" s="31"/>
      <c r="BM72" s="31"/>
      <c r="BN72" s="35"/>
    </row>
    <row r="73" spans="1:66" ht="20.100000000000001" customHeight="1" x14ac:dyDescent="0.45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29"/>
      <c r="BH73" s="29"/>
      <c r="BI73" s="29"/>
      <c r="BJ73" s="29"/>
      <c r="BK73" s="31"/>
      <c r="BL73" s="31"/>
      <c r="BM73" s="31"/>
      <c r="BN73" s="35"/>
    </row>
    <row r="74" spans="1:66" ht="20.100000000000001" customHeight="1" x14ac:dyDescent="0.45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29"/>
      <c r="BH74" s="29"/>
      <c r="BI74" s="29"/>
      <c r="BJ74" s="29"/>
      <c r="BK74" s="31"/>
      <c r="BL74" s="31"/>
      <c r="BM74" s="31"/>
      <c r="BN74" s="35"/>
    </row>
    <row r="75" spans="1:66" ht="20.100000000000001" customHeight="1" x14ac:dyDescent="0.4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29"/>
      <c r="BH75" s="29"/>
      <c r="BI75" s="29"/>
      <c r="BJ75" s="29"/>
      <c r="BK75" s="31"/>
      <c r="BL75" s="31"/>
      <c r="BM75" s="31"/>
      <c r="BN75" s="35"/>
    </row>
    <row r="76" spans="1:66" ht="20.100000000000001" customHeight="1" x14ac:dyDescent="0.45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29"/>
      <c r="BH76" s="29"/>
      <c r="BI76" s="29"/>
      <c r="BJ76" s="29"/>
      <c r="BK76" s="31"/>
      <c r="BL76" s="31"/>
      <c r="BM76" s="31"/>
      <c r="BN76" s="35"/>
    </row>
    <row r="77" spans="1:66" ht="20.100000000000001" customHeight="1" x14ac:dyDescent="0.45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5"/>
    </row>
    <row r="78" spans="1:66" ht="20.100000000000001" customHeight="1" x14ac:dyDescent="0.45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5"/>
    </row>
    <row r="79" spans="1:66" ht="20.100000000000001" customHeight="1" x14ac:dyDescent="0.45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5"/>
    </row>
    <row r="80" spans="1:66" ht="20.100000000000001" customHeight="1" x14ac:dyDescent="0.45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5"/>
    </row>
    <row r="81" spans="1:66" ht="20.100000000000001" customHeight="1" x14ac:dyDescent="0.45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5"/>
    </row>
    <row r="82" spans="1:66" ht="20.100000000000001" customHeight="1" x14ac:dyDescent="0.45">
      <c r="B82" s="35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2"/>
    </row>
    <row r="83" spans="1:66" ht="20.100000000000001" customHeight="1" x14ac:dyDescent="0.45">
      <c r="B83" s="35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2"/>
    </row>
    <row r="84" spans="1:66" ht="20.100000000000001" customHeight="1" x14ac:dyDescent="0.45">
      <c r="B84" s="35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2"/>
    </row>
    <row r="85" spans="1:66" ht="20.100000000000001" customHeight="1" x14ac:dyDescent="0.45">
      <c r="B85" s="35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2"/>
    </row>
    <row r="86" spans="1:66" ht="20.100000000000001" customHeight="1" x14ac:dyDescent="0.45">
      <c r="B86" s="35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2"/>
    </row>
    <row r="87" spans="1:66" ht="20.100000000000001" customHeight="1" x14ac:dyDescent="0.45">
      <c r="B87" s="35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2"/>
    </row>
    <row r="88" spans="1:66" ht="20.100000000000001" customHeight="1" x14ac:dyDescent="0.45">
      <c r="B88" s="35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2"/>
    </row>
    <row r="89" spans="1:66" ht="20.100000000000001" customHeight="1" x14ac:dyDescent="0.45">
      <c r="B89" s="35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2"/>
    </row>
    <row r="90" spans="1:66" ht="20.100000000000001" customHeight="1" thickBot="1" x14ac:dyDescent="0.5">
      <c r="B90" s="2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28"/>
    </row>
    <row r="91" spans="1:66" ht="20.100000000000001" customHeight="1" thickTop="1" x14ac:dyDescent="0.45"/>
    <row r="92" spans="1:66" ht="20.100000000000001" customHeight="1" thickBot="1" x14ac:dyDescent="0.5">
      <c r="A92" s="31"/>
      <c r="B92" s="45" t="s">
        <v>390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1"/>
    </row>
    <row r="93" spans="1:66" ht="20.100000000000001" customHeight="1" thickTop="1" x14ac:dyDescent="0.45">
      <c r="A93" s="32"/>
      <c r="B93" s="31"/>
      <c r="C93" s="39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5"/>
    </row>
    <row r="94" spans="1:66" ht="20.100000000000001" customHeight="1" x14ac:dyDescent="0.45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29"/>
      <c r="BH94" s="29"/>
      <c r="BI94" s="29"/>
      <c r="BJ94" s="29"/>
      <c r="BK94" s="31"/>
      <c r="BL94" s="31"/>
      <c r="BM94" s="31"/>
      <c r="BN94" s="35"/>
    </row>
    <row r="95" spans="1:66" ht="20.100000000000001" customHeight="1" x14ac:dyDescent="0.4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29"/>
      <c r="BH95" s="29"/>
      <c r="BI95" s="29"/>
      <c r="BJ95" s="29"/>
      <c r="BK95" s="31"/>
      <c r="BL95" s="31"/>
      <c r="BM95" s="31"/>
      <c r="BN95" s="35"/>
    </row>
    <row r="96" spans="1:66" ht="20.100000000000001" customHeight="1" x14ac:dyDescent="0.45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29"/>
      <c r="BH96" s="29"/>
      <c r="BI96" s="29"/>
      <c r="BJ96" s="29"/>
      <c r="BK96" s="31"/>
      <c r="BL96" s="31"/>
      <c r="BM96" s="31"/>
      <c r="BN96" s="35"/>
    </row>
    <row r="97" spans="1:66" ht="20.100000000000001" customHeight="1" x14ac:dyDescent="0.45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29"/>
      <c r="BH97" s="29"/>
      <c r="BI97" s="29"/>
      <c r="BJ97" s="29"/>
      <c r="BK97" s="31"/>
      <c r="BL97" s="31"/>
      <c r="BM97" s="31"/>
      <c r="BN97" s="35"/>
    </row>
    <row r="98" spans="1:66" ht="20.100000000000001" customHeight="1" x14ac:dyDescent="0.45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29"/>
      <c r="BH98" s="29"/>
      <c r="BI98" s="29"/>
      <c r="BJ98" s="29"/>
      <c r="BK98" s="31"/>
      <c r="BL98" s="31"/>
      <c r="BM98" s="31"/>
      <c r="BN98" s="35"/>
    </row>
    <row r="99" spans="1:66" ht="20.100000000000001" customHeight="1" x14ac:dyDescent="0.45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29"/>
      <c r="BH99" s="29"/>
      <c r="BI99" s="29"/>
      <c r="BJ99" s="29"/>
      <c r="BK99" s="31"/>
      <c r="BL99" s="31"/>
      <c r="BM99" s="31"/>
      <c r="BN99" s="35"/>
    </row>
    <row r="100" spans="1:66" ht="20.100000000000001" customHeight="1" x14ac:dyDescent="0.45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29"/>
      <c r="BH100" s="29"/>
      <c r="BI100" s="29"/>
      <c r="BJ100" s="29"/>
      <c r="BK100" s="31"/>
      <c r="BL100" s="31"/>
      <c r="BM100" s="31"/>
      <c r="BN100" s="35"/>
    </row>
    <row r="101" spans="1:66" ht="20.100000000000001" customHeight="1" x14ac:dyDescent="0.45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29"/>
      <c r="BH101" s="29"/>
      <c r="BI101" s="29"/>
      <c r="BJ101" s="29"/>
      <c r="BK101" s="31"/>
      <c r="BL101" s="31"/>
      <c r="BM101" s="31"/>
      <c r="BN101" s="35"/>
    </row>
    <row r="102" spans="1:66" ht="20.100000000000001" customHeight="1" x14ac:dyDescent="0.45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29"/>
      <c r="BH102" s="29"/>
      <c r="BI102" s="29"/>
      <c r="BJ102" s="29"/>
      <c r="BK102" s="31"/>
      <c r="BL102" s="31"/>
      <c r="BM102" s="31"/>
      <c r="BN102" s="35"/>
    </row>
    <row r="103" spans="1:66" ht="20.100000000000001" customHeight="1" x14ac:dyDescent="0.45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29"/>
      <c r="BH103" s="29"/>
      <c r="BI103" s="29"/>
      <c r="BJ103" s="29"/>
      <c r="BK103" s="31"/>
      <c r="BL103" s="31"/>
      <c r="BM103" s="31"/>
      <c r="BN103" s="35"/>
    </row>
    <row r="104" spans="1:66" ht="20.100000000000001" customHeight="1" x14ac:dyDescent="0.45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29"/>
      <c r="BH104" s="29"/>
      <c r="BI104" s="29"/>
      <c r="BJ104" s="29"/>
      <c r="BK104" s="31"/>
      <c r="BL104" s="31"/>
      <c r="BM104" s="31"/>
      <c r="BN104" s="35"/>
    </row>
    <row r="105" spans="1:66" ht="20.100000000000001" customHeight="1" x14ac:dyDescent="0.4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29"/>
      <c r="BH105" s="29"/>
      <c r="BI105" s="29"/>
      <c r="BJ105" s="29"/>
      <c r="BK105" s="31"/>
      <c r="BL105" s="31"/>
      <c r="BM105" s="31"/>
      <c r="BN105" s="35"/>
    </row>
    <row r="106" spans="1:66" ht="20.100000000000001" customHeight="1" x14ac:dyDescent="0.45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29"/>
      <c r="BH106" s="29"/>
      <c r="BI106" s="29"/>
      <c r="BJ106" s="29"/>
      <c r="BK106" s="31"/>
      <c r="BL106" s="31"/>
      <c r="BM106" s="31"/>
      <c r="BN106" s="35"/>
    </row>
    <row r="107" spans="1:66" ht="20.100000000000001" customHeight="1" x14ac:dyDescent="0.45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29"/>
      <c r="BH107" s="29"/>
      <c r="BI107" s="29"/>
      <c r="BJ107" s="29"/>
      <c r="BK107" s="31"/>
      <c r="BL107" s="31"/>
      <c r="BM107" s="31"/>
      <c r="BN107" s="35"/>
    </row>
    <row r="108" spans="1:66" ht="20.100000000000001" customHeight="1" x14ac:dyDescent="0.45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29"/>
      <c r="BH108" s="29"/>
      <c r="BI108" s="29"/>
      <c r="BJ108" s="29"/>
      <c r="BK108" s="31"/>
      <c r="BL108" s="31"/>
      <c r="BM108" s="31"/>
      <c r="BN108" s="35"/>
    </row>
    <row r="109" spans="1:66" ht="20.100000000000001" customHeight="1" x14ac:dyDescent="0.45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29"/>
      <c r="BH109" s="29"/>
      <c r="BI109" s="29"/>
      <c r="BJ109" s="29"/>
      <c r="BK109" s="31"/>
      <c r="BL109" s="31"/>
      <c r="BM109" s="31"/>
      <c r="BN109" s="35"/>
    </row>
    <row r="110" spans="1:66" ht="20.100000000000001" customHeight="1" x14ac:dyDescent="0.45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29"/>
      <c r="BH110" s="29"/>
      <c r="BI110" s="29"/>
      <c r="BJ110" s="29"/>
      <c r="BK110" s="31"/>
      <c r="BL110" s="31"/>
      <c r="BM110" s="31"/>
      <c r="BN110" s="35"/>
    </row>
    <row r="111" spans="1:66" ht="20.100000000000001" customHeight="1" x14ac:dyDescent="0.45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29"/>
      <c r="BH111" s="29"/>
      <c r="BI111" s="29"/>
      <c r="BJ111" s="29"/>
      <c r="BK111" s="31"/>
      <c r="BL111" s="31"/>
      <c r="BM111" s="31"/>
      <c r="BN111" s="35"/>
    </row>
    <row r="112" spans="1:66" ht="20.100000000000001" customHeight="1" x14ac:dyDescent="0.45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29"/>
      <c r="BH112" s="29"/>
      <c r="BI112" s="29"/>
      <c r="BJ112" s="29"/>
      <c r="BK112" s="31"/>
      <c r="BL112" s="31"/>
      <c r="BM112" s="31"/>
      <c r="BN112" s="35"/>
    </row>
    <row r="113" spans="1:66" ht="20.100000000000001" customHeight="1" x14ac:dyDescent="0.45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29"/>
      <c r="BH113" s="29"/>
      <c r="BI113" s="29"/>
      <c r="BJ113" s="29"/>
      <c r="BK113" s="31"/>
      <c r="BL113" s="31"/>
      <c r="BM113" s="31"/>
      <c r="BN113" s="35"/>
    </row>
    <row r="114" spans="1:66" ht="20.100000000000001" customHeight="1" x14ac:dyDescent="0.45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29"/>
      <c r="BH114" s="29"/>
      <c r="BI114" s="29"/>
      <c r="BJ114" s="29"/>
      <c r="BK114" s="31"/>
      <c r="BL114" s="31"/>
      <c r="BM114" s="31"/>
      <c r="BN114" s="35"/>
    </row>
    <row r="115" spans="1:66" ht="20.100000000000001" customHeight="1" x14ac:dyDescent="0.4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29"/>
      <c r="BH115" s="29"/>
      <c r="BI115" s="29"/>
      <c r="BJ115" s="29"/>
      <c r="BK115" s="31"/>
      <c r="BL115" s="31"/>
      <c r="BM115" s="31"/>
      <c r="BN115" s="35"/>
    </row>
    <row r="116" spans="1:66" ht="20.100000000000001" customHeight="1" x14ac:dyDescent="0.45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29"/>
      <c r="BH116" s="29"/>
      <c r="BI116" s="29"/>
      <c r="BJ116" s="29"/>
      <c r="BK116" s="31"/>
      <c r="BL116" s="31"/>
      <c r="BM116" s="31"/>
      <c r="BN116" s="35"/>
    </row>
    <row r="117" spans="1:66" ht="20.100000000000001" customHeight="1" x14ac:dyDescent="0.45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29"/>
      <c r="BH117" s="29"/>
      <c r="BI117" s="29"/>
      <c r="BJ117" s="29"/>
      <c r="BK117" s="31"/>
      <c r="BL117" s="31"/>
      <c r="BM117" s="31"/>
      <c r="BN117" s="35"/>
    </row>
    <row r="118" spans="1:66" ht="20.100000000000001" customHeight="1" x14ac:dyDescent="0.45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29"/>
      <c r="BH118" s="29"/>
      <c r="BI118" s="29"/>
      <c r="BJ118" s="29"/>
      <c r="BK118" s="31"/>
      <c r="BL118" s="31"/>
      <c r="BM118" s="31"/>
      <c r="BN118" s="35"/>
    </row>
    <row r="119" spans="1:66" ht="20.100000000000001" customHeight="1" x14ac:dyDescent="0.45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29"/>
      <c r="BH119" s="29"/>
      <c r="BI119" s="29"/>
      <c r="BJ119" s="29"/>
      <c r="BK119" s="31"/>
      <c r="BL119" s="31"/>
      <c r="BM119" s="31"/>
      <c r="BN119" s="35"/>
    </row>
    <row r="120" spans="1:66" ht="20.100000000000001" customHeight="1" x14ac:dyDescent="0.45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5"/>
    </row>
    <row r="121" spans="1:66" ht="20.100000000000001" customHeight="1" x14ac:dyDescent="0.45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5"/>
    </row>
    <row r="122" spans="1:66" ht="20.100000000000001" customHeight="1" x14ac:dyDescent="0.45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5"/>
    </row>
    <row r="123" spans="1:66" ht="20.100000000000001" customHeight="1" x14ac:dyDescent="0.45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5"/>
    </row>
    <row r="124" spans="1:66" ht="20.100000000000001" customHeight="1" x14ac:dyDescent="0.45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5"/>
    </row>
    <row r="125" spans="1:66" ht="20.100000000000001" customHeight="1" x14ac:dyDescent="0.45">
      <c r="B125" s="35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2"/>
    </row>
    <row r="126" spans="1:66" ht="20.100000000000001" customHeight="1" x14ac:dyDescent="0.45">
      <c r="B126" s="35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2"/>
    </row>
    <row r="127" spans="1:66" ht="20.100000000000001" customHeight="1" x14ac:dyDescent="0.45">
      <c r="B127" s="35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2"/>
    </row>
    <row r="128" spans="1:66" ht="20.100000000000001" customHeight="1" x14ac:dyDescent="0.45">
      <c r="B128" s="35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2"/>
    </row>
    <row r="129" spans="2:65" ht="20.100000000000001" customHeight="1" x14ac:dyDescent="0.45">
      <c r="B129" s="35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2"/>
    </row>
    <row r="130" spans="2:65" ht="20.100000000000001" customHeight="1" x14ac:dyDescent="0.45">
      <c r="B130" s="35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2"/>
    </row>
    <row r="131" spans="2:65" ht="20.100000000000001" customHeight="1" x14ac:dyDescent="0.45">
      <c r="B131" s="35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2"/>
    </row>
    <row r="132" spans="2:65" ht="20.100000000000001" customHeight="1" x14ac:dyDescent="0.45">
      <c r="B132" s="35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2"/>
    </row>
    <row r="133" spans="2:65" ht="20.100000000000001" customHeight="1" thickBot="1" x14ac:dyDescent="0.5">
      <c r="B133" s="2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28"/>
    </row>
    <row r="134" spans="2:65" ht="20.100000000000001" customHeight="1" thickTop="1" x14ac:dyDescent="0.45"/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N48"/>
  <sheetViews>
    <sheetView showGridLines="0" view="pageBreakPreview" zoomScale="85" zoomScaleNormal="100" zoomScaleSheetLayoutView="85" workbookViewId="0">
      <selection activeCell="A7" sqref="A7:XFD8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1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32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35"/>
    </row>
    <row r="3" spans="1:66" ht="20.100000000000001" customHeight="1" x14ac:dyDescent="0.45">
      <c r="A3" s="32"/>
      <c r="B3" s="646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659"/>
      <c r="BN3" s="35"/>
    </row>
    <row r="4" spans="1:66" ht="20.100000000000001" customHeight="1" thickBot="1" x14ac:dyDescent="0.5">
      <c r="A4" s="32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67"/>
      <c r="AY4" s="667"/>
      <c r="AZ4" s="667"/>
      <c r="BA4" s="667"/>
      <c r="BB4" s="649"/>
      <c r="BC4" s="649"/>
      <c r="BD4" s="649"/>
      <c r="BE4" s="649"/>
      <c r="BF4" s="667"/>
      <c r="BG4" s="667"/>
      <c r="BH4" s="667"/>
      <c r="BI4" s="667"/>
      <c r="BJ4" s="649"/>
      <c r="BK4" s="649"/>
      <c r="BL4" s="649"/>
      <c r="BM4" s="651"/>
      <c r="BN4" s="3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32"/>
      <c r="B7" s="31"/>
      <c r="C7" s="3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29"/>
      <c r="BH8" s="29"/>
      <c r="BI8" s="29"/>
      <c r="BJ8" s="29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29"/>
      <c r="BH9" s="29"/>
      <c r="BI9" s="29"/>
      <c r="BJ9" s="29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29"/>
      <c r="BH10" s="29"/>
      <c r="BI10" s="29"/>
      <c r="BJ10" s="29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5"/>
    </row>
    <row r="39" spans="1:66" ht="20.100000000000001" customHeight="1" x14ac:dyDescent="0.45"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2"/>
    </row>
    <row r="40" spans="1:66" ht="20.100000000000001" customHeight="1" x14ac:dyDescent="0.45">
      <c r="B40" s="3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2"/>
    </row>
    <row r="41" spans="1:66" ht="20.100000000000001" customHeight="1" x14ac:dyDescent="0.45">
      <c r="B41" s="3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2"/>
    </row>
    <row r="42" spans="1:66" ht="20.100000000000001" customHeight="1" x14ac:dyDescent="0.45">
      <c r="B42" s="3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2"/>
    </row>
    <row r="43" spans="1:66" ht="20.100000000000001" customHeight="1" x14ac:dyDescent="0.45"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2"/>
    </row>
    <row r="44" spans="1:66" ht="20.100000000000001" customHeight="1" x14ac:dyDescent="0.45"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2"/>
    </row>
    <row r="45" spans="1:66" ht="20.100000000000001" customHeight="1" x14ac:dyDescent="0.45">
      <c r="B45" s="3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2"/>
    </row>
    <row r="46" spans="1:66" ht="20.100000000000001" customHeight="1" x14ac:dyDescent="0.45">
      <c r="B46" s="3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2"/>
    </row>
    <row r="47" spans="1:66" ht="20.100000000000001" customHeight="1" thickBot="1" x14ac:dyDescent="0.5">
      <c r="B47" s="2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28"/>
    </row>
    <row r="48" spans="1:66" ht="20.100000000000001" customHeight="1" thickTop="1" x14ac:dyDescent="0.45"/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N48"/>
  <sheetViews>
    <sheetView showGridLines="0" view="pageBreakPreview" zoomScale="85" zoomScaleNormal="100" zoomScaleSheetLayoutView="85" workbookViewId="0">
      <selection activeCell="A7" sqref="A7:XFD8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1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32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35"/>
    </row>
    <row r="3" spans="1:66" ht="20.100000000000001" customHeight="1" x14ac:dyDescent="0.45">
      <c r="A3" s="32"/>
      <c r="B3" s="646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659"/>
      <c r="BN3" s="35"/>
    </row>
    <row r="4" spans="1:66" ht="20.100000000000001" customHeight="1" thickBot="1" x14ac:dyDescent="0.5">
      <c r="A4" s="32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67"/>
      <c r="AY4" s="667"/>
      <c r="AZ4" s="667"/>
      <c r="BA4" s="667"/>
      <c r="BB4" s="649"/>
      <c r="BC4" s="649"/>
      <c r="BD4" s="649"/>
      <c r="BE4" s="649"/>
      <c r="BF4" s="667"/>
      <c r="BG4" s="667"/>
      <c r="BH4" s="667"/>
      <c r="BI4" s="667"/>
      <c r="BJ4" s="649"/>
      <c r="BK4" s="649"/>
      <c r="BL4" s="649"/>
      <c r="BM4" s="651"/>
      <c r="BN4" s="3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32"/>
      <c r="B7" s="31"/>
      <c r="C7" s="3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29"/>
      <c r="BH8" s="29"/>
      <c r="BI8" s="29"/>
      <c r="BJ8" s="29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29"/>
      <c r="BH9" s="29"/>
      <c r="BI9" s="29"/>
      <c r="BJ9" s="29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29"/>
      <c r="BH10" s="29"/>
      <c r="BI10" s="29"/>
      <c r="BJ10" s="29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5"/>
    </row>
    <row r="39" spans="1:66" ht="20.100000000000001" customHeight="1" x14ac:dyDescent="0.45">
      <c r="B39" s="35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2"/>
    </row>
    <row r="40" spans="1:66" ht="20.100000000000001" customHeight="1" x14ac:dyDescent="0.45">
      <c r="B40" s="35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2"/>
    </row>
    <row r="41" spans="1:66" ht="20.100000000000001" customHeight="1" x14ac:dyDescent="0.45">
      <c r="B41" s="35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2"/>
    </row>
    <row r="42" spans="1:66" ht="20.100000000000001" customHeight="1" x14ac:dyDescent="0.45">
      <c r="B42" s="35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2"/>
    </row>
    <row r="43" spans="1:66" ht="20.100000000000001" customHeight="1" x14ac:dyDescent="0.45"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2"/>
    </row>
    <row r="44" spans="1:66" ht="20.100000000000001" customHeight="1" x14ac:dyDescent="0.45">
      <c r="B44" s="35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2"/>
    </row>
    <row r="45" spans="1:66" ht="20.100000000000001" customHeight="1" x14ac:dyDescent="0.45">
      <c r="B45" s="35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2"/>
    </row>
    <row r="46" spans="1:66" ht="20.100000000000001" customHeight="1" x14ac:dyDescent="0.45">
      <c r="B46" s="35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2"/>
    </row>
    <row r="47" spans="1:66" ht="20.100000000000001" customHeight="1" thickBot="1" x14ac:dyDescent="0.5">
      <c r="B47" s="2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28"/>
    </row>
    <row r="48" spans="1:66" ht="20.100000000000001" customHeight="1" thickTop="1" x14ac:dyDescent="0.45"/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106"/>
  <sheetViews>
    <sheetView showGridLines="0" view="pageBreakPreview" topLeftCell="A57" zoomScaleNormal="100" zoomScaleSheetLayoutView="100" workbookViewId="0">
      <selection activeCell="E11" sqref="E11:L11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641" t="s">
        <v>0</v>
      </c>
      <c r="C2" s="642"/>
      <c r="D2" s="642"/>
      <c r="E2" s="642"/>
      <c r="F2" s="642"/>
      <c r="G2" s="642"/>
      <c r="H2" s="642" t="s">
        <v>17</v>
      </c>
      <c r="I2" s="642"/>
      <c r="J2" s="642"/>
      <c r="K2" s="642"/>
      <c r="L2" s="642" t="s">
        <v>637</v>
      </c>
      <c r="M2" s="642"/>
      <c r="N2" s="642"/>
      <c r="O2" s="642"/>
      <c r="P2" s="642"/>
      <c r="Q2" s="642"/>
      <c r="R2" s="642" t="s">
        <v>2</v>
      </c>
      <c r="S2" s="642"/>
      <c r="T2" s="642"/>
      <c r="U2" s="642"/>
      <c r="V2" s="642"/>
      <c r="W2" s="642"/>
      <c r="X2" s="643" t="s">
        <v>3</v>
      </c>
      <c r="Y2" s="644"/>
      <c r="Z2" s="644"/>
      <c r="AA2" s="644"/>
      <c r="AB2" s="644"/>
      <c r="AC2" s="644"/>
      <c r="AD2" s="644"/>
      <c r="AE2" s="644"/>
      <c r="AF2" s="644"/>
      <c r="AG2" s="644"/>
      <c r="AH2" s="644"/>
      <c r="AI2" s="644"/>
      <c r="AJ2" s="645"/>
      <c r="AK2" s="643" t="s">
        <v>32</v>
      </c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  <c r="AW2" s="645"/>
      <c r="AX2" s="642" t="s">
        <v>5</v>
      </c>
      <c r="AY2" s="642"/>
      <c r="AZ2" s="642"/>
      <c r="BA2" s="642"/>
      <c r="BB2" s="642" t="s">
        <v>4</v>
      </c>
      <c r="BC2" s="642"/>
      <c r="BD2" s="642"/>
      <c r="BE2" s="642"/>
      <c r="BF2" s="642" t="s">
        <v>6</v>
      </c>
      <c r="BG2" s="642"/>
      <c r="BH2" s="642"/>
      <c r="BI2" s="642"/>
      <c r="BJ2" s="642" t="s">
        <v>7</v>
      </c>
      <c r="BK2" s="642"/>
      <c r="BL2" s="642"/>
      <c r="BM2" s="656"/>
      <c r="BN2" s="15"/>
    </row>
    <row r="3" spans="1:85" ht="20.100000000000001" customHeight="1" x14ac:dyDescent="0.45">
      <c r="A3" s="9"/>
      <c r="B3" s="646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659"/>
      <c r="BN3" s="15"/>
    </row>
    <row r="4" spans="1:85" ht="20.100000000000001" customHeight="1" thickBot="1" x14ac:dyDescent="0.5">
      <c r="A4" s="9"/>
      <c r="B4" s="648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53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K4" s="653"/>
      <c r="AL4" s="654"/>
      <c r="AM4" s="654"/>
      <c r="AN4" s="654"/>
      <c r="AO4" s="654"/>
      <c r="AP4" s="654"/>
      <c r="AQ4" s="654"/>
      <c r="AR4" s="654"/>
      <c r="AS4" s="654"/>
      <c r="AT4" s="654"/>
      <c r="AU4" s="654"/>
      <c r="AV4" s="654"/>
      <c r="AW4" s="655"/>
      <c r="AX4" s="667"/>
      <c r="AY4" s="667"/>
      <c r="AZ4" s="667"/>
      <c r="BA4" s="667"/>
      <c r="BB4" s="649"/>
      <c r="BC4" s="649"/>
      <c r="BD4" s="649"/>
      <c r="BE4" s="649"/>
      <c r="BF4" s="667"/>
      <c r="BG4" s="667"/>
      <c r="BH4" s="667"/>
      <c r="BI4" s="667"/>
      <c r="BJ4" s="649"/>
      <c r="BK4" s="649"/>
      <c r="BL4" s="649"/>
      <c r="BM4" s="651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689" t="s">
        <v>20</v>
      </c>
      <c r="F10" s="690"/>
      <c r="G10" s="690"/>
      <c r="H10" s="690"/>
      <c r="I10" s="690"/>
      <c r="J10" s="690"/>
      <c r="K10" s="690"/>
      <c r="L10" s="691"/>
      <c r="M10" s="686" t="s">
        <v>24</v>
      </c>
      <c r="N10" s="687"/>
      <c r="O10" s="687"/>
      <c r="P10" s="686" t="s">
        <v>33</v>
      </c>
      <c r="Q10" s="687"/>
      <c r="R10" s="687"/>
      <c r="S10" s="686" t="s">
        <v>34</v>
      </c>
      <c r="T10" s="687"/>
      <c r="U10" s="687"/>
      <c r="V10" s="686" t="s">
        <v>36</v>
      </c>
      <c r="W10" s="687"/>
      <c r="X10" s="687"/>
      <c r="Y10" s="687"/>
      <c r="Z10" s="687"/>
      <c r="AA10" s="692"/>
      <c r="AB10" s="686" t="s">
        <v>35</v>
      </c>
      <c r="AC10" s="687"/>
      <c r="AD10" s="687"/>
      <c r="AE10" s="687"/>
      <c r="AF10" s="687"/>
      <c r="AG10" s="687"/>
      <c r="AH10" s="687"/>
      <c r="AI10" s="687"/>
      <c r="AJ10" s="687"/>
      <c r="AK10" s="687"/>
      <c r="AL10" s="687"/>
      <c r="AM10" s="687"/>
      <c r="AN10" s="687"/>
      <c r="AO10" s="687"/>
      <c r="AP10" s="687"/>
      <c r="AQ10" s="692"/>
      <c r="AR10" s="686" t="s">
        <v>42</v>
      </c>
      <c r="AS10" s="687"/>
      <c r="AT10" s="687"/>
      <c r="AU10" s="687"/>
      <c r="AV10" s="687"/>
      <c r="AW10" s="692"/>
      <c r="AX10" s="686" t="s">
        <v>43</v>
      </c>
      <c r="AY10" s="687"/>
      <c r="AZ10" s="687"/>
      <c r="BA10" s="687"/>
      <c r="BB10" s="687"/>
      <c r="BC10" s="687"/>
      <c r="BD10" s="687"/>
      <c r="BE10" s="687"/>
      <c r="BF10" s="687"/>
      <c r="BG10" s="687"/>
      <c r="BH10" s="687"/>
      <c r="BI10" s="687"/>
      <c r="BJ10" s="687"/>
      <c r="BK10" s="687"/>
      <c r="BL10" s="687"/>
      <c r="BM10" s="687"/>
      <c r="BN10" s="687"/>
      <c r="BO10" s="687"/>
      <c r="BP10" s="687"/>
      <c r="BQ10" s="687"/>
      <c r="BR10" s="687"/>
      <c r="BS10" s="687"/>
      <c r="BT10" s="688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679" t="s">
        <v>272</v>
      </c>
      <c r="F11" s="680"/>
      <c r="G11" s="680"/>
      <c r="H11" s="680"/>
      <c r="I11" s="680"/>
      <c r="J11" s="680"/>
      <c r="K11" s="680"/>
      <c r="L11" s="681"/>
      <c r="M11" s="666" t="s">
        <v>47</v>
      </c>
      <c r="N11" s="661"/>
      <c r="O11" s="661"/>
      <c r="P11" s="666" t="s">
        <v>343</v>
      </c>
      <c r="Q11" s="661"/>
      <c r="R11" s="661"/>
      <c r="S11" s="666">
        <v>7</v>
      </c>
      <c r="T11" s="661"/>
      <c r="U11" s="661"/>
      <c r="V11" s="674" t="s">
        <v>287</v>
      </c>
      <c r="W11" s="675"/>
      <c r="X11" s="675"/>
      <c r="Y11" s="675"/>
      <c r="Z11" s="675"/>
      <c r="AA11" s="676"/>
      <c r="AB11" s="671"/>
      <c r="AC11" s="672"/>
      <c r="AD11" s="672"/>
      <c r="AE11" s="672"/>
      <c r="AF11" s="672"/>
      <c r="AG11" s="672"/>
      <c r="AH11" s="672"/>
      <c r="AI11" s="672"/>
      <c r="AJ11" s="672"/>
      <c r="AK11" s="672"/>
      <c r="AL11" s="672"/>
      <c r="AM11" s="672"/>
      <c r="AN11" s="672"/>
      <c r="AO11" s="672"/>
      <c r="AP11" s="672"/>
      <c r="AQ11" s="673"/>
      <c r="AR11" s="666"/>
      <c r="AS11" s="661"/>
      <c r="AT11" s="661"/>
      <c r="AU11" s="661"/>
      <c r="AV11" s="661"/>
      <c r="AW11" s="662"/>
      <c r="AX11" s="674" t="s">
        <v>288</v>
      </c>
      <c r="AY11" s="675"/>
      <c r="AZ11" s="675"/>
      <c r="BA11" s="675"/>
      <c r="BB11" s="675"/>
      <c r="BC11" s="675"/>
      <c r="BD11" s="675"/>
      <c r="BE11" s="675"/>
      <c r="BF11" s="675"/>
      <c r="BG11" s="675"/>
      <c r="BH11" s="675"/>
      <c r="BI11" s="675"/>
      <c r="BJ11" s="675"/>
      <c r="BK11" s="675"/>
      <c r="BL11" s="675"/>
      <c r="BM11" s="675"/>
      <c r="BN11" s="675"/>
      <c r="BO11" s="675"/>
      <c r="BP11" s="675"/>
      <c r="BQ11" s="675"/>
      <c r="BR11" s="675"/>
      <c r="BS11" s="675"/>
      <c r="BT11" s="67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679" t="s">
        <v>289</v>
      </c>
      <c r="F12" s="680"/>
      <c r="G12" s="680"/>
      <c r="H12" s="680"/>
      <c r="I12" s="680"/>
      <c r="J12" s="680"/>
      <c r="K12" s="680"/>
      <c r="L12" s="681"/>
      <c r="M12" s="666" t="s">
        <v>47</v>
      </c>
      <c r="N12" s="661"/>
      <c r="O12" s="661"/>
      <c r="P12" s="666" t="s">
        <v>343</v>
      </c>
      <c r="Q12" s="661"/>
      <c r="R12" s="661"/>
      <c r="S12" s="666">
        <v>4</v>
      </c>
      <c r="T12" s="661"/>
      <c r="U12" s="661"/>
      <c r="V12" s="674" t="s">
        <v>287</v>
      </c>
      <c r="W12" s="675"/>
      <c r="X12" s="675"/>
      <c r="Y12" s="675"/>
      <c r="Z12" s="675"/>
      <c r="AA12" s="676"/>
      <c r="AB12" s="671"/>
      <c r="AC12" s="672"/>
      <c r="AD12" s="672"/>
      <c r="AE12" s="672"/>
      <c r="AF12" s="672"/>
      <c r="AG12" s="672"/>
      <c r="AH12" s="672"/>
      <c r="AI12" s="672"/>
      <c r="AJ12" s="672"/>
      <c r="AK12" s="672"/>
      <c r="AL12" s="672"/>
      <c r="AM12" s="672"/>
      <c r="AN12" s="672"/>
      <c r="AO12" s="672"/>
      <c r="AP12" s="672"/>
      <c r="AQ12" s="673"/>
      <c r="AR12" s="666"/>
      <c r="AS12" s="661"/>
      <c r="AT12" s="661"/>
      <c r="AU12" s="661"/>
      <c r="AV12" s="661"/>
      <c r="AW12" s="662"/>
      <c r="AX12" s="674" t="s">
        <v>288</v>
      </c>
      <c r="AY12" s="675"/>
      <c r="AZ12" s="675"/>
      <c r="BA12" s="675"/>
      <c r="BB12" s="675"/>
      <c r="BC12" s="675"/>
      <c r="BD12" s="675"/>
      <c r="BE12" s="675"/>
      <c r="BF12" s="675"/>
      <c r="BG12" s="675"/>
      <c r="BH12" s="675"/>
      <c r="BI12" s="675"/>
      <c r="BJ12" s="675"/>
      <c r="BK12" s="675"/>
      <c r="BL12" s="675"/>
      <c r="BM12" s="675"/>
      <c r="BN12" s="675"/>
      <c r="BO12" s="675"/>
      <c r="BP12" s="675"/>
      <c r="BQ12" s="675"/>
      <c r="BR12" s="675"/>
      <c r="BS12" s="675"/>
      <c r="BT12" s="67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679" t="s">
        <v>57</v>
      </c>
      <c r="F13" s="680"/>
      <c r="G13" s="680"/>
      <c r="H13" s="680"/>
      <c r="I13" s="680"/>
      <c r="J13" s="680"/>
      <c r="K13" s="680"/>
      <c r="L13" s="681"/>
      <c r="M13" s="666" t="s">
        <v>38</v>
      </c>
      <c r="N13" s="661"/>
      <c r="O13" s="662"/>
      <c r="P13" s="666" t="s">
        <v>343</v>
      </c>
      <c r="Q13" s="661"/>
      <c r="R13" s="661"/>
      <c r="S13" s="666">
        <v>8</v>
      </c>
      <c r="T13" s="661"/>
      <c r="U13" s="662"/>
      <c r="V13" s="674" t="s">
        <v>273</v>
      </c>
      <c r="W13" s="675"/>
      <c r="X13" s="675"/>
      <c r="Y13" s="675"/>
      <c r="Z13" s="675"/>
      <c r="AA13" s="676"/>
      <c r="AB13" s="671"/>
      <c r="AC13" s="672"/>
      <c r="AD13" s="672"/>
      <c r="AE13" s="672"/>
      <c r="AF13" s="672"/>
      <c r="AG13" s="672"/>
      <c r="AH13" s="672"/>
      <c r="AI13" s="672"/>
      <c r="AJ13" s="672"/>
      <c r="AK13" s="672"/>
      <c r="AL13" s="672"/>
      <c r="AM13" s="672"/>
      <c r="AN13" s="672"/>
      <c r="AO13" s="672"/>
      <c r="AP13" s="672"/>
      <c r="AQ13" s="673"/>
      <c r="AR13" s="666"/>
      <c r="AS13" s="661"/>
      <c r="AT13" s="661"/>
      <c r="AU13" s="661"/>
      <c r="AV13" s="661"/>
      <c r="AW13" s="662"/>
      <c r="AX13" s="674"/>
      <c r="AY13" s="675"/>
      <c r="AZ13" s="675"/>
      <c r="BA13" s="675"/>
      <c r="BB13" s="675"/>
      <c r="BC13" s="675"/>
      <c r="BD13" s="675"/>
      <c r="BE13" s="675"/>
      <c r="BF13" s="675"/>
      <c r="BG13" s="675"/>
      <c r="BH13" s="675"/>
      <c r="BI13" s="675"/>
      <c r="BJ13" s="675"/>
      <c r="BK13" s="675"/>
      <c r="BL13" s="675"/>
      <c r="BM13" s="675"/>
      <c r="BN13" s="675"/>
      <c r="BO13" s="675"/>
      <c r="BP13" s="675"/>
      <c r="BQ13" s="675"/>
      <c r="BR13" s="675"/>
      <c r="BS13" s="675"/>
      <c r="BT13" s="678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682" t="s">
        <v>401</v>
      </c>
      <c r="F14" s="683"/>
      <c r="G14" s="683"/>
      <c r="H14" s="683"/>
      <c r="I14" s="683"/>
      <c r="J14" s="683"/>
      <c r="K14" s="683"/>
      <c r="L14" s="684"/>
      <c r="M14" s="666" t="s">
        <v>8</v>
      </c>
      <c r="N14" s="661"/>
      <c r="O14" s="662"/>
      <c r="P14" s="666" t="s">
        <v>343</v>
      </c>
      <c r="Q14" s="661"/>
      <c r="R14" s="661"/>
      <c r="S14" s="666">
        <v>10</v>
      </c>
      <c r="T14" s="661"/>
      <c r="U14" s="662"/>
      <c r="V14" s="674" t="s">
        <v>274</v>
      </c>
      <c r="W14" s="675"/>
      <c r="X14" s="675"/>
      <c r="Y14" s="675"/>
      <c r="Z14" s="675"/>
      <c r="AA14" s="676"/>
      <c r="AB14" s="671" t="s">
        <v>275</v>
      </c>
      <c r="AC14" s="672"/>
      <c r="AD14" s="672"/>
      <c r="AE14" s="672"/>
      <c r="AF14" s="672"/>
      <c r="AG14" s="672"/>
      <c r="AH14" s="672"/>
      <c r="AI14" s="672"/>
      <c r="AJ14" s="672"/>
      <c r="AK14" s="672"/>
      <c r="AL14" s="672"/>
      <c r="AM14" s="672"/>
      <c r="AN14" s="672"/>
      <c r="AO14" s="672"/>
      <c r="AP14" s="672"/>
      <c r="AQ14" s="673"/>
      <c r="AR14" s="666" t="s">
        <v>342</v>
      </c>
      <c r="AS14" s="661"/>
      <c r="AT14" s="661"/>
      <c r="AU14" s="661"/>
      <c r="AV14" s="661"/>
      <c r="AW14" s="662"/>
      <c r="AX14" s="674"/>
      <c r="AY14" s="675"/>
      <c r="AZ14" s="675"/>
      <c r="BA14" s="675"/>
      <c r="BB14" s="675"/>
      <c r="BC14" s="675"/>
      <c r="BD14" s="675"/>
      <c r="BE14" s="675"/>
      <c r="BF14" s="675"/>
      <c r="BG14" s="675"/>
      <c r="BH14" s="675"/>
      <c r="BI14" s="675"/>
      <c r="BJ14" s="675"/>
      <c r="BK14" s="675"/>
      <c r="BL14" s="675"/>
      <c r="BM14" s="675"/>
      <c r="BN14" s="675"/>
      <c r="BO14" s="675"/>
      <c r="BP14" s="675"/>
      <c r="BQ14" s="675"/>
      <c r="BR14" s="675"/>
      <c r="BS14" s="675"/>
      <c r="BT14" s="67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679" t="s">
        <v>58</v>
      </c>
      <c r="F15" s="680"/>
      <c r="G15" s="680"/>
      <c r="H15" s="680"/>
      <c r="I15" s="680"/>
      <c r="J15" s="680"/>
      <c r="K15" s="680"/>
      <c r="L15" s="681"/>
      <c r="M15" s="666" t="s">
        <v>47</v>
      </c>
      <c r="N15" s="661"/>
      <c r="O15" s="661"/>
      <c r="P15" s="666" t="s">
        <v>343</v>
      </c>
      <c r="Q15" s="661"/>
      <c r="R15" s="661"/>
      <c r="S15" s="666">
        <v>7</v>
      </c>
      <c r="T15" s="661"/>
      <c r="U15" s="662"/>
      <c r="V15" s="674" t="s">
        <v>344</v>
      </c>
      <c r="W15" s="675"/>
      <c r="X15" s="675"/>
      <c r="Y15" s="675"/>
      <c r="Z15" s="675"/>
      <c r="AA15" s="676"/>
      <c r="AB15" s="677" t="s">
        <v>277</v>
      </c>
      <c r="AC15" s="672"/>
      <c r="AD15" s="672"/>
      <c r="AE15" s="672"/>
      <c r="AF15" s="672"/>
      <c r="AG15" s="672"/>
      <c r="AH15" s="672"/>
      <c r="AI15" s="672"/>
      <c r="AJ15" s="672"/>
      <c r="AK15" s="672"/>
      <c r="AL15" s="672"/>
      <c r="AM15" s="672"/>
      <c r="AN15" s="672"/>
      <c r="AO15" s="672"/>
      <c r="AP15" s="672"/>
      <c r="AQ15" s="673"/>
      <c r="AR15" s="666"/>
      <c r="AS15" s="661"/>
      <c r="AT15" s="661"/>
      <c r="AU15" s="661"/>
      <c r="AV15" s="661"/>
      <c r="AW15" s="662"/>
      <c r="AX15" s="674"/>
      <c r="AY15" s="675"/>
      <c r="AZ15" s="675"/>
      <c r="BA15" s="675"/>
      <c r="BB15" s="675"/>
      <c r="BC15" s="675"/>
      <c r="BD15" s="675"/>
      <c r="BE15" s="675"/>
      <c r="BF15" s="675"/>
      <c r="BG15" s="675"/>
      <c r="BH15" s="675"/>
      <c r="BI15" s="675"/>
      <c r="BJ15" s="675"/>
      <c r="BK15" s="675"/>
      <c r="BL15" s="675"/>
      <c r="BM15" s="675"/>
      <c r="BN15" s="675"/>
      <c r="BO15" s="675"/>
      <c r="BP15" s="675"/>
      <c r="BQ15" s="675"/>
      <c r="BR15" s="675"/>
      <c r="BS15" s="675"/>
      <c r="BT15" s="67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679" t="s">
        <v>278</v>
      </c>
      <c r="F16" s="680"/>
      <c r="G16" s="680"/>
      <c r="H16" s="680"/>
      <c r="I16" s="680"/>
      <c r="J16" s="680"/>
      <c r="K16" s="680"/>
      <c r="L16" s="681"/>
      <c r="M16" s="666" t="s">
        <v>47</v>
      </c>
      <c r="N16" s="661"/>
      <c r="O16" s="661"/>
      <c r="P16" s="666" t="s">
        <v>343</v>
      </c>
      <c r="Q16" s="661"/>
      <c r="R16" s="661"/>
      <c r="S16" s="666">
        <v>9</v>
      </c>
      <c r="T16" s="661"/>
      <c r="U16" s="662"/>
      <c r="V16" s="674" t="s">
        <v>279</v>
      </c>
      <c r="W16" s="675"/>
      <c r="X16" s="675"/>
      <c r="Y16" s="675"/>
      <c r="Z16" s="675"/>
      <c r="AA16" s="676"/>
      <c r="AB16" s="677" t="s">
        <v>280</v>
      </c>
      <c r="AC16" s="672"/>
      <c r="AD16" s="672"/>
      <c r="AE16" s="672"/>
      <c r="AF16" s="672"/>
      <c r="AG16" s="672"/>
      <c r="AH16" s="672"/>
      <c r="AI16" s="672"/>
      <c r="AJ16" s="672"/>
      <c r="AK16" s="672"/>
      <c r="AL16" s="672"/>
      <c r="AM16" s="672"/>
      <c r="AN16" s="672"/>
      <c r="AO16" s="672"/>
      <c r="AP16" s="672"/>
      <c r="AQ16" s="673"/>
      <c r="AR16" s="685">
        <v>999999</v>
      </c>
      <c r="AS16" s="661"/>
      <c r="AT16" s="661"/>
      <c r="AU16" s="661"/>
      <c r="AV16" s="661"/>
      <c r="AW16" s="662"/>
      <c r="AX16" s="674"/>
      <c r="AY16" s="675"/>
      <c r="AZ16" s="675"/>
      <c r="BA16" s="675"/>
      <c r="BB16" s="675"/>
      <c r="BC16" s="675"/>
      <c r="BD16" s="675"/>
      <c r="BE16" s="675"/>
      <c r="BF16" s="675"/>
      <c r="BG16" s="675"/>
      <c r="BH16" s="675"/>
      <c r="BI16" s="675"/>
      <c r="BJ16" s="675"/>
      <c r="BK16" s="675"/>
      <c r="BL16" s="675"/>
      <c r="BM16" s="675"/>
      <c r="BN16" s="675"/>
      <c r="BO16" s="675"/>
      <c r="BP16" s="675"/>
      <c r="BQ16" s="675"/>
      <c r="BR16" s="675"/>
      <c r="BS16" s="675"/>
      <c r="BT16" s="67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0"/>
      <c r="D17" s="37">
        <v>7</v>
      </c>
      <c r="E17" s="679" t="s">
        <v>281</v>
      </c>
      <c r="F17" s="680"/>
      <c r="G17" s="680"/>
      <c r="H17" s="680"/>
      <c r="I17" s="680"/>
      <c r="J17" s="680"/>
      <c r="K17" s="680"/>
      <c r="L17" s="681"/>
      <c r="M17" s="666" t="s">
        <v>47</v>
      </c>
      <c r="N17" s="661"/>
      <c r="O17" s="661"/>
      <c r="P17" s="666" t="s">
        <v>343</v>
      </c>
      <c r="Q17" s="661"/>
      <c r="R17" s="661"/>
      <c r="S17" s="666">
        <v>9</v>
      </c>
      <c r="T17" s="661"/>
      <c r="U17" s="662"/>
      <c r="V17" s="674" t="s">
        <v>282</v>
      </c>
      <c r="W17" s="675"/>
      <c r="X17" s="675"/>
      <c r="Y17" s="675"/>
      <c r="Z17" s="675"/>
      <c r="AA17" s="676"/>
      <c r="AB17" s="677" t="s">
        <v>283</v>
      </c>
      <c r="AC17" s="672"/>
      <c r="AD17" s="672"/>
      <c r="AE17" s="672"/>
      <c r="AF17" s="672"/>
      <c r="AG17" s="672"/>
      <c r="AH17" s="672"/>
      <c r="AI17" s="672"/>
      <c r="AJ17" s="672"/>
      <c r="AK17" s="672"/>
      <c r="AL17" s="672"/>
      <c r="AM17" s="672"/>
      <c r="AN17" s="672"/>
      <c r="AO17" s="672"/>
      <c r="AP17" s="672"/>
      <c r="AQ17" s="673"/>
      <c r="AR17" s="685">
        <v>999999</v>
      </c>
      <c r="AS17" s="661"/>
      <c r="AT17" s="661"/>
      <c r="AU17" s="661"/>
      <c r="AV17" s="661"/>
      <c r="AW17" s="662"/>
      <c r="AX17" s="674"/>
      <c r="AY17" s="675"/>
      <c r="AZ17" s="675"/>
      <c r="BA17" s="675"/>
      <c r="BB17" s="675"/>
      <c r="BC17" s="675"/>
      <c r="BD17" s="675"/>
      <c r="BE17" s="675"/>
      <c r="BF17" s="675"/>
      <c r="BG17" s="675"/>
      <c r="BH17" s="675"/>
      <c r="BI17" s="675"/>
      <c r="BJ17" s="675"/>
      <c r="BK17" s="675"/>
      <c r="BL17" s="675"/>
      <c r="BM17" s="675"/>
      <c r="BN17" s="675"/>
      <c r="BO17" s="675"/>
      <c r="BP17" s="675"/>
      <c r="BQ17" s="675"/>
      <c r="BR17" s="675"/>
      <c r="BS17" s="675"/>
      <c r="BT17" s="67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 s="30"/>
      <c r="D18" s="37">
        <v>8</v>
      </c>
      <c r="E18" s="679" t="s">
        <v>284</v>
      </c>
      <c r="F18" s="680"/>
      <c r="G18" s="680"/>
      <c r="H18" s="680"/>
      <c r="I18" s="680"/>
      <c r="J18" s="680"/>
      <c r="K18" s="680"/>
      <c r="L18" s="681"/>
      <c r="M18" s="666" t="s">
        <v>47</v>
      </c>
      <c r="N18" s="661"/>
      <c r="O18" s="661"/>
      <c r="P18" s="666" t="s">
        <v>343</v>
      </c>
      <c r="Q18" s="661"/>
      <c r="R18" s="661"/>
      <c r="S18" s="666">
        <v>8</v>
      </c>
      <c r="T18" s="661"/>
      <c r="U18" s="662"/>
      <c r="V18" s="674" t="s">
        <v>285</v>
      </c>
      <c r="W18" s="675"/>
      <c r="X18" s="675"/>
      <c r="Y18" s="675"/>
      <c r="Z18" s="675"/>
      <c r="AA18" s="676"/>
      <c r="AB18" s="671"/>
      <c r="AC18" s="672"/>
      <c r="AD18" s="672"/>
      <c r="AE18" s="672"/>
      <c r="AF18" s="672"/>
      <c r="AG18" s="672"/>
      <c r="AH18" s="672"/>
      <c r="AI18" s="672"/>
      <c r="AJ18" s="672"/>
      <c r="AK18" s="672"/>
      <c r="AL18" s="672"/>
      <c r="AM18" s="672"/>
      <c r="AN18" s="672"/>
      <c r="AO18" s="672"/>
      <c r="AP18" s="672"/>
      <c r="AQ18" s="673"/>
      <c r="AR18" s="666"/>
      <c r="AS18" s="661"/>
      <c r="AT18" s="661"/>
      <c r="AU18" s="661"/>
      <c r="AV18" s="661"/>
      <c r="AW18" s="662"/>
      <c r="AX18" s="674"/>
      <c r="AY18" s="675"/>
      <c r="AZ18" s="675"/>
      <c r="BA18" s="675"/>
      <c r="BB18" s="675"/>
      <c r="BC18" s="675"/>
      <c r="BD18" s="675"/>
      <c r="BE18" s="675"/>
      <c r="BF18" s="675"/>
      <c r="BG18" s="675"/>
      <c r="BH18" s="675"/>
      <c r="BI18" s="675"/>
      <c r="BJ18" s="675"/>
      <c r="BK18" s="675"/>
      <c r="BL18" s="675"/>
      <c r="BM18" s="675"/>
      <c r="BN18" s="675"/>
      <c r="BO18" s="675"/>
      <c r="BP18" s="675"/>
      <c r="BQ18" s="675"/>
      <c r="BR18" s="675"/>
      <c r="BS18" s="675"/>
      <c r="BT18" s="678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30"/>
      <c r="B19" s="44"/>
      <c r="C19" s="30"/>
      <c r="D19" s="37">
        <v>9</v>
      </c>
      <c r="E19" s="679" t="s">
        <v>59</v>
      </c>
      <c r="F19" s="680"/>
      <c r="G19" s="680"/>
      <c r="H19" s="680"/>
      <c r="I19" s="680"/>
      <c r="J19" s="680"/>
      <c r="K19" s="680"/>
      <c r="L19" s="681"/>
      <c r="M19" s="666" t="s">
        <v>47</v>
      </c>
      <c r="N19" s="661"/>
      <c r="O19" s="661"/>
      <c r="P19" s="666" t="s">
        <v>343</v>
      </c>
      <c r="Q19" s="661"/>
      <c r="R19" s="661"/>
      <c r="S19" s="666">
        <v>4</v>
      </c>
      <c r="T19" s="661"/>
      <c r="U19" s="662"/>
      <c r="V19" s="674" t="s">
        <v>286</v>
      </c>
      <c r="W19" s="675"/>
      <c r="X19" s="675"/>
      <c r="Y19" s="675"/>
      <c r="Z19" s="675"/>
      <c r="AA19" s="676"/>
      <c r="AB19" s="671"/>
      <c r="AC19" s="672"/>
      <c r="AD19" s="672"/>
      <c r="AE19" s="672"/>
      <c r="AF19" s="672"/>
      <c r="AG19" s="672"/>
      <c r="AH19" s="672"/>
      <c r="AI19" s="672"/>
      <c r="AJ19" s="672"/>
      <c r="AK19" s="672"/>
      <c r="AL19" s="672"/>
      <c r="AM19" s="672"/>
      <c r="AN19" s="672"/>
      <c r="AO19" s="672"/>
      <c r="AP19" s="672"/>
      <c r="AQ19" s="673"/>
      <c r="AR19" s="666"/>
      <c r="AS19" s="661"/>
      <c r="AT19" s="661"/>
      <c r="AU19" s="661"/>
      <c r="AV19" s="661"/>
      <c r="AW19" s="662"/>
      <c r="AX19" s="674" t="s">
        <v>288</v>
      </c>
      <c r="AY19" s="675"/>
      <c r="AZ19" s="675"/>
      <c r="BA19" s="675"/>
      <c r="BB19" s="675"/>
      <c r="BC19" s="675"/>
      <c r="BD19" s="675"/>
      <c r="BE19" s="675"/>
      <c r="BF19" s="675"/>
      <c r="BG19" s="675"/>
      <c r="BH19" s="675"/>
      <c r="BI19" s="675"/>
      <c r="BJ19" s="675"/>
      <c r="BK19" s="675"/>
      <c r="BL19" s="675"/>
      <c r="BM19" s="675"/>
      <c r="BN19" s="675"/>
      <c r="BO19" s="675"/>
      <c r="BP19" s="675"/>
      <c r="BQ19" s="675"/>
      <c r="BR19" s="675"/>
      <c r="BS19" s="675"/>
      <c r="BT19" s="678"/>
      <c r="BU19" s="41"/>
      <c r="BV19" s="40"/>
      <c r="BW19" s="41"/>
      <c r="BX19" s="41"/>
      <c r="BY19" s="41"/>
      <c r="BZ19" s="41"/>
      <c r="CA19" s="41"/>
      <c r="CB19" s="41"/>
      <c r="CC19" s="30"/>
      <c r="CD19" s="30"/>
      <c r="CE19" s="30"/>
      <c r="CF19" s="30"/>
      <c r="CG19" s="30"/>
    </row>
    <row r="20" spans="1:85" s="5" customFormat="1" ht="20.100000000000001" customHeight="1" x14ac:dyDescent="0.45">
      <c r="A20" s="30"/>
      <c r="B20" s="44"/>
      <c r="C20" s="30"/>
      <c r="D20" s="37">
        <v>10</v>
      </c>
      <c r="E20" s="679" t="s">
        <v>60</v>
      </c>
      <c r="F20" s="680"/>
      <c r="G20" s="680"/>
      <c r="H20" s="680"/>
      <c r="I20" s="680"/>
      <c r="J20" s="680"/>
      <c r="K20" s="680"/>
      <c r="L20" s="681"/>
      <c r="M20" s="666" t="s">
        <v>47</v>
      </c>
      <c r="N20" s="661"/>
      <c r="O20" s="661"/>
      <c r="P20" s="666" t="s">
        <v>343</v>
      </c>
      <c r="Q20" s="661"/>
      <c r="R20" s="661"/>
      <c r="S20" s="666">
        <v>6</v>
      </c>
      <c r="T20" s="661"/>
      <c r="U20" s="662"/>
      <c r="V20" s="674" t="s">
        <v>286</v>
      </c>
      <c r="W20" s="675"/>
      <c r="X20" s="675"/>
      <c r="Y20" s="675"/>
      <c r="Z20" s="675"/>
      <c r="AA20" s="676"/>
      <c r="AB20" s="671"/>
      <c r="AC20" s="672"/>
      <c r="AD20" s="672"/>
      <c r="AE20" s="672"/>
      <c r="AF20" s="672"/>
      <c r="AG20" s="672"/>
      <c r="AH20" s="672"/>
      <c r="AI20" s="672"/>
      <c r="AJ20" s="672"/>
      <c r="AK20" s="672"/>
      <c r="AL20" s="672"/>
      <c r="AM20" s="672"/>
      <c r="AN20" s="672"/>
      <c r="AO20" s="672"/>
      <c r="AP20" s="672"/>
      <c r="AQ20" s="673"/>
      <c r="AR20" s="666"/>
      <c r="AS20" s="661"/>
      <c r="AT20" s="661"/>
      <c r="AU20" s="661"/>
      <c r="AV20" s="661"/>
      <c r="AW20" s="662"/>
      <c r="AX20" s="674" t="s">
        <v>288</v>
      </c>
      <c r="AY20" s="675"/>
      <c r="AZ20" s="675"/>
      <c r="BA20" s="675"/>
      <c r="BB20" s="675"/>
      <c r="BC20" s="675"/>
      <c r="BD20" s="675"/>
      <c r="BE20" s="675"/>
      <c r="BF20" s="675"/>
      <c r="BG20" s="675"/>
      <c r="BH20" s="675"/>
      <c r="BI20" s="675"/>
      <c r="BJ20" s="675"/>
      <c r="BK20" s="675"/>
      <c r="BL20" s="675"/>
      <c r="BM20" s="675"/>
      <c r="BN20" s="675"/>
      <c r="BO20" s="675"/>
      <c r="BP20" s="675"/>
      <c r="BQ20" s="675"/>
      <c r="BR20" s="675"/>
      <c r="BS20" s="675"/>
      <c r="BT20" s="678"/>
      <c r="BU20" s="41"/>
      <c r="BV20" s="40"/>
      <c r="BW20" s="41"/>
      <c r="BX20" s="41"/>
      <c r="BY20" s="41"/>
      <c r="BZ20" s="41"/>
      <c r="CA20" s="41"/>
      <c r="CB20" s="41"/>
      <c r="CC20" s="30"/>
      <c r="CD20" s="30"/>
      <c r="CE20" s="30"/>
      <c r="CF20" s="30"/>
      <c r="CG20" s="30"/>
    </row>
    <row r="21" spans="1:85" s="5" customFormat="1" ht="20.100000000000001" customHeight="1" x14ac:dyDescent="0.45">
      <c r="A21" s="30"/>
      <c r="B21" s="44"/>
      <c r="C21" s="30"/>
      <c r="D21" s="37">
        <v>11</v>
      </c>
      <c r="E21" s="682" t="s">
        <v>400</v>
      </c>
      <c r="F21" s="683"/>
      <c r="G21" s="683"/>
      <c r="H21" s="683"/>
      <c r="I21" s="683"/>
      <c r="J21" s="683"/>
      <c r="K21" s="683"/>
      <c r="L21" s="684"/>
      <c r="M21" s="666" t="s">
        <v>8</v>
      </c>
      <c r="N21" s="661"/>
      <c r="O21" s="662"/>
      <c r="P21" s="666" t="s">
        <v>343</v>
      </c>
      <c r="Q21" s="661"/>
      <c r="R21" s="661"/>
      <c r="S21" s="666">
        <v>10</v>
      </c>
      <c r="T21" s="661"/>
      <c r="U21" s="662"/>
      <c r="V21" s="674" t="s">
        <v>274</v>
      </c>
      <c r="W21" s="675"/>
      <c r="X21" s="675"/>
      <c r="Y21" s="675"/>
      <c r="Z21" s="675"/>
      <c r="AA21" s="676"/>
      <c r="AB21" s="671" t="s">
        <v>275</v>
      </c>
      <c r="AC21" s="672"/>
      <c r="AD21" s="672"/>
      <c r="AE21" s="672"/>
      <c r="AF21" s="672"/>
      <c r="AG21" s="672"/>
      <c r="AH21" s="672"/>
      <c r="AI21" s="672"/>
      <c r="AJ21" s="672"/>
      <c r="AK21" s="672"/>
      <c r="AL21" s="672"/>
      <c r="AM21" s="672"/>
      <c r="AN21" s="672"/>
      <c r="AO21" s="672"/>
      <c r="AP21" s="672"/>
      <c r="AQ21" s="673"/>
      <c r="AR21" s="666" t="s">
        <v>342</v>
      </c>
      <c r="AS21" s="661"/>
      <c r="AT21" s="661"/>
      <c r="AU21" s="661"/>
      <c r="AV21" s="661"/>
      <c r="AW21" s="662"/>
      <c r="AX21" s="674"/>
      <c r="AY21" s="675"/>
      <c r="AZ21" s="675"/>
      <c r="BA21" s="675"/>
      <c r="BB21" s="675"/>
      <c r="BC21" s="675"/>
      <c r="BD21" s="675"/>
      <c r="BE21" s="675"/>
      <c r="BF21" s="675"/>
      <c r="BG21" s="675"/>
      <c r="BH21" s="675"/>
      <c r="BI21" s="675"/>
      <c r="BJ21" s="675"/>
      <c r="BK21" s="675"/>
      <c r="BL21" s="675"/>
      <c r="BM21" s="675"/>
      <c r="BN21" s="675"/>
      <c r="BO21" s="675"/>
      <c r="BP21" s="675"/>
      <c r="BQ21" s="675"/>
      <c r="BR21" s="675"/>
      <c r="BS21" s="675"/>
      <c r="BT21" s="678"/>
      <c r="BU21" s="41"/>
      <c r="BV21" s="40"/>
      <c r="BW21" s="41"/>
      <c r="BX21" s="41"/>
      <c r="BY21" s="41"/>
      <c r="BZ21" s="41"/>
      <c r="CA21" s="41"/>
      <c r="CB21" s="41"/>
      <c r="CC21" s="30"/>
      <c r="CD21" s="30"/>
      <c r="CE21" s="30"/>
      <c r="CF21" s="30"/>
      <c r="CG21" s="30"/>
    </row>
    <row r="22" spans="1:85" s="5" customFormat="1" ht="20.100000000000001" customHeight="1" x14ac:dyDescent="0.45">
      <c r="A22" s="30"/>
      <c r="B22" s="44"/>
      <c r="C22" s="30"/>
      <c r="D22" s="37">
        <v>12</v>
      </c>
      <c r="E22" s="679" t="s">
        <v>61</v>
      </c>
      <c r="F22" s="680"/>
      <c r="G22" s="680"/>
      <c r="H22" s="680"/>
      <c r="I22" s="680"/>
      <c r="J22" s="680"/>
      <c r="K22" s="680"/>
      <c r="L22" s="681"/>
      <c r="M22" s="666" t="s">
        <v>47</v>
      </c>
      <c r="N22" s="661"/>
      <c r="O22" s="662"/>
      <c r="P22" s="666" t="s">
        <v>343</v>
      </c>
      <c r="Q22" s="661"/>
      <c r="R22" s="661"/>
      <c r="S22" s="666">
        <v>9</v>
      </c>
      <c r="T22" s="661"/>
      <c r="U22" s="662"/>
      <c r="V22" s="674" t="s">
        <v>276</v>
      </c>
      <c r="W22" s="675"/>
      <c r="X22" s="675"/>
      <c r="Y22" s="675"/>
      <c r="Z22" s="675"/>
      <c r="AA22" s="676"/>
      <c r="AB22" s="677" t="s">
        <v>277</v>
      </c>
      <c r="AC22" s="672"/>
      <c r="AD22" s="672"/>
      <c r="AE22" s="672"/>
      <c r="AF22" s="672"/>
      <c r="AG22" s="672"/>
      <c r="AH22" s="672"/>
      <c r="AI22" s="672"/>
      <c r="AJ22" s="672"/>
      <c r="AK22" s="672"/>
      <c r="AL22" s="672"/>
      <c r="AM22" s="672"/>
      <c r="AN22" s="672"/>
      <c r="AO22" s="672"/>
      <c r="AP22" s="672"/>
      <c r="AQ22" s="673"/>
      <c r="AR22" s="666"/>
      <c r="AS22" s="661"/>
      <c r="AT22" s="661"/>
      <c r="AU22" s="661"/>
      <c r="AV22" s="661"/>
      <c r="AW22" s="662"/>
      <c r="AX22" s="674"/>
      <c r="AY22" s="675"/>
      <c r="AZ22" s="675"/>
      <c r="BA22" s="675"/>
      <c r="BB22" s="675"/>
      <c r="BC22" s="675"/>
      <c r="BD22" s="675"/>
      <c r="BE22" s="675"/>
      <c r="BF22" s="675"/>
      <c r="BG22" s="675"/>
      <c r="BH22" s="675"/>
      <c r="BI22" s="675"/>
      <c r="BJ22" s="675"/>
      <c r="BK22" s="675"/>
      <c r="BL22" s="675"/>
      <c r="BM22" s="675"/>
      <c r="BN22" s="675"/>
      <c r="BO22" s="675"/>
      <c r="BP22" s="675"/>
      <c r="BQ22" s="675"/>
      <c r="BR22" s="675"/>
      <c r="BS22" s="675"/>
      <c r="BT22" s="678"/>
      <c r="BU22" s="41"/>
      <c r="BV22" s="40"/>
      <c r="BW22" s="41"/>
      <c r="BX22" s="41"/>
      <c r="BY22" s="41"/>
      <c r="BZ22" s="41"/>
      <c r="CA22" s="41"/>
      <c r="CB22" s="41"/>
      <c r="CC22" s="30"/>
      <c r="CD22" s="30"/>
      <c r="CE22" s="30"/>
      <c r="CF22" s="30"/>
      <c r="CG22" s="30"/>
    </row>
    <row r="23" spans="1:85" s="5" customFormat="1" ht="20.100000000000001" customHeight="1" x14ac:dyDescent="0.45">
      <c r="A23" s="30"/>
      <c r="B23" s="44"/>
      <c r="C23" s="30"/>
      <c r="D23" s="37">
        <v>13</v>
      </c>
      <c r="E23" s="679" t="s">
        <v>62</v>
      </c>
      <c r="F23" s="680"/>
      <c r="G23" s="680"/>
      <c r="H23" s="680"/>
      <c r="I23" s="680"/>
      <c r="J23" s="680"/>
      <c r="K23" s="680"/>
      <c r="L23" s="681"/>
      <c r="M23" s="666" t="s">
        <v>47</v>
      </c>
      <c r="N23" s="661"/>
      <c r="O23" s="662"/>
      <c r="P23" s="666" t="s">
        <v>343</v>
      </c>
      <c r="Q23" s="661"/>
      <c r="R23" s="661"/>
      <c r="S23" s="666">
        <v>10</v>
      </c>
      <c r="T23" s="661"/>
      <c r="U23" s="662"/>
      <c r="V23" s="674" t="s">
        <v>279</v>
      </c>
      <c r="W23" s="675"/>
      <c r="X23" s="675"/>
      <c r="Y23" s="675"/>
      <c r="Z23" s="675"/>
      <c r="AA23" s="676"/>
      <c r="AB23" s="677" t="s">
        <v>280</v>
      </c>
      <c r="AC23" s="672"/>
      <c r="AD23" s="672"/>
      <c r="AE23" s="672"/>
      <c r="AF23" s="672"/>
      <c r="AG23" s="672"/>
      <c r="AH23" s="672"/>
      <c r="AI23" s="672"/>
      <c r="AJ23" s="672"/>
      <c r="AK23" s="672"/>
      <c r="AL23" s="672"/>
      <c r="AM23" s="672"/>
      <c r="AN23" s="672"/>
      <c r="AO23" s="672"/>
      <c r="AP23" s="672"/>
      <c r="AQ23" s="673"/>
      <c r="AR23" s="685">
        <v>999999</v>
      </c>
      <c r="AS23" s="661"/>
      <c r="AT23" s="661"/>
      <c r="AU23" s="661"/>
      <c r="AV23" s="661"/>
      <c r="AW23" s="662"/>
      <c r="AX23" s="674"/>
      <c r="AY23" s="675"/>
      <c r="AZ23" s="675"/>
      <c r="BA23" s="675"/>
      <c r="BB23" s="675"/>
      <c r="BC23" s="675"/>
      <c r="BD23" s="675"/>
      <c r="BE23" s="675"/>
      <c r="BF23" s="675"/>
      <c r="BG23" s="675"/>
      <c r="BH23" s="675"/>
      <c r="BI23" s="675"/>
      <c r="BJ23" s="675"/>
      <c r="BK23" s="675"/>
      <c r="BL23" s="675"/>
      <c r="BM23" s="675"/>
      <c r="BN23" s="675"/>
      <c r="BO23" s="675"/>
      <c r="BP23" s="675"/>
      <c r="BQ23" s="675"/>
      <c r="BR23" s="675"/>
      <c r="BS23" s="675"/>
      <c r="BT23" s="678"/>
      <c r="BU23" s="41"/>
      <c r="BV23" s="40"/>
      <c r="BW23" s="41"/>
      <c r="BX23" s="41"/>
      <c r="BY23" s="41"/>
      <c r="BZ23" s="41"/>
      <c r="CA23" s="41"/>
      <c r="CB23" s="41"/>
      <c r="CC23" s="30"/>
      <c r="CD23" s="30"/>
      <c r="CE23" s="30"/>
      <c r="CF23" s="30"/>
      <c r="CG23" s="30"/>
    </row>
    <row r="24" spans="1:85" s="5" customFormat="1" ht="20.100000000000001" customHeight="1" x14ac:dyDescent="0.45">
      <c r="A24" s="30"/>
      <c r="B24" s="44"/>
      <c r="C24" s="30"/>
      <c r="D24" s="37">
        <v>14</v>
      </c>
      <c r="E24" s="679" t="s">
        <v>63</v>
      </c>
      <c r="F24" s="680"/>
      <c r="G24" s="680"/>
      <c r="H24" s="680"/>
      <c r="I24" s="680"/>
      <c r="J24" s="680"/>
      <c r="K24" s="680"/>
      <c r="L24" s="681"/>
      <c r="M24" s="666" t="s">
        <v>47</v>
      </c>
      <c r="N24" s="661"/>
      <c r="O24" s="662"/>
      <c r="P24" s="666" t="s">
        <v>343</v>
      </c>
      <c r="Q24" s="661"/>
      <c r="R24" s="661"/>
      <c r="S24" s="666">
        <v>10</v>
      </c>
      <c r="T24" s="661"/>
      <c r="U24" s="662"/>
      <c r="V24" s="674" t="s">
        <v>282</v>
      </c>
      <c r="W24" s="675"/>
      <c r="X24" s="675"/>
      <c r="Y24" s="675"/>
      <c r="Z24" s="675"/>
      <c r="AA24" s="676"/>
      <c r="AB24" s="677" t="s">
        <v>283</v>
      </c>
      <c r="AC24" s="672"/>
      <c r="AD24" s="672"/>
      <c r="AE24" s="672"/>
      <c r="AF24" s="672"/>
      <c r="AG24" s="672"/>
      <c r="AH24" s="672"/>
      <c r="AI24" s="672"/>
      <c r="AJ24" s="672"/>
      <c r="AK24" s="672"/>
      <c r="AL24" s="672"/>
      <c r="AM24" s="672"/>
      <c r="AN24" s="672"/>
      <c r="AO24" s="672"/>
      <c r="AP24" s="672"/>
      <c r="AQ24" s="673"/>
      <c r="AR24" s="685">
        <v>999999</v>
      </c>
      <c r="AS24" s="661"/>
      <c r="AT24" s="661"/>
      <c r="AU24" s="661"/>
      <c r="AV24" s="661"/>
      <c r="AW24" s="662"/>
      <c r="AX24" s="674"/>
      <c r="AY24" s="675"/>
      <c r="AZ24" s="675"/>
      <c r="BA24" s="675"/>
      <c r="BB24" s="675"/>
      <c r="BC24" s="675"/>
      <c r="BD24" s="675"/>
      <c r="BE24" s="675"/>
      <c r="BF24" s="675"/>
      <c r="BG24" s="675"/>
      <c r="BH24" s="675"/>
      <c r="BI24" s="675"/>
      <c r="BJ24" s="675"/>
      <c r="BK24" s="675"/>
      <c r="BL24" s="675"/>
      <c r="BM24" s="675"/>
      <c r="BN24" s="675"/>
      <c r="BO24" s="675"/>
      <c r="BP24" s="675"/>
      <c r="BQ24" s="675"/>
      <c r="BR24" s="675"/>
      <c r="BS24" s="675"/>
      <c r="BT24" s="678"/>
      <c r="BU24" s="41"/>
      <c r="BV24" s="40"/>
      <c r="BW24" s="41"/>
      <c r="BX24" s="41"/>
      <c r="BY24" s="41"/>
      <c r="BZ24" s="41"/>
      <c r="CA24" s="41"/>
      <c r="CB24" s="41"/>
      <c r="CC24" s="30"/>
      <c r="CD24" s="30"/>
      <c r="CE24" s="30"/>
      <c r="CF24" s="30"/>
      <c r="CG24" s="30"/>
    </row>
    <row r="25" spans="1:85" s="5" customFormat="1" ht="20.100000000000001" customHeight="1" x14ac:dyDescent="0.45">
      <c r="A25" s="30"/>
      <c r="B25" s="44"/>
      <c r="C25" s="30"/>
      <c r="D25" s="37">
        <v>15</v>
      </c>
      <c r="E25" s="679" t="s">
        <v>64</v>
      </c>
      <c r="F25" s="680"/>
      <c r="G25" s="680"/>
      <c r="H25" s="680"/>
      <c r="I25" s="680"/>
      <c r="J25" s="680"/>
      <c r="K25" s="680"/>
      <c r="L25" s="681"/>
      <c r="M25" s="666" t="s">
        <v>38</v>
      </c>
      <c r="N25" s="661"/>
      <c r="O25" s="662"/>
      <c r="P25" s="666" t="s">
        <v>343</v>
      </c>
      <c r="Q25" s="661"/>
      <c r="R25" s="661"/>
      <c r="S25" s="666">
        <v>7</v>
      </c>
      <c r="T25" s="661"/>
      <c r="U25" s="662"/>
      <c r="V25" s="674" t="s">
        <v>290</v>
      </c>
      <c r="W25" s="675"/>
      <c r="X25" s="675"/>
      <c r="Y25" s="675"/>
      <c r="Z25" s="675"/>
      <c r="AA25" s="676"/>
      <c r="AB25" s="671"/>
      <c r="AC25" s="672"/>
      <c r="AD25" s="672"/>
      <c r="AE25" s="672"/>
      <c r="AF25" s="672"/>
      <c r="AG25" s="672"/>
      <c r="AH25" s="672"/>
      <c r="AI25" s="672"/>
      <c r="AJ25" s="672"/>
      <c r="AK25" s="672"/>
      <c r="AL25" s="672"/>
      <c r="AM25" s="672"/>
      <c r="AN25" s="672"/>
      <c r="AO25" s="672"/>
      <c r="AP25" s="672"/>
      <c r="AQ25" s="673"/>
      <c r="AR25" s="666"/>
      <c r="AS25" s="661"/>
      <c r="AT25" s="661"/>
      <c r="AU25" s="661"/>
      <c r="AV25" s="661"/>
      <c r="AW25" s="662"/>
      <c r="AX25" s="674"/>
      <c r="AY25" s="675"/>
      <c r="AZ25" s="675"/>
      <c r="BA25" s="675"/>
      <c r="BB25" s="675"/>
      <c r="BC25" s="675"/>
      <c r="BD25" s="675"/>
      <c r="BE25" s="675"/>
      <c r="BF25" s="675"/>
      <c r="BG25" s="675"/>
      <c r="BH25" s="675"/>
      <c r="BI25" s="675"/>
      <c r="BJ25" s="675"/>
      <c r="BK25" s="675"/>
      <c r="BL25" s="675"/>
      <c r="BM25" s="675"/>
      <c r="BN25" s="675"/>
      <c r="BO25" s="675"/>
      <c r="BP25" s="675"/>
      <c r="BQ25" s="675"/>
      <c r="BR25" s="675"/>
      <c r="BS25" s="675"/>
      <c r="BT25" s="678"/>
      <c r="BU25" s="41"/>
      <c r="BV25" s="40"/>
      <c r="BW25" s="41"/>
      <c r="BX25" s="41"/>
      <c r="BY25" s="41"/>
      <c r="BZ25" s="41"/>
      <c r="CA25" s="41"/>
      <c r="CB25" s="41"/>
      <c r="CC25" s="30"/>
      <c r="CD25" s="30"/>
      <c r="CE25" s="30"/>
      <c r="CF25" s="30"/>
      <c r="CG25" s="30"/>
    </row>
    <row r="26" spans="1:85" s="5" customFormat="1" ht="20.100000000000001" customHeight="1" x14ac:dyDescent="0.45">
      <c r="A26" s="30"/>
      <c r="B26" s="44"/>
      <c r="C26" s="30"/>
      <c r="D26" s="37">
        <v>16</v>
      </c>
      <c r="E26" s="682" t="s">
        <v>402</v>
      </c>
      <c r="F26" s="683"/>
      <c r="G26" s="683"/>
      <c r="H26" s="683"/>
      <c r="I26" s="683"/>
      <c r="J26" s="683"/>
      <c r="K26" s="683"/>
      <c r="L26" s="684"/>
      <c r="M26" s="666" t="s">
        <v>8</v>
      </c>
      <c r="N26" s="661"/>
      <c r="O26" s="662"/>
      <c r="P26" s="666" t="s">
        <v>343</v>
      </c>
      <c r="Q26" s="661"/>
      <c r="R26" s="661"/>
      <c r="S26" s="666">
        <v>10</v>
      </c>
      <c r="T26" s="661"/>
      <c r="U26" s="662"/>
      <c r="V26" s="674" t="s">
        <v>291</v>
      </c>
      <c r="W26" s="675"/>
      <c r="X26" s="675"/>
      <c r="Y26" s="675"/>
      <c r="Z26" s="675"/>
      <c r="AA26" s="676"/>
      <c r="AB26" s="671" t="s">
        <v>292</v>
      </c>
      <c r="AC26" s="672"/>
      <c r="AD26" s="672"/>
      <c r="AE26" s="672"/>
      <c r="AF26" s="672"/>
      <c r="AG26" s="672"/>
      <c r="AH26" s="672"/>
      <c r="AI26" s="672"/>
      <c r="AJ26" s="672"/>
      <c r="AK26" s="672"/>
      <c r="AL26" s="672"/>
      <c r="AM26" s="672"/>
      <c r="AN26" s="672"/>
      <c r="AO26" s="672"/>
      <c r="AP26" s="672"/>
      <c r="AQ26" s="673"/>
      <c r="AR26" s="666" t="s">
        <v>342</v>
      </c>
      <c r="AS26" s="661"/>
      <c r="AT26" s="661"/>
      <c r="AU26" s="661"/>
      <c r="AV26" s="661"/>
      <c r="AW26" s="662"/>
      <c r="AX26" s="674"/>
      <c r="AY26" s="675"/>
      <c r="AZ26" s="675"/>
      <c r="BA26" s="675"/>
      <c r="BB26" s="675"/>
      <c r="BC26" s="675"/>
      <c r="BD26" s="675"/>
      <c r="BE26" s="675"/>
      <c r="BF26" s="675"/>
      <c r="BG26" s="675"/>
      <c r="BH26" s="675"/>
      <c r="BI26" s="675"/>
      <c r="BJ26" s="675"/>
      <c r="BK26" s="675"/>
      <c r="BL26" s="675"/>
      <c r="BM26" s="675"/>
      <c r="BN26" s="675"/>
      <c r="BO26" s="675"/>
      <c r="BP26" s="675"/>
      <c r="BQ26" s="675"/>
      <c r="BR26" s="675"/>
      <c r="BS26" s="675"/>
      <c r="BT26" s="678"/>
      <c r="BU26" s="41"/>
      <c r="BV26" s="40"/>
      <c r="BW26" s="41"/>
      <c r="BX26" s="41"/>
      <c r="BY26" s="41"/>
      <c r="BZ26" s="41"/>
      <c r="CA26" s="41"/>
      <c r="CB26" s="41"/>
      <c r="CC26" s="30"/>
      <c r="CD26" s="30"/>
      <c r="CE26" s="30"/>
      <c r="CF26" s="30"/>
      <c r="CG26" s="30"/>
    </row>
    <row r="27" spans="1:85" s="5" customFormat="1" ht="20.100000000000001" customHeight="1" x14ac:dyDescent="0.45">
      <c r="A27" s="30"/>
      <c r="B27" s="44"/>
      <c r="C27" s="30"/>
      <c r="D27" s="37">
        <v>17</v>
      </c>
      <c r="E27" s="679" t="s">
        <v>65</v>
      </c>
      <c r="F27" s="680"/>
      <c r="G27" s="680"/>
      <c r="H27" s="680"/>
      <c r="I27" s="680"/>
      <c r="J27" s="680"/>
      <c r="K27" s="680"/>
      <c r="L27" s="681"/>
      <c r="M27" s="666" t="s">
        <v>47</v>
      </c>
      <c r="N27" s="661"/>
      <c r="O27" s="662"/>
      <c r="P27" s="666" t="s">
        <v>343</v>
      </c>
      <c r="Q27" s="661"/>
      <c r="R27" s="661"/>
      <c r="S27" s="666">
        <v>7</v>
      </c>
      <c r="T27" s="661"/>
      <c r="U27" s="662"/>
      <c r="V27" s="674" t="s">
        <v>293</v>
      </c>
      <c r="W27" s="675"/>
      <c r="X27" s="675"/>
      <c r="Y27" s="675"/>
      <c r="Z27" s="675"/>
      <c r="AA27" s="676"/>
      <c r="AB27" s="677" t="s">
        <v>294</v>
      </c>
      <c r="AC27" s="672"/>
      <c r="AD27" s="672"/>
      <c r="AE27" s="672"/>
      <c r="AF27" s="672"/>
      <c r="AG27" s="672"/>
      <c r="AH27" s="672"/>
      <c r="AI27" s="672"/>
      <c r="AJ27" s="672"/>
      <c r="AK27" s="672"/>
      <c r="AL27" s="672"/>
      <c r="AM27" s="672"/>
      <c r="AN27" s="672"/>
      <c r="AO27" s="672"/>
      <c r="AP27" s="672"/>
      <c r="AQ27" s="673"/>
      <c r="AR27" s="685">
        <v>999999</v>
      </c>
      <c r="AS27" s="661"/>
      <c r="AT27" s="661"/>
      <c r="AU27" s="661"/>
      <c r="AV27" s="661"/>
      <c r="AW27" s="662"/>
      <c r="AX27" s="674"/>
      <c r="AY27" s="675"/>
      <c r="AZ27" s="675"/>
      <c r="BA27" s="675"/>
      <c r="BB27" s="675"/>
      <c r="BC27" s="675"/>
      <c r="BD27" s="675"/>
      <c r="BE27" s="675"/>
      <c r="BF27" s="675"/>
      <c r="BG27" s="675"/>
      <c r="BH27" s="675"/>
      <c r="BI27" s="675"/>
      <c r="BJ27" s="675"/>
      <c r="BK27" s="675"/>
      <c r="BL27" s="675"/>
      <c r="BM27" s="675"/>
      <c r="BN27" s="675"/>
      <c r="BO27" s="675"/>
      <c r="BP27" s="675"/>
      <c r="BQ27" s="675"/>
      <c r="BR27" s="675"/>
      <c r="BS27" s="675"/>
      <c r="BT27" s="678"/>
      <c r="BU27" s="41"/>
      <c r="BV27" s="40"/>
      <c r="BW27" s="41"/>
      <c r="BX27" s="41"/>
      <c r="BY27" s="41"/>
      <c r="BZ27" s="41"/>
      <c r="CA27" s="41"/>
      <c r="CB27" s="41"/>
      <c r="CC27" s="30"/>
      <c r="CD27" s="30"/>
      <c r="CE27" s="30"/>
      <c r="CF27" s="30"/>
      <c r="CG27" s="30"/>
    </row>
    <row r="28" spans="1:85" s="5" customFormat="1" ht="20.100000000000001" customHeight="1" x14ac:dyDescent="0.45">
      <c r="A28" s="30"/>
      <c r="B28" s="44"/>
      <c r="C28" s="30"/>
      <c r="D28" s="37">
        <v>18</v>
      </c>
      <c r="E28" s="679" t="s">
        <v>66</v>
      </c>
      <c r="F28" s="680"/>
      <c r="G28" s="680"/>
      <c r="H28" s="680"/>
      <c r="I28" s="680"/>
      <c r="J28" s="680"/>
      <c r="K28" s="680"/>
      <c r="L28" s="681"/>
      <c r="M28" s="666" t="s">
        <v>47</v>
      </c>
      <c r="N28" s="661"/>
      <c r="O28" s="662"/>
      <c r="P28" s="666" t="s">
        <v>343</v>
      </c>
      <c r="Q28" s="661"/>
      <c r="R28" s="661"/>
      <c r="S28" s="666">
        <v>7</v>
      </c>
      <c r="T28" s="661"/>
      <c r="U28" s="662"/>
      <c r="V28" s="674" t="s">
        <v>293</v>
      </c>
      <c r="W28" s="675"/>
      <c r="X28" s="675"/>
      <c r="Y28" s="675"/>
      <c r="Z28" s="675"/>
      <c r="AA28" s="676"/>
      <c r="AB28" s="677" t="s">
        <v>295</v>
      </c>
      <c r="AC28" s="672"/>
      <c r="AD28" s="672"/>
      <c r="AE28" s="672"/>
      <c r="AF28" s="672"/>
      <c r="AG28" s="672"/>
      <c r="AH28" s="672"/>
      <c r="AI28" s="672"/>
      <c r="AJ28" s="672"/>
      <c r="AK28" s="672"/>
      <c r="AL28" s="672"/>
      <c r="AM28" s="672"/>
      <c r="AN28" s="672"/>
      <c r="AO28" s="672"/>
      <c r="AP28" s="672"/>
      <c r="AQ28" s="673"/>
      <c r="AR28" s="685">
        <v>999999</v>
      </c>
      <c r="AS28" s="661"/>
      <c r="AT28" s="661"/>
      <c r="AU28" s="661"/>
      <c r="AV28" s="661"/>
      <c r="AW28" s="662"/>
      <c r="AX28" s="674"/>
      <c r="AY28" s="675"/>
      <c r="AZ28" s="675"/>
      <c r="BA28" s="675"/>
      <c r="BB28" s="675"/>
      <c r="BC28" s="675"/>
      <c r="BD28" s="675"/>
      <c r="BE28" s="675"/>
      <c r="BF28" s="675"/>
      <c r="BG28" s="675"/>
      <c r="BH28" s="675"/>
      <c r="BI28" s="675"/>
      <c r="BJ28" s="675"/>
      <c r="BK28" s="675"/>
      <c r="BL28" s="675"/>
      <c r="BM28" s="675"/>
      <c r="BN28" s="675"/>
      <c r="BO28" s="675"/>
      <c r="BP28" s="675"/>
      <c r="BQ28" s="675"/>
      <c r="BR28" s="675"/>
      <c r="BS28" s="675"/>
      <c r="BT28" s="678"/>
      <c r="BU28" s="41"/>
      <c r="BV28" s="40"/>
      <c r="BW28" s="41"/>
      <c r="BX28" s="41"/>
      <c r="BY28" s="41"/>
      <c r="BZ28" s="41"/>
      <c r="CA28" s="41"/>
      <c r="CB28" s="41"/>
      <c r="CC28" s="30"/>
      <c r="CD28" s="30"/>
      <c r="CE28" s="30"/>
      <c r="CF28" s="30"/>
      <c r="CG28" s="30"/>
    </row>
    <row r="29" spans="1:85" s="5" customFormat="1" ht="20.100000000000001" customHeight="1" x14ac:dyDescent="0.45">
      <c r="A29" s="30"/>
      <c r="B29" s="44"/>
      <c r="C29" s="30"/>
      <c r="D29" s="37">
        <v>19</v>
      </c>
      <c r="E29" s="682" t="s">
        <v>403</v>
      </c>
      <c r="F29" s="683"/>
      <c r="G29" s="683"/>
      <c r="H29" s="683"/>
      <c r="I29" s="683"/>
      <c r="J29" s="683"/>
      <c r="K29" s="683"/>
      <c r="L29" s="684"/>
      <c r="M29" s="666" t="s">
        <v>8</v>
      </c>
      <c r="N29" s="661"/>
      <c r="O29" s="662"/>
      <c r="P29" s="666" t="s">
        <v>343</v>
      </c>
      <c r="Q29" s="661"/>
      <c r="R29" s="661"/>
      <c r="S29" s="666">
        <v>10</v>
      </c>
      <c r="T29" s="661"/>
      <c r="U29" s="662"/>
      <c r="V29" s="668" t="s">
        <v>337</v>
      </c>
      <c r="W29" s="669"/>
      <c r="X29" s="669"/>
      <c r="Y29" s="669"/>
      <c r="Z29" s="669"/>
      <c r="AA29" s="670"/>
      <c r="AB29" s="671"/>
      <c r="AC29" s="672"/>
      <c r="AD29" s="672"/>
      <c r="AE29" s="672"/>
      <c r="AF29" s="672"/>
      <c r="AG29" s="672"/>
      <c r="AH29" s="672"/>
      <c r="AI29" s="672"/>
      <c r="AJ29" s="672"/>
      <c r="AK29" s="672"/>
      <c r="AL29" s="672"/>
      <c r="AM29" s="672"/>
      <c r="AN29" s="672"/>
      <c r="AO29" s="672"/>
      <c r="AP29" s="672"/>
      <c r="AQ29" s="673"/>
      <c r="AR29" s="666" t="s">
        <v>342</v>
      </c>
      <c r="AS29" s="661"/>
      <c r="AT29" s="661"/>
      <c r="AU29" s="661"/>
      <c r="AV29" s="661"/>
      <c r="AW29" s="662"/>
      <c r="AX29" s="674"/>
      <c r="AY29" s="675"/>
      <c r="AZ29" s="675"/>
      <c r="BA29" s="675"/>
      <c r="BB29" s="675"/>
      <c r="BC29" s="675"/>
      <c r="BD29" s="675"/>
      <c r="BE29" s="675"/>
      <c r="BF29" s="675"/>
      <c r="BG29" s="675"/>
      <c r="BH29" s="675"/>
      <c r="BI29" s="675"/>
      <c r="BJ29" s="675"/>
      <c r="BK29" s="675"/>
      <c r="BL29" s="675"/>
      <c r="BM29" s="675"/>
      <c r="BN29" s="675"/>
      <c r="BO29" s="675"/>
      <c r="BP29" s="675"/>
      <c r="BQ29" s="675"/>
      <c r="BR29" s="675"/>
      <c r="BS29" s="675"/>
      <c r="BT29" s="678"/>
      <c r="BU29" s="41"/>
      <c r="BV29" s="40"/>
      <c r="BW29" s="41"/>
      <c r="BX29" s="41"/>
      <c r="BY29" s="41"/>
      <c r="BZ29" s="41"/>
      <c r="CA29" s="41"/>
      <c r="CB29" s="41"/>
      <c r="CC29" s="30"/>
      <c r="CD29" s="30"/>
      <c r="CE29" s="30"/>
      <c r="CF29" s="30"/>
      <c r="CG29" s="30"/>
    </row>
    <row r="30" spans="1:85" s="5" customFormat="1" ht="20.100000000000001" customHeight="1" x14ac:dyDescent="0.45">
      <c r="A30" s="30"/>
      <c r="B30" s="44"/>
      <c r="C30" s="30"/>
      <c r="D30" s="37">
        <v>20</v>
      </c>
      <c r="E30" s="679" t="s">
        <v>67</v>
      </c>
      <c r="F30" s="680"/>
      <c r="G30" s="680"/>
      <c r="H30" s="680"/>
      <c r="I30" s="680"/>
      <c r="J30" s="680"/>
      <c r="K30" s="680"/>
      <c r="L30" s="681"/>
      <c r="M30" s="666" t="s">
        <v>47</v>
      </c>
      <c r="N30" s="661"/>
      <c r="O30" s="662"/>
      <c r="P30" s="666" t="s">
        <v>343</v>
      </c>
      <c r="Q30" s="661"/>
      <c r="R30" s="661"/>
      <c r="S30" s="666">
        <v>7</v>
      </c>
      <c r="T30" s="661"/>
      <c r="U30" s="662"/>
      <c r="V30" s="668" t="s">
        <v>338</v>
      </c>
      <c r="W30" s="669"/>
      <c r="X30" s="669"/>
      <c r="Y30" s="669"/>
      <c r="Z30" s="669"/>
      <c r="AA30" s="670"/>
      <c r="AB30" s="671"/>
      <c r="AC30" s="672"/>
      <c r="AD30" s="672"/>
      <c r="AE30" s="672"/>
      <c r="AF30" s="672"/>
      <c r="AG30" s="672"/>
      <c r="AH30" s="672"/>
      <c r="AI30" s="672"/>
      <c r="AJ30" s="672"/>
      <c r="AK30" s="672"/>
      <c r="AL30" s="672"/>
      <c r="AM30" s="672"/>
      <c r="AN30" s="672"/>
      <c r="AO30" s="672"/>
      <c r="AP30" s="672"/>
      <c r="AQ30" s="673"/>
      <c r="AR30" s="685"/>
      <c r="AS30" s="661"/>
      <c r="AT30" s="661"/>
      <c r="AU30" s="661"/>
      <c r="AV30" s="661"/>
      <c r="AW30" s="662"/>
      <c r="AX30" s="674"/>
      <c r="AY30" s="675"/>
      <c r="AZ30" s="675"/>
      <c r="BA30" s="675"/>
      <c r="BB30" s="675"/>
      <c r="BC30" s="675"/>
      <c r="BD30" s="675"/>
      <c r="BE30" s="675"/>
      <c r="BF30" s="675"/>
      <c r="BG30" s="675"/>
      <c r="BH30" s="675"/>
      <c r="BI30" s="675"/>
      <c r="BJ30" s="675"/>
      <c r="BK30" s="675"/>
      <c r="BL30" s="675"/>
      <c r="BM30" s="675"/>
      <c r="BN30" s="675"/>
      <c r="BO30" s="675"/>
      <c r="BP30" s="675"/>
      <c r="BQ30" s="675"/>
      <c r="BR30" s="675"/>
      <c r="BS30" s="675"/>
      <c r="BT30" s="678"/>
      <c r="BU30" s="41"/>
      <c r="BV30" s="40"/>
      <c r="BW30" s="41"/>
      <c r="BX30" s="41"/>
      <c r="BY30" s="41"/>
      <c r="BZ30" s="41"/>
      <c r="CA30" s="41"/>
      <c r="CB30" s="41"/>
      <c r="CC30" s="30"/>
      <c r="CD30" s="30"/>
      <c r="CE30" s="30"/>
      <c r="CF30" s="30"/>
      <c r="CG30" s="30"/>
    </row>
    <row r="31" spans="1:85" s="5" customFormat="1" ht="20.100000000000001" customHeight="1" x14ac:dyDescent="0.45">
      <c r="A31" s="30"/>
      <c r="B31" s="44"/>
      <c r="C31" s="30"/>
      <c r="D31" s="37">
        <v>21</v>
      </c>
      <c r="E31" s="679" t="s">
        <v>68</v>
      </c>
      <c r="F31" s="680"/>
      <c r="G31" s="680"/>
      <c r="H31" s="680"/>
      <c r="I31" s="680"/>
      <c r="J31" s="680"/>
      <c r="K31" s="680"/>
      <c r="L31" s="681"/>
      <c r="M31" s="666" t="s">
        <v>47</v>
      </c>
      <c r="N31" s="661"/>
      <c r="O31" s="662"/>
      <c r="P31" s="666" t="s">
        <v>343</v>
      </c>
      <c r="Q31" s="661"/>
      <c r="R31" s="661"/>
      <c r="S31" s="666">
        <v>7</v>
      </c>
      <c r="T31" s="661"/>
      <c r="U31" s="662"/>
      <c r="V31" s="668" t="s">
        <v>339</v>
      </c>
      <c r="W31" s="669"/>
      <c r="X31" s="669"/>
      <c r="Y31" s="669"/>
      <c r="Z31" s="669"/>
      <c r="AA31" s="670"/>
      <c r="AB31" s="671"/>
      <c r="AC31" s="672"/>
      <c r="AD31" s="672"/>
      <c r="AE31" s="672"/>
      <c r="AF31" s="672"/>
      <c r="AG31" s="672"/>
      <c r="AH31" s="672"/>
      <c r="AI31" s="672"/>
      <c r="AJ31" s="672"/>
      <c r="AK31" s="672"/>
      <c r="AL31" s="672"/>
      <c r="AM31" s="672"/>
      <c r="AN31" s="672"/>
      <c r="AO31" s="672"/>
      <c r="AP31" s="672"/>
      <c r="AQ31" s="673"/>
      <c r="AR31" s="685"/>
      <c r="AS31" s="661"/>
      <c r="AT31" s="661"/>
      <c r="AU31" s="661"/>
      <c r="AV31" s="661"/>
      <c r="AW31" s="662"/>
      <c r="AX31" s="674"/>
      <c r="AY31" s="675"/>
      <c r="AZ31" s="675"/>
      <c r="BA31" s="675"/>
      <c r="BB31" s="675"/>
      <c r="BC31" s="675"/>
      <c r="BD31" s="675"/>
      <c r="BE31" s="675"/>
      <c r="BF31" s="675"/>
      <c r="BG31" s="675"/>
      <c r="BH31" s="675"/>
      <c r="BI31" s="675"/>
      <c r="BJ31" s="675"/>
      <c r="BK31" s="675"/>
      <c r="BL31" s="675"/>
      <c r="BM31" s="675"/>
      <c r="BN31" s="675"/>
      <c r="BO31" s="675"/>
      <c r="BP31" s="675"/>
      <c r="BQ31" s="675"/>
      <c r="BR31" s="675"/>
      <c r="BS31" s="675"/>
      <c r="BT31" s="678"/>
      <c r="BU31" s="41"/>
      <c r="BV31" s="40"/>
      <c r="BW31" s="41"/>
      <c r="BX31" s="41"/>
      <c r="BY31" s="41"/>
      <c r="BZ31" s="41"/>
      <c r="CA31" s="41"/>
      <c r="CB31" s="41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30"/>
      <c r="B32" s="44"/>
      <c r="C32" s="30"/>
      <c r="D32" s="37">
        <v>22</v>
      </c>
      <c r="E32" s="679" t="s">
        <v>69</v>
      </c>
      <c r="F32" s="680"/>
      <c r="G32" s="680"/>
      <c r="H32" s="680"/>
      <c r="I32" s="680"/>
      <c r="J32" s="680"/>
      <c r="K32" s="680"/>
      <c r="L32" s="681"/>
      <c r="M32" s="666" t="s">
        <v>47</v>
      </c>
      <c r="N32" s="661"/>
      <c r="O32" s="662"/>
      <c r="P32" s="666" t="s">
        <v>343</v>
      </c>
      <c r="Q32" s="661"/>
      <c r="R32" s="661"/>
      <c r="S32" s="666">
        <v>7</v>
      </c>
      <c r="T32" s="661"/>
      <c r="U32" s="662"/>
      <c r="V32" s="668" t="s">
        <v>340</v>
      </c>
      <c r="W32" s="669"/>
      <c r="X32" s="669"/>
      <c r="Y32" s="669"/>
      <c r="Z32" s="669"/>
      <c r="AA32" s="670"/>
      <c r="AB32" s="671"/>
      <c r="AC32" s="672"/>
      <c r="AD32" s="672"/>
      <c r="AE32" s="672"/>
      <c r="AF32" s="672"/>
      <c r="AG32" s="672"/>
      <c r="AH32" s="672"/>
      <c r="AI32" s="672"/>
      <c r="AJ32" s="672"/>
      <c r="AK32" s="672"/>
      <c r="AL32" s="672"/>
      <c r="AM32" s="672"/>
      <c r="AN32" s="672"/>
      <c r="AO32" s="672"/>
      <c r="AP32" s="672"/>
      <c r="AQ32" s="673"/>
      <c r="AR32" s="685"/>
      <c r="AS32" s="661"/>
      <c r="AT32" s="661"/>
      <c r="AU32" s="661"/>
      <c r="AV32" s="661"/>
      <c r="AW32" s="662"/>
      <c r="AX32" s="674"/>
      <c r="AY32" s="675"/>
      <c r="AZ32" s="675"/>
      <c r="BA32" s="675"/>
      <c r="BB32" s="675"/>
      <c r="BC32" s="675"/>
      <c r="BD32" s="675"/>
      <c r="BE32" s="675"/>
      <c r="BF32" s="675"/>
      <c r="BG32" s="675"/>
      <c r="BH32" s="675"/>
      <c r="BI32" s="675"/>
      <c r="BJ32" s="675"/>
      <c r="BK32" s="675"/>
      <c r="BL32" s="675"/>
      <c r="BM32" s="675"/>
      <c r="BN32" s="675"/>
      <c r="BO32" s="675"/>
      <c r="BP32" s="675"/>
      <c r="BQ32" s="675"/>
      <c r="BR32" s="675"/>
      <c r="BS32" s="675"/>
      <c r="BT32" s="678"/>
      <c r="BU32" s="41"/>
      <c r="BV32" s="40"/>
      <c r="BW32" s="41"/>
      <c r="BX32" s="41"/>
      <c r="BY32" s="41"/>
      <c r="BZ32" s="41"/>
      <c r="CA32" s="41"/>
      <c r="CB32" s="41"/>
      <c r="CC32" s="30"/>
      <c r="CD32" s="30"/>
      <c r="CE32" s="30"/>
      <c r="CF32" s="30"/>
      <c r="CG32" s="30"/>
    </row>
    <row r="33" spans="1:85" s="5" customFormat="1" ht="20.100000000000001" customHeight="1" x14ac:dyDescent="0.45">
      <c r="A33" s="30"/>
      <c r="B33" s="44"/>
      <c r="C33" s="30"/>
      <c r="D33" s="37">
        <v>23</v>
      </c>
      <c r="E33" s="679" t="s">
        <v>70</v>
      </c>
      <c r="F33" s="680"/>
      <c r="G33" s="680"/>
      <c r="H33" s="680"/>
      <c r="I33" s="680"/>
      <c r="J33" s="680"/>
      <c r="K33" s="680"/>
      <c r="L33" s="681"/>
      <c r="M33" s="666" t="s">
        <v>47</v>
      </c>
      <c r="N33" s="661"/>
      <c r="O33" s="662"/>
      <c r="P33" s="666" t="s">
        <v>343</v>
      </c>
      <c r="Q33" s="661"/>
      <c r="R33" s="661"/>
      <c r="S33" s="666">
        <v>7</v>
      </c>
      <c r="T33" s="661"/>
      <c r="U33" s="662"/>
      <c r="V33" s="668" t="s">
        <v>341</v>
      </c>
      <c r="W33" s="669"/>
      <c r="X33" s="669"/>
      <c r="Y33" s="669"/>
      <c r="Z33" s="669"/>
      <c r="AA33" s="670"/>
      <c r="AB33" s="671"/>
      <c r="AC33" s="672"/>
      <c r="AD33" s="672"/>
      <c r="AE33" s="672"/>
      <c r="AF33" s="672"/>
      <c r="AG33" s="672"/>
      <c r="AH33" s="672"/>
      <c r="AI33" s="672"/>
      <c r="AJ33" s="672"/>
      <c r="AK33" s="672"/>
      <c r="AL33" s="672"/>
      <c r="AM33" s="672"/>
      <c r="AN33" s="672"/>
      <c r="AO33" s="672"/>
      <c r="AP33" s="672"/>
      <c r="AQ33" s="673"/>
      <c r="AR33" s="685"/>
      <c r="AS33" s="661"/>
      <c r="AT33" s="661"/>
      <c r="AU33" s="661"/>
      <c r="AV33" s="661"/>
      <c r="AW33" s="662"/>
      <c r="AX33" s="674"/>
      <c r="AY33" s="675"/>
      <c r="AZ33" s="675"/>
      <c r="BA33" s="675"/>
      <c r="BB33" s="675"/>
      <c r="BC33" s="675"/>
      <c r="BD33" s="675"/>
      <c r="BE33" s="675"/>
      <c r="BF33" s="675"/>
      <c r="BG33" s="675"/>
      <c r="BH33" s="675"/>
      <c r="BI33" s="675"/>
      <c r="BJ33" s="675"/>
      <c r="BK33" s="675"/>
      <c r="BL33" s="675"/>
      <c r="BM33" s="675"/>
      <c r="BN33" s="675"/>
      <c r="BO33" s="675"/>
      <c r="BP33" s="675"/>
      <c r="BQ33" s="675"/>
      <c r="BR33" s="675"/>
      <c r="BS33" s="675"/>
      <c r="BT33" s="678"/>
      <c r="BU33" s="41"/>
      <c r="BV33" s="40"/>
      <c r="BW33" s="41"/>
      <c r="BX33" s="41"/>
      <c r="BY33" s="41"/>
      <c r="BZ33" s="41"/>
      <c r="CA33" s="41"/>
      <c r="CB33" s="41"/>
      <c r="CC33" s="30"/>
      <c r="CD33" s="30"/>
      <c r="CE33" s="30"/>
      <c r="CF33" s="30"/>
      <c r="CG33" s="30"/>
    </row>
    <row r="34" spans="1:85" s="5" customFormat="1" ht="20.100000000000001" customHeight="1" x14ac:dyDescent="0.45">
      <c r="A34" s="29"/>
      <c r="B34" s="35"/>
      <c r="C34" s="29"/>
      <c r="D34" s="37">
        <v>24</v>
      </c>
      <c r="E34" s="682" t="s">
        <v>404</v>
      </c>
      <c r="F34" s="683"/>
      <c r="G34" s="683"/>
      <c r="H34" s="683"/>
      <c r="I34" s="683"/>
      <c r="J34" s="683"/>
      <c r="K34" s="683"/>
      <c r="L34" s="684"/>
      <c r="M34" s="666" t="s">
        <v>8</v>
      </c>
      <c r="N34" s="661"/>
      <c r="O34" s="662"/>
      <c r="P34" s="666" t="s">
        <v>343</v>
      </c>
      <c r="Q34" s="661"/>
      <c r="R34" s="661"/>
      <c r="S34" s="666">
        <v>10</v>
      </c>
      <c r="T34" s="661"/>
      <c r="U34" s="662"/>
      <c r="V34" s="668" t="s">
        <v>296</v>
      </c>
      <c r="W34" s="669"/>
      <c r="X34" s="669"/>
      <c r="Y34" s="669"/>
      <c r="Z34" s="669"/>
      <c r="AA34" s="670"/>
      <c r="AB34" s="671"/>
      <c r="AC34" s="672"/>
      <c r="AD34" s="672"/>
      <c r="AE34" s="672"/>
      <c r="AF34" s="672"/>
      <c r="AG34" s="672"/>
      <c r="AH34" s="672"/>
      <c r="AI34" s="672"/>
      <c r="AJ34" s="672"/>
      <c r="AK34" s="672"/>
      <c r="AL34" s="672"/>
      <c r="AM34" s="672"/>
      <c r="AN34" s="672"/>
      <c r="AO34" s="672"/>
      <c r="AP34" s="672"/>
      <c r="AQ34" s="673"/>
      <c r="AR34" s="666" t="s">
        <v>342</v>
      </c>
      <c r="AS34" s="661"/>
      <c r="AT34" s="661"/>
      <c r="AU34" s="661"/>
      <c r="AV34" s="661"/>
      <c r="AW34" s="662"/>
      <c r="AX34" s="674"/>
      <c r="AY34" s="675"/>
      <c r="AZ34" s="675"/>
      <c r="BA34" s="675"/>
      <c r="BB34" s="675"/>
      <c r="BC34" s="675"/>
      <c r="BD34" s="675"/>
      <c r="BE34" s="675"/>
      <c r="BF34" s="675"/>
      <c r="BG34" s="675"/>
      <c r="BH34" s="675"/>
      <c r="BI34" s="675"/>
      <c r="BJ34" s="675"/>
      <c r="BK34" s="675"/>
      <c r="BL34" s="675"/>
      <c r="BM34" s="675"/>
      <c r="BN34" s="675"/>
      <c r="BO34" s="675"/>
      <c r="BP34" s="675"/>
      <c r="BQ34" s="675"/>
      <c r="BR34" s="675"/>
      <c r="BS34" s="675"/>
      <c r="BT34" s="678"/>
      <c r="BU34" s="29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31"/>
      <c r="CG34" s="31"/>
    </row>
    <row r="35" spans="1:85" s="5" customFormat="1" ht="20.100000000000001" customHeight="1" x14ac:dyDescent="0.45">
      <c r="A35" s="29"/>
      <c r="B35" s="35"/>
      <c r="C35" s="29"/>
      <c r="D35" s="37">
        <v>25</v>
      </c>
      <c r="E35" s="679" t="s">
        <v>71</v>
      </c>
      <c r="F35" s="680"/>
      <c r="G35" s="680"/>
      <c r="H35" s="680"/>
      <c r="I35" s="680"/>
      <c r="J35" s="680"/>
      <c r="K35" s="680"/>
      <c r="L35" s="681"/>
      <c r="M35" s="666" t="s">
        <v>47</v>
      </c>
      <c r="N35" s="661"/>
      <c r="O35" s="662"/>
      <c r="P35" s="666" t="s">
        <v>343</v>
      </c>
      <c r="Q35" s="661"/>
      <c r="R35" s="661"/>
      <c r="S35" s="666">
        <v>15</v>
      </c>
      <c r="T35" s="661"/>
      <c r="U35" s="662"/>
      <c r="V35" s="668" t="s">
        <v>297</v>
      </c>
      <c r="W35" s="669"/>
      <c r="X35" s="669"/>
      <c r="Y35" s="669"/>
      <c r="Z35" s="669"/>
      <c r="AA35" s="670"/>
      <c r="AB35" s="671"/>
      <c r="AC35" s="672"/>
      <c r="AD35" s="672"/>
      <c r="AE35" s="672"/>
      <c r="AF35" s="672"/>
      <c r="AG35" s="672"/>
      <c r="AH35" s="672"/>
      <c r="AI35" s="672"/>
      <c r="AJ35" s="672"/>
      <c r="AK35" s="672"/>
      <c r="AL35" s="672"/>
      <c r="AM35" s="672"/>
      <c r="AN35" s="672"/>
      <c r="AO35" s="672"/>
      <c r="AP35" s="672"/>
      <c r="AQ35" s="673"/>
      <c r="AR35" s="666"/>
      <c r="AS35" s="661"/>
      <c r="AT35" s="661"/>
      <c r="AU35" s="661"/>
      <c r="AV35" s="661"/>
      <c r="AW35" s="662"/>
      <c r="AX35" s="674"/>
      <c r="AY35" s="675"/>
      <c r="AZ35" s="675"/>
      <c r="BA35" s="675"/>
      <c r="BB35" s="675"/>
      <c r="BC35" s="675"/>
      <c r="BD35" s="675"/>
      <c r="BE35" s="675"/>
      <c r="BF35" s="675"/>
      <c r="BG35" s="675"/>
      <c r="BH35" s="675"/>
      <c r="BI35" s="675"/>
      <c r="BJ35" s="675"/>
      <c r="BK35" s="675"/>
      <c r="BL35" s="675"/>
      <c r="BM35" s="675"/>
      <c r="BN35" s="675"/>
      <c r="BO35" s="675"/>
      <c r="BP35" s="675"/>
      <c r="BQ35" s="675"/>
      <c r="BR35" s="675"/>
      <c r="BS35" s="675"/>
      <c r="BT35" s="678"/>
      <c r="BU35" s="29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31"/>
      <c r="CG35" s="3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679" t="s">
        <v>72</v>
      </c>
      <c r="F36" s="680"/>
      <c r="G36" s="680"/>
      <c r="H36" s="680"/>
      <c r="I36" s="680"/>
      <c r="J36" s="680"/>
      <c r="K36" s="680"/>
      <c r="L36" s="681"/>
      <c r="M36" s="666" t="s">
        <v>47</v>
      </c>
      <c r="N36" s="661"/>
      <c r="O36" s="662"/>
      <c r="P36" s="666" t="s">
        <v>343</v>
      </c>
      <c r="Q36" s="661"/>
      <c r="R36" s="661"/>
      <c r="S36" s="666">
        <v>15</v>
      </c>
      <c r="T36" s="661"/>
      <c r="U36" s="662"/>
      <c r="V36" s="668" t="s">
        <v>298</v>
      </c>
      <c r="W36" s="669"/>
      <c r="X36" s="669"/>
      <c r="Y36" s="669"/>
      <c r="Z36" s="669"/>
      <c r="AA36" s="670"/>
      <c r="AB36" s="671"/>
      <c r="AC36" s="672"/>
      <c r="AD36" s="672"/>
      <c r="AE36" s="672"/>
      <c r="AF36" s="672"/>
      <c r="AG36" s="672"/>
      <c r="AH36" s="672"/>
      <c r="AI36" s="672"/>
      <c r="AJ36" s="672"/>
      <c r="AK36" s="672"/>
      <c r="AL36" s="672"/>
      <c r="AM36" s="672"/>
      <c r="AN36" s="672"/>
      <c r="AO36" s="672"/>
      <c r="AP36" s="672"/>
      <c r="AQ36" s="673"/>
      <c r="AR36" s="666"/>
      <c r="AS36" s="661"/>
      <c r="AT36" s="661"/>
      <c r="AU36" s="661"/>
      <c r="AV36" s="661"/>
      <c r="AW36" s="662"/>
      <c r="AX36" s="674"/>
      <c r="AY36" s="675"/>
      <c r="AZ36" s="675"/>
      <c r="BA36" s="675"/>
      <c r="BB36" s="675"/>
      <c r="BC36" s="675"/>
      <c r="BD36" s="675"/>
      <c r="BE36" s="675"/>
      <c r="BF36" s="675"/>
      <c r="BG36" s="675"/>
      <c r="BH36" s="675"/>
      <c r="BI36" s="675"/>
      <c r="BJ36" s="675"/>
      <c r="BK36" s="675"/>
      <c r="BL36" s="675"/>
      <c r="BM36" s="675"/>
      <c r="BN36" s="675"/>
      <c r="BO36" s="675"/>
      <c r="BP36" s="675"/>
      <c r="BQ36" s="675"/>
      <c r="BR36" s="675"/>
      <c r="BS36" s="675"/>
      <c r="BT36" s="678"/>
      <c r="BU36" s="29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31"/>
      <c r="CG36" s="31"/>
    </row>
    <row r="37" spans="1:85" s="5" customFormat="1" ht="20.100000000000001" customHeight="1" x14ac:dyDescent="0.45">
      <c r="A37" s="29"/>
      <c r="B37" s="35"/>
      <c r="C37" s="29"/>
      <c r="D37" s="37">
        <v>27</v>
      </c>
      <c r="E37" s="679" t="s">
        <v>73</v>
      </c>
      <c r="F37" s="680"/>
      <c r="G37" s="680"/>
      <c r="H37" s="680"/>
      <c r="I37" s="680"/>
      <c r="J37" s="680"/>
      <c r="K37" s="680"/>
      <c r="L37" s="681"/>
      <c r="M37" s="666" t="s">
        <v>47</v>
      </c>
      <c r="N37" s="661"/>
      <c r="O37" s="662"/>
      <c r="P37" s="666" t="s">
        <v>343</v>
      </c>
      <c r="Q37" s="661"/>
      <c r="R37" s="661"/>
      <c r="S37" s="666">
        <v>15</v>
      </c>
      <c r="T37" s="661"/>
      <c r="U37" s="662"/>
      <c r="V37" s="668" t="s">
        <v>299</v>
      </c>
      <c r="W37" s="669"/>
      <c r="X37" s="669"/>
      <c r="Y37" s="669"/>
      <c r="Z37" s="669"/>
      <c r="AA37" s="670"/>
      <c r="AB37" s="671"/>
      <c r="AC37" s="672"/>
      <c r="AD37" s="672"/>
      <c r="AE37" s="672"/>
      <c r="AF37" s="672"/>
      <c r="AG37" s="672"/>
      <c r="AH37" s="672"/>
      <c r="AI37" s="672"/>
      <c r="AJ37" s="672"/>
      <c r="AK37" s="672"/>
      <c r="AL37" s="672"/>
      <c r="AM37" s="672"/>
      <c r="AN37" s="672"/>
      <c r="AO37" s="672"/>
      <c r="AP37" s="672"/>
      <c r="AQ37" s="673"/>
      <c r="AR37" s="666"/>
      <c r="AS37" s="661"/>
      <c r="AT37" s="661"/>
      <c r="AU37" s="661"/>
      <c r="AV37" s="661"/>
      <c r="AW37" s="662"/>
      <c r="AX37" s="674"/>
      <c r="AY37" s="675"/>
      <c r="AZ37" s="675"/>
      <c r="BA37" s="675"/>
      <c r="BB37" s="675"/>
      <c r="BC37" s="675"/>
      <c r="BD37" s="675"/>
      <c r="BE37" s="675"/>
      <c r="BF37" s="675"/>
      <c r="BG37" s="675"/>
      <c r="BH37" s="675"/>
      <c r="BI37" s="675"/>
      <c r="BJ37" s="675"/>
      <c r="BK37" s="675"/>
      <c r="BL37" s="675"/>
      <c r="BM37" s="675"/>
      <c r="BN37" s="675"/>
      <c r="BO37" s="675"/>
      <c r="BP37" s="675"/>
      <c r="BQ37" s="675"/>
      <c r="BR37" s="675"/>
      <c r="BS37" s="675"/>
      <c r="BT37" s="678"/>
      <c r="BU37" s="29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31"/>
      <c r="CG37" s="31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679" t="s">
        <v>74</v>
      </c>
      <c r="F38" s="680"/>
      <c r="G38" s="680"/>
      <c r="H38" s="680"/>
      <c r="I38" s="680"/>
      <c r="J38" s="680"/>
      <c r="K38" s="680"/>
      <c r="L38" s="681"/>
      <c r="M38" s="666" t="s">
        <v>47</v>
      </c>
      <c r="N38" s="661"/>
      <c r="O38" s="662"/>
      <c r="P38" s="666" t="s">
        <v>343</v>
      </c>
      <c r="Q38" s="661"/>
      <c r="R38" s="661"/>
      <c r="S38" s="666">
        <v>15</v>
      </c>
      <c r="T38" s="661"/>
      <c r="U38" s="662"/>
      <c r="V38" s="668" t="s">
        <v>300</v>
      </c>
      <c r="W38" s="669"/>
      <c r="X38" s="669"/>
      <c r="Y38" s="669"/>
      <c r="Z38" s="669"/>
      <c r="AA38" s="670"/>
      <c r="AB38" s="671"/>
      <c r="AC38" s="672"/>
      <c r="AD38" s="672"/>
      <c r="AE38" s="672"/>
      <c r="AF38" s="672"/>
      <c r="AG38" s="672"/>
      <c r="AH38" s="672"/>
      <c r="AI38" s="672"/>
      <c r="AJ38" s="672"/>
      <c r="AK38" s="672"/>
      <c r="AL38" s="672"/>
      <c r="AM38" s="672"/>
      <c r="AN38" s="672"/>
      <c r="AO38" s="672"/>
      <c r="AP38" s="672"/>
      <c r="AQ38" s="673"/>
      <c r="AR38" s="666"/>
      <c r="AS38" s="661"/>
      <c r="AT38" s="661"/>
      <c r="AU38" s="661"/>
      <c r="AV38" s="661"/>
      <c r="AW38" s="662"/>
      <c r="AX38" s="674"/>
      <c r="AY38" s="675"/>
      <c r="AZ38" s="675"/>
      <c r="BA38" s="675"/>
      <c r="BB38" s="675"/>
      <c r="BC38" s="675"/>
      <c r="BD38" s="675"/>
      <c r="BE38" s="675"/>
      <c r="BF38" s="675"/>
      <c r="BG38" s="675"/>
      <c r="BH38" s="675"/>
      <c r="BI38" s="675"/>
      <c r="BJ38" s="675"/>
      <c r="BK38" s="675"/>
      <c r="BL38" s="675"/>
      <c r="BM38" s="675"/>
      <c r="BN38" s="675"/>
      <c r="BO38" s="675"/>
      <c r="BP38" s="675"/>
      <c r="BQ38" s="675"/>
      <c r="BR38" s="675"/>
      <c r="BS38" s="675"/>
      <c r="BT38" s="678"/>
      <c r="BU38" s="29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31"/>
      <c r="CG38" s="3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679" t="s">
        <v>75</v>
      </c>
      <c r="F39" s="680"/>
      <c r="G39" s="680"/>
      <c r="H39" s="680"/>
      <c r="I39" s="680"/>
      <c r="J39" s="680"/>
      <c r="K39" s="680"/>
      <c r="L39" s="681"/>
      <c r="M39" s="666" t="s">
        <v>47</v>
      </c>
      <c r="N39" s="661"/>
      <c r="O39" s="662"/>
      <c r="P39" s="666" t="s">
        <v>343</v>
      </c>
      <c r="Q39" s="661"/>
      <c r="R39" s="661"/>
      <c r="S39" s="666">
        <v>15</v>
      </c>
      <c r="T39" s="661"/>
      <c r="U39" s="662"/>
      <c r="V39" s="668" t="s">
        <v>301</v>
      </c>
      <c r="W39" s="669"/>
      <c r="X39" s="669"/>
      <c r="Y39" s="669"/>
      <c r="Z39" s="669"/>
      <c r="AA39" s="670"/>
      <c r="AB39" s="671"/>
      <c r="AC39" s="672"/>
      <c r="AD39" s="672"/>
      <c r="AE39" s="672"/>
      <c r="AF39" s="672"/>
      <c r="AG39" s="672"/>
      <c r="AH39" s="672"/>
      <c r="AI39" s="672"/>
      <c r="AJ39" s="672"/>
      <c r="AK39" s="672"/>
      <c r="AL39" s="672"/>
      <c r="AM39" s="672"/>
      <c r="AN39" s="672"/>
      <c r="AO39" s="672"/>
      <c r="AP39" s="672"/>
      <c r="AQ39" s="673"/>
      <c r="AR39" s="666"/>
      <c r="AS39" s="661"/>
      <c r="AT39" s="661"/>
      <c r="AU39" s="661"/>
      <c r="AV39" s="661"/>
      <c r="AW39" s="662"/>
      <c r="AX39" s="674"/>
      <c r="AY39" s="675"/>
      <c r="AZ39" s="675"/>
      <c r="BA39" s="675"/>
      <c r="BB39" s="675"/>
      <c r="BC39" s="675"/>
      <c r="BD39" s="675"/>
      <c r="BE39" s="675"/>
      <c r="BF39" s="675"/>
      <c r="BG39" s="675"/>
      <c r="BH39" s="675"/>
      <c r="BI39" s="675"/>
      <c r="BJ39" s="675"/>
      <c r="BK39" s="675"/>
      <c r="BL39" s="675"/>
      <c r="BM39" s="675"/>
      <c r="BN39" s="675"/>
      <c r="BO39" s="675"/>
      <c r="BP39" s="675"/>
      <c r="BQ39" s="675"/>
      <c r="BR39" s="675"/>
      <c r="BS39" s="675"/>
      <c r="BT39" s="678"/>
      <c r="BU39" s="29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31"/>
      <c r="CG39" s="31"/>
    </row>
    <row r="40" spans="1:85" s="5" customFormat="1" ht="20.100000000000001" customHeight="1" x14ac:dyDescent="0.45">
      <c r="A40" s="29"/>
      <c r="B40" s="35"/>
      <c r="C40" s="29"/>
      <c r="D40" s="37">
        <v>30</v>
      </c>
      <c r="E40" s="679" t="s">
        <v>76</v>
      </c>
      <c r="F40" s="680"/>
      <c r="G40" s="680"/>
      <c r="H40" s="680"/>
      <c r="I40" s="680"/>
      <c r="J40" s="680"/>
      <c r="K40" s="680"/>
      <c r="L40" s="681"/>
      <c r="M40" s="666" t="s">
        <v>47</v>
      </c>
      <c r="N40" s="661"/>
      <c r="O40" s="662"/>
      <c r="P40" s="666" t="s">
        <v>343</v>
      </c>
      <c r="Q40" s="661"/>
      <c r="R40" s="661"/>
      <c r="S40" s="666">
        <v>15</v>
      </c>
      <c r="T40" s="661"/>
      <c r="U40" s="662"/>
      <c r="V40" s="668" t="s">
        <v>302</v>
      </c>
      <c r="W40" s="669"/>
      <c r="X40" s="669"/>
      <c r="Y40" s="669"/>
      <c r="Z40" s="669"/>
      <c r="AA40" s="670"/>
      <c r="AB40" s="671"/>
      <c r="AC40" s="672"/>
      <c r="AD40" s="672"/>
      <c r="AE40" s="672"/>
      <c r="AF40" s="672"/>
      <c r="AG40" s="672"/>
      <c r="AH40" s="672"/>
      <c r="AI40" s="672"/>
      <c r="AJ40" s="672"/>
      <c r="AK40" s="672"/>
      <c r="AL40" s="672"/>
      <c r="AM40" s="672"/>
      <c r="AN40" s="672"/>
      <c r="AO40" s="672"/>
      <c r="AP40" s="672"/>
      <c r="AQ40" s="673"/>
      <c r="AR40" s="666"/>
      <c r="AS40" s="661"/>
      <c r="AT40" s="661"/>
      <c r="AU40" s="661"/>
      <c r="AV40" s="661"/>
      <c r="AW40" s="662"/>
      <c r="AX40" s="674"/>
      <c r="AY40" s="675"/>
      <c r="AZ40" s="675"/>
      <c r="BA40" s="675"/>
      <c r="BB40" s="675"/>
      <c r="BC40" s="675"/>
      <c r="BD40" s="675"/>
      <c r="BE40" s="675"/>
      <c r="BF40" s="675"/>
      <c r="BG40" s="675"/>
      <c r="BH40" s="675"/>
      <c r="BI40" s="675"/>
      <c r="BJ40" s="675"/>
      <c r="BK40" s="675"/>
      <c r="BL40" s="675"/>
      <c r="BM40" s="675"/>
      <c r="BN40" s="675"/>
      <c r="BO40" s="675"/>
      <c r="BP40" s="675"/>
      <c r="BQ40" s="675"/>
      <c r="BR40" s="675"/>
      <c r="BS40" s="675"/>
      <c r="BT40" s="678"/>
      <c r="BU40" s="29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31"/>
      <c r="CG40" s="3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679" t="s">
        <v>77</v>
      </c>
      <c r="F41" s="680"/>
      <c r="G41" s="680"/>
      <c r="H41" s="680"/>
      <c r="I41" s="680"/>
      <c r="J41" s="680"/>
      <c r="K41" s="680"/>
      <c r="L41" s="681"/>
      <c r="M41" s="666" t="s">
        <v>47</v>
      </c>
      <c r="N41" s="661"/>
      <c r="O41" s="662"/>
      <c r="P41" s="666" t="s">
        <v>343</v>
      </c>
      <c r="Q41" s="661"/>
      <c r="R41" s="661"/>
      <c r="S41" s="666">
        <v>15</v>
      </c>
      <c r="T41" s="661"/>
      <c r="U41" s="662"/>
      <c r="V41" s="668" t="s">
        <v>303</v>
      </c>
      <c r="W41" s="669"/>
      <c r="X41" s="669"/>
      <c r="Y41" s="669"/>
      <c r="Z41" s="669"/>
      <c r="AA41" s="670"/>
      <c r="AB41" s="671"/>
      <c r="AC41" s="672"/>
      <c r="AD41" s="672"/>
      <c r="AE41" s="672"/>
      <c r="AF41" s="672"/>
      <c r="AG41" s="672"/>
      <c r="AH41" s="672"/>
      <c r="AI41" s="672"/>
      <c r="AJ41" s="672"/>
      <c r="AK41" s="672"/>
      <c r="AL41" s="672"/>
      <c r="AM41" s="672"/>
      <c r="AN41" s="672"/>
      <c r="AO41" s="672"/>
      <c r="AP41" s="672"/>
      <c r="AQ41" s="673"/>
      <c r="AR41" s="666"/>
      <c r="AS41" s="661"/>
      <c r="AT41" s="661"/>
      <c r="AU41" s="661"/>
      <c r="AV41" s="661"/>
      <c r="AW41" s="662"/>
      <c r="AX41" s="674"/>
      <c r="AY41" s="675"/>
      <c r="AZ41" s="675"/>
      <c r="BA41" s="675"/>
      <c r="BB41" s="675"/>
      <c r="BC41" s="675"/>
      <c r="BD41" s="675"/>
      <c r="BE41" s="675"/>
      <c r="BF41" s="675"/>
      <c r="BG41" s="675"/>
      <c r="BH41" s="675"/>
      <c r="BI41" s="675"/>
      <c r="BJ41" s="675"/>
      <c r="BK41" s="675"/>
      <c r="BL41" s="675"/>
      <c r="BM41" s="675"/>
      <c r="BN41" s="675"/>
      <c r="BO41" s="675"/>
      <c r="BP41" s="675"/>
      <c r="BQ41" s="675"/>
      <c r="BR41" s="675"/>
      <c r="BS41" s="675"/>
      <c r="BT41" s="678"/>
      <c r="BU41" s="29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31"/>
      <c r="CG41" s="31"/>
    </row>
    <row r="42" spans="1:85" s="5" customFormat="1" ht="20.100000000000001" customHeight="1" x14ac:dyDescent="0.45">
      <c r="A42" s="29"/>
      <c r="B42" s="35"/>
      <c r="C42" s="29"/>
      <c r="D42" s="37">
        <v>32</v>
      </c>
      <c r="E42" s="679" t="s">
        <v>78</v>
      </c>
      <c r="F42" s="680"/>
      <c r="G42" s="680"/>
      <c r="H42" s="680"/>
      <c r="I42" s="680"/>
      <c r="J42" s="680"/>
      <c r="K42" s="680"/>
      <c r="L42" s="681"/>
      <c r="M42" s="666" t="s">
        <v>47</v>
      </c>
      <c r="N42" s="661"/>
      <c r="O42" s="662"/>
      <c r="P42" s="666" t="s">
        <v>343</v>
      </c>
      <c r="Q42" s="661"/>
      <c r="R42" s="661"/>
      <c r="S42" s="666">
        <v>15</v>
      </c>
      <c r="T42" s="661"/>
      <c r="U42" s="662"/>
      <c r="V42" s="668" t="s">
        <v>304</v>
      </c>
      <c r="W42" s="669"/>
      <c r="X42" s="669"/>
      <c r="Y42" s="669"/>
      <c r="Z42" s="669"/>
      <c r="AA42" s="670"/>
      <c r="AB42" s="671"/>
      <c r="AC42" s="672"/>
      <c r="AD42" s="672"/>
      <c r="AE42" s="672"/>
      <c r="AF42" s="672"/>
      <c r="AG42" s="672"/>
      <c r="AH42" s="672"/>
      <c r="AI42" s="672"/>
      <c r="AJ42" s="672"/>
      <c r="AK42" s="672"/>
      <c r="AL42" s="672"/>
      <c r="AM42" s="672"/>
      <c r="AN42" s="672"/>
      <c r="AO42" s="672"/>
      <c r="AP42" s="672"/>
      <c r="AQ42" s="673"/>
      <c r="AR42" s="666"/>
      <c r="AS42" s="661"/>
      <c r="AT42" s="661"/>
      <c r="AU42" s="661"/>
      <c r="AV42" s="661"/>
      <c r="AW42" s="662"/>
      <c r="AX42" s="674"/>
      <c r="AY42" s="675"/>
      <c r="AZ42" s="675"/>
      <c r="BA42" s="675"/>
      <c r="BB42" s="675"/>
      <c r="BC42" s="675"/>
      <c r="BD42" s="675"/>
      <c r="BE42" s="675"/>
      <c r="BF42" s="675"/>
      <c r="BG42" s="675"/>
      <c r="BH42" s="675"/>
      <c r="BI42" s="675"/>
      <c r="BJ42" s="675"/>
      <c r="BK42" s="675"/>
      <c r="BL42" s="675"/>
      <c r="BM42" s="675"/>
      <c r="BN42" s="675"/>
      <c r="BO42" s="675"/>
      <c r="BP42" s="675"/>
      <c r="BQ42" s="675"/>
      <c r="BR42" s="675"/>
      <c r="BS42" s="675"/>
      <c r="BT42" s="678"/>
      <c r="BU42" s="29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31"/>
      <c r="CG42" s="31"/>
    </row>
    <row r="43" spans="1:85" s="5" customFormat="1" ht="20.100000000000001" customHeight="1" x14ac:dyDescent="0.45">
      <c r="A43" s="29"/>
      <c r="B43" s="35"/>
      <c r="C43" s="29"/>
      <c r="D43" s="37">
        <v>33</v>
      </c>
      <c r="E43" s="679" t="s">
        <v>79</v>
      </c>
      <c r="F43" s="680"/>
      <c r="G43" s="680"/>
      <c r="H43" s="680"/>
      <c r="I43" s="680"/>
      <c r="J43" s="680"/>
      <c r="K43" s="680"/>
      <c r="L43" s="681"/>
      <c r="M43" s="666" t="s">
        <v>47</v>
      </c>
      <c r="N43" s="661"/>
      <c r="O43" s="662"/>
      <c r="P43" s="666" t="s">
        <v>343</v>
      </c>
      <c r="Q43" s="661"/>
      <c r="R43" s="661"/>
      <c r="S43" s="666">
        <v>15</v>
      </c>
      <c r="T43" s="661"/>
      <c r="U43" s="662"/>
      <c r="V43" s="668" t="s">
        <v>305</v>
      </c>
      <c r="W43" s="669"/>
      <c r="X43" s="669"/>
      <c r="Y43" s="669"/>
      <c r="Z43" s="669"/>
      <c r="AA43" s="670"/>
      <c r="AB43" s="671"/>
      <c r="AC43" s="672"/>
      <c r="AD43" s="672"/>
      <c r="AE43" s="672"/>
      <c r="AF43" s="672"/>
      <c r="AG43" s="672"/>
      <c r="AH43" s="672"/>
      <c r="AI43" s="672"/>
      <c r="AJ43" s="672"/>
      <c r="AK43" s="672"/>
      <c r="AL43" s="672"/>
      <c r="AM43" s="672"/>
      <c r="AN43" s="672"/>
      <c r="AO43" s="672"/>
      <c r="AP43" s="672"/>
      <c r="AQ43" s="673"/>
      <c r="AR43" s="666"/>
      <c r="AS43" s="661"/>
      <c r="AT43" s="661"/>
      <c r="AU43" s="661"/>
      <c r="AV43" s="661"/>
      <c r="AW43" s="662"/>
      <c r="AX43" s="674"/>
      <c r="AY43" s="675"/>
      <c r="AZ43" s="675"/>
      <c r="BA43" s="675"/>
      <c r="BB43" s="675"/>
      <c r="BC43" s="675"/>
      <c r="BD43" s="675"/>
      <c r="BE43" s="675"/>
      <c r="BF43" s="675"/>
      <c r="BG43" s="675"/>
      <c r="BH43" s="675"/>
      <c r="BI43" s="675"/>
      <c r="BJ43" s="675"/>
      <c r="BK43" s="675"/>
      <c r="BL43" s="675"/>
      <c r="BM43" s="675"/>
      <c r="BN43" s="675"/>
      <c r="BO43" s="675"/>
      <c r="BP43" s="675"/>
      <c r="BQ43" s="675"/>
      <c r="BR43" s="675"/>
      <c r="BS43" s="675"/>
      <c r="BT43" s="678"/>
      <c r="BU43" s="29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31"/>
      <c r="CG43" s="31"/>
    </row>
    <row r="44" spans="1:85" s="5" customFormat="1" ht="20.100000000000001" customHeight="1" x14ac:dyDescent="0.45">
      <c r="A44" s="29"/>
      <c r="B44" s="35"/>
      <c r="C44" s="29"/>
      <c r="D44" s="37">
        <v>34</v>
      </c>
      <c r="E44" s="679" t="s">
        <v>80</v>
      </c>
      <c r="F44" s="680"/>
      <c r="G44" s="680"/>
      <c r="H44" s="680"/>
      <c r="I44" s="680"/>
      <c r="J44" s="680"/>
      <c r="K44" s="680"/>
      <c r="L44" s="681"/>
      <c r="M44" s="666" t="s">
        <v>47</v>
      </c>
      <c r="N44" s="661"/>
      <c r="O44" s="662"/>
      <c r="P44" s="666" t="s">
        <v>343</v>
      </c>
      <c r="Q44" s="661"/>
      <c r="R44" s="661"/>
      <c r="S44" s="666">
        <v>15</v>
      </c>
      <c r="T44" s="661"/>
      <c r="U44" s="662"/>
      <c r="V44" s="668" t="s">
        <v>306</v>
      </c>
      <c r="W44" s="669"/>
      <c r="X44" s="669"/>
      <c r="Y44" s="669"/>
      <c r="Z44" s="669"/>
      <c r="AA44" s="670"/>
      <c r="AB44" s="671"/>
      <c r="AC44" s="672"/>
      <c r="AD44" s="672"/>
      <c r="AE44" s="672"/>
      <c r="AF44" s="672"/>
      <c r="AG44" s="672"/>
      <c r="AH44" s="672"/>
      <c r="AI44" s="672"/>
      <c r="AJ44" s="672"/>
      <c r="AK44" s="672"/>
      <c r="AL44" s="672"/>
      <c r="AM44" s="672"/>
      <c r="AN44" s="672"/>
      <c r="AO44" s="672"/>
      <c r="AP44" s="672"/>
      <c r="AQ44" s="673"/>
      <c r="AR44" s="666"/>
      <c r="AS44" s="661"/>
      <c r="AT44" s="661"/>
      <c r="AU44" s="661"/>
      <c r="AV44" s="661"/>
      <c r="AW44" s="662"/>
      <c r="AX44" s="674"/>
      <c r="AY44" s="675"/>
      <c r="AZ44" s="675"/>
      <c r="BA44" s="675"/>
      <c r="BB44" s="675"/>
      <c r="BC44" s="675"/>
      <c r="BD44" s="675"/>
      <c r="BE44" s="675"/>
      <c r="BF44" s="675"/>
      <c r="BG44" s="675"/>
      <c r="BH44" s="675"/>
      <c r="BI44" s="675"/>
      <c r="BJ44" s="675"/>
      <c r="BK44" s="675"/>
      <c r="BL44" s="675"/>
      <c r="BM44" s="675"/>
      <c r="BN44" s="675"/>
      <c r="BO44" s="675"/>
      <c r="BP44" s="675"/>
      <c r="BQ44" s="675"/>
      <c r="BR44" s="675"/>
      <c r="BS44" s="675"/>
      <c r="BT44" s="678"/>
      <c r="BU44" s="29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31"/>
      <c r="CG44" s="31"/>
    </row>
    <row r="45" spans="1:85" s="5" customFormat="1" ht="20.100000000000001" customHeight="1" x14ac:dyDescent="0.45">
      <c r="A45" s="29"/>
      <c r="B45" s="35"/>
      <c r="C45" s="29"/>
      <c r="D45" s="37">
        <v>35</v>
      </c>
      <c r="E45" s="679" t="s">
        <v>81</v>
      </c>
      <c r="F45" s="680"/>
      <c r="G45" s="680"/>
      <c r="H45" s="680"/>
      <c r="I45" s="680"/>
      <c r="J45" s="680"/>
      <c r="K45" s="680"/>
      <c r="L45" s="681"/>
      <c r="M45" s="666" t="s">
        <v>47</v>
      </c>
      <c r="N45" s="661"/>
      <c r="O45" s="662"/>
      <c r="P45" s="666" t="s">
        <v>343</v>
      </c>
      <c r="Q45" s="661"/>
      <c r="R45" s="661"/>
      <c r="S45" s="666">
        <v>15</v>
      </c>
      <c r="T45" s="661"/>
      <c r="U45" s="662"/>
      <c r="V45" s="668" t="s">
        <v>307</v>
      </c>
      <c r="W45" s="669"/>
      <c r="X45" s="669"/>
      <c r="Y45" s="669"/>
      <c r="Z45" s="669"/>
      <c r="AA45" s="670"/>
      <c r="AB45" s="671"/>
      <c r="AC45" s="672"/>
      <c r="AD45" s="672"/>
      <c r="AE45" s="672"/>
      <c r="AF45" s="672"/>
      <c r="AG45" s="672"/>
      <c r="AH45" s="672"/>
      <c r="AI45" s="672"/>
      <c r="AJ45" s="672"/>
      <c r="AK45" s="672"/>
      <c r="AL45" s="672"/>
      <c r="AM45" s="672"/>
      <c r="AN45" s="672"/>
      <c r="AO45" s="672"/>
      <c r="AP45" s="672"/>
      <c r="AQ45" s="673"/>
      <c r="AR45" s="666"/>
      <c r="AS45" s="661"/>
      <c r="AT45" s="661"/>
      <c r="AU45" s="661"/>
      <c r="AV45" s="661"/>
      <c r="AW45" s="662"/>
      <c r="AX45" s="674"/>
      <c r="AY45" s="675"/>
      <c r="AZ45" s="675"/>
      <c r="BA45" s="675"/>
      <c r="BB45" s="675"/>
      <c r="BC45" s="675"/>
      <c r="BD45" s="675"/>
      <c r="BE45" s="675"/>
      <c r="BF45" s="675"/>
      <c r="BG45" s="675"/>
      <c r="BH45" s="675"/>
      <c r="BI45" s="675"/>
      <c r="BJ45" s="675"/>
      <c r="BK45" s="675"/>
      <c r="BL45" s="675"/>
      <c r="BM45" s="675"/>
      <c r="BN45" s="675"/>
      <c r="BO45" s="675"/>
      <c r="BP45" s="675"/>
      <c r="BQ45" s="675"/>
      <c r="BR45" s="675"/>
      <c r="BS45" s="675"/>
      <c r="BT45" s="678"/>
      <c r="BU45" s="29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31"/>
      <c r="CG45" s="31"/>
    </row>
    <row r="46" spans="1:85" s="5" customFormat="1" ht="20.100000000000001" customHeight="1" x14ac:dyDescent="0.45">
      <c r="A46" s="29"/>
      <c r="B46" s="35"/>
      <c r="C46" s="29"/>
      <c r="D46" s="37">
        <v>36</v>
      </c>
      <c r="E46" s="679" t="s">
        <v>82</v>
      </c>
      <c r="F46" s="680"/>
      <c r="G46" s="680"/>
      <c r="H46" s="680"/>
      <c r="I46" s="680"/>
      <c r="J46" s="680"/>
      <c r="K46" s="680"/>
      <c r="L46" s="681"/>
      <c r="M46" s="666" t="s">
        <v>47</v>
      </c>
      <c r="N46" s="661"/>
      <c r="O46" s="662"/>
      <c r="P46" s="666" t="s">
        <v>343</v>
      </c>
      <c r="Q46" s="661"/>
      <c r="R46" s="661"/>
      <c r="S46" s="666">
        <v>15</v>
      </c>
      <c r="T46" s="661"/>
      <c r="U46" s="662"/>
      <c r="V46" s="668" t="s">
        <v>308</v>
      </c>
      <c r="W46" s="669"/>
      <c r="X46" s="669"/>
      <c r="Y46" s="669"/>
      <c r="Z46" s="669"/>
      <c r="AA46" s="670"/>
      <c r="AB46" s="671"/>
      <c r="AC46" s="672"/>
      <c r="AD46" s="672"/>
      <c r="AE46" s="672"/>
      <c r="AF46" s="672"/>
      <c r="AG46" s="672"/>
      <c r="AH46" s="672"/>
      <c r="AI46" s="672"/>
      <c r="AJ46" s="672"/>
      <c r="AK46" s="672"/>
      <c r="AL46" s="672"/>
      <c r="AM46" s="672"/>
      <c r="AN46" s="672"/>
      <c r="AO46" s="672"/>
      <c r="AP46" s="672"/>
      <c r="AQ46" s="673"/>
      <c r="AR46" s="666"/>
      <c r="AS46" s="661"/>
      <c r="AT46" s="661"/>
      <c r="AU46" s="661"/>
      <c r="AV46" s="661"/>
      <c r="AW46" s="662"/>
      <c r="AX46" s="674"/>
      <c r="AY46" s="675"/>
      <c r="AZ46" s="675"/>
      <c r="BA46" s="675"/>
      <c r="BB46" s="675"/>
      <c r="BC46" s="675"/>
      <c r="BD46" s="675"/>
      <c r="BE46" s="675"/>
      <c r="BF46" s="675"/>
      <c r="BG46" s="675"/>
      <c r="BH46" s="675"/>
      <c r="BI46" s="675"/>
      <c r="BJ46" s="675"/>
      <c r="BK46" s="675"/>
      <c r="BL46" s="675"/>
      <c r="BM46" s="675"/>
      <c r="BN46" s="675"/>
      <c r="BO46" s="675"/>
      <c r="BP46" s="675"/>
      <c r="BQ46" s="675"/>
      <c r="BR46" s="675"/>
      <c r="BS46" s="675"/>
      <c r="BT46" s="678"/>
      <c r="BU46" s="29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31"/>
      <c r="CG46" s="31"/>
    </row>
    <row r="47" spans="1:85" s="5" customFormat="1" ht="20.100000000000001" customHeight="1" x14ac:dyDescent="0.45">
      <c r="A47" s="29"/>
      <c r="B47" s="35"/>
      <c r="C47" s="29"/>
      <c r="D47" s="37">
        <v>37</v>
      </c>
      <c r="E47" s="679" t="s">
        <v>83</v>
      </c>
      <c r="F47" s="680"/>
      <c r="G47" s="680"/>
      <c r="H47" s="680"/>
      <c r="I47" s="680"/>
      <c r="J47" s="680"/>
      <c r="K47" s="680"/>
      <c r="L47" s="681"/>
      <c r="M47" s="666" t="s">
        <v>47</v>
      </c>
      <c r="N47" s="661"/>
      <c r="O47" s="662"/>
      <c r="P47" s="666" t="s">
        <v>343</v>
      </c>
      <c r="Q47" s="661"/>
      <c r="R47" s="661"/>
      <c r="S47" s="666">
        <v>15</v>
      </c>
      <c r="T47" s="661"/>
      <c r="U47" s="662"/>
      <c r="V47" s="668" t="s">
        <v>309</v>
      </c>
      <c r="W47" s="669"/>
      <c r="X47" s="669"/>
      <c r="Y47" s="669"/>
      <c r="Z47" s="669"/>
      <c r="AA47" s="670"/>
      <c r="AB47" s="671"/>
      <c r="AC47" s="672"/>
      <c r="AD47" s="672"/>
      <c r="AE47" s="672"/>
      <c r="AF47" s="672"/>
      <c r="AG47" s="672"/>
      <c r="AH47" s="672"/>
      <c r="AI47" s="672"/>
      <c r="AJ47" s="672"/>
      <c r="AK47" s="672"/>
      <c r="AL47" s="672"/>
      <c r="AM47" s="672"/>
      <c r="AN47" s="672"/>
      <c r="AO47" s="672"/>
      <c r="AP47" s="672"/>
      <c r="AQ47" s="673"/>
      <c r="AR47" s="666"/>
      <c r="AS47" s="661"/>
      <c r="AT47" s="661"/>
      <c r="AU47" s="661"/>
      <c r="AV47" s="661"/>
      <c r="AW47" s="662"/>
      <c r="AX47" s="674"/>
      <c r="AY47" s="675"/>
      <c r="AZ47" s="675"/>
      <c r="BA47" s="675"/>
      <c r="BB47" s="675"/>
      <c r="BC47" s="675"/>
      <c r="BD47" s="675"/>
      <c r="BE47" s="675"/>
      <c r="BF47" s="675"/>
      <c r="BG47" s="675"/>
      <c r="BH47" s="675"/>
      <c r="BI47" s="675"/>
      <c r="BJ47" s="675"/>
      <c r="BK47" s="675"/>
      <c r="BL47" s="675"/>
      <c r="BM47" s="675"/>
      <c r="BN47" s="675"/>
      <c r="BO47" s="675"/>
      <c r="BP47" s="675"/>
      <c r="BQ47" s="675"/>
      <c r="BR47" s="675"/>
      <c r="BS47" s="675"/>
      <c r="BT47" s="678"/>
      <c r="BU47" s="29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31"/>
      <c r="CG47" s="31"/>
    </row>
    <row r="48" spans="1:85" s="5" customFormat="1" ht="20.100000000000001" customHeight="1" x14ac:dyDescent="0.45">
      <c r="A48" s="29"/>
      <c r="B48" s="35"/>
      <c r="C48" s="29"/>
      <c r="D48" s="37">
        <v>38</v>
      </c>
      <c r="E48" s="679" t="s">
        <v>84</v>
      </c>
      <c r="F48" s="680"/>
      <c r="G48" s="680"/>
      <c r="H48" s="680"/>
      <c r="I48" s="680"/>
      <c r="J48" s="680"/>
      <c r="K48" s="680"/>
      <c r="L48" s="681"/>
      <c r="M48" s="666" t="s">
        <v>47</v>
      </c>
      <c r="N48" s="661"/>
      <c r="O48" s="662"/>
      <c r="P48" s="666" t="s">
        <v>343</v>
      </c>
      <c r="Q48" s="661"/>
      <c r="R48" s="661"/>
      <c r="S48" s="666">
        <v>15</v>
      </c>
      <c r="T48" s="661"/>
      <c r="U48" s="662"/>
      <c r="V48" s="668" t="s">
        <v>310</v>
      </c>
      <c r="W48" s="669"/>
      <c r="X48" s="669"/>
      <c r="Y48" s="669"/>
      <c r="Z48" s="669"/>
      <c r="AA48" s="670"/>
      <c r="AB48" s="671"/>
      <c r="AC48" s="672"/>
      <c r="AD48" s="672"/>
      <c r="AE48" s="672"/>
      <c r="AF48" s="672"/>
      <c r="AG48" s="672"/>
      <c r="AH48" s="672"/>
      <c r="AI48" s="672"/>
      <c r="AJ48" s="672"/>
      <c r="AK48" s="672"/>
      <c r="AL48" s="672"/>
      <c r="AM48" s="672"/>
      <c r="AN48" s="672"/>
      <c r="AO48" s="672"/>
      <c r="AP48" s="672"/>
      <c r="AQ48" s="673"/>
      <c r="AR48" s="666"/>
      <c r="AS48" s="661"/>
      <c r="AT48" s="661"/>
      <c r="AU48" s="661"/>
      <c r="AV48" s="661"/>
      <c r="AW48" s="662"/>
      <c r="AX48" s="674"/>
      <c r="AY48" s="675"/>
      <c r="AZ48" s="675"/>
      <c r="BA48" s="675"/>
      <c r="BB48" s="675"/>
      <c r="BC48" s="675"/>
      <c r="BD48" s="675"/>
      <c r="BE48" s="675"/>
      <c r="BF48" s="675"/>
      <c r="BG48" s="675"/>
      <c r="BH48" s="675"/>
      <c r="BI48" s="675"/>
      <c r="BJ48" s="675"/>
      <c r="BK48" s="675"/>
      <c r="BL48" s="675"/>
      <c r="BM48" s="675"/>
      <c r="BN48" s="675"/>
      <c r="BO48" s="675"/>
      <c r="BP48" s="675"/>
      <c r="BQ48" s="675"/>
      <c r="BR48" s="675"/>
      <c r="BS48" s="675"/>
      <c r="BT48" s="678"/>
      <c r="BU48" s="29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31"/>
      <c r="CG48" s="31"/>
    </row>
    <row r="49" spans="1:85" s="5" customFormat="1" ht="20.100000000000001" customHeight="1" x14ac:dyDescent="0.45">
      <c r="A49" s="29"/>
      <c r="B49" s="35"/>
      <c r="C49" s="29"/>
      <c r="D49" s="37">
        <v>39</v>
      </c>
      <c r="E49" s="679" t="s">
        <v>85</v>
      </c>
      <c r="F49" s="680"/>
      <c r="G49" s="680"/>
      <c r="H49" s="680"/>
      <c r="I49" s="680"/>
      <c r="J49" s="680"/>
      <c r="K49" s="680"/>
      <c r="L49" s="681"/>
      <c r="M49" s="666" t="s">
        <v>47</v>
      </c>
      <c r="N49" s="661"/>
      <c r="O49" s="662"/>
      <c r="P49" s="666" t="s">
        <v>343</v>
      </c>
      <c r="Q49" s="661"/>
      <c r="R49" s="661"/>
      <c r="S49" s="666">
        <v>15</v>
      </c>
      <c r="T49" s="661"/>
      <c r="U49" s="662"/>
      <c r="V49" s="668" t="s">
        <v>311</v>
      </c>
      <c r="W49" s="669"/>
      <c r="X49" s="669"/>
      <c r="Y49" s="669"/>
      <c r="Z49" s="669"/>
      <c r="AA49" s="670"/>
      <c r="AB49" s="671"/>
      <c r="AC49" s="672"/>
      <c r="AD49" s="672"/>
      <c r="AE49" s="672"/>
      <c r="AF49" s="672"/>
      <c r="AG49" s="672"/>
      <c r="AH49" s="672"/>
      <c r="AI49" s="672"/>
      <c r="AJ49" s="672"/>
      <c r="AK49" s="672"/>
      <c r="AL49" s="672"/>
      <c r="AM49" s="672"/>
      <c r="AN49" s="672"/>
      <c r="AO49" s="672"/>
      <c r="AP49" s="672"/>
      <c r="AQ49" s="673"/>
      <c r="AR49" s="666"/>
      <c r="AS49" s="661"/>
      <c r="AT49" s="661"/>
      <c r="AU49" s="661"/>
      <c r="AV49" s="661"/>
      <c r="AW49" s="662"/>
      <c r="AX49" s="674"/>
      <c r="AY49" s="675"/>
      <c r="AZ49" s="675"/>
      <c r="BA49" s="675"/>
      <c r="BB49" s="675"/>
      <c r="BC49" s="675"/>
      <c r="BD49" s="675"/>
      <c r="BE49" s="675"/>
      <c r="BF49" s="675"/>
      <c r="BG49" s="675"/>
      <c r="BH49" s="675"/>
      <c r="BI49" s="675"/>
      <c r="BJ49" s="675"/>
      <c r="BK49" s="675"/>
      <c r="BL49" s="675"/>
      <c r="BM49" s="675"/>
      <c r="BN49" s="675"/>
      <c r="BO49" s="675"/>
      <c r="BP49" s="675"/>
      <c r="BQ49" s="675"/>
      <c r="BR49" s="675"/>
      <c r="BS49" s="675"/>
      <c r="BT49" s="678"/>
      <c r="BU49" s="29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31"/>
      <c r="CG49" s="31"/>
    </row>
    <row r="50" spans="1:85" s="5" customFormat="1" ht="20.100000000000001" customHeight="1" x14ac:dyDescent="0.45">
      <c r="A50" s="29"/>
      <c r="B50" s="35"/>
      <c r="C50" s="29"/>
      <c r="D50" s="37">
        <v>40</v>
      </c>
      <c r="E50" s="679" t="s">
        <v>86</v>
      </c>
      <c r="F50" s="680"/>
      <c r="G50" s="680"/>
      <c r="H50" s="680"/>
      <c r="I50" s="680"/>
      <c r="J50" s="680"/>
      <c r="K50" s="680"/>
      <c r="L50" s="681"/>
      <c r="M50" s="666" t="s">
        <v>47</v>
      </c>
      <c r="N50" s="661"/>
      <c r="O50" s="662"/>
      <c r="P50" s="666" t="s">
        <v>343</v>
      </c>
      <c r="Q50" s="661"/>
      <c r="R50" s="661"/>
      <c r="S50" s="666">
        <v>15</v>
      </c>
      <c r="T50" s="661"/>
      <c r="U50" s="662"/>
      <c r="V50" s="668" t="s">
        <v>312</v>
      </c>
      <c r="W50" s="669"/>
      <c r="X50" s="669"/>
      <c r="Y50" s="669"/>
      <c r="Z50" s="669"/>
      <c r="AA50" s="670"/>
      <c r="AB50" s="671"/>
      <c r="AC50" s="672"/>
      <c r="AD50" s="672"/>
      <c r="AE50" s="672"/>
      <c r="AF50" s="672"/>
      <c r="AG50" s="672"/>
      <c r="AH50" s="672"/>
      <c r="AI50" s="672"/>
      <c r="AJ50" s="672"/>
      <c r="AK50" s="672"/>
      <c r="AL50" s="672"/>
      <c r="AM50" s="672"/>
      <c r="AN50" s="672"/>
      <c r="AO50" s="672"/>
      <c r="AP50" s="672"/>
      <c r="AQ50" s="673"/>
      <c r="AR50" s="666"/>
      <c r="AS50" s="661"/>
      <c r="AT50" s="661"/>
      <c r="AU50" s="661"/>
      <c r="AV50" s="661"/>
      <c r="AW50" s="662"/>
      <c r="AX50" s="674"/>
      <c r="AY50" s="675"/>
      <c r="AZ50" s="675"/>
      <c r="BA50" s="675"/>
      <c r="BB50" s="675"/>
      <c r="BC50" s="675"/>
      <c r="BD50" s="675"/>
      <c r="BE50" s="675"/>
      <c r="BF50" s="675"/>
      <c r="BG50" s="675"/>
      <c r="BH50" s="675"/>
      <c r="BI50" s="675"/>
      <c r="BJ50" s="675"/>
      <c r="BK50" s="675"/>
      <c r="BL50" s="675"/>
      <c r="BM50" s="675"/>
      <c r="BN50" s="675"/>
      <c r="BO50" s="675"/>
      <c r="BP50" s="675"/>
      <c r="BQ50" s="675"/>
      <c r="BR50" s="675"/>
      <c r="BS50" s="675"/>
      <c r="BT50" s="678"/>
      <c r="BU50" s="29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31"/>
      <c r="CG50" s="31"/>
    </row>
    <row r="51" spans="1:85" s="5" customFormat="1" ht="20.100000000000001" customHeight="1" x14ac:dyDescent="0.45">
      <c r="A51" s="29"/>
      <c r="B51" s="35"/>
      <c r="C51" s="29"/>
      <c r="D51" s="37">
        <v>41</v>
      </c>
      <c r="E51" s="679" t="s">
        <v>87</v>
      </c>
      <c r="F51" s="680"/>
      <c r="G51" s="680"/>
      <c r="H51" s="680"/>
      <c r="I51" s="680"/>
      <c r="J51" s="680"/>
      <c r="K51" s="680"/>
      <c r="L51" s="681"/>
      <c r="M51" s="666" t="s">
        <v>47</v>
      </c>
      <c r="N51" s="661"/>
      <c r="O51" s="662"/>
      <c r="P51" s="666" t="s">
        <v>343</v>
      </c>
      <c r="Q51" s="661"/>
      <c r="R51" s="661"/>
      <c r="S51" s="666">
        <v>15</v>
      </c>
      <c r="T51" s="661"/>
      <c r="U51" s="662"/>
      <c r="V51" s="668" t="s">
        <v>313</v>
      </c>
      <c r="W51" s="669"/>
      <c r="X51" s="669"/>
      <c r="Y51" s="669"/>
      <c r="Z51" s="669"/>
      <c r="AA51" s="670"/>
      <c r="AB51" s="671"/>
      <c r="AC51" s="672"/>
      <c r="AD51" s="672"/>
      <c r="AE51" s="672"/>
      <c r="AF51" s="672"/>
      <c r="AG51" s="672"/>
      <c r="AH51" s="672"/>
      <c r="AI51" s="672"/>
      <c r="AJ51" s="672"/>
      <c r="AK51" s="672"/>
      <c r="AL51" s="672"/>
      <c r="AM51" s="672"/>
      <c r="AN51" s="672"/>
      <c r="AO51" s="672"/>
      <c r="AP51" s="672"/>
      <c r="AQ51" s="673"/>
      <c r="AR51" s="666"/>
      <c r="AS51" s="661"/>
      <c r="AT51" s="661"/>
      <c r="AU51" s="661"/>
      <c r="AV51" s="661"/>
      <c r="AW51" s="662"/>
      <c r="AX51" s="674"/>
      <c r="AY51" s="675"/>
      <c r="AZ51" s="675"/>
      <c r="BA51" s="675"/>
      <c r="BB51" s="675"/>
      <c r="BC51" s="675"/>
      <c r="BD51" s="675"/>
      <c r="BE51" s="675"/>
      <c r="BF51" s="675"/>
      <c r="BG51" s="675"/>
      <c r="BH51" s="675"/>
      <c r="BI51" s="675"/>
      <c r="BJ51" s="675"/>
      <c r="BK51" s="675"/>
      <c r="BL51" s="675"/>
      <c r="BM51" s="675"/>
      <c r="BN51" s="675"/>
      <c r="BO51" s="675"/>
      <c r="BP51" s="675"/>
      <c r="BQ51" s="675"/>
      <c r="BR51" s="675"/>
      <c r="BS51" s="675"/>
      <c r="BT51" s="678"/>
      <c r="BU51" s="29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31"/>
      <c r="CG51" s="31"/>
    </row>
    <row r="52" spans="1:85" s="5" customFormat="1" ht="20.100000000000001" customHeight="1" x14ac:dyDescent="0.45">
      <c r="A52" s="29"/>
      <c r="B52" s="35"/>
      <c r="C52" s="29"/>
      <c r="D52" s="37">
        <v>42</v>
      </c>
      <c r="E52" s="679" t="s">
        <v>88</v>
      </c>
      <c r="F52" s="680"/>
      <c r="G52" s="680"/>
      <c r="H52" s="680"/>
      <c r="I52" s="680"/>
      <c r="J52" s="680"/>
      <c r="K52" s="680"/>
      <c r="L52" s="681"/>
      <c r="M52" s="666" t="s">
        <v>47</v>
      </c>
      <c r="N52" s="661"/>
      <c r="O52" s="662"/>
      <c r="P52" s="666" t="s">
        <v>343</v>
      </c>
      <c r="Q52" s="661"/>
      <c r="R52" s="661"/>
      <c r="S52" s="666">
        <v>15</v>
      </c>
      <c r="T52" s="661"/>
      <c r="U52" s="662"/>
      <c r="V52" s="668" t="s">
        <v>314</v>
      </c>
      <c r="W52" s="669"/>
      <c r="X52" s="669"/>
      <c r="Y52" s="669"/>
      <c r="Z52" s="669"/>
      <c r="AA52" s="670"/>
      <c r="AB52" s="671"/>
      <c r="AC52" s="672"/>
      <c r="AD52" s="672"/>
      <c r="AE52" s="672"/>
      <c r="AF52" s="672"/>
      <c r="AG52" s="672"/>
      <c r="AH52" s="672"/>
      <c r="AI52" s="672"/>
      <c r="AJ52" s="672"/>
      <c r="AK52" s="672"/>
      <c r="AL52" s="672"/>
      <c r="AM52" s="672"/>
      <c r="AN52" s="672"/>
      <c r="AO52" s="672"/>
      <c r="AP52" s="672"/>
      <c r="AQ52" s="673"/>
      <c r="AR52" s="666"/>
      <c r="AS52" s="661"/>
      <c r="AT52" s="661"/>
      <c r="AU52" s="661"/>
      <c r="AV52" s="661"/>
      <c r="AW52" s="662"/>
      <c r="AX52" s="674"/>
      <c r="AY52" s="675"/>
      <c r="AZ52" s="675"/>
      <c r="BA52" s="675"/>
      <c r="BB52" s="675"/>
      <c r="BC52" s="675"/>
      <c r="BD52" s="675"/>
      <c r="BE52" s="675"/>
      <c r="BF52" s="675"/>
      <c r="BG52" s="675"/>
      <c r="BH52" s="675"/>
      <c r="BI52" s="675"/>
      <c r="BJ52" s="675"/>
      <c r="BK52" s="675"/>
      <c r="BL52" s="675"/>
      <c r="BM52" s="675"/>
      <c r="BN52" s="675"/>
      <c r="BO52" s="675"/>
      <c r="BP52" s="675"/>
      <c r="BQ52" s="675"/>
      <c r="BR52" s="675"/>
      <c r="BS52" s="675"/>
      <c r="BT52" s="678"/>
      <c r="BU52" s="29"/>
      <c r="BV52" s="40"/>
      <c r="BW52" s="41"/>
      <c r="BX52" s="41"/>
      <c r="BY52" s="41"/>
      <c r="BZ52" s="41"/>
      <c r="CA52" s="41"/>
      <c r="CB52" s="41"/>
      <c r="CC52" s="41"/>
      <c r="CD52" s="41"/>
      <c r="CE52" s="41"/>
      <c r="CF52" s="31"/>
      <c r="CG52" s="31"/>
    </row>
    <row r="53" spans="1:85" s="5" customFormat="1" ht="20.100000000000001" customHeight="1" x14ac:dyDescent="0.45">
      <c r="A53" s="29"/>
      <c r="B53" s="35"/>
      <c r="C53" s="29"/>
      <c r="D53" s="37">
        <v>43</v>
      </c>
      <c r="E53" s="679" t="s">
        <v>89</v>
      </c>
      <c r="F53" s="680"/>
      <c r="G53" s="680"/>
      <c r="H53" s="680"/>
      <c r="I53" s="680"/>
      <c r="J53" s="680"/>
      <c r="K53" s="680"/>
      <c r="L53" s="681"/>
      <c r="M53" s="666" t="s">
        <v>47</v>
      </c>
      <c r="N53" s="661"/>
      <c r="O53" s="662"/>
      <c r="P53" s="666" t="s">
        <v>343</v>
      </c>
      <c r="Q53" s="661"/>
      <c r="R53" s="661"/>
      <c r="S53" s="666">
        <v>15</v>
      </c>
      <c r="T53" s="661"/>
      <c r="U53" s="662"/>
      <c r="V53" s="668" t="s">
        <v>315</v>
      </c>
      <c r="W53" s="669"/>
      <c r="X53" s="669"/>
      <c r="Y53" s="669"/>
      <c r="Z53" s="669"/>
      <c r="AA53" s="670"/>
      <c r="AB53" s="671"/>
      <c r="AC53" s="672"/>
      <c r="AD53" s="672"/>
      <c r="AE53" s="672"/>
      <c r="AF53" s="672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73"/>
      <c r="AR53" s="666"/>
      <c r="AS53" s="661"/>
      <c r="AT53" s="661"/>
      <c r="AU53" s="661"/>
      <c r="AV53" s="661"/>
      <c r="AW53" s="662"/>
      <c r="AX53" s="674"/>
      <c r="AY53" s="675"/>
      <c r="AZ53" s="675"/>
      <c r="BA53" s="675"/>
      <c r="BB53" s="675"/>
      <c r="BC53" s="675"/>
      <c r="BD53" s="675"/>
      <c r="BE53" s="675"/>
      <c r="BF53" s="675"/>
      <c r="BG53" s="675"/>
      <c r="BH53" s="675"/>
      <c r="BI53" s="675"/>
      <c r="BJ53" s="675"/>
      <c r="BK53" s="675"/>
      <c r="BL53" s="675"/>
      <c r="BM53" s="675"/>
      <c r="BN53" s="675"/>
      <c r="BO53" s="675"/>
      <c r="BP53" s="675"/>
      <c r="BQ53" s="675"/>
      <c r="BR53" s="675"/>
      <c r="BS53" s="675"/>
      <c r="BT53" s="678"/>
      <c r="BU53" s="29"/>
      <c r="BV53" s="40"/>
      <c r="BW53" s="41"/>
      <c r="BX53" s="41"/>
      <c r="BY53" s="41"/>
      <c r="BZ53" s="41"/>
      <c r="CA53" s="41"/>
      <c r="CB53" s="41"/>
      <c r="CC53" s="41"/>
      <c r="CD53" s="41"/>
      <c r="CE53" s="41"/>
      <c r="CF53" s="31"/>
      <c r="CG53" s="31"/>
    </row>
    <row r="54" spans="1:85" s="5" customFormat="1" ht="20.100000000000001" customHeight="1" x14ac:dyDescent="0.45">
      <c r="A54" s="29"/>
      <c r="B54" s="35"/>
      <c r="C54" s="29"/>
      <c r="D54" s="37">
        <v>44</v>
      </c>
      <c r="E54" s="679" t="s">
        <v>90</v>
      </c>
      <c r="F54" s="680"/>
      <c r="G54" s="680"/>
      <c r="H54" s="680"/>
      <c r="I54" s="680"/>
      <c r="J54" s="680"/>
      <c r="K54" s="680"/>
      <c r="L54" s="681"/>
      <c r="M54" s="666" t="s">
        <v>47</v>
      </c>
      <c r="N54" s="661"/>
      <c r="O54" s="662"/>
      <c r="P54" s="666" t="s">
        <v>343</v>
      </c>
      <c r="Q54" s="661"/>
      <c r="R54" s="661"/>
      <c r="S54" s="666">
        <v>15</v>
      </c>
      <c r="T54" s="661"/>
      <c r="U54" s="662"/>
      <c r="V54" s="668" t="s">
        <v>316</v>
      </c>
      <c r="W54" s="669"/>
      <c r="X54" s="669"/>
      <c r="Y54" s="669"/>
      <c r="Z54" s="669"/>
      <c r="AA54" s="670"/>
      <c r="AB54" s="671"/>
      <c r="AC54" s="672"/>
      <c r="AD54" s="672"/>
      <c r="AE54" s="672"/>
      <c r="AF54" s="672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73"/>
      <c r="AR54" s="666"/>
      <c r="AS54" s="661"/>
      <c r="AT54" s="661"/>
      <c r="AU54" s="661"/>
      <c r="AV54" s="661"/>
      <c r="AW54" s="662"/>
      <c r="AX54" s="674"/>
      <c r="AY54" s="675"/>
      <c r="AZ54" s="675"/>
      <c r="BA54" s="675"/>
      <c r="BB54" s="675"/>
      <c r="BC54" s="675"/>
      <c r="BD54" s="675"/>
      <c r="BE54" s="675"/>
      <c r="BF54" s="675"/>
      <c r="BG54" s="675"/>
      <c r="BH54" s="675"/>
      <c r="BI54" s="675"/>
      <c r="BJ54" s="675"/>
      <c r="BK54" s="675"/>
      <c r="BL54" s="675"/>
      <c r="BM54" s="675"/>
      <c r="BN54" s="675"/>
      <c r="BO54" s="675"/>
      <c r="BP54" s="675"/>
      <c r="BQ54" s="675"/>
      <c r="BR54" s="675"/>
      <c r="BS54" s="675"/>
      <c r="BT54" s="678"/>
      <c r="BU54" s="29"/>
      <c r="BV54" s="40"/>
      <c r="BW54" s="41"/>
      <c r="BX54" s="41"/>
      <c r="BY54" s="41"/>
      <c r="BZ54" s="41"/>
      <c r="CA54" s="41"/>
      <c r="CB54" s="41"/>
      <c r="CC54" s="41"/>
      <c r="CD54" s="41"/>
      <c r="CE54" s="41"/>
      <c r="CF54" s="31"/>
      <c r="CG54" s="31"/>
    </row>
    <row r="55" spans="1:85" s="5" customFormat="1" ht="20.100000000000001" customHeight="1" x14ac:dyDescent="0.45">
      <c r="A55" s="29"/>
      <c r="B55" s="35"/>
      <c r="C55" s="29"/>
      <c r="D55" s="37">
        <v>45</v>
      </c>
      <c r="E55" s="679" t="s">
        <v>91</v>
      </c>
      <c r="F55" s="680"/>
      <c r="G55" s="680"/>
      <c r="H55" s="680"/>
      <c r="I55" s="680"/>
      <c r="J55" s="680"/>
      <c r="K55" s="680"/>
      <c r="L55" s="681"/>
      <c r="M55" s="666" t="s">
        <v>47</v>
      </c>
      <c r="N55" s="661"/>
      <c r="O55" s="662"/>
      <c r="P55" s="666" t="s">
        <v>343</v>
      </c>
      <c r="Q55" s="661"/>
      <c r="R55" s="661"/>
      <c r="S55" s="666">
        <v>15</v>
      </c>
      <c r="T55" s="661"/>
      <c r="U55" s="662"/>
      <c r="V55" s="668" t="s">
        <v>317</v>
      </c>
      <c r="W55" s="669"/>
      <c r="X55" s="669"/>
      <c r="Y55" s="669"/>
      <c r="Z55" s="669"/>
      <c r="AA55" s="670"/>
      <c r="AB55" s="671"/>
      <c r="AC55" s="672"/>
      <c r="AD55" s="672"/>
      <c r="AE55" s="672"/>
      <c r="AF55" s="672"/>
      <c r="AG55" s="672"/>
      <c r="AH55" s="672"/>
      <c r="AI55" s="672"/>
      <c r="AJ55" s="672"/>
      <c r="AK55" s="672"/>
      <c r="AL55" s="672"/>
      <c r="AM55" s="672"/>
      <c r="AN55" s="672"/>
      <c r="AO55" s="672"/>
      <c r="AP55" s="672"/>
      <c r="AQ55" s="673"/>
      <c r="AR55" s="666"/>
      <c r="AS55" s="661"/>
      <c r="AT55" s="661"/>
      <c r="AU55" s="661"/>
      <c r="AV55" s="661"/>
      <c r="AW55" s="662"/>
      <c r="AX55" s="674"/>
      <c r="AY55" s="675"/>
      <c r="AZ55" s="675"/>
      <c r="BA55" s="675"/>
      <c r="BB55" s="675"/>
      <c r="BC55" s="675"/>
      <c r="BD55" s="675"/>
      <c r="BE55" s="675"/>
      <c r="BF55" s="675"/>
      <c r="BG55" s="675"/>
      <c r="BH55" s="675"/>
      <c r="BI55" s="675"/>
      <c r="BJ55" s="675"/>
      <c r="BK55" s="675"/>
      <c r="BL55" s="675"/>
      <c r="BM55" s="675"/>
      <c r="BN55" s="675"/>
      <c r="BO55" s="675"/>
      <c r="BP55" s="675"/>
      <c r="BQ55" s="675"/>
      <c r="BR55" s="675"/>
      <c r="BS55" s="675"/>
      <c r="BT55" s="678"/>
      <c r="BU55" s="29"/>
      <c r="BV55" s="40"/>
      <c r="BW55" s="41"/>
      <c r="BX55" s="41"/>
      <c r="BY55" s="41"/>
      <c r="BZ55" s="41"/>
      <c r="CA55" s="41"/>
      <c r="CB55" s="41"/>
      <c r="CC55" s="41"/>
      <c r="CD55" s="41"/>
      <c r="CE55" s="41"/>
      <c r="CF55" s="31"/>
      <c r="CG55" s="31"/>
    </row>
    <row r="56" spans="1:85" s="5" customFormat="1" ht="20.100000000000001" customHeight="1" x14ac:dyDescent="0.45">
      <c r="A56" s="29"/>
      <c r="B56" s="35"/>
      <c r="C56" s="29"/>
      <c r="D56" s="37">
        <v>46</v>
      </c>
      <c r="E56" s="679" t="s">
        <v>92</v>
      </c>
      <c r="F56" s="680"/>
      <c r="G56" s="680"/>
      <c r="H56" s="680"/>
      <c r="I56" s="680"/>
      <c r="J56" s="680"/>
      <c r="K56" s="680"/>
      <c r="L56" s="681"/>
      <c r="M56" s="666" t="s">
        <v>47</v>
      </c>
      <c r="N56" s="661"/>
      <c r="O56" s="662"/>
      <c r="P56" s="666" t="s">
        <v>343</v>
      </c>
      <c r="Q56" s="661"/>
      <c r="R56" s="661"/>
      <c r="S56" s="666">
        <v>15</v>
      </c>
      <c r="T56" s="661"/>
      <c r="U56" s="662"/>
      <c r="V56" s="668" t="s">
        <v>318</v>
      </c>
      <c r="W56" s="669"/>
      <c r="X56" s="669"/>
      <c r="Y56" s="669"/>
      <c r="Z56" s="669"/>
      <c r="AA56" s="670"/>
      <c r="AB56" s="671"/>
      <c r="AC56" s="672"/>
      <c r="AD56" s="672"/>
      <c r="AE56" s="672"/>
      <c r="AF56" s="672"/>
      <c r="AG56" s="672"/>
      <c r="AH56" s="672"/>
      <c r="AI56" s="672"/>
      <c r="AJ56" s="672"/>
      <c r="AK56" s="672"/>
      <c r="AL56" s="672"/>
      <c r="AM56" s="672"/>
      <c r="AN56" s="672"/>
      <c r="AO56" s="672"/>
      <c r="AP56" s="672"/>
      <c r="AQ56" s="673"/>
      <c r="AR56" s="666"/>
      <c r="AS56" s="661"/>
      <c r="AT56" s="661"/>
      <c r="AU56" s="661"/>
      <c r="AV56" s="661"/>
      <c r="AW56" s="662"/>
      <c r="AX56" s="674"/>
      <c r="AY56" s="675"/>
      <c r="AZ56" s="675"/>
      <c r="BA56" s="675"/>
      <c r="BB56" s="675"/>
      <c r="BC56" s="675"/>
      <c r="BD56" s="675"/>
      <c r="BE56" s="675"/>
      <c r="BF56" s="675"/>
      <c r="BG56" s="675"/>
      <c r="BH56" s="675"/>
      <c r="BI56" s="675"/>
      <c r="BJ56" s="675"/>
      <c r="BK56" s="675"/>
      <c r="BL56" s="675"/>
      <c r="BM56" s="675"/>
      <c r="BN56" s="675"/>
      <c r="BO56" s="675"/>
      <c r="BP56" s="675"/>
      <c r="BQ56" s="675"/>
      <c r="BR56" s="675"/>
      <c r="BS56" s="675"/>
      <c r="BT56" s="678"/>
      <c r="BU56" s="29"/>
      <c r="BV56" s="40"/>
      <c r="BW56" s="41"/>
      <c r="BX56" s="41"/>
      <c r="BY56" s="41"/>
      <c r="BZ56" s="41"/>
      <c r="CA56" s="41"/>
      <c r="CB56" s="41"/>
      <c r="CC56" s="41"/>
      <c r="CD56" s="41"/>
      <c r="CE56" s="41"/>
      <c r="CF56" s="31"/>
      <c r="CG56" s="31"/>
    </row>
    <row r="57" spans="1:85" s="5" customFormat="1" ht="20.100000000000001" customHeight="1" x14ac:dyDescent="0.45">
      <c r="A57" s="29"/>
      <c r="B57" s="35"/>
      <c r="C57" s="29"/>
      <c r="D57" s="37">
        <v>47</v>
      </c>
      <c r="E57" s="679" t="s">
        <v>93</v>
      </c>
      <c r="F57" s="680"/>
      <c r="G57" s="680"/>
      <c r="H57" s="680"/>
      <c r="I57" s="680"/>
      <c r="J57" s="680"/>
      <c r="K57" s="680"/>
      <c r="L57" s="681"/>
      <c r="M57" s="666" t="s">
        <v>47</v>
      </c>
      <c r="N57" s="661"/>
      <c r="O57" s="662"/>
      <c r="P57" s="666" t="s">
        <v>343</v>
      </c>
      <c r="Q57" s="661"/>
      <c r="R57" s="661"/>
      <c r="S57" s="666">
        <v>15</v>
      </c>
      <c r="T57" s="661"/>
      <c r="U57" s="662"/>
      <c r="V57" s="668" t="s">
        <v>319</v>
      </c>
      <c r="W57" s="669"/>
      <c r="X57" s="669"/>
      <c r="Y57" s="669"/>
      <c r="Z57" s="669"/>
      <c r="AA57" s="670"/>
      <c r="AB57" s="671"/>
      <c r="AC57" s="672"/>
      <c r="AD57" s="672"/>
      <c r="AE57" s="672"/>
      <c r="AF57" s="672"/>
      <c r="AG57" s="672"/>
      <c r="AH57" s="672"/>
      <c r="AI57" s="672"/>
      <c r="AJ57" s="672"/>
      <c r="AK57" s="672"/>
      <c r="AL57" s="672"/>
      <c r="AM57" s="672"/>
      <c r="AN57" s="672"/>
      <c r="AO57" s="672"/>
      <c r="AP57" s="672"/>
      <c r="AQ57" s="673"/>
      <c r="AR57" s="666"/>
      <c r="AS57" s="661"/>
      <c r="AT57" s="661"/>
      <c r="AU57" s="661"/>
      <c r="AV57" s="661"/>
      <c r="AW57" s="662"/>
      <c r="AX57" s="674"/>
      <c r="AY57" s="675"/>
      <c r="AZ57" s="675"/>
      <c r="BA57" s="675"/>
      <c r="BB57" s="675"/>
      <c r="BC57" s="675"/>
      <c r="BD57" s="675"/>
      <c r="BE57" s="675"/>
      <c r="BF57" s="675"/>
      <c r="BG57" s="675"/>
      <c r="BH57" s="675"/>
      <c r="BI57" s="675"/>
      <c r="BJ57" s="675"/>
      <c r="BK57" s="675"/>
      <c r="BL57" s="675"/>
      <c r="BM57" s="675"/>
      <c r="BN57" s="675"/>
      <c r="BO57" s="675"/>
      <c r="BP57" s="675"/>
      <c r="BQ57" s="675"/>
      <c r="BR57" s="675"/>
      <c r="BS57" s="675"/>
      <c r="BT57" s="678"/>
      <c r="BU57" s="29"/>
      <c r="BV57" s="40"/>
      <c r="BW57" s="41"/>
      <c r="BX57" s="41"/>
      <c r="BY57" s="41"/>
      <c r="BZ57" s="41"/>
      <c r="CA57" s="41"/>
      <c r="CB57" s="41"/>
      <c r="CC57" s="41"/>
      <c r="CD57" s="41"/>
      <c r="CE57" s="41"/>
      <c r="CF57" s="31"/>
      <c r="CG57" s="31"/>
    </row>
    <row r="58" spans="1:85" s="5" customFormat="1" ht="20.100000000000001" customHeight="1" x14ac:dyDescent="0.45">
      <c r="A58" s="29"/>
      <c r="B58" s="35"/>
      <c r="C58" s="29"/>
      <c r="D58" s="37">
        <v>48</v>
      </c>
      <c r="E58" s="679" t="s">
        <v>94</v>
      </c>
      <c r="F58" s="680"/>
      <c r="G58" s="680"/>
      <c r="H58" s="680"/>
      <c r="I58" s="680"/>
      <c r="J58" s="680"/>
      <c r="K58" s="680"/>
      <c r="L58" s="681"/>
      <c r="M58" s="666" t="s">
        <v>47</v>
      </c>
      <c r="N58" s="661"/>
      <c r="O58" s="662"/>
      <c r="P58" s="666" t="s">
        <v>343</v>
      </c>
      <c r="Q58" s="661"/>
      <c r="R58" s="661"/>
      <c r="S58" s="666">
        <v>15</v>
      </c>
      <c r="T58" s="661"/>
      <c r="U58" s="662"/>
      <c r="V58" s="668" t="s">
        <v>320</v>
      </c>
      <c r="W58" s="669"/>
      <c r="X58" s="669"/>
      <c r="Y58" s="669"/>
      <c r="Z58" s="669"/>
      <c r="AA58" s="670"/>
      <c r="AB58" s="671"/>
      <c r="AC58" s="672"/>
      <c r="AD58" s="672"/>
      <c r="AE58" s="672"/>
      <c r="AF58" s="672"/>
      <c r="AG58" s="672"/>
      <c r="AH58" s="672"/>
      <c r="AI58" s="672"/>
      <c r="AJ58" s="672"/>
      <c r="AK58" s="672"/>
      <c r="AL58" s="672"/>
      <c r="AM58" s="672"/>
      <c r="AN58" s="672"/>
      <c r="AO58" s="672"/>
      <c r="AP58" s="672"/>
      <c r="AQ58" s="673"/>
      <c r="AR58" s="666"/>
      <c r="AS58" s="661"/>
      <c r="AT58" s="661"/>
      <c r="AU58" s="661"/>
      <c r="AV58" s="661"/>
      <c r="AW58" s="662"/>
      <c r="AX58" s="674"/>
      <c r="AY58" s="675"/>
      <c r="AZ58" s="675"/>
      <c r="BA58" s="675"/>
      <c r="BB58" s="675"/>
      <c r="BC58" s="675"/>
      <c r="BD58" s="675"/>
      <c r="BE58" s="675"/>
      <c r="BF58" s="675"/>
      <c r="BG58" s="675"/>
      <c r="BH58" s="675"/>
      <c r="BI58" s="675"/>
      <c r="BJ58" s="675"/>
      <c r="BK58" s="675"/>
      <c r="BL58" s="675"/>
      <c r="BM58" s="675"/>
      <c r="BN58" s="675"/>
      <c r="BO58" s="675"/>
      <c r="BP58" s="675"/>
      <c r="BQ58" s="675"/>
      <c r="BR58" s="675"/>
      <c r="BS58" s="675"/>
      <c r="BT58" s="678"/>
      <c r="BU58" s="29"/>
      <c r="BV58" s="40"/>
      <c r="BW58" s="41"/>
      <c r="BX58" s="41"/>
      <c r="BY58" s="41"/>
      <c r="BZ58" s="41"/>
      <c r="CA58" s="41"/>
      <c r="CB58" s="41"/>
      <c r="CC58" s="41"/>
      <c r="CD58" s="41"/>
      <c r="CE58" s="41"/>
      <c r="CF58" s="31"/>
      <c r="CG58" s="31"/>
    </row>
    <row r="59" spans="1:85" s="5" customFormat="1" ht="20.100000000000001" customHeight="1" x14ac:dyDescent="0.45">
      <c r="A59" s="29"/>
      <c r="B59" s="35"/>
      <c r="C59" s="29"/>
      <c r="D59" s="37">
        <v>49</v>
      </c>
      <c r="E59" s="679" t="s">
        <v>95</v>
      </c>
      <c r="F59" s="680"/>
      <c r="G59" s="680"/>
      <c r="H59" s="680"/>
      <c r="I59" s="680"/>
      <c r="J59" s="680"/>
      <c r="K59" s="680"/>
      <c r="L59" s="681"/>
      <c r="M59" s="666" t="s">
        <v>47</v>
      </c>
      <c r="N59" s="661"/>
      <c r="O59" s="662"/>
      <c r="P59" s="666" t="s">
        <v>343</v>
      </c>
      <c r="Q59" s="661"/>
      <c r="R59" s="661"/>
      <c r="S59" s="666">
        <v>15</v>
      </c>
      <c r="T59" s="661"/>
      <c r="U59" s="662"/>
      <c r="V59" s="668" t="s">
        <v>321</v>
      </c>
      <c r="W59" s="669"/>
      <c r="X59" s="669"/>
      <c r="Y59" s="669"/>
      <c r="Z59" s="669"/>
      <c r="AA59" s="670"/>
      <c r="AB59" s="671"/>
      <c r="AC59" s="672"/>
      <c r="AD59" s="672"/>
      <c r="AE59" s="672"/>
      <c r="AF59" s="672"/>
      <c r="AG59" s="672"/>
      <c r="AH59" s="672"/>
      <c r="AI59" s="672"/>
      <c r="AJ59" s="672"/>
      <c r="AK59" s="672"/>
      <c r="AL59" s="672"/>
      <c r="AM59" s="672"/>
      <c r="AN59" s="672"/>
      <c r="AO59" s="672"/>
      <c r="AP59" s="672"/>
      <c r="AQ59" s="673"/>
      <c r="AR59" s="666"/>
      <c r="AS59" s="661"/>
      <c r="AT59" s="661"/>
      <c r="AU59" s="661"/>
      <c r="AV59" s="661"/>
      <c r="AW59" s="662"/>
      <c r="AX59" s="674"/>
      <c r="AY59" s="675"/>
      <c r="AZ59" s="675"/>
      <c r="BA59" s="675"/>
      <c r="BB59" s="675"/>
      <c r="BC59" s="675"/>
      <c r="BD59" s="675"/>
      <c r="BE59" s="675"/>
      <c r="BF59" s="675"/>
      <c r="BG59" s="675"/>
      <c r="BH59" s="675"/>
      <c r="BI59" s="675"/>
      <c r="BJ59" s="675"/>
      <c r="BK59" s="675"/>
      <c r="BL59" s="675"/>
      <c r="BM59" s="675"/>
      <c r="BN59" s="675"/>
      <c r="BO59" s="675"/>
      <c r="BP59" s="675"/>
      <c r="BQ59" s="675"/>
      <c r="BR59" s="675"/>
      <c r="BS59" s="675"/>
      <c r="BT59" s="678"/>
      <c r="BU59" s="29"/>
      <c r="BV59" s="40"/>
      <c r="BW59" s="41"/>
      <c r="BX59" s="41"/>
      <c r="BY59" s="41"/>
      <c r="BZ59" s="41"/>
      <c r="CA59" s="41"/>
      <c r="CB59" s="41"/>
      <c r="CC59" s="41"/>
      <c r="CD59" s="41"/>
      <c r="CE59" s="41"/>
      <c r="CF59" s="31"/>
      <c r="CG59" s="31"/>
    </row>
    <row r="60" spans="1:85" s="5" customFormat="1" ht="20.100000000000001" customHeight="1" x14ac:dyDescent="0.45">
      <c r="A60" s="29"/>
      <c r="B60" s="35"/>
      <c r="C60" s="29"/>
      <c r="D60" s="37">
        <v>50</v>
      </c>
      <c r="E60" s="679" t="s">
        <v>96</v>
      </c>
      <c r="F60" s="680"/>
      <c r="G60" s="680"/>
      <c r="H60" s="680"/>
      <c r="I60" s="680"/>
      <c r="J60" s="680"/>
      <c r="K60" s="680"/>
      <c r="L60" s="681"/>
      <c r="M60" s="666" t="s">
        <v>47</v>
      </c>
      <c r="N60" s="661"/>
      <c r="O60" s="662"/>
      <c r="P60" s="666" t="s">
        <v>343</v>
      </c>
      <c r="Q60" s="661"/>
      <c r="R60" s="661"/>
      <c r="S60" s="666">
        <v>15</v>
      </c>
      <c r="T60" s="661"/>
      <c r="U60" s="662"/>
      <c r="V60" s="668" t="s">
        <v>322</v>
      </c>
      <c r="W60" s="669"/>
      <c r="X60" s="669"/>
      <c r="Y60" s="669"/>
      <c r="Z60" s="669"/>
      <c r="AA60" s="670"/>
      <c r="AB60" s="671"/>
      <c r="AC60" s="672"/>
      <c r="AD60" s="672"/>
      <c r="AE60" s="672"/>
      <c r="AF60" s="672"/>
      <c r="AG60" s="672"/>
      <c r="AH60" s="672"/>
      <c r="AI60" s="672"/>
      <c r="AJ60" s="672"/>
      <c r="AK60" s="672"/>
      <c r="AL60" s="672"/>
      <c r="AM60" s="672"/>
      <c r="AN60" s="672"/>
      <c r="AO60" s="672"/>
      <c r="AP60" s="672"/>
      <c r="AQ60" s="673"/>
      <c r="AR60" s="666"/>
      <c r="AS60" s="661"/>
      <c r="AT60" s="661"/>
      <c r="AU60" s="661"/>
      <c r="AV60" s="661"/>
      <c r="AW60" s="662"/>
      <c r="AX60" s="674"/>
      <c r="AY60" s="675"/>
      <c r="AZ60" s="675"/>
      <c r="BA60" s="675"/>
      <c r="BB60" s="675"/>
      <c r="BC60" s="675"/>
      <c r="BD60" s="675"/>
      <c r="BE60" s="675"/>
      <c r="BF60" s="675"/>
      <c r="BG60" s="675"/>
      <c r="BH60" s="675"/>
      <c r="BI60" s="675"/>
      <c r="BJ60" s="675"/>
      <c r="BK60" s="675"/>
      <c r="BL60" s="675"/>
      <c r="BM60" s="675"/>
      <c r="BN60" s="675"/>
      <c r="BO60" s="675"/>
      <c r="BP60" s="675"/>
      <c r="BQ60" s="675"/>
      <c r="BR60" s="675"/>
      <c r="BS60" s="675"/>
      <c r="BT60" s="678"/>
      <c r="BU60" s="29"/>
      <c r="BV60" s="40"/>
      <c r="BW60" s="41"/>
      <c r="BX60" s="41"/>
      <c r="BY60" s="41"/>
      <c r="BZ60" s="41"/>
      <c r="CA60" s="41"/>
      <c r="CB60" s="41"/>
      <c r="CC60" s="41"/>
      <c r="CD60" s="41"/>
      <c r="CE60" s="41"/>
      <c r="CF60" s="31"/>
      <c r="CG60" s="31"/>
    </row>
    <row r="61" spans="1:85" s="5" customFormat="1" ht="20.100000000000001" customHeight="1" x14ac:dyDescent="0.45">
      <c r="A61" s="29"/>
      <c r="B61" s="35"/>
      <c r="C61" s="29"/>
      <c r="D61" s="37">
        <v>51</v>
      </c>
      <c r="E61" s="679" t="s">
        <v>97</v>
      </c>
      <c r="F61" s="680"/>
      <c r="G61" s="680"/>
      <c r="H61" s="680"/>
      <c r="I61" s="680"/>
      <c r="J61" s="680"/>
      <c r="K61" s="680"/>
      <c r="L61" s="681"/>
      <c r="M61" s="666" t="s">
        <v>47</v>
      </c>
      <c r="N61" s="661"/>
      <c r="O61" s="662"/>
      <c r="P61" s="666" t="s">
        <v>343</v>
      </c>
      <c r="Q61" s="661"/>
      <c r="R61" s="661"/>
      <c r="S61" s="666">
        <v>15</v>
      </c>
      <c r="T61" s="661"/>
      <c r="U61" s="662"/>
      <c r="V61" s="668" t="s">
        <v>323</v>
      </c>
      <c r="W61" s="669"/>
      <c r="X61" s="669"/>
      <c r="Y61" s="669"/>
      <c r="Z61" s="669"/>
      <c r="AA61" s="670"/>
      <c r="AB61" s="671"/>
      <c r="AC61" s="672"/>
      <c r="AD61" s="672"/>
      <c r="AE61" s="672"/>
      <c r="AF61" s="672"/>
      <c r="AG61" s="672"/>
      <c r="AH61" s="672"/>
      <c r="AI61" s="672"/>
      <c r="AJ61" s="672"/>
      <c r="AK61" s="672"/>
      <c r="AL61" s="672"/>
      <c r="AM61" s="672"/>
      <c r="AN61" s="672"/>
      <c r="AO61" s="672"/>
      <c r="AP61" s="672"/>
      <c r="AQ61" s="673"/>
      <c r="AR61" s="666"/>
      <c r="AS61" s="661"/>
      <c r="AT61" s="661"/>
      <c r="AU61" s="661"/>
      <c r="AV61" s="661"/>
      <c r="AW61" s="662"/>
      <c r="AX61" s="674"/>
      <c r="AY61" s="675"/>
      <c r="AZ61" s="675"/>
      <c r="BA61" s="675"/>
      <c r="BB61" s="675"/>
      <c r="BC61" s="675"/>
      <c r="BD61" s="675"/>
      <c r="BE61" s="675"/>
      <c r="BF61" s="675"/>
      <c r="BG61" s="675"/>
      <c r="BH61" s="675"/>
      <c r="BI61" s="675"/>
      <c r="BJ61" s="675"/>
      <c r="BK61" s="675"/>
      <c r="BL61" s="675"/>
      <c r="BM61" s="675"/>
      <c r="BN61" s="675"/>
      <c r="BO61" s="675"/>
      <c r="BP61" s="675"/>
      <c r="BQ61" s="675"/>
      <c r="BR61" s="675"/>
      <c r="BS61" s="675"/>
      <c r="BT61" s="678"/>
      <c r="BU61" s="29"/>
      <c r="BV61" s="40"/>
      <c r="BW61" s="41"/>
      <c r="BX61" s="41"/>
      <c r="BY61" s="41"/>
      <c r="BZ61" s="41"/>
      <c r="CA61" s="41"/>
      <c r="CB61" s="41"/>
      <c r="CC61" s="41"/>
      <c r="CD61" s="41"/>
      <c r="CE61" s="41"/>
      <c r="CF61" s="31"/>
      <c r="CG61" s="31"/>
    </row>
    <row r="62" spans="1:85" s="5" customFormat="1" ht="20.100000000000001" customHeight="1" x14ac:dyDescent="0.45">
      <c r="A62" s="29"/>
      <c r="B62" s="35"/>
      <c r="C62" s="29"/>
      <c r="D62" s="37">
        <v>52</v>
      </c>
      <c r="E62" s="679" t="s">
        <v>98</v>
      </c>
      <c r="F62" s="680"/>
      <c r="G62" s="680"/>
      <c r="H62" s="680"/>
      <c r="I62" s="680"/>
      <c r="J62" s="680"/>
      <c r="K62" s="680"/>
      <c r="L62" s="681"/>
      <c r="M62" s="666" t="s">
        <v>47</v>
      </c>
      <c r="N62" s="661"/>
      <c r="O62" s="662"/>
      <c r="P62" s="666" t="s">
        <v>343</v>
      </c>
      <c r="Q62" s="661"/>
      <c r="R62" s="661"/>
      <c r="S62" s="666">
        <v>15</v>
      </c>
      <c r="T62" s="661"/>
      <c r="U62" s="662"/>
      <c r="V62" s="668" t="s">
        <v>324</v>
      </c>
      <c r="W62" s="669"/>
      <c r="X62" s="669"/>
      <c r="Y62" s="669"/>
      <c r="Z62" s="669"/>
      <c r="AA62" s="670"/>
      <c r="AB62" s="671"/>
      <c r="AC62" s="672"/>
      <c r="AD62" s="672"/>
      <c r="AE62" s="672"/>
      <c r="AF62" s="672"/>
      <c r="AG62" s="672"/>
      <c r="AH62" s="672"/>
      <c r="AI62" s="672"/>
      <c r="AJ62" s="672"/>
      <c r="AK62" s="672"/>
      <c r="AL62" s="672"/>
      <c r="AM62" s="672"/>
      <c r="AN62" s="672"/>
      <c r="AO62" s="672"/>
      <c r="AP62" s="672"/>
      <c r="AQ62" s="673"/>
      <c r="AR62" s="666"/>
      <c r="AS62" s="661"/>
      <c r="AT62" s="661"/>
      <c r="AU62" s="661"/>
      <c r="AV62" s="661"/>
      <c r="AW62" s="662"/>
      <c r="AX62" s="674"/>
      <c r="AY62" s="675"/>
      <c r="AZ62" s="675"/>
      <c r="BA62" s="675"/>
      <c r="BB62" s="675"/>
      <c r="BC62" s="675"/>
      <c r="BD62" s="675"/>
      <c r="BE62" s="675"/>
      <c r="BF62" s="675"/>
      <c r="BG62" s="675"/>
      <c r="BH62" s="675"/>
      <c r="BI62" s="675"/>
      <c r="BJ62" s="675"/>
      <c r="BK62" s="675"/>
      <c r="BL62" s="675"/>
      <c r="BM62" s="675"/>
      <c r="BN62" s="675"/>
      <c r="BO62" s="675"/>
      <c r="BP62" s="675"/>
      <c r="BQ62" s="675"/>
      <c r="BR62" s="675"/>
      <c r="BS62" s="675"/>
      <c r="BT62" s="678"/>
      <c r="BU62" s="29"/>
      <c r="BV62" s="40"/>
      <c r="BW62" s="41"/>
      <c r="BX62" s="41"/>
      <c r="BY62" s="41"/>
      <c r="BZ62" s="41"/>
      <c r="CA62" s="41"/>
      <c r="CB62" s="41"/>
      <c r="CC62" s="41"/>
      <c r="CD62" s="41"/>
      <c r="CE62" s="41"/>
      <c r="CF62" s="31"/>
      <c r="CG62" s="31"/>
    </row>
    <row r="63" spans="1:85" s="5" customFormat="1" ht="20.100000000000001" customHeight="1" x14ac:dyDescent="0.45">
      <c r="A63" s="29"/>
      <c r="B63" s="35"/>
      <c r="C63" s="29"/>
      <c r="D63" s="37">
        <v>53</v>
      </c>
      <c r="E63" s="679" t="s">
        <v>99</v>
      </c>
      <c r="F63" s="680"/>
      <c r="G63" s="680"/>
      <c r="H63" s="680"/>
      <c r="I63" s="680"/>
      <c r="J63" s="680"/>
      <c r="K63" s="680"/>
      <c r="L63" s="681"/>
      <c r="M63" s="666" t="s">
        <v>47</v>
      </c>
      <c r="N63" s="661"/>
      <c r="O63" s="662"/>
      <c r="P63" s="666" t="s">
        <v>343</v>
      </c>
      <c r="Q63" s="661"/>
      <c r="R63" s="661"/>
      <c r="S63" s="666">
        <v>15</v>
      </c>
      <c r="T63" s="661"/>
      <c r="U63" s="662"/>
      <c r="V63" s="668" t="s">
        <v>325</v>
      </c>
      <c r="W63" s="669"/>
      <c r="X63" s="669"/>
      <c r="Y63" s="669"/>
      <c r="Z63" s="669"/>
      <c r="AA63" s="670"/>
      <c r="AB63" s="671"/>
      <c r="AC63" s="672"/>
      <c r="AD63" s="672"/>
      <c r="AE63" s="672"/>
      <c r="AF63" s="672"/>
      <c r="AG63" s="672"/>
      <c r="AH63" s="672"/>
      <c r="AI63" s="672"/>
      <c r="AJ63" s="672"/>
      <c r="AK63" s="672"/>
      <c r="AL63" s="672"/>
      <c r="AM63" s="672"/>
      <c r="AN63" s="672"/>
      <c r="AO63" s="672"/>
      <c r="AP63" s="672"/>
      <c r="AQ63" s="673"/>
      <c r="AR63" s="666"/>
      <c r="AS63" s="661"/>
      <c r="AT63" s="661"/>
      <c r="AU63" s="661"/>
      <c r="AV63" s="661"/>
      <c r="AW63" s="662"/>
      <c r="AX63" s="674"/>
      <c r="AY63" s="675"/>
      <c r="AZ63" s="675"/>
      <c r="BA63" s="675"/>
      <c r="BB63" s="675"/>
      <c r="BC63" s="675"/>
      <c r="BD63" s="675"/>
      <c r="BE63" s="675"/>
      <c r="BF63" s="675"/>
      <c r="BG63" s="675"/>
      <c r="BH63" s="675"/>
      <c r="BI63" s="675"/>
      <c r="BJ63" s="675"/>
      <c r="BK63" s="675"/>
      <c r="BL63" s="675"/>
      <c r="BM63" s="675"/>
      <c r="BN63" s="675"/>
      <c r="BO63" s="675"/>
      <c r="BP63" s="675"/>
      <c r="BQ63" s="675"/>
      <c r="BR63" s="675"/>
      <c r="BS63" s="675"/>
      <c r="BT63" s="678"/>
      <c r="BU63" s="29"/>
      <c r="BV63" s="40"/>
      <c r="BW63" s="41"/>
      <c r="BX63" s="41"/>
      <c r="BY63" s="41"/>
      <c r="BZ63" s="41"/>
      <c r="CA63" s="41"/>
      <c r="CB63" s="41"/>
      <c r="CC63" s="41"/>
      <c r="CD63" s="41"/>
      <c r="CE63" s="41"/>
      <c r="CF63" s="31"/>
      <c r="CG63" s="31"/>
    </row>
    <row r="64" spans="1:85" s="5" customFormat="1" ht="20.100000000000001" customHeight="1" x14ac:dyDescent="0.45">
      <c r="A64" s="29"/>
      <c r="B64" s="35"/>
      <c r="C64" s="29"/>
      <c r="D64" s="37">
        <v>54</v>
      </c>
      <c r="E64" s="679" t="s">
        <v>100</v>
      </c>
      <c r="F64" s="680"/>
      <c r="G64" s="680"/>
      <c r="H64" s="680"/>
      <c r="I64" s="680"/>
      <c r="J64" s="680"/>
      <c r="K64" s="680"/>
      <c r="L64" s="681"/>
      <c r="M64" s="666" t="s">
        <v>47</v>
      </c>
      <c r="N64" s="661"/>
      <c r="O64" s="662"/>
      <c r="P64" s="666" t="s">
        <v>343</v>
      </c>
      <c r="Q64" s="661"/>
      <c r="R64" s="661"/>
      <c r="S64" s="666">
        <v>15</v>
      </c>
      <c r="T64" s="661"/>
      <c r="U64" s="662"/>
      <c r="V64" s="668" t="s">
        <v>326</v>
      </c>
      <c r="W64" s="669"/>
      <c r="X64" s="669"/>
      <c r="Y64" s="669"/>
      <c r="Z64" s="669"/>
      <c r="AA64" s="670"/>
      <c r="AB64" s="671"/>
      <c r="AC64" s="672"/>
      <c r="AD64" s="672"/>
      <c r="AE64" s="672"/>
      <c r="AF64" s="672"/>
      <c r="AG64" s="672"/>
      <c r="AH64" s="672"/>
      <c r="AI64" s="672"/>
      <c r="AJ64" s="672"/>
      <c r="AK64" s="672"/>
      <c r="AL64" s="672"/>
      <c r="AM64" s="672"/>
      <c r="AN64" s="672"/>
      <c r="AO64" s="672"/>
      <c r="AP64" s="672"/>
      <c r="AQ64" s="673"/>
      <c r="AR64" s="666"/>
      <c r="AS64" s="661"/>
      <c r="AT64" s="661"/>
      <c r="AU64" s="661"/>
      <c r="AV64" s="661"/>
      <c r="AW64" s="662"/>
      <c r="AX64" s="674"/>
      <c r="AY64" s="675"/>
      <c r="AZ64" s="675"/>
      <c r="BA64" s="675"/>
      <c r="BB64" s="675"/>
      <c r="BC64" s="675"/>
      <c r="BD64" s="675"/>
      <c r="BE64" s="675"/>
      <c r="BF64" s="675"/>
      <c r="BG64" s="675"/>
      <c r="BH64" s="675"/>
      <c r="BI64" s="675"/>
      <c r="BJ64" s="675"/>
      <c r="BK64" s="675"/>
      <c r="BL64" s="675"/>
      <c r="BM64" s="675"/>
      <c r="BN64" s="675"/>
      <c r="BO64" s="675"/>
      <c r="BP64" s="675"/>
      <c r="BQ64" s="675"/>
      <c r="BR64" s="675"/>
      <c r="BS64" s="675"/>
      <c r="BT64" s="678"/>
      <c r="BU64" s="29"/>
      <c r="BV64" s="40"/>
      <c r="BW64" s="41"/>
      <c r="BX64" s="41"/>
      <c r="BY64" s="41"/>
      <c r="BZ64" s="41"/>
      <c r="CA64" s="41"/>
      <c r="CB64" s="41"/>
      <c r="CC64" s="41"/>
      <c r="CD64" s="41"/>
      <c r="CE64" s="41"/>
      <c r="CF64" s="31"/>
      <c r="CG64" s="31"/>
    </row>
    <row r="65" spans="1:85" s="5" customFormat="1" ht="20.100000000000001" customHeight="1" x14ac:dyDescent="0.45">
      <c r="A65" s="29"/>
      <c r="B65" s="35"/>
      <c r="C65" s="29"/>
      <c r="D65" s="37">
        <v>55</v>
      </c>
      <c r="E65" s="679" t="s">
        <v>101</v>
      </c>
      <c r="F65" s="680"/>
      <c r="G65" s="680"/>
      <c r="H65" s="680"/>
      <c r="I65" s="680"/>
      <c r="J65" s="680"/>
      <c r="K65" s="680"/>
      <c r="L65" s="681"/>
      <c r="M65" s="666" t="s">
        <v>47</v>
      </c>
      <c r="N65" s="661"/>
      <c r="O65" s="662"/>
      <c r="P65" s="666" t="s">
        <v>343</v>
      </c>
      <c r="Q65" s="661"/>
      <c r="R65" s="661"/>
      <c r="S65" s="666">
        <v>15</v>
      </c>
      <c r="T65" s="661"/>
      <c r="U65" s="662"/>
      <c r="V65" s="668" t="s">
        <v>327</v>
      </c>
      <c r="W65" s="669"/>
      <c r="X65" s="669"/>
      <c r="Y65" s="669"/>
      <c r="Z65" s="669"/>
      <c r="AA65" s="670"/>
      <c r="AB65" s="671"/>
      <c r="AC65" s="672"/>
      <c r="AD65" s="672"/>
      <c r="AE65" s="672"/>
      <c r="AF65" s="672"/>
      <c r="AG65" s="672"/>
      <c r="AH65" s="672"/>
      <c r="AI65" s="672"/>
      <c r="AJ65" s="672"/>
      <c r="AK65" s="672"/>
      <c r="AL65" s="672"/>
      <c r="AM65" s="672"/>
      <c r="AN65" s="672"/>
      <c r="AO65" s="672"/>
      <c r="AP65" s="672"/>
      <c r="AQ65" s="673"/>
      <c r="AR65" s="666"/>
      <c r="AS65" s="661"/>
      <c r="AT65" s="661"/>
      <c r="AU65" s="661"/>
      <c r="AV65" s="661"/>
      <c r="AW65" s="662"/>
      <c r="AX65" s="674"/>
      <c r="AY65" s="675"/>
      <c r="AZ65" s="675"/>
      <c r="BA65" s="675"/>
      <c r="BB65" s="675"/>
      <c r="BC65" s="675"/>
      <c r="BD65" s="675"/>
      <c r="BE65" s="675"/>
      <c r="BF65" s="675"/>
      <c r="BG65" s="675"/>
      <c r="BH65" s="675"/>
      <c r="BI65" s="675"/>
      <c r="BJ65" s="675"/>
      <c r="BK65" s="675"/>
      <c r="BL65" s="675"/>
      <c r="BM65" s="675"/>
      <c r="BN65" s="675"/>
      <c r="BO65" s="675"/>
      <c r="BP65" s="675"/>
      <c r="BQ65" s="675"/>
      <c r="BR65" s="675"/>
      <c r="BS65" s="675"/>
      <c r="BT65" s="678"/>
      <c r="BU65" s="29"/>
      <c r="BV65" s="40"/>
      <c r="BW65" s="41"/>
      <c r="BX65" s="41"/>
      <c r="BY65" s="41"/>
      <c r="BZ65" s="41"/>
      <c r="CA65" s="41"/>
      <c r="CB65" s="41"/>
      <c r="CC65" s="41"/>
      <c r="CD65" s="41"/>
      <c r="CE65" s="41"/>
      <c r="CF65" s="31"/>
      <c r="CG65" s="31"/>
    </row>
    <row r="66" spans="1:85" s="5" customFormat="1" ht="20.100000000000001" customHeight="1" x14ac:dyDescent="0.45">
      <c r="A66" s="29"/>
      <c r="B66" s="35"/>
      <c r="C66" s="29"/>
      <c r="D66" s="37">
        <v>56</v>
      </c>
      <c r="E66" s="679" t="s">
        <v>102</v>
      </c>
      <c r="F66" s="680"/>
      <c r="G66" s="680"/>
      <c r="H66" s="680"/>
      <c r="I66" s="680"/>
      <c r="J66" s="680"/>
      <c r="K66" s="680"/>
      <c r="L66" s="681"/>
      <c r="M66" s="666" t="s">
        <v>47</v>
      </c>
      <c r="N66" s="661"/>
      <c r="O66" s="662"/>
      <c r="P66" s="666" t="s">
        <v>343</v>
      </c>
      <c r="Q66" s="661"/>
      <c r="R66" s="661"/>
      <c r="S66" s="666">
        <v>15</v>
      </c>
      <c r="T66" s="661"/>
      <c r="U66" s="662"/>
      <c r="V66" s="668" t="s">
        <v>328</v>
      </c>
      <c r="W66" s="669"/>
      <c r="X66" s="669"/>
      <c r="Y66" s="669"/>
      <c r="Z66" s="669"/>
      <c r="AA66" s="670"/>
      <c r="AB66" s="671"/>
      <c r="AC66" s="672"/>
      <c r="AD66" s="672"/>
      <c r="AE66" s="672"/>
      <c r="AF66" s="672"/>
      <c r="AG66" s="672"/>
      <c r="AH66" s="672"/>
      <c r="AI66" s="672"/>
      <c r="AJ66" s="672"/>
      <c r="AK66" s="672"/>
      <c r="AL66" s="672"/>
      <c r="AM66" s="672"/>
      <c r="AN66" s="672"/>
      <c r="AO66" s="672"/>
      <c r="AP66" s="672"/>
      <c r="AQ66" s="673"/>
      <c r="AR66" s="666"/>
      <c r="AS66" s="661"/>
      <c r="AT66" s="661"/>
      <c r="AU66" s="661"/>
      <c r="AV66" s="661"/>
      <c r="AW66" s="662"/>
      <c r="AX66" s="674"/>
      <c r="AY66" s="675"/>
      <c r="AZ66" s="675"/>
      <c r="BA66" s="675"/>
      <c r="BB66" s="675"/>
      <c r="BC66" s="675"/>
      <c r="BD66" s="675"/>
      <c r="BE66" s="675"/>
      <c r="BF66" s="675"/>
      <c r="BG66" s="675"/>
      <c r="BH66" s="675"/>
      <c r="BI66" s="675"/>
      <c r="BJ66" s="675"/>
      <c r="BK66" s="675"/>
      <c r="BL66" s="675"/>
      <c r="BM66" s="675"/>
      <c r="BN66" s="675"/>
      <c r="BO66" s="675"/>
      <c r="BP66" s="675"/>
      <c r="BQ66" s="675"/>
      <c r="BR66" s="675"/>
      <c r="BS66" s="675"/>
      <c r="BT66" s="678"/>
      <c r="BU66" s="29"/>
      <c r="BV66" s="40"/>
      <c r="BW66" s="41"/>
      <c r="BX66" s="41"/>
      <c r="BY66" s="41"/>
      <c r="BZ66" s="41"/>
      <c r="CA66" s="41"/>
      <c r="CB66" s="41"/>
      <c r="CC66" s="41"/>
      <c r="CD66" s="41"/>
      <c r="CE66" s="41"/>
      <c r="CF66" s="31"/>
      <c r="CG66" s="31"/>
    </row>
    <row r="67" spans="1:85" s="5" customFormat="1" ht="20.100000000000001" customHeight="1" x14ac:dyDescent="0.45">
      <c r="A67" s="29"/>
      <c r="B67" s="35"/>
      <c r="C67" s="29"/>
      <c r="D67" s="37">
        <v>57</v>
      </c>
      <c r="E67" s="679" t="s">
        <v>103</v>
      </c>
      <c r="F67" s="680"/>
      <c r="G67" s="680"/>
      <c r="H67" s="680"/>
      <c r="I67" s="680"/>
      <c r="J67" s="680"/>
      <c r="K67" s="680"/>
      <c r="L67" s="681"/>
      <c r="M67" s="666" t="s">
        <v>47</v>
      </c>
      <c r="N67" s="661"/>
      <c r="O67" s="662"/>
      <c r="P67" s="666" t="s">
        <v>343</v>
      </c>
      <c r="Q67" s="661"/>
      <c r="R67" s="661"/>
      <c r="S67" s="666">
        <v>15</v>
      </c>
      <c r="T67" s="661"/>
      <c r="U67" s="662"/>
      <c r="V67" s="668" t="s">
        <v>329</v>
      </c>
      <c r="W67" s="669"/>
      <c r="X67" s="669"/>
      <c r="Y67" s="669"/>
      <c r="Z67" s="669"/>
      <c r="AA67" s="670"/>
      <c r="AB67" s="671"/>
      <c r="AC67" s="672"/>
      <c r="AD67" s="672"/>
      <c r="AE67" s="672"/>
      <c r="AF67" s="672"/>
      <c r="AG67" s="672"/>
      <c r="AH67" s="672"/>
      <c r="AI67" s="672"/>
      <c r="AJ67" s="672"/>
      <c r="AK67" s="672"/>
      <c r="AL67" s="672"/>
      <c r="AM67" s="672"/>
      <c r="AN67" s="672"/>
      <c r="AO67" s="672"/>
      <c r="AP67" s="672"/>
      <c r="AQ67" s="673"/>
      <c r="AR67" s="666"/>
      <c r="AS67" s="661"/>
      <c r="AT67" s="661"/>
      <c r="AU67" s="661"/>
      <c r="AV67" s="661"/>
      <c r="AW67" s="662"/>
      <c r="AX67" s="674"/>
      <c r="AY67" s="675"/>
      <c r="AZ67" s="675"/>
      <c r="BA67" s="675"/>
      <c r="BB67" s="675"/>
      <c r="BC67" s="675"/>
      <c r="BD67" s="675"/>
      <c r="BE67" s="675"/>
      <c r="BF67" s="675"/>
      <c r="BG67" s="675"/>
      <c r="BH67" s="675"/>
      <c r="BI67" s="675"/>
      <c r="BJ67" s="675"/>
      <c r="BK67" s="675"/>
      <c r="BL67" s="675"/>
      <c r="BM67" s="675"/>
      <c r="BN67" s="675"/>
      <c r="BO67" s="675"/>
      <c r="BP67" s="675"/>
      <c r="BQ67" s="675"/>
      <c r="BR67" s="675"/>
      <c r="BS67" s="675"/>
      <c r="BT67" s="678"/>
      <c r="BU67" s="29"/>
      <c r="BV67" s="40"/>
      <c r="BW67" s="41"/>
      <c r="BX67" s="41"/>
      <c r="BY67" s="41"/>
      <c r="BZ67" s="41"/>
      <c r="CA67" s="41"/>
      <c r="CB67" s="41"/>
      <c r="CC67" s="41"/>
      <c r="CD67" s="41"/>
      <c r="CE67" s="41"/>
      <c r="CF67" s="31"/>
      <c r="CG67" s="31"/>
    </row>
    <row r="68" spans="1:85" s="5" customFormat="1" ht="20.100000000000001" customHeight="1" x14ac:dyDescent="0.45">
      <c r="A68" s="29"/>
      <c r="B68" s="35"/>
      <c r="C68" s="29"/>
      <c r="D68" s="37">
        <v>58</v>
      </c>
      <c r="E68" s="679" t="s">
        <v>104</v>
      </c>
      <c r="F68" s="680"/>
      <c r="G68" s="680"/>
      <c r="H68" s="680"/>
      <c r="I68" s="680"/>
      <c r="J68" s="680"/>
      <c r="K68" s="680"/>
      <c r="L68" s="681"/>
      <c r="M68" s="666" t="s">
        <v>47</v>
      </c>
      <c r="N68" s="661"/>
      <c r="O68" s="662"/>
      <c r="P68" s="666" t="s">
        <v>343</v>
      </c>
      <c r="Q68" s="661"/>
      <c r="R68" s="661"/>
      <c r="S68" s="666">
        <v>15</v>
      </c>
      <c r="T68" s="661"/>
      <c r="U68" s="662"/>
      <c r="V68" s="668" t="s">
        <v>330</v>
      </c>
      <c r="W68" s="669"/>
      <c r="X68" s="669"/>
      <c r="Y68" s="669"/>
      <c r="Z68" s="669"/>
      <c r="AA68" s="670"/>
      <c r="AB68" s="671"/>
      <c r="AC68" s="672"/>
      <c r="AD68" s="672"/>
      <c r="AE68" s="672"/>
      <c r="AF68" s="672"/>
      <c r="AG68" s="672"/>
      <c r="AH68" s="672"/>
      <c r="AI68" s="672"/>
      <c r="AJ68" s="672"/>
      <c r="AK68" s="672"/>
      <c r="AL68" s="672"/>
      <c r="AM68" s="672"/>
      <c r="AN68" s="672"/>
      <c r="AO68" s="672"/>
      <c r="AP68" s="672"/>
      <c r="AQ68" s="673"/>
      <c r="AR68" s="666"/>
      <c r="AS68" s="661"/>
      <c r="AT68" s="661"/>
      <c r="AU68" s="661"/>
      <c r="AV68" s="661"/>
      <c r="AW68" s="662"/>
      <c r="AX68" s="674"/>
      <c r="AY68" s="675"/>
      <c r="AZ68" s="675"/>
      <c r="BA68" s="675"/>
      <c r="BB68" s="675"/>
      <c r="BC68" s="675"/>
      <c r="BD68" s="675"/>
      <c r="BE68" s="675"/>
      <c r="BF68" s="675"/>
      <c r="BG68" s="675"/>
      <c r="BH68" s="675"/>
      <c r="BI68" s="675"/>
      <c r="BJ68" s="675"/>
      <c r="BK68" s="675"/>
      <c r="BL68" s="675"/>
      <c r="BM68" s="675"/>
      <c r="BN68" s="675"/>
      <c r="BO68" s="675"/>
      <c r="BP68" s="675"/>
      <c r="BQ68" s="675"/>
      <c r="BR68" s="675"/>
      <c r="BS68" s="675"/>
      <c r="BT68" s="678"/>
      <c r="BU68" s="29"/>
      <c r="BV68" s="40"/>
      <c r="BW68" s="41"/>
      <c r="BX68" s="41"/>
      <c r="BY68" s="41"/>
      <c r="BZ68" s="41"/>
      <c r="CA68" s="41"/>
      <c r="CB68" s="41"/>
      <c r="CC68" s="41"/>
      <c r="CD68" s="41"/>
      <c r="CE68" s="41"/>
      <c r="CF68" s="31"/>
      <c r="CG68" s="31"/>
    </row>
    <row r="69" spans="1:85" s="5" customFormat="1" ht="20.100000000000001" customHeight="1" x14ac:dyDescent="0.45">
      <c r="A69" s="29"/>
      <c r="B69" s="35"/>
      <c r="C69" s="29"/>
      <c r="D69" s="37">
        <v>59</v>
      </c>
      <c r="E69" s="679" t="s">
        <v>105</v>
      </c>
      <c r="F69" s="680"/>
      <c r="G69" s="680"/>
      <c r="H69" s="680"/>
      <c r="I69" s="680"/>
      <c r="J69" s="680"/>
      <c r="K69" s="680"/>
      <c r="L69" s="681"/>
      <c r="M69" s="666" t="s">
        <v>47</v>
      </c>
      <c r="N69" s="661"/>
      <c r="O69" s="662"/>
      <c r="P69" s="666" t="s">
        <v>343</v>
      </c>
      <c r="Q69" s="661"/>
      <c r="R69" s="661"/>
      <c r="S69" s="666">
        <v>15</v>
      </c>
      <c r="T69" s="661"/>
      <c r="U69" s="662"/>
      <c r="V69" s="668" t="s">
        <v>331</v>
      </c>
      <c r="W69" s="669"/>
      <c r="X69" s="669"/>
      <c r="Y69" s="669"/>
      <c r="Z69" s="669"/>
      <c r="AA69" s="670"/>
      <c r="AB69" s="671"/>
      <c r="AC69" s="672"/>
      <c r="AD69" s="672"/>
      <c r="AE69" s="672"/>
      <c r="AF69" s="672"/>
      <c r="AG69" s="672"/>
      <c r="AH69" s="672"/>
      <c r="AI69" s="672"/>
      <c r="AJ69" s="672"/>
      <c r="AK69" s="672"/>
      <c r="AL69" s="672"/>
      <c r="AM69" s="672"/>
      <c r="AN69" s="672"/>
      <c r="AO69" s="672"/>
      <c r="AP69" s="672"/>
      <c r="AQ69" s="673"/>
      <c r="AR69" s="666"/>
      <c r="AS69" s="661"/>
      <c r="AT69" s="661"/>
      <c r="AU69" s="661"/>
      <c r="AV69" s="661"/>
      <c r="AW69" s="662"/>
      <c r="AX69" s="674"/>
      <c r="AY69" s="675"/>
      <c r="AZ69" s="675"/>
      <c r="BA69" s="675"/>
      <c r="BB69" s="675"/>
      <c r="BC69" s="675"/>
      <c r="BD69" s="675"/>
      <c r="BE69" s="675"/>
      <c r="BF69" s="675"/>
      <c r="BG69" s="675"/>
      <c r="BH69" s="675"/>
      <c r="BI69" s="675"/>
      <c r="BJ69" s="675"/>
      <c r="BK69" s="675"/>
      <c r="BL69" s="675"/>
      <c r="BM69" s="675"/>
      <c r="BN69" s="675"/>
      <c r="BO69" s="675"/>
      <c r="BP69" s="675"/>
      <c r="BQ69" s="675"/>
      <c r="BR69" s="675"/>
      <c r="BS69" s="675"/>
      <c r="BT69" s="678"/>
      <c r="BU69" s="29"/>
      <c r="BV69" s="40"/>
      <c r="BW69" s="41"/>
      <c r="BX69" s="41"/>
      <c r="BY69" s="41"/>
      <c r="BZ69" s="41"/>
      <c r="CA69" s="41"/>
      <c r="CB69" s="41"/>
      <c r="CC69" s="41"/>
      <c r="CD69" s="41"/>
      <c r="CE69" s="41"/>
      <c r="CF69" s="31"/>
      <c r="CG69" s="31"/>
    </row>
    <row r="70" spans="1:85" s="5" customFormat="1" ht="20.100000000000001" customHeight="1" x14ac:dyDescent="0.45">
      <c r="A70" s="29"/>
      <c r="B70" s="35"/>
      <c r="C70" s="29"/>
      <c r="D70" s="37">
        <v>60</v>
      </c>
      <c r="E70" s="679" t="s">
        <v>106</v>
      </c>
      <c r="F70" s="680"/>
      <c r="G70" s="680"/>
      <c r="H70" s="680"/>
      <c r="I70" s="680"/>
      <c r="J70" s="680"/>
      <c r="K70" s="680"/>
      <c r="L70" s="681"/>
      <c r="M70" s="666" t="s">
        <v>47</v>
      </c>
      <c r="N70" s="661"/>
      <c r="O70" s="662"/>
      <c r="P70" s="666" t="s">
        <v>343</v>
      </c>
      <c r="Q70" s="661"/>
      <c r="R70" s="661"/>
      <c r="S70" s="666">
        <v>15</v>
      </c>
      <c r="T70" s="661"/>
      <c r="U70" s="662"/>
      <c r="V70" s="668" t="s">
        <v>332</v>
      </c>
      <c r="W70" s="669"/>
      <c r="X70" s="669"/>
      <c r="Y70" s="669"/>
      <c r="Z70" s="669"/>
      <c r="AA70" s="670"/>
      <c r="AB70" s="671"/>
      <c r="AC70" s="672"/>
      <c r="AD70" s="672"/>
      <c r="AE70" s="672"/>
      <c r="AF70" s="672"/>
      <c r="AG70" s="672"/>
      <c r="AH70" s="672"/>
      <c r="AI70" s="672"/>
      <c r="AJ70" s="672"/>
      <c r="AK70" s="672"/>
      <c r="AL70" s="672"/>
      <c r="AM70" s="672"/>
      <c r="AN70" s="672"/>
      <c r="AO70" s="672"/>
      <c r="AP70" s="672"/>
      <c r="AQ70" s="673"/>
      <c r="AR70" s="666"/>
      <c r="AS70" s="661"/>
      <c r="AT70" s="661"/>
      <c r="AU70" s="661"/>
      <c r="AV70" s="661"/>
      <c r="AW70" s="662"/>
      <c r="AX70" s="674"/>
      <c r="AY70" s="675"/>
      <c r="AZ70" s="675"/>
      <c r="BA70" s="675"/>
      <c r="BB70" s="675"/>
      <c r="BC70" s="675"/>
      <c r="BD70" s="675"/>
      <c r="BE70" s="675"/>
      <c r="BF70" s="675"/>
      <c r="BG70" s="675"/>
      <c r="BH70" s="675"/>
      <c r="BI70" s="675"/>
      <c r="BJ70" s="675"/>
      <c r="BK70" s="675"/>
      <c r="BL70" s="675"/>
      <c r="BM70" s="675"/>
      <c r="BN70" s="675"/>
      <c r="BO70" s="675"/>
      <c r="BP70" s="675"/>
      <c r="BQ70" s="675"/>
      <c r="BR70" s="675"/>
      <c r="BS70" s="675"/>
      <c r="BT70" s="678"/>
      <c r="BU70" s="29"/>
      <c r="BV70" s="40"/>
      <c r="BW70" s="41"/>
      <c r="BX70" s="41"/>
      <c r="BY70" s="41"/>
      <c r="BZ70" s="41"/>
      <c r="CA70" s="41"/>
      <c r="CB70" s="41"/>
      <c r="CC70" s="41"/>
      <c r="CD70" s="41"/>
      <c r="CE70" s="41"/>
      <c r="CF70" s="31"/>
      <c r="CG70" s="31"/>
    </row>
    <row r="71" spans="1:85" s="5" customFormat="1" ht="20.100000000000001" customHeight="1" x14ac:dyDescent="0.45">
      <c r="A71" s="29"/>
      <c r="B71" s="35"/>
      <c r="C71" s="29"/>
      <c r="D71" s="37">
        <v>61</v>
      </c>
      <c r="E71" s="679" t="s">
        <v>107</v>
      </c>
      <c r="F71" s="680"/>
      <c r="G71" s="680"/>
      <c r="H71" s="680"/>
      <c r="I71" s="680"/>
      <c r="J71" s="680"/>
      <c r="K71" s="680"/>
      <c r="L71" s="681"/>
      <c r="M71" s="666" t="s">
        <v>47</v>
      </c>
      <c r="N71" s="661"/>
      <c r="O71" s="662"/>
      <c r="P71" s="666" t="s">
        <v>343</v>
      </c>
      <c r="Q71" s="661"/>
      <c r="R71" s="661"/>
      <c r="S71" s="666">
        <v>15</v>
      </c>
      <c r="T71" s="661"/>
      <c r="U71" s="662"/>
      <c r="V71" s="668" t="s">
        <v>333</v>
      </c>
      <c r="W71" s="669"/>
      <c r="X71" s="669"/>
      <c r="Y71" s="669"/>
      <c r="Z71" s="669"/>
      <c r="AA71" s="670"/>
      <c r="AB71" s="671"/>
      <c r="AC71" s="672"/>
      <c r="AD71" s="672"/>
      <c r="AE71" s="672"/>
      <c r="AF71" s="672"/>
      <c r="AG71" s="672"/>
      <c r="AH71" s="672"/>
      <c r="AI71" s="672"/>
      <c r="AJ71" s="672"/>
      <c r="AK71" s="672"/>
      <c r="AL71" s="672"/>
      <c r="AM71" s="672"/>
      <c r="AN71" s="672"/>
      <c r="AO71" s="672"/>
      <c r="AP71" s="672"/>
      <c r="AQ71" s="673"/>
      <c r="AR71" s="666"/>
      <c r="AS71" s="661"/>
      <c r="AT71" s="661"/>
      <c r="AU71" s="661"/>
      <c r="AV71" s="661"/>
      <c r="AW71" s="662"/>
      <c r="AX71" s="674"/>
      <c r="AY71" s="675"/>
      <c r="AZ71" s="675"/>
      <c r="BA71" s="675"/>
      <c r="BB71" s="675"/>
      <c r="BC71" s="675"/>
      <c r="BD71" s="675"/>
      <c r="BE71" s="675"/>
      <c r="BF71" s="675"/>
      <c r="BG71" s="675"/>
      <c r="BH71" s="675"/>
      <c r="BI71" s="675"/>
      <c r="BJ71" s="675"/>
      <c r="BK71" s="675"/>
      <c r="BL71" s="675"/>
      <c r="BM71" s="675"/>
      <c r="BN71" s="675"/>
      <c r="BO71" s="675"/>
      <c r="BP71" s="675"/>
      <c r="BQ71" s="675"/>
      <c r="BR71" s="675"/>
      <c r="BS71" s="675"/>
      <c r="BT71" s="678"/>
      <c r="BU71" s="29"/>
      <c r="BV71" s="40"/>
      <c r="BW71" s="41"/>
      <c r="BX71" s="41"/>
      <c r="BY71" s="41"/>
      <c r="BZ71" s="41"/>
      <c r="CA71" s="41"/>
      <c r="CB71" s="41"/>
      <c r="CC71" s="41"/>
      <c r="CD71" s="41"/>
      <c r="CE71" s="41"/>
      <c r="CF71" s="31"/>
      <c r="CG71" s="31"/>
    </row>
    <row r="72" spans="1:85" s="5" customFormat="1" ht="20.100000000000001" customHeight="1" x14ac:dyDescent="0.45">
      <c r="A72" s="29"/>
      <c r="B72" s="35"/>
      <c r="C72" s="29"/>
      <c r="D72" s="37">
        <v>62</v>
      </c>
      <c r="E72" s="679" t="s">
        <v>108</v>
      </c>
      <c r="F72" s="680"/>
      <c r="G72" s="680"/>
      <c r="H72" s="680"/>
      <c r="I72" s="680"/>
      <c r="J72" s="680"/>
      <c r="K72" s="680"/>
      <c r="L72" s="681"/>
      <c r="M72" s="666" t="s">
        <v>47</v>
      </c>
      <c r="N72" s="661"/>
      <c r="O72" s="662"/>
      <c r="P72" s="666" t="s">
        <v>343</v>
      </c>
      <c r="Q72" s="661"/>
      <c r="R72" s="661"/>
      <c r="S72" s="666">
        <v>15</v>
      </c>
      <c r="T72" s="661"/>
      <c r="U72" s="662"/>
      <c r="V72" s="668" t="s">
        <v>334</v>
      </c>
      <c r="W72" s="669"/>
      <c r="X72" s="669"/>
      <c r="Y72" s="669"/>
      <c r="Z72" s="669"/>
      <c r="AA72" s="670"/>
      <c r="AB72" s="671"/>
      <c r="AC72" s="672"/>
      <c r="AD72" s="672"/>
      <c r="AE72" s="672"/>
      <c r="AF72" s="672"/>
      <c r="AG72" s="672"/>
      <c r="AH72" s="672"/>
      <c r="AI72" s="672"/>
      <c r="AJ72" s="672"/>
      <c r="AK72" s="672"/>
      <c r="AL72" s="672"/>
      <c r="AM72" s="672"/>
      <c r="AN72" s="672"/>
      <c r="AO72" s="672"/>
      <c r="AP72" s="672"/>
      <c r="AQ72" s="673"/>
      <c r="AR72" s="666"/>
      <c r="AS72" s="661"/>
      <c r="AT72" s="661"/>
      <c r="AU72" s="661"/>
      <c r="AV72" s="661"/>
      <c r="AW72" s="662"/>
      <c r="AX72" s="674"/>
      <c r="AY72" s="675"/>
      <c r="AZ72" s="675"/>
      <c r="BA72" s="675"/>
      <c r="BB72" s="675"/>
      <c r="BC72" s="675"/>
      <c r="BD72" s="675"/>
      <c r="BE72" s="675"/>
      <c r="BF72" s="675"/>
      <c r="BG72" s="675"/>
      <c r="BH72" s="675"/>
      <c r="BI72" s="675"/>
      <c r="BJ72" s="675"/>
      <c r="BK72" s="675"/>
      <c r="BL72" s="675"/>
      <c r="BM72" s="675"/>
      <c r="BN72" s="675"/>
      <c r="BO72" s="675"/>
      <c r="BP72" s="675"/>
      <c r="BQ72" s="675"/>
      <c r="BR72" s="675"/>
      <c r="BS72" s="675"/>
      <c r="BT72" s="678"/>
      <c r="BU72" s="29"/>
      <c r="BV72" s="40"/>
      <c r="BW72" s="41"/>
      <c r="BX72" s="41"/>
      <c r="BY72" s="41"/>
      <c r="BZ72" s="41"/>
      <c r="CA72" s="41"/>
      <c r="CB72" s="41"/>
      <c r="CC72" s="41"/>
      <c r="CD72" s="41"/>
      <c r="CE72" s="41"/>
      <c r="CF72" s="31"/>
      <c r="CG72" s="31"/>
    </row>
    <row r="73" spans="1:85" s="5" customFormat="1" ht="20.100000000000001" customHeight="1" x14ac:dyDescent="0.45">
      <c r="A73" s="29"/>
      <c r="B73" s="35"/>
      <c r="C73" s="29"/>
      <c r="D73" s="37">
        <v>63</v>
      </c>
      <c r="E73" s="679" t="s">
        <v>109</v>
      </c>
      <c r="F73" s="680"/>
      <c r="G73" s="680"/>
      <c r="H73" s="680"/>
      <c r="I73" s="680"/>
      <c r="J73" s="680"/>
      <c r="K73" s="680"/>
      <c r="L73" s="681"/>
      <c r="M73" s="666" t="s">
        <v>47</v>
      </c>
      <c r="N73" s="661"/>
      <c r="O73" s="662"/>
      <c r="P73" s="666" t="s">
        <v>343</v>
      </c>
      <c r="Q73" s="661"/>
      <c r="R73" s="661"/>
      <c r="S73" s="666">
        <v>15</v>
      </c>
      <c r="T73" s="661"/>
      <c r="U73" s="662"/>
      <c r="V73" s="668" t="s">
        <v>335</v>
      </c>
      <c r="W73" s="669"/>
      <c r="X73" s="669"/>
      <c r="Y73" s="669"/>
      <c r="Z73" s="669"/>
      <c r="AA73" s="670"/>
      <c r="AB73" s="671"/>
      <c r="AC73" s="672"/>
      <c r="AD73" s="672"/>
      <c r="AE73" s="672"/>
      <c r="AF73" s="672"/>
      <c r="AG73" s="672"/>
      <c r="AH73" s="672"/>
      <c r="AI73" s="672"/>
      <c r="AJ73" s="672"/>
      <c r="AK73" s="672"/>
      <c r="AL73" s="672"/>
      <c r="AM73" s="672"/>
      <c r="AN73" s="672"/>
      <c r="AO73" s="672"/>
      <c r="AP73" s="672"/>
      <c r="AQ73" s="673"/>
      <c r="AR73" s="666"/>
      <c r="AS73" s="661"/>
      <c r="AT73" s="661"/>
      <c r="AU73" s="661"/>
      <c r="AV73" s="661"/>
      <c r="AW73" s="662"/>
      <c r="AX73" s="674"/>
      <c r="AY73" s="675"/>
      <c r="AZ73" s="675"/>
      <c r="BA73" s="675"/>
      <c r="BB73" s="675"/>
      <c r="BC73" s="675"/>
      <c r="BD73" s="675"/>
      <c r="BE73" s="675"/>
      <c r="BF73" s="675"/>
      <c r="BG73" s="675"/>
      <c r="BH73" s="675"/>
      <c r="BI73" s="675"/>
      <c r="BJ73" s="675"/>
      <c r="BK73" s="675"/>
      <c r="BL73" s="675"/>
      <c r="BM73" s="675"/>
      <c r="BN73" s="675"/>
      <c r="BO73" s="675"/>
      <c r="BP73" s="675"/>
      <c r="BQ73" s="675"/>
      <c r="BR73" s="675"/>
      <c r="BS73" s="675"/>
      <c r="BT73" s="678"/>
      <c r="BU73" s="29"/>
      <c r="BV73" s="40"/>
      <c r="BW73" s="41"/>
      <c r="BX73" s="41"/>
      <c r="BY73" s="41"/>
      <c r="BZ73" s="41"/>
      <c r="CA73" s="41"/>
      <c r="CB73" s="41"/>
      <c r="CC73" s="41"/>
      <c r="CD73" s="41"/>
      <c r="CE73" s="41"/>
      <c r="CF73" s="31"/>
      <c r="CG73" s="31"/>
    </row>
    <row r="74" spans="1:85" s="5" customFormat="1" ht="20.100000000000001" customHeight="1" x14ac:dyDescent="0.45">
      <c r="A74" s="29"/>
      <c r="B74" s="35"/>
      <c r="C74" s="29"/>
      <c r="D74" s="37">
        <v>64</v>
      </c>
      <c r="E74" s="679" t="s">
        <v>110</v>
      </c>
      <c r="F74" s="680"/>
      <c r="G74" s="680"/>
      <c r="H74" s="680"/>
      <c r="I74" s="680"/>
      <c r="J74" s="680"/>
      <c r="K74" s="680"/>
      <c r="L74" s="681"/>
      <c r="M74" s="666" t="s">
        <v>47</v>
      </c>
      <c r="N74" s="661"/>
      <c r="O74" s="662"/>
      <c r="P74" s="666" t="s">
        <v>343</v>
      </c>
      <c r="Q74" s="661"/>
      <c r="R74" s="661"/>
      <c r="S74" s="666">
        <v>15</v>
      </c>
      <c r="T74" s="661"/>
      <c r="U74" s="662"/>
      <c r="V74" s="668" t="s">
        <v>336</v>
      </c>
      <c r="W74" s="669"/>
      <c r="X74" s="669"/>
      <c r="Y74" s="669"/>
      <c r="Z74" s="669"/>
      <c r="AA74" s="670"/>
      <c r="AB74" s="671"/>
      <c r="AC74" s="672"/>
      <c r="AD74" s="672"/>
      <c r="AE74" s="672"/>
      <c r="AF74" s="672"/>
      <c r="AG74" s="672"/>
      <c r="AH74" s="672"/>
      <c r="AI74" s="672"/>
      <c r="AJ74" s="672"/>
      <c r="AK74" s="672"/>
      <c r="AL74" s="672"/>
      <c r="AM74" s="672"/>
      <c r="AN74" s="672"/>
      <c r="AO74" s="672"/>
      <c r="AP74" s="672"/>
      <c r="AQ74" s="673"/>
      <c r="AR74" s="666"/>
      <c r="AS74" s="661"/>
      <c r="AT74" s="661"/>
      <c r="AU74" s="661"/>
      <c r="AV74" s="661"/>
      <c r="AW74" s="662"/>
      <c r="AX74" s="674"/>
      <c r="AY74" s="675"/>
      <c r="AZ74" s="675"/>
      <c r="BA74" s="675"/>
      <c r="BB74" s="675"/>
      <c r="BC74" s="675"/>
      <c r="BD74" s="675"/>
      <c r="BE74" s="675"/>
      <c r="BF74" s="675"/>
      <c r="BG74" s="675"/>
      <c r="BH74" s="675"/>
      <c r="BI74" s="675"/>
      <c r="BJ74" s="675"/>
      <c r="BK74" s="675"/>
      <c r="BL74" s="675"/>
      <c r="BM74" s="675"/>
      <c r="BN74" s="675"/>
      <c r="BO74" s="675"/>
      <c r="BP74" s="675"/>
      <c r="BQ74" s="675"/>
      <c r="BR74" s="675"/>
      <c r="BS74" s="675"/>
      <c r="BT74" s="678"/>
      <c r="BU74" s="29"/>
      <c r="BV74" s="40"/>
      <c r="BW74" s="41"/>
      <c r="BX74" s="41"/>
      <c r="BY74" s="41"/>
      <c r="BZ74" s="41"/>
      <c r="CA74" s="41"/>
      <c r="CB74" s="41"/>
      <c r="CC74" s="41"/>
      <c r="CD74" s="41"/>
      <c r="CE74" s="41"/>
      <c r="CF74" s="31"/>
      <c r="CG74" s="31"/>
    </row>
    <row r="75" spans="1:85" s="5" customFormat="1" ht="20.100000000000001" customHeight="1" x14ac:dyDescent="0.45">
      <c r="A75" s="29"/>
      <c r="B75" s="35"/>
      <c r="C75" s="29"/>
      <c r="D75" s="37">
        <v>64</v>
      </c>
      <c r="E75" s="679" t="s">
        <v>392</v>
      </c>
      <c r="F75" s="680"/>
      <c r="G75" s="680"/>
      <c r="H75" s="680"/>
      <c r="I75" s="680"/>
      <c r="J75" s="680"/>
      <c r="K75" s="680"/>
      <c r="L75" s="681"/>
      <c r="M75" s="666"/>
      <c r="N75" s="661"/>
      <c r="O75" s="662"/>
      <c r="P75" s="666"/>
      <c r="Q75" s="661"/>
      <c r="R75" s="661"/>
      <c r="S75" s="666"/>
      <c r="T75" s="661"/>
      <c r="U75" s="662"/>
      <c r="V75" s="668"/>
      <c r="W75" s="669"/>
      <c r="X75" s="669"/>
      <c r="Y75" s="669"/>
      <c r="Z75" s="669"/>
      <c r="AA75" s="670"/>
      <c r="AB75" s="671"/>
      <c r="AC75" s="672"/>
      <c r="AD75" s="672"/>
      <c r="AE75" s="672"/>
      <c r="AF75" s="672"/>
      <c r="AG75" s="672"/>
      <c r="AH75" s="672"/>
      <c r="AI75" s="672"/>
      <c r="AJ75" s="672"/>
      <c r="AK75" s="672"/>
      <c r="AL75" s="672"/>
      <c r="AM75" s="672"/>
      <c r="AN75" s="672"/>
      <c r="AO75" s="672"/>
      <c r="AP75" s="672"/>
      <c r="AQ75" s="673"/>
      <c r="AR75" s="666"/>
      <c r="AS75" s="661"/>
      <c r="AT75" s="661"/>
      <c r="AU75" s="661"/>
      <c r="AV75" s="661"/>
      <c r="AW75" s="662"/>
      <c r="AX75" s="674"/>
      <c r="AY75" s="675"/>
      <c r="AZ75" s="675"/>
      <c r="BA75" s="675"/>
      <c r="BB75" s="675"/>
      <c r="BC75" s="675"/>
      <c r="BD75" s="675"/>
      <c r="BE75" s="675"/>
      <c r="BF75" s="675"/>
      <c r="BG75" s="675"/>
      <c r="BH75" s="675"/>
      <c r="BI75" s="675"/>
      <c r="BJ75" s="675"/>
      <c r="BK75" s="675"/>
      <c r="BL75" s="675"/>
      <c r="BM75" s="675"/>
      <c r="BN75" s="675"/>
      <c r="BO75" s="675"/>
      <c r="BP75" s="675"/>
      <c r="BQ75" s="675"/>
      <c r="BR75" s="675"/>
      <c r="BS75" s="675"/>
      <c r="BT75" s="678"/>
      <c r="BU75" s="29"/>
      <c r="BV75" s="40"/>
      <c r="BW75" s="41"/>
      <c r="BX75" s="41"/>
      <c r="BY75" s="41"/>
      <c r="BZ75" s="41"/>
      <c r="CA75" s="41"/>
      <c r="CB75" s="41"/>
      <c r="CC75" s="41"/>
      <c r="CD75" s="41"/>
      <c r="CE75" s="41"/>
      <c r="CF75" s="31"/>
      <c r="CG75" s="31"/>
    </row>
    <row r="76" spans="1:85" s="5" customFormat="1" ht="20.100000000000001" customHeight="1" x14ac:dyDescent="0.45">
      <c r="A76" s="29"/>
      <c r="B76" s="35"/>
      <c r="C76" s="29"/>
      <c r="D76" s="37">
        <v>64</v>
      </c>
      <c r="E76" s="679" t="s">
        <v>393</v>
      </c>
      <c r="F76" s="680"/>
      <c r="G76" s="680"/>
      <c r="H76" s="680"/>
      <c r="I76" s="680"/>
      <c r="J76" s="680"/>
      <c r="K76" s="680"/>
      <c r="L76" s="681"/>
      <c r="M76" s="666"/>
      <c r="N76" s="661"/>
      <c r="O76" s="662"/>
      <c r="P76" s="666"/>
      <c r="Q76" s="661"/>
      <c r="R76" s="661"/>
      <c r="S76" s="666"/>
      <c r="T76" s="661"/>
      <c r="U76" s="662"/>
      <c r="V76" s="668"/>
      <c r="W76" s="669"/>
      <c r="X76" s="669"/>
      <c r="Y76" s="669"/>
      <c r="Z76" s="669"/>
      <c r="AA76" s="670"/>
      <c r="AB76" s="671"/>
      <c r="AC76" s="672"/>
      <c r="AD76" s="672"/>
      <c r="AE76" s="672"/>
      <c r="AF76" s="672"/>
      <c r="AG76" s="672"/>
      <c r="AH76" s="672"/>
      <c r="AI76" s="672"/>
      <c r="AJ76" s="672"/>
      <c r="AK76" s="672"/>
      <c r="AL76" s="672"/>
      <c r="AM76" s="672"/>
      <c r="AN76" s="672"/>
      <c r="AO76" s="672"/>
      <c r="AP76" s="672"/>
      <c r="AQ76" s="673"/>
      <c r="AR76" s="666"/>
      <c r="AS76" s="661"/>
      <c r="AT76" s="661"/>
      <c r="AU76" s="661"/>
      <c r="AV76" s="661"/>
      <c r="AW76" s="662"/>
      <c r="AX76" s="674"/>
      <c r="AY76" s="675"/>
      <c r="AZ76" s="675"/>
      <c r="BA76" s="675"/>
      <c r="BB76" s="675"/>
      <c r="BC76" s="675"/>
      <c r="BD76" s="675"/>
      <c r="BE76" s="675"/>
      <c r="BF76" s="675"/>
      <c r="BG76" s="675"/>
      <c r="BH76" s="675"/>
      <c r="BI76" s="675"/>
      <c r="BJ76" s="675"/>
      <c r="BK76" s="675"/>
      <c r="BL76" s="675"/>
      <c r="BM76" s="675"/>
      <c r="BN76" s="675"/>
      <c r="BO76" s="675"/>
      <c r="BP76" s="675"/>
      <c r="BQ76" s="675"/>
      <c r="BR76" s="675"/>
      <c r="BS76" s="675"/>
      <c r="BT76" s="678"/>
      <c r="BU76" s="29"/>
      <c r="BV76" s="40"/>
      <c r="BW76" s="41"/>
      <c r="BX76" s="41"/>
      <c r="BY76" s="41"/>
      <c r="BZ76" s="41"/>
      <c r="CA76" s="41"/>
      <c r="CB76" s="41"/>
      <c r="CC76" s="41"/>
      <c r="CD76" s="41"/>
      <c r="CE76" s="41"/>
      <c r="CF76" s="31"/>
      <c r="CG76" s="31"/>
    </row>
    <row r="77" spans="1:85" s="5" customFormat="1" ht="20.100000000000001" customHeight="1" x14ac:dyDescent="0.45">
      <c r="A77" s="29"/>
      <c r="B77" s="35"/>
      <c r="C77" s="29"/>
      <c r="D77" s="37">
        <v>64</v>
      </c>
      <c r="E77" s="682" t="s">
        <v>405</v>
      </c>
      <c r="F77" s="683"/>
      <c r="G77" s="683"/>
      <c r="H77" s="683"/>
      <c r="I77" s="683"/>
      <c r="J77" s="683"/>
      <c r="K77" s="683"/>
      <c r="L77" s="684"/>
      <c r="M77" s="666"/>
      <c r="N77" s="661"/>
      <c r="O77" s="662"/>
      <c r="P77" s="666"/>
      <c r="Q77" s="661"/>
      <c r="R77" s="661"/>
      <c r="S77" s="666"/>
      <c r="T77" s="661"/>
      <c r="U77" s="662"/>
      <c r="V77" s="668"/>
      <c r="W77" s="669"/>
      <c r="X77" s="669"/>
      <c r="Y77" s="669"/>
      <c r="Z77" s="669"/>
      <c r="AA77" s="670"/>
      <c r="AB77" s="671"/>
      <c r="AC77" s="672"/>
      <c r="AD77" s="672"/>
      <c r="AE77" s="672"/>
      <c r="AF77" s="672"/>
      <c r="AG77" s="672"/>
      <c r="AH77" s="672"/>
      <c r="AI77" s="672"/>
      <c r="AJ77" s="672"/>
      <c r="AK77" s="672"/>
      <c r="AL77" s="672"/>
      <c r="AM77" s="672"/>
      <c r="AN77" s="672"/>
      <c r="AO77" s="672"/>
      <c r="AP77" s="672"/>
      <c r="AQ77" s="673"/>
      <c r="AR77" s="666"/>
      <c r="AS77" s="661"/>
      <c r="AT77" s="661"/>
      <c r="AU77" s="661"/>
      <c r="AV77" s="661"/>
      <c r="AW77" s="662"/>
      <c r="AX77" s="674"/>
      <c r="AY77" s="675"/>
      <c r="AZ77" s="675"/>
      <c r="BA77" s="675"/>
      <c r="BB77" s="675"/>
      <c r="BC77" s="675"/>
      <c r="BD77" s="675"/>
      <c r="BE77" s="675"/>
      <c r="BF77" s="675"/>
      <c r="BG77" s="675"/>
      <c r="BH77" s="675"/>
      <c r="BI77" s="675"/>
      <c r="BJ77" s="675"/>
      <c r="BK77" s="675"/>
      <c r="BL77" s="675"/>
      <c r="BM77" s="675"/>
      <c r="BN77" s="675"/>
      <c r="BO77" s="675"/>
      <c r="BP77" s="675"/>
      <c r="BQ77" s="675"/>
      <c r="BR77" s="675"/>
      <c r="BS77" s="675"/>
      <c r="BT77" s="678"/>
      <c r="BU77" s="29"/>
      <c r="BV77" s="40"/>
      <c r="BW77" s="41"/>
      <c r="BX77" s="41"/>
      <c r="BY77" s="41"/>
      <c r="BZ77" s="41"/>
      <c r="CA77" s="41"/>
      <c r="CB77" s="41"/>
      <c r="CC77" s="41"/>
      <c r="CD77" s="41"/>
      <c r="CE77" s="41"/>
      <c r="CF77" s="31"/>
      <c r="CG77" s="31"/>
    </row>
    <row r="78" spans="1:85" s="5" customFormat="1" ht="20.100000000000001" customHeight="1" x14ac:dyDescent="0.45">
      <c r="A78" s="29"/>
      <c r="B78" s="35"/>
      <c r="C78" s="29"/>
      <c r="D78" s="37">
        <v>64</v>
      </c>
      <c r="E78" s="679" t="s">
        <v>394</v>
      </c>
      <c r="F78" s="680"/>
      <c r="G78" s="680"/>
      <c r="H78" s="680"/>
      <c r="I78" s="680"/>
      <c r="J78" s="680"/>
      <c r="K78" s="680"/>
      <c r="L78" s="681"/>
      <c r="M78" s="666"/>
      <c r="N78" s="661"/>
      <c r="O78" s="662"/>
      <c r="P78" s="666"/>
      <c r="Q78" s="661"/>
      <c r="R78" s="661"/>
      <c r="S78" s="666"/>
      <c r="T78" s="661"/>
      <c r="U78" s="662"/>
      <c r="V78" s="668"/>
      <c r="W78" s="669"/>
      <c r="X78" s="669"/>
      <c r="Y78" s="669"/>
      <c r="Z78" s="669"/>
      <c r="AA78" s="670"/>
      <c r="AB78" s="671"/>
      <c r="AC78" s="672"/>
      <c r="AD78" s="672"/>
      <c r="AE78" s="672"/>
      <c r="AF78" s="672"/>
      <c r="AG78" s="672"/>
      <c r="AH78" s="672"/>
      <c r="AI78" s="672"/>
      <c r="AJ78" s="672"/>
      <c r="AK78" s="672"/>
      <c r="AL78" s="672"/>
      <c r="AM78" s="672"/>
      <c r="AN78" s="672"/>
      <c r="AO78" s="672"/>
      <c r="AP78" s="672"/>
      <c r="AQ78" s="673"/>
      <c r="AR78" s="666"/>
      <c r="AS78" s="661"/>
      <c r="AT78" s="661"/>
      <c r="AU78" s="661"/>
      <c r="AV78" s="661"/>
      <c r="AW78" s="662"/>
      <c r="AX78" s="674"/>
      <c r="AY78" s="675"/>
      <c r="AZ78" s="675"/>
      <c r="BA78" s="675"/>
      <c r="BB78" s="675"/>
      <c r="BC78" s="675"/>
      <c r="BD78" s="675"/>
      <c r="BE78" s="675"/>
      <c r="BF78" s="675"/>
      <c r="BG78" s="675"/>
      <c r="BH78" s="675"/>
      <c r="BI78" s="675"/>
      <c r="BJ78" s="675"/>
      <c r="BK78" s="675"/>
      <c r="BL78" s="675"/>
      <c r="BM78" s="675"/>
      <c r="BN78" s="675"/>
      <c r="BO78" s="675"/>
      <c r="BP78" s="675"/>
      <c r="BQ78" s="675"/>
      <c r="BR78" s="675"/>
      <c r="BS78" s="675"/>
      <c r="BT78" s="678"/>
      <c r="BU78" s="29"/>
      <c r="BV78" s="40"/>
      <c r="BW78" s="41"/>
      <c r="BX78" s="41"/>
      <c r="BY78" s="41"/>
      <c r="BZ78" s="41"/>
      <c r="CA78" s="41"/>
      <c r="CB78" s="41"/>
      <c r="CC78" s="41"/>
      <c r="CD78" s="41"/>
      <c r="CE78" s="41"/>
      <c r="CF78" s="31"/>
      <c r="CG78" s="31"/>
    </row>
    <row r="79" spans="1:85" s="5" customFormat="1" ht="20.100000000000001" customHeight="1" x14ac:dyDescent="0.45">
      <c r="A79" s="29"/>
      <c r="B79" s="35"/>
      <c r="C79" s="29"/>
      <c r="D79" s="37">
        <v>64</v>
      </c>
      <c r="E79" s="679" t="s">
        <v>395</v>
      </c>
      <c r="F79" s="680"/>
      <c r="G79" s="680"/>
      <c r="H79" s="680"/>
      <c r="I79" s="680"/>
      <c r="J79" s="680"/>
      <c r="K79" s="680"/>
      <c r="L79" s="681"/>
      <c r="M79" s="666"/>
      <c r="N79" s="661"/>
      <c r="O79" s="662"/>
      <c r="P79" s="666"/>
      <c r="Q79" s="661"/>
      <c r="R79" s="661"/>
      <c r="S79" s="666"/>
      <c r="T79" s="661"/>
      <c r="U79" s="662"/>
      <c r="V79" s="668"/>
      <c r="W79" s="669"/>
      <c r="X79" s="669"/>
      <c r="Y79" s="669"/>
      <c r="Z79" s="669"/>
      <c r="AA79" s="670"/>
      <c r="AB79" s="671"/>
      <c r="AC79" s="672"/>
      <c r="AD79" s="672"/>
      <c r="AE79" s="672"/>
      <c r="AF79" s="672"/>
      <c r="AG79" s="672"/>
      <c r="AH79" s="672"/>
      <c r="AI79" s="672"/>
      <c r="AJ79" s="672"/>
      <c r="AK79" s="672"/>
      <c r="AL79" s="672"/>
      <c r="AM79" s="672"/>
      <c r="AN79" s="672"/>
      <c r="AO79" s="672"/>
      <c r="AP79" s="672"/>
      <c r="AQ79" s="673"/>
      <c r="AR79" s="666"/>
      <c r="AS79" s="661"/>
      <c r="AT79" s="661"/>
      <c r="AU79" s="661"/>
      <c r="AV79" s="661"/>
      <c r="AW79" s="662"/>
      <c r="AX79" s="674"/>
      <c r="AY79" s="675"/>
      <c r="AZ79" s="675"/>
      <c r="BA79" s="675"/>
      <c r="BB79" s="675"/>
      <c r="BC79" s="675"/>
      <c r="BD79" s="675"/>
      <c r="BE79" s="675"/>
      <c r="BF79" s="675"/>
      <c r="BG79" s="675"/>
      <c r="BH79" s="675"/>
      <c r="BI79" s="675"/>
      <c r="BJ79" s="675"/>
      <c r="BK79" s="675"/>
      <c r="BL79" s="675"/>
      <c r="BM79" s="675"/>
      <c r="BN79" s="675"/>
      <c r="BO79" s="675"/>
      <c r="BP79" s="675"/>
      <c r="BQ79" s="675"/>
      <c r="BR79" s="675"/>
      <c r="BS79" s="675"/>
      <c r="BT79" s="678"/>
      <c r="BU79" s="29"/>
      <c r="BV79" s="40"/>
      <c r="BW79" s="41"/>
      <c r="BX79" s="41"/>
      <c r="BY79" s="41"/>
      <c r="BZ79" s="41"/>
      <c r="CA79" s="41"/>
      <c r="CB79" s="41"/>
      <c r="CC79" s="41"/>
      <c r="CD79" s="41"/>
      <c r="CE79" s="41"/>
      <c r="CF79" s="31"/>
      <c r="CG79" s="31"/>
    </row>
    <row r="80" spans="1:85" s="5" customFormat="1" ht="20.100000000000001" customHeight="1" x14ac:dyDescent="0.45">
      <c r="A80" s="29"/>
      <c r="B80" s="35"/>
      <c r="C80" s="29"/>
      <c r="D80" s="37">
        <v>64</v>
      </c>
      <c r="E80" s="682" t="s">
        <v>406</v>
      </c>
      <c r="F80" s="683"/>
      <c r="G80" s="683"/>
      <c r="H80" s="683"/>
      <c r="I80" s="683"/>
      <c r="J80" s="683"/>
      <c r="K80" s="683"/>
      <c r="L80" s="684"/>
      <c r="M80" s="666"/>
      <c r="N80" s="661"/>
      <c r="O80" s="662"/>
      <c r="P80" s="666"/>
      <c r="Q80" s="661"/>
      <c r="R80" s="661"/>
      <c r="S80" s="666"/>
      <c r="T80" s="661"/>
      <c r="U80" s="662"/>
      <c r="V80" s="668"/>
      <c r="W80" s="669"/>
      <c r="X80" s="669"/>
      <c r="Y80" s="669"/>
      <c r="Z80" s="669"/>
      <c r="AA80" s="670"/>
      <c r="AB80" s="671"/>
      <c r="AC80" s="672"/>
      <c r="AD80" s="672"/>
      <c r="AE80" s="672"/>
      <c r="AF80" s="672"/>
      <c r="AG80" s="672"/>
      <c r="AH80" s="672"/>
      <c r="AI80" s="672"/>
      <c r="AJ80" s="672"/>
      <c r="AK80" s="672"/>
      <c r="AL80" s="672"/>
      <c r="AM80" s="672"/>
      <c r="AN80" s="672"/>
      <c r="AO80" s="672"/>
      <c r="AP80" s="672"/>
      <c r="AQ80" s="673"/>
      <c r="AR80" s="666"/>
      <c r="AS80" s="661"/>
      <c r="AT80" s="661"/>
      <c r="AU80" s="661"/>
      <c r="AV80" s="661"/>
      <c r="AW80" s="662"/>
      <c r="AX80" s="674"/>
      <c r="AY80" s="675"/>
      <c r="AZ80" s="675"/>
      <c r="BA80" s="675"/>
      <c r="BB80" s="675"/>
      <c r="BC80" s="675"/>
      <c r="BD80" s="675"/>
      <c r="BE80" s="675"/>
      <c r="BF80" s="675"/>
      <c r="BG80" s="675"/>
      <c r="BH80" s="675"/>
      <c r="BI80" s="675"/>
      <c r="BJ80" s="675"/>
      <c r="BK80" s="675"/>
      <c r="BL80" s="675"/>
      <c r="BM80" s="675"/>
      <c r="BN80" s="675"/>
      <c r="BO80" s="675"/>
      <c r="BP80" s="675"/>
      <c r="BQ80" s="675"/>
      <c r="BR80" s="675"/>
      <c r="BS80" s="675"/>
      <c r="BT80" s="678"/>
      <c r="BU80" s="29"/>
      <c r="BV80" s="40"/>
      <c r="BW80" s="41"/>
      <c r="BX80" s="41"/>
      <c r="BY80" s="41"/>
      <c r="BZ80" s="41"/>
      <c r="CA80" s="41"/>
      <c r="CB80" s="41"/>
      <c r="CC80" s="41"/>
      <c r="CD80" s="41"/>
      <c r="CE80" s="41"/>
      <c r="CF80" s="31"/>
      <c r="CG80" s="31"/>
    </row>
    <row r="81" spans="1:85" s="5" customFormat="1" ht="20.100000000000001" customHeight="1" x14ac:dyDescent="0.45">
      <c r="A81" s="29"/>
      <c r="B81" s="35"/>
      <c r="C81" s="29"/>
      <c r="D81" s="37">
        <v>64</v>
      </c>
      <c r="E81" s="679" t="s">
        <v>396</v>
      </c>
      <c r="F81" s="680"/>
      <c r="G81" s="680"/>
      <c r="H81" s="680"/>
      <c r="I81" s="680"/>
      <c r="J81" s="680"/>
      <c r="K81" s="680"/>
      <c r="L81" s="681"/>
      <c r="M81" s="666"/>
      <c r="N81" s="661"/>
      <c r="O81" s="662"/>
      <c r="P81" s="666"/>
      <c r="Q81" s="661"/>
      <c r="R81" s="661"/>
      <c r="S81" s="666"/>
      <c r="T81" s="661"/>
      <c r="U81" s="662"/>
      <c r="V81" s="668"/>
      <c r="W81" s="669"/>
      <c r="X81" s="669"/>
      <c r="Y81" s="669"/>
      <c r="Z81" s="669"/>
      <c r="AA81" s="670"/>
      <c r="AB81" s="671"/>
      <c r="AC81" s="672"/>
      <c r="AD81" s="672"/>
      <c r="AE81" s="672"/>
      <c r="AF81" s="672"/>
      <c r="AG81" s="672"/>
      <c r="AH81" s="672"/>
      <c r="AI81" s="672"/>
      <c r="AJ81" s="672"/>
      <c r="AK81" s="672"/>
      <c r="AL81" s="672"/>
      <c r="AM81" s="672"/>
      <c r="AN81" s="672"/>
      <c r="AO81" s="672"/>
      <c r="AP81" s="672"/>
      <c r="AQ81" s="673"/>
      <c r="AR81" s="666"/>
      <c r="AS81" s="661"/>
      <c r="AT81" s="661"/>
      <c r="AU81" s="661"/>
      <c r="AV81" s="661"/>
      <c r="AW81" s="662"/>
      <c r="AX81" s="674"/>
      <c r="AY81" s="675"/>
      <c r="AZ81" s="675"/>
      <c r="BA81" s="675"/>
      <c r="BB81" s="675"/>
      <c r="BC81" s="675"/>
      <c r="BD81" s="675"/>
      <c r="BE81" s="675"/>
      <c r="BF81" s="675"/>
      <c r="BG81" s="675"/>
      <c r="BH81" s="675"/>
      <c r="BI81" s="675"/>
      <c r="BJ81" s="675"/>
      <c r="BK81" s="675"/>
      <c r="BL81" s="675"/>
      <c r="BM81" s="675"/>
      <c r="BN81" s="675"/>
      <c r="BO81" s="675"/>
      <c r="BP81" s="675"/>
      <c r="BQ81" s="675"/>
      <c r="BR81" s="675"/>
      <c r="BS81" s="675"/>
      <c r="BT81" s="678"/>
      <c r="BU81" s="29"/>
      <c r="BV81" s="40"/>
      <c r="BW81" s="41"/>
      <c r="BX81" s="41"/>
      <c r="BY81" s="41"/>
      <c r="BZ81" s="41"/>
      <c r="CA81" s="41"/>
      <c r="CB81" s="41"/>
      <c r="CC81" s="41"/>
      <c r="CD81" s="41"/>
      <c r="CE81" s="41"/>
      <c r="CF81" s="31"/>
      <c r="CG81" s="31"/>
    </row>
    <row r="82" spans="1:85" s="5" customFormat="1" ht="20.100000000000001" customHeight="1" x14ac:dyDescent="0.45">
      <c r="A82" s="29"/>
      <c r="B82" s="35"/>
      <c r="C82" s="29"/>
      <c r="D82" s="37">
        <v>64</v>
      </c>
      <c r="E82" s="679" t="s">
        <v>397</v>
      </c>
      <c r="F82" s="680"/>
      <c r="G82" s="680"/>
      <c r="H82" s="680"/>
      <c r="I82" s="680"/>
      <c r="J82" s="680"/>
      <c r="K82" s="680"/>
      <c r="L82" s="681"/>
      <c r="M82" s="666"/>
      <c r="N82" s="661"/>
      <c r="O82" s="662"/>
      <c r="P82" s="666"/>
      <c r="Q82" s="661"/>
      <c r="R82" s="661"/>
      <c r="S82" s="666"/>
      <c r="T82" s="661"/>
      <c r="U82" s="662"/>
      <c r="V82" s="668"/>
      <c r="W82" s="669"/>
      <c r="X82" s="669"/>
      <c r="Y82" s="669"/>
      <c r="Z82" s="669"/>
      <c r="AA82" s="670"/>
      <c r="AB82" s="671"/>
      <c r="AC82" s="672"/>
      <c r="AD82" s="672"/>
      <c r="AE82" s="672"/>
      <c r="AF82" s="672"/>
      <c r="AG82" s="672"/>
      <c r="AH82" s="672"/>
      <c r="AI82" s="672"/>
      <c r="AJ82" s="672"/>
      <c r="AK82" s="672"/>
      <c r="AL82" s="672"/>
      <c r="AM82" s="672"/>
      <c r="AN82" s="672"/>
      <c r="AO82" s="672"/>
      <c r="AP82" s="672"/>
      <c r="AQ82" s="673"/>
      <c r="AR82" s="666"/>
      <c r="AS82" s="661"/>
      <c r="AT82" s="661"/>
      <c r="AU82" s="661"/>
      <c r="AV82" s="661"/>
      <c r="AW82" s="662"/>
      <c r="AX82" s="674"/>
      <c r="AY82" s="675"/>
      <c r="AZ82" s="675"/>
      <c r="BA82" s="675"/>
      <c r="BB82" s="675"/>
      <c r="BC82" s="675"/>
      <c r="BD82" s="675"/>
      <c r="BE82" s="675"/>
      <c r="BF82" s="675"/>
      <c r="BG82" s="675"/>
      <c r="BH82" s="675"/>
      <c r="BI82" s="675"/>
      <c r="BJ82" s="675"/>
      <c r="BK82" s="675"/>
      <c r="BL82" s="675"/>
      <c r="BM82" s="675"/>
      <c r="BN82" s="675"/>
      <c r="BO82" s="675"/>
      <c r="BP82" s="675"/>
      <c r="BQ82" s="675"/>
      <c r="BR82" s="675"/>
      <c r="BS82" s="675"/>
      <c r="BT82" s="678"/>
      <c r="BU82" s="29"/>
      <c r="BV82" s="40"/>
      <c r="BW82" s="41"/>
      <c r="BX82" s="41"/>
      <c r="BY82" s="41"/>
      <c r="BZ82" s="41"/>
      <c r="CA82" s="41"/>
      <c r="CB82" s="41"/>
      <c r="CC82" s="41"/>
      <c r="CD82" s="41"/>
      <c r="CE82" s="41"/>
      <c r="CF82" s="31"/>
      <c r="CG82" s="31"/>
    </row>
    <row r="83" spans="1:85" s="5" customFormat="1" ht="20.100000000000001" customHeight="1" thickBot="1" x14ac:dyDescent="0.5">
      <c r="A83" s="29"/>
      <c r="B83" s="35"/>
      <c r="C83" s="29"/>
      <c r="D83" s="37">
        <v>64</v>
      </c>
      <c r="E83" s="679" t="s">
        <v>398</v>
      </c>
      <c r="F83" s="680"/>
      <c r="G83" s="680"/>
      <c r="H83" s="680"/>
      <c r="I83" s="680"/>
      <c r="J83" s="680"/>
      <c r="K83" s="680"/>
      <c r="L83" s="681"/>
      <c r="M83" s="666"/>
      <c r="N83" s="661"/>
      <c r="O83" s="662"/>
      <c r="P83" s="666"/>
      <c r="Q83" s="661"/>
      <c r="R83" s="661"/>
      <c r="S83" s="666"/>
      <c r="T83" s="661"/>
      <c r="U83" s="662"/>
      <c r="V83" s="668"/>
      <c r="W83" s="669"/>
      <c r="X83" s="669"/>
      <c r="Y83" s="669"/>
      <c r="Z83" s="669"/>
      <c r="AA83" s="670"/>
      <c r="AB83" s="671"/>
      <c r="AC83" s="672"/>
      <c r="AD83" s="672"/>
      <c r="AE83" s="672"/>
      <c r="AF83" s="672"/>
      <c r="AG83" s="672"/>
      <c r="AH83" s="672"/>
      <c r="AI83" s="672"/>
      <c r="AJ83" s="672"/>
      <c r="AK83" s="672"/>
      <c r="AL83" s="672"/>
      <c r="AM83" s="672"/>
      <c r="AN83" s="672"/>
      <c r="AO83" s="672"/>
      <c r="AP83" s="672"/>
      <c r="AQ83" s="673"/>
      <c r="AR83" s="666"/>
      <c r="AS83" s="661"/>
      <c r="AT83" s="661"/>
      <c r="AU83" s="661"/>
      <c r="AV83" s="661"/>
      <c r="AW83" s="662"/>
      <c r="AX83" s="674"/>
      <c r="AY83" s="675"/>
      <c r="AZ83" s="675"/>
      <c r="BA83" s="675"/>
      <c r="BB83" s="675"/>
      <c r="BC83" s="675"/>
      <c r="BD83" s="675"/>
      <c r="BE83" s="675"/>
      <c r="BF83" s="675"/>
      <c r="BG83" s="675"/>
      <c r="BH83" s="675"/>
      <c r="BI83" s="675"/>
      <c r="BJ83" s="675"/>
      <c r="BK83" s="675"/>
      <c r="BL83" s="675"/>
      <c r="BM83" s="675"/>
      <c r="BN83" s="675"/>
      <c r="BO83" s="675"/>
      <c r="BP83" s="675"/>
      <c r="BQ83" s="675"/>
      <c r="BR83" s="675"/>
      <c r="BS83" s="675"/>
      <c r="BT83" s="678"/>
      <c r="BU83" s="29"/>
      <c r="BV83" s="40"/>
      <c r="BW83" s="41"/>
      <c r="BX83" s="41"/>
      <c r="BY83" s="41"/>
      <c r="BZ83" s="41"/>
      <c r="CA83" s="41"/>
      <c r="CB83" s="41"/>
      <c r="CC83" s="41"/>
      <c r="CD83" s="41"/>
      <c r="CE83" s="41"/>
      <c r="CF83" s="31"/>
      <c r="CG83" s="31"/>
    </row>
    <row r="84" spans="1:85" ht="20.100000000000001" customHeight="1" thickTop="1" thickBot="1" x14ac:dyDescent="0.5">
      <c r="A84" s="29"/>
      <c r="B84" s="40"/>
      <c r="C84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46"/>
      <c r="BR84" s="46"/>
      <c r="BS84" s="46"/>
      <c r="BT84" s="46"/>
      <c r="BU84" s="28"/>
    </row>
    <row r="85" spans="1:85" ht="20.100000000000001" customHeight="1" thickTop="1" x14ac:dyDescent="0.45">
      <c r="A85" s="29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33"/>
      <c r="BD85" s="33"/>
      <c r="BE85" s="33"/>
      <c r="BF85" s="33"/>
      <c r="BG85" s="33"/>
      <c r="BH85" s="33"/>
      <c r="BI85" s="42"/>
      <c r="BJ85" s="42"/>
      <c r="BK85" s="42"/>
      <c r="BL85" s="42"/>
      <c r="BM85" s="42"/>
      <c r="BN85" s="42"/>
      <c r="BO85" s="42"/>
      <c r="BP85" s="41"/>
    </row>
    <row r="86" spans="1:85" ht="20.100000000000001" customHeight="1" x14ac:dyDescent="0.45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</row>
    <row r="87" spans="1:85" ht="20.100000000000001" customHeight="1" x14ac:dyDescent="0.45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31"/>
      <c r="BH87" s="31"/>
      <c r="BI87" s="31"/>
      <c r="BJ87" s="31"/>
      <c r="BK87" s="31"/>
      <c r="BL87" s="31"/>
      <c r="BM87" s="31"/>
      <c r="BN87" s="31"/>
      <c r="BO87" s="31"/>
      <c r="BP87" s="31"/>
    </row>
    <row r="88" spans="1:85" ht="20.100000000000001" customHeight="1" x14ac:dyDescent="0.45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31"/>
      <c r="BH88" s="31"/>
      <c r="BI88" s="31"/>
      <c r="BJ88" s="31"/>
      <c r="BK88" s="31"/>
      <c r="BL88" s="31"/>
      <c r="BM88" s="31"/>
      <c r="BN88" s="31"/>
      <c r="BO88" s="31"/>
      <c r="BP88" s="31"/>
    </row>
    <row r="89" spans="1:85" ht="20.100000000000001" customHeight="1" x14ac:dyDescent="0.45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31"/>
      <c r="BH89" s="31"/>
      <c r="BI89" s="31"/>
      <c r="BJ89" s="31"/>
      <c r="BK89" s="31"/>
      <c r="BL89" s="31"/>
      <c r="BM89" s="31"/>
      <c r="BN89" s="31"/>
      <c r="BO89" s="31"/>
      <c r="BP89" s="31"/>
    </row>
    <row r="90" spans="1:85" ht="20.100000000000001" customHeight="1" x14ac:dyDescent="0.45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31"/>
      <c r="BH90" s="31"/>
      <c r="BI90" s="31"/>
      <c r="BJ90" s="31"/>
      <c r="BK90" s="31"/>
      <c r="BL90" s="31"/>
      <c r="BM90" s="31"/>
      <c r="BN90" s="31"/>
      <c r="BO90" s="31"/>
      <c r="BP90" s="31"/>
    </row>
    <row r="91" spans="1:85" ht="20.100000000000001" customHeight="1" x14ac:dyDescent="0.45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31"/>
      <c r="BH91" s="31"/>
      <c r="BI91" s="31"/>
      <c r="BJ91" s="31"/>
      <c r="BK91" s="31"/>
      <c r="BL91" s="31"/>
      <c r="BM91" s="31"/>
      <c r="BN91" s="31"/>
      <c r="BO91" s="31"/>
      <c r="BP91" s="31"/>
    </row>
    <row r="92" spans="1:85" ht="20.100000000000001" customHeight="1" x14ac:dyDescent="0.45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31"/>
      <c r="BH92" s="31"/>
      <c r="BI92" s="31"/>
      <c r="BJ92" s="31"/>
      <c r="BK92" s="31"/>
      <c r="BL92" s="31"/>
      <c r="BM92" s="31"/>
      <c r="BN92" s="31"/>
      <c r="BO92" s="31"/>
      <c r="BP92" s="31"/>
    </row>
    <row r="93" spans="1:85" ht="20.100000000000001" customHeight="1" x14ac:dyDescent="0.45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31"/>
      <c r="BH93" s="31"/>
      <c r="BI93" s="31"/>
      <c r="BJ93" s="31"/>
      <c r="BK93" s="31"/>
      <c r="BL93" s="31"/>
      <c r="BM93" s="31"/>
      <c r="BN93" s="31"/>
      <c r="BO93" s="31"/>
      <c r="BP93" s="31"/>
    </row>
    <row r="94" spans="1:85" ht="20.100000000000001" customHeight="1" x14ac:dyDescent="0.45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31"/>
      <c r="BH94" s="31"/>
      <c r="BI94" s="31"/>
      <c r="BJ94" s="31"/>
      <c r="BK94" s="31"/>
      <c r="BL94" s="31"/>
      <c r="BM94" s="31"/>
      <c r="BN94" s="31"/>
      <c r="BO94" s="31"/>
      <c r="BP94" s="31"/>
    </row>
    <row r="95" spans="1:85" ht="20.100000000000001" customHeight="1" x14ac:dyDescent="0.45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31"/>
      <c r="BH95" s="31"/>
      <c r="BI95" s="31"/>
      <c r="BJ95" s="31"/>
      <c r="BK95" s="31"/>
      <c r="BL95" s="31"/>
      <c r="BM95" s="31"/>
      <c r="BN95" s="31"/>
      <c r="BO95" s="31"/>
      <c r="BP95" s="31"/>
    </row>
    <row r="96" spans="1:85" ht="20.100000000000001" customHeight="1" x14ac:dyDescent="0.45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31"/>
      <c r="BH96" s="31"/>
      <c r="BI96" s="31"/>
      <c r="BJ96" s="31"/>
      <c r="BK96" s="31"/>
      <c r="BL96" s="31"/>
      <c r="BM96" s="31"/>
      <c r="BN96" s="31"/>
      <c r="BO96" s="31"/>
      <c r="BP96" s="31"/>
    </row>
    <row r="97" spans="1:68" ht="20.100000000000001" customHeight="1" x14ac:dyDescent="0.45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</row>
    <row r="98" spans="1:68" ht="20.100000000000001" customHeight="1" x14ac:dyDescent="0.45">
      <c r="B98" s="3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</row>
    <row r="99" spans="1:68" ht="20.100000000000001" customHeight="1" x14ac:dyDescent="0.45"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31"/>
      <c r="BP99" s="31"/>
    </row>
    <row r="100" spans="1:68" ht="20.100000000000001" customHeight="1" x14ac:dyDescent="0.45"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31"/>
      <c r="BP100" s="31"/>
    </row>
    <row r="101" spans="1:68" ht="20.100000000000001" customHeight="1" x14ac:dyDescent="0.45"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31"/>
      <c r="BP101" s="31"/>
    </row>
    <row r="102" spans="1:68" ht="20.100000000000001" customHeight="1" x14ac:dyDescent="0.45">
      <c r="A102" s="29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31"/>
      <c r="BP102" s="31"/>
    </row>
    <row r="103" spans="1:68" ht="20.100000000000001" customHeight="1" x14ac:dyDescent="0.45">
      <c r="A103" s="29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31"/>
      <c r="BP103" s="31"/>
    </row>
    <row r="104" spans="1:68" ht="20.100000000000001" customHeight="1" x14ac:dyDescent="0.4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</row>
    <row r="105" spans="1:68" ht="20.100000000000001" customHeight="1" x14ac:dyDescent="0.4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</row>
    <row r="106" spans="1:68" ht="20.100000000000001" customHeight="1" x14ac:dyDescent="0.4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</row>
  </sheetData>
  <mergeCells count="612">
    <mergeCell ref="E75:L75"/>
    <mergeCell ref="M75:O75"/>
    <mergeCell ref="P75:R75"/>
    <mergeCell ref="S75:U75"/>
    <mergeCell ref="V75:AA75"/>
    <mergeCell ref="AB75:AQ75"/>
    <mergeCell ref="AR75:AW75"/>
    <mergeCell ref="AX75:BT75"/>
    <mergeCell ref="E78:L78"/>
    <mergeCell ref="M78:O78"/>
    <mergeCell ref="P78:R78"/>
    <mergeCell ref="S78:U78"/>
    <mergeCell ref="V78:AA78"/>
    <mergeCell ref="AB78:AQ78"/>
    <mergeCell ref="AR78:AW78"/>
    <mergeCell ref="AX78:BT78"/>
    <mergeCell ref="E79:L79"/>
    <mergeCell ref="M79:O79"/>
    <mergeCell ref="P79:R79"/>
    <mergeCell ref="S79:U79"/>
    <mergeCell ref="V79:AA79"/>
    <mergeCell ref="AB79:AQ79"/>
    <mergeCell ref="AR79:AW79"/>
    <mergeCell ref="AX79:BT79"/>
    <mergeCell ref="E76:L76"/>
    <mergeCell ref="M76:O76"/>
    <mergeCell ref="P76:R76"/>
    <mergeCell ref="S76:U76"/>
    <mergeCell ref="V76:AA76"/>
    <mergeCell ref="AB76:AQ76"/>
    <mergeCell ref="AR76:AW76"/>
    <mergeCell ref="AX76:BT76"/>
    <mergeCell ref="E77:L77"/>
    <mergeCell ref="M77:O77"/>
    <mergeCell ref="P77:R77"/>
    <mergeCell ref="S77:U77"/>
    <mergeCell ref="V77:AA77"/>
    <mergeCell ref="AB77:AQ77"/>
    <mergeCell ref="AR77:AW77"/>
    <mergeCell ref="AX77:BT77"/>
    <mergeCell ref="E80:L80"/>
    <mergeCell ref="M80:O80"/>
    <mergeCell ref="P80:R80"/>
    <mergeCell ref="S80:U80"/>
    <mergeCell ref="V80:AA80"/>
    <mergeCell ref="AB80:AQ80"/>
    <mergeCell ref="AR80:AW80"/>
    <mergeCell ref="AX80:BT80"/>
    <mergeCell ref="E81:L81"/>
    <mergeCell ref="M81:O81"/>
    <mergeCell ref="P81:R81"/>
    <mergeCell ref="S81:U81"/>
    <mergeCell ref="V81:AA81"/>
    <mergeCell ref="AB81:AQ81"/>
    <mergeCell ref="AR81:AW81"/>
    <mergeCell ref="AX81:BT81"/>
    <mergeCell ref="E83:L83"/>
    <mergeCell ref="M83:O83"/>
    <mergeCell ref="P83:R83"/>
    <mergeCell ref="S83:U83"/>
    <mergeCell ref="V83:AA83"/>
    <mergeCell ref="AB83:AQ83"/>
    <mergeCell ref="AR83:AW83"/>
    <mergeCell ref="AX83:BT83"/>
    <mergeCell ref="E82:L82"/>
    <mergeCell ref="M82:O82"/>
    <mergeCell ref="P82:R82"/>
    <mergeCell ref="S82:U82"/>
    <mergeCell ref="V82:AA82"/>
    <mergeCell ref="AB82:AQ82"/>
    <mergeCell ref="AR82:AW82"/>
    <mergeCell ref="AX82:BT82"/>
    <mergeCell ref="B3:G4"/>
    <mergeCell ref="H3:K4"/>
    <mergeCell ref="B2:G2"/>
    <mergeCell ref="H2:K2"/>
    <mergeCell ref="E15:L15"/>
    <mergeCell ref="E16:L16"/>
    <mergeCell ref="M13:O13"/>
    <mergeCell ref="M14:O14"/>
    <mergeCell ref="M15:O15"/>
    <mergeCell ref="M16:O16"/>
    <mergeCell ref="E13:L13"/>
    <mergeCell ref="AX10:BT10"/>
    <mergeCell ref="P12:R12"/>
    <mergeCell ref="S12:U12"/>
    <mergeCell ref="V12:AA12"/>
    <mergeCell ref="AB12:AQ12"/>
    <mergeCell ref="P10:R10"/>
    <mergeCell ref="P11:R11"/>
    <mergeCell ref="L3:Q4"/>
    <mergeCell ref="L2:Q2"/>
    <mergeCell ref="R2:W2"/>
    <mergeCell ref="E10:L10"/>
    <mergeCell ref="M10:O10"/>
    <mergeCell ref="M11:O11"/>
    <mergeCell ref="E12:L12"/>
    <mergeCell ref="M12:O12"/>
    <mergeCell ref="E11:L11"/>
    <mergeCell ref="AR10:AW10"/>
    <mergeCell ref="AK2:AW2"/>
    <mergeCell ref="X2:AJ2"/>
    <mergeCell ref="X3:AJ4"/>
    <mergeCell ref="R3:W4"/>
    <mergeCell ref="S10:U10"/>
    <mergeCell ref="V10:AA10"/>
    <mergeCell ref="AB10:AQ10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22:L22"/>
    <mergeCell ref="E19:L19"/>
    <mergeCell ref="E20:L20"/>
    <mergeCell ref="M17:O17"/>
    <mergeCell ref="E17:L17"/>
    <mergeCell ref="E18:L18"/>
    <mergeCell ref="AB19:AQ19"/>
    <mergeCell ref="AB20:AQ20"/>
    <mergeCell ref="AR15:AW15"/>
    <mergeCell ref="AR16:AW16"/>
    <mergeCell ref="P17:R17"/>
    <mergeCell ref="P15:R15"/>
    <mergeCell ref="P16:R16"/>
    <mergeCell ref="E21:L21"/>
    <mergeCell ref="AB17:AQ17"/>
    <mergeCell ref="S18:U18"/>
    <mergeCell ref="S19:U19"/>
    <mergeCell ref="S20:U20"/>
    <mergeCell ref="S21:U21"/>
    <mergeCell ref="P18:R18"/>
    <mergeCell ref="V18:AA18"/>
    <mergeCell ref="V19:AA19"/>
    <mergeCell ref="V20:AA20"/>
    <mergeCell ref="V21:AA21"/>
    <mergeCell ref="AX27:BT27"/>
    <mergeCell ref="AX28:BT28"/>
    <mergeCell ref="AX29:BT29"/>
    <mergeCell ref="AX30:BT30"/>
    <mergeCell ref="AX31:BT31"/>
    <mergeCell ref="AX32:BT32"/>
    <mergeCell ref="AX11:BT11"/>
    <mergeCell ref="AX13:BT13"/>
    <mergeCell ref="AX14:BT14"/>
    <mergeCell ref="AX15:BT15"/>
    <mergeCell ref="AX18:BT18"/>
    <mergeCell ref="AX19:BT19"/>
    <mergeCell ref="AX20:BT20"/>
    <mergeCell ref="AX21:BT21"/>
    <mergeCell ref="AX22:BT22"/>
    <mergeCell ref="AX23:BT23"/>
    <mergeCell ref="AX24:BT24"/>
    <mergeCell ref="AX25:BT25"/>
    <mergeCell ref="AX26:BT26"/>
    <mergeCell ref="AX12:BT12"/>
    <mergeCell ref="AR18:AW18"/>
    <mergeCell ref="AR11:AW11"/>
    <mergeCell ref="AR13:AW13"/>
    <mergeCell ref="AR14:AW14"/>
    <mergeCell ref="E14:L14"/>
    <mergeCell ref="AB15:AQ15"/>
    <mergeCell ref="AB16:AQ16"/>
    <mergeCell ref="AB11:AQ11"/>
    <mergeCell ref="P13:R13"/>
    <mergeCell ref="P14:R14"/>
    <mergeCell ref="AR12:AW12"/>
    <mergeCell ref="AR17:AW17"/>
    <mergeCell ref="AX33:BT33"/>
    <mergeCell ref="S11:U11"/>
    <mergeCell ref="S13:U13"/>
    <mergeCell ref="S14:U14"/>
    <mergeCell ref="S15:U15"/>
    <mergeCell ref="S16:U16"/>
    <mergeCell ref="S17:U17"/>
    <mergeCell ref="V11:AA11"/>
    <mergeCell ref="V13:AA13"/>
    <mergeCell ref="V14:AA14"/>
    <mergeCell ref="V15:AA15"/>
    <mergeCell ref="V16:AA16"/>
    <mergeCell ref="V17:AA17"/>
    <mergeCell ref="AB18:AQ18"/>
    <mergeCell ref="AX16:BT16"/>
    <mergeCell ref="AX17:BT17"/>
    <mergeCell ref="AB13:AQ13"/>
    <mergeCell ref="AB14:AQ14"/>
    <mergeCell ref="AB21:AQ21"/>
    <mergeCell ref="AB22:AQ22"/>
    <mergeCell ref="AB23:AQ23"/>
    <mergeCell ref="AB24:AQ24"/>
    <mergeCell ref="AB25:AQ25"/>
    <mergeCell ref="AB26:AQ26"/>
    <mergeCell ref="AR28:AW28"/>
    <mergeCell ref="AR29:AW29"/>
    <mergeCell ref="AR30:AW30"/>
    <mergeCell ref="AR31:AW31"/>
    <mergeCell ref="AR32:AW32"/>
    <mergeCell ref="AR33:AW33"/>
    <mergeCell ref="AR43:AW43"/>
    <mergeCell ref="AR44:AW44"/>
    <mergeCell ref="AR45:AW45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E51:L51"/>
    <mergeCell ref="E52:L52"/>
    <mergeCell ref="E50:L50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E34:L34"/>
    <mergeCell ref="E35:L35"/>
    <mergeCell ref="E36:L36"/>
    <mergeCell ref="E37:L37"/>
    <mergeCell ref="E38:L38"/>
    <mergeCell ref="E39:L39"/>
    <mergeCell ref="E32:L32"/>
    <mergeCell ref="E33:L33"/>
    <mergeCell ref="E74:L74"/>
    <mergeCell ref="E58:L58"/>
    <mergeCell ref="E59:L59"/>
    <mergeCell ref="E60:L60"/>
    <mergeCell ref="E61:L61"/>
    <mergeCell ref="E62:L62"/>
    <mergeCell ref="E63:L63"/>
    <mergeCell ref="E64:L64"/>
    <mergeCell ref="E65:L65"/>
    <mergeCell ref="E66:L66"/>
    <mergeCell ref="AX34:BT34"/>
    <mergeCell ref="AX35:BT35"/>
    <mergeCell ref="E67:L67"/>
    <mergeCell ref="E68:L68"/>
    <mergeCell ref="E69:L69"/>
    <mergeCell ref="E70:L70"/>
    <mergeCell ref="E71:L71"/>
    <mergeCell ref="E72:L72"/>
    <mergeCell ref="E73:L73"/>
    <mergeCell ref="E49:L49"/>
    <mergeCell ref="E53:L53"/>
    <mergeCell ref="E54:L54"/>
    <mergeCell ref="E55:L55"/>
    <mergeCell ref="E56:L56"/>
    <mergeCell ref="E57:L57"/>
    <mergeCell ref="E40:L40"/>
    <mergeCell ref="E41:L41"/>
    <mergeCell ref="E42:L42"/>
    <mergeCell ref="E43:L43"/>
    <mergeCell ref="E44:L44"/>
    <mergeCell ref="E45:L45"/>
    <mergeCell ref="E46:L46"/>
    <mergeCell ref="E47:L47"/>
    <mergeCell ref="E48:L48"/>
    <mergeCell ref="AX73:BT73"/>
    <mergeCell ref="AX74:BT74"/>
    <mergeCell ref="AX63:BT63"/>
    <mergeCell ref="AX64:BT64"/>
    <mergeCell ref="AX65:BT65"/>
    <mergeCell ref="AX66:BT66"/>
    <mergeCell ref="AX67:BT67"/>
    <mergeCell ref="AX68:BT68"/>
    <mergeCell ref="AX69:BT69"/>
    <mergeCell ref="AX70:BT70"/>
    <mergeCell ref="AX71:BT71"/>
    <mergeCell ref="AX72:BT72"/>
    <mergeCell ref="AB68:AQ68"/>
    <mergeCell ref="AB69:AQ69"/>
    <mergeCell ref="AB70:AQ70"/>
    <mergeCell ref="AB71:AQ71"/>
    <mergeCell ref="AB72:AQ72"/>
    <mergeCell ref="AB73:AQ73"/>
    <mergeCell ref="AB74:AQ74"/>
    <mergeCell ref="AB53:AQ53"/>
    <mergeCell ref="AB54:AQ54"/>
    <mergeCell ref="AB55:AQ55"/>
    <mergeCell ref="AB56:AQ56"/>
    <mergeCell ref="AB57:AQ57"/>
    <mergeCell ref="AB58:AQ58"/>
    <mergeCell ref="AB61:AQ61"/>
    <mergeCell ref="AX46:BT46"/>
    <mergeCell ref="AX47:BT47"/>
    <mergeCell ref="AX48:BT48"/>
    <mergeCell ref="AX49:BT49"/>
    <mergeCell ref="AX50:BT50"/>
    <mergeCell ref="AB50:AQ50"/>
    <mergeCell ref="AB51:AQ51"/>
    <mergeCell ref="AB52:AQ52"/>
    <mergeCell ref="AB62:AQ62"/>
    <mergeCell ref="AX51:BT51"/>
    <mergeCell ref="AX52:BT52"/>
    <mergeCell ref="AX53:BT53"/>
    <mergeCell ref="AX54:BT54"/>
    <mergeCell ref="AX55:BT55"/>
    <mergeCell ref="AX56:BT56"/>
    <mergeCell ref="AX57:BT57"/>
    <mergeCell ref="AX58:BT58"/>
    <mergeCell ref="AX59:BT59"/>
    <mergeCell ref="AX60:BT60"/>
    <mergeCell ref="AX61:BT61"/>
    <mergeCell ref="AX62:BT62"/>
    <mergeCell ref="AR50:AW50"/>
    <mergeCell ref="AB59:AQ59"/>
    <mergeCell ref="AB60:AQ60"/>
    <mergeCell ref="AB36:AQ36"/>
    <mergeCell ref="AB37:AQ37"/>
    <mergeCell ref="AB38:AQ38"/>
    <mergeCell ref="AB39:AQ39"/>
    <mergeCell ref="AB40:AQ40"/>
    <mergeCell ref="AB41:AQ41"/>
    <mergeCell ref="AB42:AQ42"/>
    <mergeCell ref="AB43:AQ43"/>
    <mergeCell ref="AX45:BT45"/>
    <mergeCell ref="AX36:BT36"/>
    <mergeCell ref="AX37:BT37"/>
    <mergeCell ref="AX38:BT38"/>
    <mergeCell ref="AX39:BT39"/>
    <mergeCell ref="AX40:BT40"/>
    <mergeCell ref="AX41:BT41"/>
    <mergeCell ref="AX42:BT42"/>
    <mergeCell ref="AX43:BT43"/>
    <mergeCell ref="AX44:BT44"/>
    <mergeCell ref="AB44:AQ44"/>
    <mergeCell ref="AB45:AQ45"/>
    <mergeCell ref="AB27:AQ27"/>
    <mergeCell ref="AB28:AQ28"/>
    <mergeCell ref="AB29:AQ29"/>
    <mergeCell ref="AB30:AQ30"/>
    <mergeCell ref="AB31:AQ31"/>
    <mergeCell ref="AB32:AQ32"/>
    <mergeCell ref="AB33:AQ33"/>
    <mergeCell ref="AB34:AQ34"/>
    <mergeCell ref="AB35:AQ35"/>
    <mergeCell ref="AB46:AQ46"/>
    <mergeCell ref="AB47:AQ47"/>
    <mergeCell ref="AB48:AQ48"/>
    <mergeCell ref="AB49:AQ49"/>
    <mergeCell ref="V44:AA44"/>
    <mergeCell ref="V45:AA45"/>
    <mergeCell ref="V46:AA46"/>
    <mergeCell ref="V47:AA47"/>
    <mergeCell ref="V48:AA48"/>
    <mergeCell ref="V72:AA72"/>
    <mergeCell ref="V73:AA73"/>
    <mergeCell ref="V74:AA74"/>
    <mergeCell ref="V49:AA49"/>
    <mergeCell ref="V50:AA50"/>
    <mergeCell ref="V51:AA51"/>
    <mergeCell ref="V70:AA70"/>
    <mergeCell ref="V71:AA71"/>
    <mergeCell ref="V52:AA52"/>
    <mergeCell ref="V53:AA53"/>
    <mergeCell ref="V54:AA54"/>
    <mergeCell ref="V55:AA55"/>
    <mergeCell ref="V56:AA56"/>
    <mergeCell ref="V57:AA57"/>
    <mergeCell ref="V58:AA58"/>
    <mergeCell ref="V59:AA59"/>
    <mergeCell ref="V60:AA60"/>
    <mergeCell ref="V61:AA61"/>
    <mergeCell ref="V62:AA62"/>
    <mergeCell ref="V43:AA43"/>
    <mergeCell ref="V22:AA22"/>
    <mergeCell ref="V23:AA23"/>
    <mergeCell ref="V24:AA24"/>
    <mergeCell ref="V25:AA25"/>
    <mergeCell ref="V26:AA26"/>
    <mergeCell ref="V27:AA27"/>
    <mergeCell ref="V28:AA28"/>
    <mergeCell ref="V29:AA29"/>
    <mergeCell ref="V30:AA30"/>
    <mergeCell ref="V31:AA31"/>
    <mergeCell ref="V32:AA32"/>
    <mergeCell ref="V33:AA33"/>
    <mergeCell ref="V34:AA34"/>
    <mergeCell ref="V35:AA35"/>
    <mergeCell ref="V36:AA36"/>
    <mergeCell ref="V37:AA37"/>
    <mergeCell ref="V38:AA38"/>
    <mergeCell ref="V39:AA39"/>
    <mergeCell ref="V40:AA40"/>
    <mergeCell ref="V41:AA41"/>
    <mergeCell ref="V42:AA42"/>
    <mergeCell ref="S22:U22"/>
    <mergeCell ref="S23:U23"/>
    <mergeCell ref="S24:U24"/>
    <mergeCell ref="S25:U25"/>
    <mergeCell ref="S26:U26"/>
    <mergeCell ref="S34:U34"/>
    <mergeCell ref="S35:U35"/>
    <mergeCell ref="S36:U36"/>
    <mergeCell ref="S37:U37"/>
    <mergeCell ref="S27:U27"/>
    <mergeCell ref="S28:U28"/>
    <mergeCell ref="S29:U29"/>
    <mergeCell ref="S30:U30"/>
    <mergeCell ref="S31:U31"/>
    <mergeCell ref="S32:U32"/>
    <mergeCell ref="S33:U33"/>
    <mergeCell ref="S38:U38"/>
    <mergeCell ref="S39:U39"/>
    <mergeCell ref="S40:U40"/>
    <mergeCell ref="S41:U41"/>
    <mergeCell ref="S42:U42"/>
    <mergeCell ref="S43:U43"/>
    <mergeCell ref="S44:U44"/>
    <mergeCell ref="S45:U45"/>
    <mergeCell ref="S46:U46"/>
    <mergeCell ref="S47:U47"/>
    <mergeCell ref="S48:U48"/>
    <mergeCell ref="S49:U49"/>
    <mergeCell ref="S50:U50"/>
    <mergeCell ref="S51:U51"/>
    <mergeCell ref="S52:U52"/>
    <mergeCell ref="S53:U53"/>
    <mergeCell ref="S54:U54"/>
    <mergeCell ref="S55:U55"/>
    <mergeCell ref="S72:U72"/>
    <mergeCell ref="S73:U73"/>
    <mergeCell ref="S56:U56"/>
    <mergeCell ref="S57:U57"/>
    <mergeCell ref="S58:U58"/>
    <mergeCell ref="S59:U59"/>
    <mergeCell ref="S60:U60"/>
    <mergeCell ref="S61:U61"/>
    <mergeCell ref="S62:U62"/>
    <mergeCell ref="S63:U63"/>
    <mergeCell ref="S64:U64"/>
    <mergeCell ref="P54:R54"/>
    <mergeCell ref="P55:R55"/>
    <mergeCell ref="S65:U65"/>
    <mergeCell ref="S66:U66"/>
    <mergeCell ref="S67:U67"/>
    <mergeCell ref="S68:U68"/>
    <mergeCell ref="S69:U69"/>
    <mergeCell ref="S70:U70"/>
    <mergeCell ref="S71:U71"/>
    <mergeCell ref="P45:R45"/>
    <mergeCell ref="P46:R46"/>
    <mergeCell ref="P47:R47"/>
    <mergeCell ref="P48:R48"/>
    <mergeCell ref="P49:R49"/>
    <mergeCell ref="P50:R50"/>
    <mergeCell ref="P51:R51"/>
    <mergeCell ref="P52:R52"/>
    <mergeCell ref="P53:R53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32:R32"/>
    <mergeCell ref="P33:R33"/>
    <mergeCell ref="P42:R42"/>
    <mergeCell ref="P43:R43"/>
    <mergeCell ref="P44:R44"/>
    <mergeCell ref="P34:R34"/>
    <mergeCell ref="P35:R35"/>
    <mergeCell ref="P36:R36"/>
    <mergeCell ref="P37:R37"/>
    <mergeCell ref="P38:R38"/>
    <mergeCell ref="P39:R39"/>
    <mergeCell ref="P40:R40"/>
    <mergeCell ref="P41:R41"/>
    <mergeCell ref="P72:R72"/>
    <mergeCell ref="P73:R73"/>
    <mergeCell ref="P74:R74"/>
    <mergeCell ref="P56:R56"/>
    <mergeCell ref="P57:R57"/>
    <mergeCell ref="P58:R58"/>
    <mergeCell ref="P59:R59"/>
    <mergeCell ref="P60:R60"/>
    <mergeCell ref="P61:R61"/>
    <mergeCell ref="P62:R62"/>
    <mergeCell ref="P63:R63"/>
    <mergeCell ref="P64:R64"/>
    <mergeCell ref="M34:O34"/>
    <mergeCell ref="M35:O35"/>
    <mergeCell ref="M36:O36"/>
    <mergeCell ref="M37:O37"/>
    <mergeCell ref="M38:O38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72:O72"/>
    <mergeCell ref="M73:O73"/>
    <mergeCell ref="M74:O74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AR60:AW60"/>
    <mergeCell ref="AR61:AW61"/>
    <mergeCell ref="AR62:AW62"/>
    <mergeCell ref="M66:O66"/>
    <mergeCell ref="M67:O67"/>
    <mergeCell ref="M68:O68"/>
    <mergeCell ref="M69:O69"/>
    <mergeCell ref="M70:O70"/>
    <mergeCell ref="M71:O71"/>
    <mergeCell ref="P69:R69"/>
    <mergeCell ref="P70:R70"/>
    <mergeCell ref="P71:R71"/>
    <mergeCell ref="V63:AA63"/>
    <mergeCell ref="V64:AA64"/>
    <mergeCell ref="V65:AA65"/>
    <mergeCell ref="V66:AA66"/>
    <mergeCell ref="V67:AA67"/>
    <mergeCell ref="V68:AA68"/>
    <mergeCell ref="V69:AA69"/>
    <mergeCell ref="AB63:AQ63"/>
    <mergeCell ref="AB64:AQ64"/>
    <mergeCell ref="AB65:AQ65"/>
    <mergeCell ref="AB66:AQ66"/>
    <mergeCell ref="AB67:AQ67"/>
    <mergeCell ref="AR52:AW52"/>
    <mergeCell ref="AR34:AW34"/>
    <mergeCell ref="AR35:AW35"/>
    <mergeCell ref="AR36:AW36"/>
    <mergeCell ref="AR37:AW37"/>
    <mergeCell ref="AR38:AW38"/>
    <mergeCell ref="AR39:AW39"/>
    <mergeCell ref="AR40:AW40"/>
    <mergeCell ref="AR41:AW41"/>
    <mergeCell ref="AR42:AW42"/>
    <mergeCell ref="AR51:AW51"/>
    <mergeCell ref="AR46:AW46"/>
    <mergeCell ref="AR47:AW47"/>
    <mergeCell ref="AR48:AW48"/>
    <mergeCell ref="AR49:AW49"/>
    <mergeCell ref="AR63:AW63"/>
    <mergeCell ref="AR64:AW64"/>
    <mergeCell ref="AR65:AW65"/>
    <mergeCell ref="P65:R65"/>
    <mergeCell ref="P66:R66"/>
    <mergeCell ref="P67:R67"/>
    <mergeCell ref="P68:R68"/>
    <mergeCell ref="S74:U74"/>
    <mergeCell ref="AR53:AW53"/>
    <mergeCell ref="AR66:AW66"/>
    <mergeCell ref="AR67:AW67"/>
    <mergeCell ref="AR68:AW68"/>
    <mergeCell ref="AR69:AW69"/>
    <mergeCell ref="AR70:AW70"/>
    <mergeCell ref="AR71:AW71"/>
    <mergeCell ref="AR72:AW72"/>
    <mergeCell ref="AR73:AW73"/>
    <mergeCell ref="AR74:AW74"/>
    <mergeCell ref="AR54:AW54"/>
    <mergeCell ref="AR55:AW55"/>
    <mergeCell ref="AR56:AW56"/>
    <mergeCell ref="AR57:AW57"/>
    <mergeCell ref="AR58:AW58"/>
    <mergeCell ref="AR59:AW5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N11:O12 N15:O20 M11:M83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696" t="s">
        <v>0</v>
      </c>
      <c r="C2" s="697"/>
      <c r="D2" s="697"/>
      <c r="E2" s="697"/>
      <c r="F2" s="697"/>
      <c r="G2" s="697"/>
      <c r="H2" s="697" t="s">
        <v>17</v>
      </c>
      <c r="I2" s="697"/>
      <c r="J2" s="697"/>
      <c r="K2" s="697"/>
      <c r="L2" s="697" t="s">
        <v>1</v>
      </c>
      <c r="M2" s="697"/>
      <c r="N2" s="697"/>
      <c r="O2" s="697"/>
      <c r="P2" s="697"/>
      <c r="Q2" s="697"/>
      <c r="R2" s="697" t="s">
        <v>2</v>
      </c>
      <c r="S2" s="697"/>
      <c r="T2" s="697"/>
      <c r="U2" s="697"/>
      <c r="V2" s="697"/>
      <c r="W2" s="697"/>
      <c r="X2" s="698" t="s">
        <v>3</v>
      </c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700"/>
      <c r="AK2" s="698" t="s">
        <v>32</v>
      </c>
      <c r="AL2" s="699"/>
      <c r="AM2" s="699"/>
      <c r="AN2" s="699"/>
      <c r="AO2" s="699"/>
      <c r="AP2" s="699"/>
      <c r="AQ2" s="699"/>
      <c r="AR2" s="699"/>
      <c r="AS2" s="699"/>
      <c r="AT2" s="699"/>
      <c r="AU2" s="699"/>
      <c r="AV2" s="699"/>
      <c r="AW2" s="700"/>
      <c r="AX2" s="697" t="s">
        <v>5</v>
      </c>
      <c r="AY2" s="697"/>
      <c r="AZ2" s="697"/>
      <c r="BA2" s="697"/>
      <c r="BB2" s="697" t="s">
        <v>4</v>
      </c>
      <c r="BC2" s="697"/>
      <c r="BD2" s="697"/>
      <c r="BE2" s="697"/>
      <c r="BF2" s="697" t="s">
        <v>6</v>
      </c>
      <c r="BG2" s="697"/>
      <c r="BH2" s="697"/>
      <c r="BI2" s="697"/>
      <c r="BJ2" s="697" t="s">
        <v>7</v>
      </c>
      <c r="BK2" s="697"/>
      <c r="BL2" s="697"/>
      <c r="BM2" s="707"/>
    </row>
    <row r="3" spans="2:65" ht="20.100000000000001" customHeight="1" x14ac:dyDescent="0.45">
      <c r="B3" s="701" t="str">
        <f>変更履歴!B3</f>
        <v>受発注システム</v>
      </c>
      <c r="C3" s="647"/>
      <c r="D3" s="647"/>
      <c r="E3" s="647"/>
      <c r="F3" s="647"/>
      <c r="G3" s="647"/>
      <c r="H3" s="647" t="str">
        <f ca="1">変更履歴!H3</f>
        <v>TK0300</v>
      </c>
      <c r="I3" s="647"/>
      <c r="J3" s="647"/>
      <c r="K3" s="647"/>
      <c r="L3" s="647" t="str">
        <f>変更履歴!L3</f>
        <v>受発注</v>
      </c>
      <c r="M3" s="647"/>
      <c r="N3" s="647"/>
      <c r="O3" s="647"/>
      <c r="P3" s="647"/>
      <c r="Q3" s="647"/>
      <c r="R3" s="647" t="str">
        <f ca="1">変更履歴!R3</f>
        <v>帳票設計書</v>
      </c>
      <c r="S3" s="647"/>
      <c r="T3" s="647"/>
      <c r="U3" s="647"/>
      <c r="V3" s="647"/>
      <c r="W3" s="647"/>
      <c r="X3" s="651" t="str">
        <f ca="1">変更履歴!X3</f>
        <v>TK0300_統計推移表(日単位)_帳票設計書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 ca="1">変更履歴!AK3</f>
        <v>統計推移表(日単位)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変更履歴!AX3</f>
        <v>45581</v>
      </c>
      <c r="AY3" s="658"/>
      <c r="AZ3" s="658"/>
      <c r="BA3" s="658"/>
      <c r="BB3" s="647" t="str">
        <f>変更履歴!BB3</f>
        <v>大谷</v>
      </c>
      <c r="BC3" s="647"/>
      <c r="BD3" s="647"/>
      <c r="BE3" s="647"/>
      <c r="BF3" s="658">
        <f>変更履歴!BF3</f>
        <v>45581</v>
      </c>
      <c r="BG3" s="658"/>
      <c r="BH3" s="658"/>
      <c r="BI3" s="658"/>
      <c r="BJ3" s="647" t="str">
        <f>変更履歴!BJ3</f>
        <v>大谷</v>
      </c>
      <c r="BK3" s="647"/>
      <c r="BL3" s="647"/>
      <c r="BM3" s="705"/>
    </row>
    <row r="4" spans="2:65" ht="20.100000000000001" customHeight="1" thickBot="1" x14ac:dyDescent="0.5">
      <c r="B4" s="702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693"/>
      <c r="Y4" s="694"/>
      <c r="Z4" s="694"/>
      <c r="AA4" s="694"/>
      <c r="AB4" s="694"/>
      <c r="AC4" s="694"/>
      <c r="AD4" s="694"/>
      <c r="AE4" s="694"/>
      <c r="AF4" s="694"/>
      <c r="AG4" s="694"/>
      <c r="AH4" s="694"/>
      <c r="AI4" s="694"/>
      <c r="AJ4" s="695"/>
      <c r="AK4" s="693"/>
      <c r="AL4" s="694"/>
      <c r="AM4" s="694"/>
      <c r="AN4" s="694"/>
      <c r="AO4" s="694"/>
      <c r="AP4" s="694"/>
      <c r="AQ4" s="694"/>
      <c r="AR4" s="694"/>
      <c r="AS4" s="694"/>
      <c r="AT4" s="694"/>
      <c r="AU4" s="694"/>
      <c r="AV4" s="694"/>
      <c r="AW4" s="695"/>
      <c r="AX4" s="704"/>
      <c r="AY4" s="704"/>
      <c r="AZ4" s="704"/>
      <c r="BA4" s="704"/>
      <c r="BB4" s="703"/>
      <c r="BC4" s="703"/>
      <c r="BD4" s="703"/>
      <c r="BE4" s="703"/>
      <c r="BF4" s="704"/>
      <c r="BG4" s="704"/>
      <c r="BH4" s="704"/>
      <c r="BI4" s="704"/>
      <c r="BJ4" s="703"/>
      <c r="BK4" s="703"/>
      <c r="BL4" s="703"/>
      <c r="BM4" s="706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488" t="s">
        <v>348</v>
      </c>
      <c r="C7" s="489"/>
      <c r="D7" s="489"/>
      <c r="E7" s="489"/>
      <c r="F7" s="489"/>
      <c r="G7" s="489"/>
      <c r="H7" s="491" t="s">
        <v>376</v>
      </c>
      <c r="I7" s="490"/>
      <c r="J7" s="525" t="s">
        <v>20</v>
      </c>
      <c r="K7" s="520"/>
      <c r="L7" s="520"/>
      <c r="M7" s="520"/>
      <c r="N7" s="520"/>
      <c r="O7" s="520"/>
      <c r="P7" s="520"/>
      <c r="Q7" s="520"/>
      <c r="R7" s="525" t="s">
        <v>377</v>
      </c>
      <c r="S7" s="520"/>
      <c r="T7" s="520"/>
      <c r="U7" s="520"/>
      <c r="V7" s="520"/>
      <c r="W7" s="520"/>
      <c r="X7" s="520"/>
      <c r="Y7" s="520"/>
      <c r="Z7" s="520"/>
      <c r="AA7" s="520"/>
      <c r="AB7" s="520"/>
      <c r="AC7" s="520"/>
      <c r="AD7" s="520"/>
      <c r="AE7" s="520"/>
      <c r="AF7" s="520"/>
      <c r="AG7" s="520"/>
      <c r="AH7" s="520"/>
      <c r="AI7" s="520"/>
      <c r="AJ7" s="521"/>
      <c r="AK7" s="492"/>
      <c r="AL7" s="489"/>
      <c r="AM7" s="489"/>
      <c r="AN7" s="489"/>
      <c r="AO7" s="489"/>
      <c r="AP7" s="489"/>
      <c r="AQ7" s="489"/>
      <c r="AR7" s="489"/>
      <c r="AS7" s="489"/>
      <c r="AT7" s="489"/>
      <c r="AU7" s="489"/>
      <c r="AV7" s="489"/>
      <c r="AW7" s="489"/>
      <c r="AX7" s="489"/>
      <c r="AY7" s="489"/>
      <c r="AZ7" s="489"/>
      <c r="BA7" s="489"/>
      <c r="BB7" s="489"/>
      <c r="BC7" s="489"/>
      <c r="BD7" s="489"/>
      <c r="BE7" s="489"/>
      <c r="BF7" s="489"/>
      <c r="BG7" s="489"/>
      <c r="BH7" s="489"/>
      <c r="BI7" s="493"/>
      <c r="BJ7" s="29"/>
      <c r="BK7" s="29"/>
      <c r="BL7" s="29"/>
      <c r="BM7" s="29"/>
    </row>
    <row r="8" spans="2:65" ht="20.100000000000001" customHeight="1" x14ac:dyDescent="0.45">
      <c r="B8" s="522"/>
      <c r="C8" s="31"/>
      <c r="D8" s="31"/>
      <c r="E8" s="31"/>
      <c r="F8" s="31"/>
      <c r="G8" s="31"/>
      <c r="H8" s="496"/>
      <c r="I8" s="495"/>
      <c r="J8" s="523" t="s">
        <v>378</v>
      </c>
      <c r="K8" s="52"/>
      <c r="L8" s="52"/>
      <c r="M8" s="52"/>
      <c r="N8" s="52"/>
      <c r="O8" s="52"/>
      <c r="P8" s="52"/>
      <c r="Q8" s="52"/>
      <c r="R8" s="523" t="s">
        <v>379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4"/>
      <c r="AK8" s="49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498"/>
      <c r="BJ8" s="29"/>
      <c r="BK8" s="29"/>
      <c r="BL8" s="29"/>
      <c r="BM8" s="29"/>
    </row>
    <row r="9" spans="2:65" ht="20.100000000000001" customHeight="1" x14ac:dyDescent="0.45">
      <c r="B9" s="522"/>
      <c r="C9" s="31"/>
      <c r="D9" s="31"/>
      <c r="E9" s="31"/>
      <c r="F9" s="31"/>
      <c r="G9" s="31"/>
      <c r="H9" s="502"/>
      <c r="I9" s="526"/>
      <c r="J9" s="523" t="s">
        <v>380</v>
      </c>
      <c r="K9" s="52"/>
      <c r="L9" s="52"/>
      <c r="M9" s="52"/>
      <c r="N9" s="52"/>
      <c r="O9" s="52"/>
      <c r="P9" s="52"/>
      <c r="Q9" s="52"/>
      <c r="R9" s="523" t="s">
        <v>381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4"/>
      <c r="AK9" s="504"/>
      <c r="AL9" s="503"/>
      <c r="AM9" s="503"/>
      <c r="AN9" s="503"/>
      <c r="AO9" s="503"/>
      <c r="AP9" s="503"/>
      <c r="AQ9" s="503"/>
      <c r="AR9" s="503"/>
      <c r="AS9" s="503"/>
      <c r="AT9" s="503"/>
      <c r="AU9" s="503"/>
      <c r="AV9" s="503"/>
      <c r="AW9" s="503"/>
      <c r="AX9" s="503"/>
      <c r="AY9" s="503"/>
      <c r="AZ9" s="503"/>
      <c r="BA9" s="503"/>
      <c r="BB9" s="503"/>
      <c r="BC9" s="503"/>
      <c r="BD9" s="503"/>
      <c r="BE9" s="503"/>
      <c r="BF9" s="503"/>
      <c r="BG9" s="503"/>
      <c r="BH9" s="503"/>
      <c r="BI9" s="505"/>
      <c r="BJ9" s="29"/>
      <c r="BK9" s="29"/>
      <c r="BL9" s="29"/>
      <c r="BM9" s="29"/>
    </row>
    <row r="10" spans="2:65" ht="20.100000000000001" customHeight="1" x14ac:dyDescent="0.45">
      <c r="B10" s="522"/>
      <c r="C10" s="31"/>
      <c r="D10" s="31"/>
      <c r="E10" s="31"/>
      <c r="F10" s="31"/>
      <c r="G10" s="495"/>
      <c r="H10" s="496" t="s">
        <v>349</v>
      </c>
      <c r="I10" s="31"/>
      <c r="J10" s="510" t="s">
        <v>350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49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498"/>
      <c r="BJ10" s="29"/>
      <c r="BK10" s="29"/>
      <c r="BL10" s="29"/>
      <c r="BM10" s="29"/>
    </row>
    <row r="11" spans="2:65" ht="20.100000000000001" customHeight="1" x14ac:dyDescent="0.45">
      <c r="B11" s="494"/>
      <c r="C11" s="31"/>
      <c r="D11" s="31"/>
      <c r="E11" s="31"/>
      <c r="F11" s="31"/>
      <c r="G11" s="495"/>
      <c r="H11" s="496"/>
      <c r="I11" s="31"/>
      <c r="J11" s="496" t="s">
        <v>351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49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498"/>
      <c r="BJ11" s="29"/>
      <c r="BK11" s="29"/>
      <c r="BL11" s="29"/>
      <c r="BM11" s="29"/>
    </row>
    <row r="12" spans="2:65" ht="20.100000000000001" customHeight="1" x14ac:dyDescent="0.45">
      <c r="B12" s="494"/>
      <c r="C12" s="31"/>
      <c r="D12" s="31"/>
      <c r="E12" s="31"/>
      <c r="F12" s="31"/>
      <c r="G12" s="495"/>
      <c r="H12" s="496"/>
      <c r="I12" s="31"/>
      <c r="J12" s="496" t="s">
        <v>352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49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498"/>
      <c r="BJ12" s="29"/>
      <c r="BK12" s="29"/>
      <c r="BL12" s="29"/>
      <c r="BM12" s="29"/>
    </row>
    <row r="13" spans="2:65" ht="20.100000000000001" customHeight="1" x14ac:dyDescent="0.45">
      <c r="B13" s="494"/>
      <c r="C13" s="31"/>
      <c r="D13" s="31"/>
      <c r="E13" s="31"/>
      <c r="F13" s="31"/>
      <c r="G13" s="495"/>
      <c r="H13" s="496"/>
      <c r="I13" s="31"/>
      <c r="J13" s="496" t="s">
        <v>353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49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498"/>
      <c r="BJ13" s="29"/>
      <c r="BK13" s="29"/>
      <c r="BL13" s="29"/>
      <c r="BM13" s="29"/>
    </row>
    <row r="14" spans="2:65" ht="20.100000000000001" customHeight="1" x14ac:dyDescent="0.45">
      <c r="B14" s="494"/>
      <c r="C14" s="31"/>
      <c r="D14" s="31"/>
      <c r="E14" s="31"/>
      <c r="F14" s="31"/>
      <c r="G14" s="495"/>
      <c r="H14" s="499" t="s">
        <v>354</v>
      </c>
      <c r="I14" s="55"/>
      <c r="J14" s="506" t="s">
        <v>355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0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01"/>
      <c r="BJ14" s="29"/>
      <c r="BK14" s="29"/>
      <c r="BL14" s="29"/>
      <c r="BM14" s="29"/>
    </row>
    <row r="15" spans="2:65" ht="20.100000000000001" customHeight="1" x14ac:dyDescent="0.45">
      <c r="B15" s="494"/>
      <c r="C15" s="31"/>
      <c r="D15" s="31"/>
      <c r="E15" s="31"/>
      <c r="F15" s="31"/>
      <c r="G15" s="495"/>
      <c r="H15" s="496"/>
      <c r="I15" s="31"/>
      <c r="J15" s="507"/>
      <c r="K15" s="508" t="s">
        <v>356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49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498"/>
      <c r="BJ15" s="29"/>
      <c r="BK15" s="29"/>
      <c r="BL15" s="29"/>
      <c r="BM15" s="29"/>
    </row>
    <row r="16" spans="2:65" ht="20.100000000000001" customHeight="1" x14ac:dyDescent="0.45">
      <c r="B16" s="494"/>
      <c r="C16" s="31"/>
      <c r="D16" s="31"/>
      <c r="E16" s="31"/>
      <c r="F16" s="31"/>
      <c r="G16" s="495"/>
      <c r="H16" s="496"/>
      <c r="I16" s="31"/>
      <c r="J16" s="496"/>
      <c r="K16" s="29"/>
      <c r="L16" s="509"/>
      <c r="M16" s="508" t="s">
        <v>357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49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498"/>
      <c r="BJ16" s="29"/>
      <c r="BK16" s="29"/>
      <c r="BL16" s="29"/>
      <c r="BM16" s="29"/>
    </row>
    <row r="17" spans="2:65" ht="20.100000000000001" customHeight="1" x14ac:dyDescent="0.45">
      <c r="B17" s="494"/>
      <c r="C17" s="31"/>
      <c r="D17" s="31"/>
      <c r="E17" s="31"/>
      <c r="F17" s="31"/>
      <c r="G17" s="495"/>
      <c r="H17" s="496"/>
      <c r="I17" s="31"/>
      <c r="J17" s="496"/>
      <c r="K17" s="29"/>
      <c r="L17" s="509" t="s">
        <v>358</v>
      </c>
      <c r="M17" s="508" t="s">
        <v>357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49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498"/>
      <c r="BJ17" s="29"/>
      <c r="BK17" s="29"/>
      <c r="BL17" s="29"/>
      <c r="BM17" s="29"/>
    </row>
    <row r="18" spans="2:65" ht="20.100000000000001" customHeight="1" x14ac:dyDescent="0.45">
      <c r="B18" s="494"/>
      <c r="C18" s="31"/>
      <c r="D18" s="31"/>
      <c r="E18" s="31"/>
      <c r="F18" s="31"/>
      <c r="G18" s="495"/>
      <c r="H18" s="496"/>
      <c r="I18" s="31"/>
      <c r="J18" s="496"/>
      <c r="K18" s="29"/>
      <c r="L18" s="509" t="s">
        <v>359</v>
      </c>
      <c r="M18" s="508" t="s">
        <v>357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49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498"/>
      <c r="BJ18" s="29"/>
      <c r="BK18" s="29"/>
      <c r="BL18" s="29"/>
      <c r="BM18" s="29"/>
    </row>
    <row r="19" spans="2:65" ht="20.100000000000001" customHeight="1" x14ac:dyDescent="0.45">
      <c r="B19" s="494"/>
      <c r="C19" s="31"/>
      <c r="D19" s="31"/>
      <c r="E19" s="31"/>
      <c r="F19" s="31"/>
      <c r="G19" s="495"/>
      <c r="H19" s="496"/>
      <c r="I19" s="31"/>
      <c r="J19" s="496" t="s">
        <v>360</v>
      </c>
      <c r="K19" s="509"/>
      <c r="L19" s="508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49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498"/>
      <c r="BJ19" s="29"/>
      <c r="BK19" s="29"/>
      <c r="BL19" s="29"/>
      <c r="BM19" s="29"/>
    </row>
    <row r="20" spans="2:65" ht="20.100000000000001" customHeight="1" x14ac:dyDescent="0.45">
      <c r="B20" s="494"/>
      <c r="C20" s="31"/>
      <c r="D20" s="31"/>
      <c r="E20" s="31"/>
      <c r="F20" s="31"/>
      <c r="G20" s="495"/>
      <c r="H20" s="496"/>
      <c r="I20" s="31"/>
      <c r="J20" s="496"/>
      <c r="K20" s="31" t="s">
        <v>361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49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498"/>
      <c r="BJ20" s="29"/>
      <c r="BK20" s="29"/>
      <c r="BL20" s="29"/>
      <c r="BM20" s="29"/>
    </row>
    <row r="21" spans="2:65" ht="20.100000000000001" customHeight="1" x14ac:dyDescent="0.45">
      <c r="B21" s="494"/>
      <c r="C21" s="31"/>
      <c r="D21" s="31"/>
      <c r="E21" s="31"/>
      <c r="F21" s="31"/>
      <c r="G21" s="495"/>
      <c r="H21" s="496"/>
      <c r="I21" s="31"/>
      <c r="J21" s="496"/>
      <c r="K21" s="29"/>
      <c r="L21" s="31"/>
      <c r="M21" s="31" t="s">
        <v>362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49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498"/>
    </row>
    <row r="22" spans="2:65" ht="20.100000000000001" customHeight="1" x14ac:dyDescent="0.45">
      <c r="B22" s="494"/>
      <c r="C22" s="31"/>
      <c r="D22" s="31"/>
      <c r="E22" s="31"/>
      <c r="F22" s="31"/>
      <c r="G22" s="495"/>
      <c r="H22" s="502"/>
      <c r="I22" s="503"/>
      <c r="J22" s="502"/>
      <c r="K22" s="503"/>
      <c r="L22" s="503" t="s">
        <v>358</v>
      </c>
      <c r="M22" s="503" t="s">
        <v>363</v>
      </c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K22" s="504"/>
      <c r="AL22" s="503"/>
      <c r="AM22" s="503"/>
      <c r="AN22" s="503"/>
      <c r="AO22" s="503"/>
      <c r="AP22" s="503"/>
      <c r="AQ22" s="503"/>
      <c r="AR22" s="503"/>
      <c r="AS22" s="503"/>
      <c r="AT22" s="503"/>
      <c r="AU22" s="503"/>
      <c r="AV22" s="503"/>
      <c r="AW22" s="503"/>
      <c r="AX22" s="503"/>
      <c r="AY22" s="503"/>
      <c r="AZ22" s="503"/>
      <c r="BA22" s="503"/>
      <c r="BB22" s="503"/>
      <c r="BC22" s="503"/>
      <c r="BD22" s="503"/>
      <c r="BE22" s="503"/>
      <c r="BF22" s="503"/>
      <c r="BG22" s="503"/>
      <c r="BH22" s="503"/>
      <c r="BI22" s="505"/>
    </row>
    <row r="23" spans="2:65" ht="20.100000000000001" customHeight="1" x14ac:dyDescent="0.45">
      <c r="B23" s="494"/>
      <c r="C23" s="31"/>
      <c r="D23" s="31"/>
      <c r="E23" s="31"/>
      <c r="F23" s="31"/>
      <c r="G23" s="495"/>
      <c r="H23" s="496" t="s">
        <v>364</v>
      </c>
      <c r="I23" s="31"/>
      <c r="J23" s="510"/>
      <c r="K23" s="508" t="s">
        <v>365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511" t="s">
        <v>366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498"/>
    </row>
    <row r="24" spans="2:65" ht="20.100000000000001" customHeight="1" x14ac:dyDescent="0.45">
      <c r="B24" s="494"/>
      <c r="C24" s="31"/>
      <c r="D24" s="31"/>
      <c r="E24" s="31"/>
      <c r="F24" s="31"/>
      <c r="G24" s="495"/>
      <c r="H24" s="496"/>
      <c r="I24" s="31"/>
      <c r="J24" s="510" t="s">
        <v>358</v>
      </c>
      <c r="K24" s="508" t="s">
        <v>367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49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498"/>
    </row>
    <row r="25" spans="2:65" ht="20.100000000000001" customHeight="1" x14ac:dyDescent="0.45">
      <c r="B25" s="494"/>
      <c r="C25" s="31"/>
      <c r="D25" s="31"/>
      <c r="E25" s="31"/>
      <c r="F25" s="31"/>
      <c r="G25" s="495"/>
      <c r="H25" s="496"/>
      <c r="I25" s="31"/>
      <c r="J25" s="510" t="s">
        <v>359</v>
      </c>
      <c r="K25" s="508" t="s">
        <v>367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49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498"/>
    </row>
    <row r="26" spans="2:65" ht="20.100000000000001" customHeight="1" x14ac:dyDescent="0.45">
      <c r="B26" s="494"/>
      <c r="C26" s="31"/>
      <c r="D26" s="31"/>
      <c r="E26" s="31"/>
      <c r="F26" s="31"/>
      <c r="G26" s="495"/>
      <c r="H26" s="496"/>
      <c r="I26" s="31"/>
      <c r="J26" s="510" t="s">
        <v>368</v>
      </c>
      <c r="K26" s="508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4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498"/>
    </row>
    <row r="27" spans="2:65" ht="20.100000000000001" customHeight="1" x14ac:dyDescent="0.45">
      <c r="B27" s="494"/>
      <c r="C27" s="31"/>
      <c r="D27" s="31"/>
      <c r="E27" s="31"/>
      <c r="F27" s="31"/>
      <c r="G27" s="495"/>
      <c r="H27" s="496"/>
      <c r="I27" s="31"/>
      <c r="J27" s="496"/>
      <c r="K27" s="31" t="s">
        <v>369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512" t="s">
        <v>370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498"/>
    </row>
    <row r="28" spans="2:65" ht="20.100000000000001" customHeight="1" x14ac:dyDescent="0.45">
      <c r="B28" s="494"/>
      <c r="C28" s="31"/>
      <c r="D28" s="31"/>
      <c r="E28" s="31"/>
      <c r="F28" s="31"/>
      <c r="G28" s="495"/>
      <c r="H28" s="496"/>
      <c r="I28" s="31"/>
      <c r="J28" s="496" t="s">
        <v>358</v>
      </c>
      <c r="K28" s="31" t="s">
        <v>371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49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498"/>
    </row>
    <row r="29" spans="2:65" ht="20.100000000000001" customHeight="1" x14ac:dyDescent="0.45">
      <c r="B29" s="494"/>
      <c r="C29" s="31"/>
      <c r="D29" s="31"/>
      <c r="E29" s="31"/>
      <c r="F29" s="31"/>
      <c r="G29" s="495"/>
      <c r="H29" s="496"/>
      <c r="I29" s="31"/>
      <c r="J29" s="51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49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498"/>
    </row>
    <row r="30" spans="2:65" ht="20.100000000000001" customHeight="1" x14ac:dyDescent="0.45">
      <c r="B30" s="494"/>
      <c r="C30" s="31"/>
      <c r="D30" s="31"/>
      <c r="E30" s="31"/>
      <c r="F30" s="31"/>
      <c r="G30" s="495"/>
      <c r="H30" s="496"/>
      <c r="I30" s="31"/>
      <c r="J30" s="49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49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498"/>
    </row>
    <row r="31" spans="2:65" ht="20.100000000000001" customHeight="1" x14ac:dyDescent="0.45">
      <c r="B31" s="494"/>
      <c r="C31" s="31"/>
      <c r="D31" s="31"/>
      <c r="E31" s="31"/>
      <c r="F31" s="31"/>
      <c r="G31" s="495"/>
      <c r="H31" s="502"/>
      <c r="I31" s="503"/>
      <c r="J31" s="502"/>
      <c r="K31" s="503"/>
      <c r="L31" s="503"/>
      <c r="M31" s="503"/>
      <c r="N31" s="503"/>
      <c r="O31" s="503"/>
      <c r="P31" s="503"/>
      <c r="Q31" s="503"/>
      <c r="R31" s="503"/>
      <c r="S31" s="503"/>
      <c r="T31" s="503"/>
      <c r="U31" s="503"/>
      <c r="V31" s="503"/>
      <c r="W31" s="503"/>
      <c r="X31" s="503"/>
      <c r="Y31" s="503"/>
      <c r="Z31" s="503"/>
      <c r="AA31" s="503"/>
      <c r="AB31" s="503"/>
      <c r="AC31" s="503"/>
      <c r="AD31" s="503"/>
      <c r="AE31" s="503"/>
      <c r="AF31" s="503"/>
      <c r="AG31" s="503"/>
      <c r="AH31" s="503"/>
      <c r="AI31" s="503"/>
      <c r="AJ31" s="503"/>
      <c r="AK31" s="502"/>
      <c r="AL31" s="503"/>
      <c r="AM31" s="503"/>
      <c r="AN31" s="503"/>
      <c r="AO31" s="503"/>
      <c r="AP31" s="503"/>
      <c r="AQ31" s="503"/>
      <c r="AR31" s="503"/>
      <c r="AS31" s="503"/>
      <c r="AT31" s="503"/>
      <c r="AU31" s="503"/>
      <c r="AV31" s="503"/>
      <c r="AW31" s="503"/>
      <c r="AX31" s="503"/>
      <c r="AY31" s="503"/>
      <c r="AZ31" s="503"/>
      <c r="BA31" s="503"/>
      <c r="BB31" s="503"/>
      <c r="BC31" s="503"/>
      <c r="BD31" s="503"/>
      <c r="BE31" s="503"/>
      <c r="BF31" s="503"/>
      <c r="BG31" s="503"/>
      <c r="BH31" s="503"/>
      <c r="BI31" s="505"/>
    </row>
    <row r="32" spans="2:65" ht="20.100000000000001" customHeight="1" x14ac:dyDescent="0.45">
      <c r="B32" s="494"/>
      <c r="C32" s="31"/>
      <c r="D32" s="31"/>
      <c r="E32" s="31"/>
      <c r="F32" s="31"/>
      <c r="G32" s="495"/>
      <c r="H32" s="496" t="s">
        <v>372</v>
      </c>
      <c r="I32" s="31"/>
      <c r="J32" s="510" t="s">
        <v>373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49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498"/>
    </row>
    <row r="33" spans="2:61" ht="20.100000000000001" customHeight="1" x14ac:dyDescent="0.45">
      <c r="B33" s="494"/>
      <c r="C33" s="31"/>
      <c r="D33" s="31"/>
      <c r="E33" s="31"/>
      <c r="F33" s="31"/>
      <c r="G33" s="495"/>
      <c r="H33" s="496"/>
      <c r="I33" s="31"/>
      <c r="J33" s="510" t="s">
        <v>374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49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498"/>
    </row>
    <row r="34" spans="2:61" ht="20.100000000000001" customHeight="1" thickBot="1" x14ac:dyDescent="0.5">
      <c r="B34" s="513"/>
      <c r="C34" s="514"/>
      <c r="D34" s="514"/>
      <c r="E34" s="514"/>
      <c r="F34" s="514"/>
      <c r="G34" s="515"/>
      <c r="H34" s="516"/>
      <c r="I34" s="514"/>
      <c r="J34" s="516"/>
      <c r="K34" s="514"/>
      <c r="L34" s="514"/>
      <c r="M34" s="514"/>
      <c r="N34" s="514"/>
      <c r="O34" s="514"/>
      <c r="P34" s="514"/>
      <c r="Q34" s="514"/>
      <c r="R34" s="514"/>
      <c r="S34" s="514"/>
      <c r="T34" s="514"/>
      <c r="U34" s="514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6"/>
      <c r="AL34" s="514"/>
      <c r="AM34" s="514"/>
      <c r="AN34" s="514"/>
      <c r="AO34" s="514"/>
      <c r="AP34" s="514"/>
      <c r="AQ34" s="514"/>
      <c r="AR34" s="514"/>
      <c r="AS34" s="514"/>
      <c r="AT34" s="514"/>
      <c r="AU34" s="514"/>
      <c r="AV34" s="514"/>
      <c r="AW34" s="514"/>
      <c r="AX34" s="514"/>
      <c r="AY34" s="514"/>
      <c r="AZ34" s="514"/>
      <c r="BA34" s="514"/>
      <c r="BB34" s="514"/>
      <c r="BC34" s="514"/>
      <c r="BD34" s="514"/>
      <c r="BE34" s="514"/>
      <c r="BF34" s="514"/>
      <c r="BG34" s="514"/>
      <c r="BH34" s="514"/>
      <c r="BI34" s="517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518" t="s">
        <v>375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542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17" width="3.59765625" style="6"/>
    <col min="18" max="18" width="5.8984375" style="6" bestFit="1" customWidth="1"/>
    <col min="19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696" t="s">
        <v>0</v>
      </c>
      <c r="C2" s="697"/>
      <c r="D2" s="697"/>
      <c r="E2" s="697"/>
      <c r="F2" s="697"/>
      <c r="G2" s="697"/>
      <c r="H2" s="697" t="s">
        <v>17</v>
      </c>
      <c r="I2" s="697"/>
      <c r="J2" s="697"/>
      <c r="K2" s="697"/>
      <c r="L2" s="697" t="s">
        <v>637</v>
      </c>
      <c r="M2" s="697"/>
      <c r="N2" s="697"/>
      <c r="O2" s="697"/>
      <c r="P2" s="697"/>
      <c r="Q2" s="697"/>
      <c r="R2" s="697" t="s">
        <v>2</v>
      </c>
      <c r="S2" s="697"/>
      <c r="T2" s="697"/>
      <c r="U2" s="697"/>
      <c r="V2" s="697"/>
      <c r="W2" s="697"/>
      <c r="X2" s="698" t="s">
        <v>3</v>
      </c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700"/>
      <c r="AK2" s="698" t="s">
        <v>32</v>
      </c>
      <c r="AL2" s="699"/>
      <c r="AM2" s="699"/>
      <c r="AN2" s="699"/>
      <c r="AO2" s="699"/>
      <c r="AP2" s="699"/>
      <c r="AQ2" s="699"/>
      <c r="AR2" s="699"/>
      <c r="AS2" s="699"/>
      <c r="AT2" s="699"/>
      <c r="AU2" s="699"/>
      <c r="AV2" s="699"/>
      <c r="AW2" s="700"/>
      <c r="AX2" s="697" t="s">
        <v>5</v>
      </c>
      <c r="AY2" s="697"/>
      <c r="AZ2" s="697"/>
      <c r="BA2" s="697"/>
      <c r="BB2" s="697" t="s">
        <v>4</v>
      </c>
      <c r="BC2" s="697"/>
      <c r="BD2" s="697"/>
      <c r="BE2" s="697"/>
      <c r="BF2" s="697" t="s">
        <v>6</v>
      </c>
      <c r="BG2" s="697"/>
      <c r="BH2" s="697"/>
      <c r="BI2" s="697"/>
      <c r="BJ2" s="697" t="s">
        <v>7</v>
      </c>
      <c r="BK2" s="697"/>
      <c r="BL2" s="697"/>
      <c r="BM2" s="707"/>
    </row>
    <row r="3" spans="2:65" ht="20.100000000000001" customHeight="1" x14ac:dyDescent="0.45">
      <c r="B3" s="701" t="str">
        <f>[1]変更履歴!B3</f>
        <v>XXXXXXXX</v>
      </c>
      <c r="C3" s="647"/>
      <c r="D3" s="647"/>
      <c r="E3" s="647"/>
      <c r="F3" s="647"/>
      <c r="G3" s="647"/>
      <c r="H3" s="647" t="str">
        <f>[1]変更履歴!H3</f>
        <v>TK0300</v>
      </c>
      <c r="I3" s="647"/>
      <c r="J3" s="647"/>
      <c r="K3" s="647"/>
      <c r="L3" s="647" t="str">
        <f>[1]変更履歴!L3</f>
        <v>運用自動化</v>
      </c>
      <c r="M3" s="647"/>
      <c r="N3" s="647"/>
      <c r="O3" s="647"/>
      <c r="P3" s="647"/>
      <c r="Q3" s="647"/>
      <c r="R3" s="647" t="str">
        <f>[1]変更履歴!R3</f>
        <v>帳票設計書</v>
      </c>
      <c r="S3" s="647"/>
      <c r="T3" s="647"/>
      <c r="U3" s="647"/>
      <c r="V3" s="647"/>
      <c r="W3" s="647"/>
      <c r="X3" s="651" t="str">
        <f>[1]変更履歴!X3</f>
        <v>TK0300_統計推移表_帳票設計書</v>
      </c>
      <c r="Y3" s="652"/>
      <c r="Z3" s="652"/>
      <c r="AA3" s="652"/>
      <c r="AB3" s="652"/>
      <c r="AC3" s="652"/>
      <c r="AD3" s="652"/>
      <c r="AE3" s="652"/>
      <c r="AF3" s="652"/>
      <c r="AG3" s="652"/>
      <c r="AH3" s="652"/>
      <c r="AI3" s="652"/>
      <c r="AJ3" s="648"/>
      <c r="AK3" s="651" t="str">
        <f>[1]変更履歴!AK3</f>
        <v>統計推移表</v>
      </c>
      <c r="AL3" s="652"/>
      <c r="AM3" s="652"/>
      <c r="AN3" s="652"/>
      <c r="AO3" s="652"/>
      <c r="AP3" s="652"/>
      <c r="AQ3" s="652"/>
      <c r="AR3" s="652"/>
      <c r="AS3" s="652"/>
      <c r="AT3" s="652"/>
      <c r="AU3" s="652"/>
      <c r="AV3" s="652"/>
      <c r="AW3" s="648"/>
      <c r="AX3" s="658">
        <f>[1]変更履歴!AX3</f>
        <v>45474</v>
      </c>
      <c r="AY3" s="658"/>
      <c r="AZ3" s="658"/>
      <c r="BA3" s="658"/>
      <c r="BB3" s="647" t="str">
        <f>[1]変更履歴!BB3</f>
        <v>丹羽</v>
      </c>
      <c r="BC3" s="647"/>
      <c r="BD3" s="647"/>
      <c r="BE3" s="647"/>
      <c r="BF3" s="658">
        <f>[1]変更履歴!BF3</f>
        <v>0</v>
      </c>
      <c r="BG3" s="658"/>
      <c r="BH3" s="658"/>
      <c r="BI3" s="658"/>
      <c r="BJ3" s="647">
        <f>[1]変更履歴!BJ3</f>
        <v>0</v>
      </c>
      <c r="BK3" s="647"/>
      <c r="BL3" s="647"/>
      <c r="BM3" s="705"/>
    </row>
    <row r="4" spans="2:65" ht="20.100000000000001" customHeight="1" thickBot="1" x14ac:dyDescent="0.5">
      <c r="B4" s="702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693"/>
      <c r="Y4" s="694"/>
      <c r="Z4" s="694"/>
      <c r="AA4" s="694"/>
      <c r="AB4" s="694"/>
      <c r="AC4" s="694"/>
      <c r="AD4" s="694"/>
      <c r="AE4" s="694"/>
      <c r="AF4" s="694"/>
      <c r="AG4" s="694"/>
      <c r="AH4" s="694"/>
      <c r="AI4" s="694"/>
      <c r="AJ4" s="695"/>
      <c r="AK4" s="693"/>
      <c r="AL4" s="694"/>
      <c r="AM4" s="694"/>
      <c r="AN4" s="694"/>
      <c r="AO4" s="694"/>
      <c r="AP4" s="694"/>
      <c r="AQ4" s="694"/>
      <c r="AR4" s="694"/>
      <c r="AS4" s="694"/>
      <c r="AT4" s="694"/>
      <c r="AU4" s="694"/>
      <c r="AV4" s="694"/>
      <c r="AW4" s="695"/>
      <c r="AX4" s="704"/>
      <c r="AY4" s="704"/>
      <c r="AZ4" s="704"/>
      <c r="BA4" s="704"/>
      <c r="BB4" s="703"/>
      <c r="BC4" s="703"/>
      <c r="BD4" s="703"/>
      <c r="BE4" s="703"/>
      <c r="BF4" s="704"/>
      <c r="BG4" s="704"/>
      <c r="BH4" s="704"/>
      <c r="BI4" s="704"/>
      <c r="BJ4" s="703"/>
      <c r="BK4" s="703"/>
      <c r="BL4" s="703"/>
      <c r="BM4" s="706"/>
    </row>
    <row r="5" spans="2:65" ht="5.0999999999999996" customHeight="1" thickBot="1" x14ac:dyDescent="0.5"/>
    <row r="6" spans="2:65" ht="20.100000000000001" customHeight="1" x14ac:dyDescent="0.45">
      <c r="B6" s="488" t="s">
        <v>407</v>
      </c>
      <c r="C6" s="489"/>
      <c r="D6" s="489"/>
      <c r="E6" s="489"/>
      <c r="F6" s="489"/>
      <c r="G6" s="490"/>
      <c r="H6" s="491" t="s">
        <v>408</v>
      </c>
      <c r="I6" s="489"/>
      <c r="J6" s="519" t="s">
        <v>409</v>
      </c>
      <c r="K6" s="520"/>
      <c r="L6" s="520"/>
      <c r="M6" s="520"/>
      <c r="N6" s="520"/>
      <c r="O6" s="520"/>
      <c r="P6" s="520"/>
      <c r="Q6" s="520"/>
      <c r="R6" s="520"/>
      <c r="S6" s="520"/>
      <c r="T6" s="520"/>
      <c r="U6" s="520"/>
      <c r="V6" s="520"/>
      <c r="W6" s="520"/>
      <c r="X6" s="520"/>
      <c r="Y6" s="520"/>
      <c r="Z6" s="520"/>
      <c r="AA6" s="520"/>
      <c r="AB6" s="520"/>
      <c r="AC6" s="520"/>
      <c r="AD6" s="520"/>
      <c r="AE6" s="520"/>
      <c r="AF6" s="520"/>
      <c r="AG6" s="520"/>
      <c r="AH6" s="520"/>
      <c r="AI6" s="520"/>
      <c r="AJ6" s="521"/>
      <c r="AK6" s="492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89"/>
      <c r="AY6" s="489"/>
      <c r="AZ6" s="489"/>
      <c r="BA6" s="489"/>
      <c r="BB6" s="489"/>
      <c r="BC6" s="489"/>
      <c r="BD6" s="489"/>
      <c r="BE6" s="489"/>
      <c r="BF6" s="489"/>
      <c r="BG6" s="489"/>
      <c r="BH6" s="489"/>
      <c r="BI6" s="493"/>
    </row>
    <row r="7" spans="2:65" ht="20.100000000000001" customHeight="1" x14ac:dyDescent="0.45">
      <c r="B7" s="522"/>
      <c r="C7" s="31"/>
      <c r="D7" s="31"/>
      <c r="E7" s="31"/>
      <c r="F7" s="31"/>
      <c r="G7" s="495"/>
      <c r="H7" s="523" t="s">
        <v>410</v>
      </c>
      <c r="I7" s="524"/>
      <c r="J7" s="523" t="s">
        <v>411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4"/>
      <c r="AK7" s="497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498"/>
    </row>
    <row r="8" spans="2:65" ht="20.100000000000001" customHeight="1" x14ac:dyDescent="0.45">
      <c r="B8" s="522"/>
      <c r="C8" s="31"/>
      <c r="D8" s="31"/>
      <c r="E8" s="31"/>
      <c r="F8" s="31"/>
      <c r="G8" s="495"/>
      <c r="H8" s="496" t="s">
        <v>412</v>
      </c>
      <c r="I8" s="31"/>
      <c r="J8" s="499"/>
      <c r="K8" s="55" t="s">
        <v>413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625"/>
      <c r="AK8" s="49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498"/>
    </row>
    <row r="9" spans="2:65" ht="20.100000000000001" customHeight="1" x14ac:dyDescent="0.45">
      <c r="B9" s="522"/>
      <c r="C9" s="31"/>
      <c r="D9" s="31"/>
      <c r="E9" s="31"/>
      <c r="F9" s="31"/>
      <c r="G9" s="495"/>
      <c r="H9" s="496"/>
      <c r="I9" s="31"/>
      <c r="J9" s="496" t="s">
        <v>414</v>
      </c>
      <c r="K9" s="31" t="s">
        <v>415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495"/>
      <c r="AK9" s="497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498"/>
    </row>
    <row r="10" spans="2:65" ht="20.100000000000001" customHeight="1" x14ac:dyDescent="0.45">
      <c r="B10" s="522"/>
      <c r="C10" s="31"/>
      <c r="D10" s="31"/>
      <c r="E10" s="31"/>
      <c r="F10" s="31"/>
      <c r="G10" s="495"/>
      <c r="H10" s="31"/>
      <c r="I10" s="31"/>
      <c r="J10" s="496" t="s">
        <v>414</v>
      </c>
      <c r="K10" s="31" t="s">
        <v>416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495"/>
      <c r="AK10" s="49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498"/>
    </row>
    <row r="11" spans="2:65" ht="20.100000000000001" customHeight="1" x14ac:dyDescent="0.45">
      <c r="B11" s="522"/>
      <c r="C11" s="31"/>
      <c r="D11" s="31"/>
      <c r="E11" s="31"/>
      <c r="F11" s="31"/>
      <c r="G11" s="495"/>
      <c r="H11" s="31"/>
      <c r="I11" s="31"/>
      <c r="J11" s="496" t="s">
        <v>414</v>
      </c>
      <c r="K11" s="31" t="s">
        <v>417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495"/>
      <c r="AK11" s="49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498"/>
    </row>
    <row r="12" spans="2:65" ht="20.100000000000001" customHeight="1" x14ac:dyDescent="0.45">
      <c r="B12" s="522"/>
      <c r="C12" s="31"/>
      <c r="D12" s="31"/>
      <c r="E12" s="31"/>
      <c r="F12" s="31"/>
      <c r="G12" s="495"/>
      <c r="H12" s="31"/>
      <c r="I12" s="31"/>
      <c r="J12" s="496" t="s">
        <v>414</v>
      </c>
      <c r="K12" s="630" t="s">
        <v>619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495"/>
      <c r="AK12" s="49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498"/>
    </row>
    <row r="13" spans="2:65" ht="20.100000000000001" customHeight="1" x14ac:dyDescent="0.45">
      <c r="B13" s="522"/>
      <c r="C13" s="31"/>
      <c r="D13" s="31"/>
      <c r="E13" s="31"/>
      <c r="F13" s="31"/>
      <c r="G13" s="495"/>
      <c r="I13" s="31"/>
      <c r="J13" s="496" t="s">
        <v>414</v>
      </c>
      <c r="K13" s="503" t="s">
        <v>418</v>
      </c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26"/>
      <c r="AK13" s="49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498"/>
    </row>
    <row r="14" spans="2:65" ht="20.100000000000001" customHeight="1" x14ac:dyDescent="0.45">
      <c r="B14" s="522"/>
      <c r="C14" s="31"/>
      <c r="D14" s="31"/>
      <c r="E14" s="31"/>
      <c r="F14" s="31"/>
      <c r="G14" s="495"/>
      <c r="H14" s="499" t="s">
        <v>419</v>
      </c>
      <c r="I14" s="55"/>
      <c r="J14" s="499" t="s">
        <v>420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0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01"/>
    </row>
    <row r="15" spans="2:65" ht="20.100000000000001" customHeight="1" x14ac:dyDescent="0.45">
      <c r="B15" s="522"/>
      <c r="C15" s="31"/>
      <c r="D15" s="31"/>
      <c r="E15" s="31"/>
      <c r="F15" s="31"/>
      <c r="G15" s="495"/>
      <c r="H15" s="496"/>
      <c r="I15" s="31"/>
      <c r="J15" s="496"/>
      <c r="K15" s="31" t="s">
        <v>421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49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498"/>
    </row>
    <row r="16" spans="2:65" ht="20.100000000000001" customHeight="1" x14ac:dyDescent="0.45">
      <c r="B16" s="494"/>
      <c r="C16" s="31"/>
      <c r="D16" s="31"/>
      <c r="E16" s="31"/>
      <c r="F16" s="31"/>
      <c r="G16" s="495"/>
      <c r="I16" s="31"/>
      <c r="J16" s="496"/>
      <c r="K16" s="31"/>
      <c r="L16" s="31" t="s">
        <v>422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49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498"/>
    </row>
    <row r="17" spans="2:61" ht="20.100000000000001" customHeight="1" x14ac:dyDescent="0.45">
      <c r="B17" s="494"/>
      <c r="C17" s="31"/>
      <c r="D17" s="31"/>
      <c r="E17" s="31"/>
      <c r="F17" s="31"/>
      <c r="G17" s="495"/>
      <c r="H17" s="496"/>
      <c r="I17" s="31"/>
      <c r="J17" s="496" t="s">
        <v>423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49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498"/>
    </row>
    <row r="18" spans="2:61" ht="20.100000000000001" customHeight="1" x14ac:dyDescent="0.45">
      <c r="B18" s="494"/>
      <c r="C18" s="31"/>
      <c r="D18" s="31"/>
      <c r="E18" s="31"/>
      <c r="F18" s="31"/>
      <c r="G18" s="495"/>
      <c r="H18" s="496"/>
      <c r="I18" s="31"/>
      <c r="J18" s="496"/>
      <c r="K18" s="31" t="s">
        <v>424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49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498"/>
    </row>
    <row r="19" spans="2:61" ht="20.100000000000001" customHeight="1" x14ac:dyDescent="0.45">
      <c r="B19" s="494"/>
      <c r="C19" s="31"/>
      <c r="D19" s="31"/>
      <c r="E19" s="31"/>
      <c r="F19" s="31"/>
      <c r="G19" s="495"/>
      <c r="H19" s="496"/>
      <c r="I19" s="31"/>
      <c r="J19" s="523" t="s">
        <v>425</v>
      </c>
      <c r="K19" s="52"/>
      <c r="L19" s="52"/>
      <c r="M19" s="52"/>
      <c r="N19" s="52"/>
      <c r="O19" s="52"/>
      <c r="P19" s="52"/>
      <c r="Q19" s="524"/>
      <c r="R19" s="52" t="s">
        <v>426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4"/>
      <c r="AK19" s="49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498"/>
    </row>
    <row r="20" spans="2:61" ht="20.100000000000001" customHeight="1" x14ac:dyDescent="0.45">
      <c r="B20" s="494"/>
      <c r="C20" s="31"/>
      <c r="D20" s="31"/>
      <c r="E20" s="31"/>
      <c r="F20" s="31"/>
      <c r="G20" s="495"/>
      <c r="H20" s="496"/>
      <c r="I20" s="31"/>
      <c r="J20" s="523" t="s">
        <v>427</v>
      </c>
      <c r="K20" s="52"/>
      <c r="L20" s="52"/>
      <c r="M20" s="52"/>
      <c r="N20" s="52"/>
      <c r="O20" s="52"/>
      <c r="P20" s="52"/>
      <c r="Q20" s="524"/>
      <c r="R20" s="52" t="s">
        <v>428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4"/>
      <c r="AK20" s="49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498"/>
    </row>
    <row r="21" spans="2:61" ht="20.100000000000001" customHeight="1" x14ac:dyDescent="0.45">
      <c r="B21" s="494"/>
      <c r="C21" s="31"/>
      <c r="D21" s="31"/>
      <c r="E21" s="31"/>
      <c r="F21" s="31"/>
      <c r="G21" s="495"/>
      <c r="H21" s="496"/>
      <c r="I21" s="31"/>
      <c r="J21" s="523" t="s">
        <v>429</v>
      </c>
      <c r="K21" s="52"/>
      <c r="L21" s="52"/>
      <c r="M21" s="52"/>
      <c r="N21" s="52"/>
      <c r="O21" s="52"/>
      <c r="P21" s="52"/>
      <c r="Q21" s="524"/>
      <c r="R21" s="52" t="s">
        <v>430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4"/>
      <c r="AK21" s="49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498"/>
    </row>
    <row r="22" spans="2:61" ht="20.100000000000001" customHeight="1" x14ac:dyDescent="0.45">
      <c r="B22" s="494"/>
      <c r="C22" s="31"/>
      <c r="D22" s="31"/>
      <c r="E22" s="31"/>
      <c r="F22" s="31"/>
      <c r="G22" s="495"/>
      <c r="H22" s="496"/>
      <c r="I22" s="31"/>
      <c r="J22" s="523" t="s">
        <v>431</v>
      </c>
      <c r="K22" s="52"/>
      <c r="L22" s="52"/>
      <c r="M22" s="52"/>
      <c r="N22" s="52"/>
      <c r="O22" s="52"/>
      <c r="P22" s="52"/>
      <c r="Q22" s="524"/>
      <c r="R22" s="52" t="s">
        <v>432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4"/>
      <c r="AK22" s="497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498"/>
    </row>
    <row r="23" spans="2:61" ht="20.100000000000001" customHeight="1" x14ac:dyDescent="0.45">
      <c r="B23" s="494"/>
      <c r="C23" s="31"/>
      <c r="D23" s="31"/>
      <c r="E23" s="31"/>
      <c r="F23" s="31"/>
      <c r="G23" s="495"/>
      <c r="H23" s="496"/>
      <c r="I23" s="31"/>
      <c r="J23" s="631" t="s">
        <v>620</v>
      </c>
      <c r="K23" s="52"/>
      <c r="L23" s="52"/>
      <c r="M23" s="52"/>
      <c r="N23" s="52"/>
      <c r="O23" s="52"/>
      <c r="P23" s="52"/>
      <c r="Q23" s="524"/>
      <c r="R23" s="632" t="s">
        <v>621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4"/>
      <c r="AK23" s="497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498"/>
    </row>
    <row r="24" spans="2:61" ht="20.100000000000001" customHeight="1" x14ac:dyDescent="0.45">
      <c r="B24" s="494"/>
      <c r="C24" s="31"/>
      <c r="D24" s="31"/>
      <c r="E24" s="31"/>
      <c r="F24" s="31"/>
      <c r="G24" s="495"/>
      <c r="H24" s="496"/>
      <c r="I24" s="31"/>
      <c r="J24" s="523" t="s">
        <v>433</v>
      </c>
      <c r="K24" s="52"/>
      <c r="L24" s="52"/>
      <c r="M24" s="52"/>
      <c r="N24" s="52"/>
      <c r="O24" s="52"/>
      <c r="P24" s="52"/>
      <c r="Q24" s="524"/>
      <c r="R24" s="52" t="s">
        <v>434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4"/>
      <c r="AK24" s="49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498"/>
    </row>
    <row r="25" spans="2:61" ht="20.100000000000001" customHeight="1" thickBot="1" x14ac:dyDescent="0.5">
      <c r="B25" s="494"/>
      <c r="C25" s="31"/>
      <c r="D25" s="31"/>
      <c r="E25" s="31"/>
      <c r="F25" s="31"/>
      <c r="G25" s="495"/>
      <c r="H25" s="496"/>
      <c r="I25" s="31"/>
      <c r="J25" s="523" t="s">
        <v>435</v>
      </c>
      <c r="K25" s="52"/>
      <c r="L25" s="52"/>
      <c r="M25" s="52"/>
      <c r="N25" s="52"/>
      <c r="O25" s="52"/>
      <c r="P25" s="52"/>
      <c r="Q25" s="524"/>
      <c r="R25" s="52" t="s">
        <v>436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4"/>
      <c r="AK25" s="49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498"/>
    </row>
    <row r="26" spans="2:61" ht="20.100000000000001" customHeight="1" x14ac:dyDescent="0.45">
      <c r="B26" s="488" t="s">
        <v>437</v>
      </c>
      <c r="C26" s="489"/>
      <c r="D26" s="489"/>
      <c r="E26" s="489"/>
      <c r="F26" s="489"/>
      <c r="G26" s="490"/>
      <c r="H26" s="491" t="s">
        <v>376</v>
      </c>
      <c r="I26" s="489"/>
      <c r="J26" s="519" t="s">
        <v>425</v>
      </c>
      <c r="K26" s="520"/>
      <c r="L26" s="520"/>
      <c r="M26" s="520"/>
      <c r="N26" s="520"/>
      <c r="O26" s="520"/>
      <c r="P26" s="520"/>
      <c r="Q26" s="521"/>
      <c r="R26" s="520" t="s">
        <v>438</v>
      </c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1"/>
      <c r="AK26" s="492"/>
      <c r="AL26" s="489"/>
      <c r="AM26" s="489"/>
      <c r="AN26" s="489"/>
      <c r="AO26" s="489"/>
      <c r="AP26" s="489"/>
      <c r="AQ26" s="489"/>
      <c r="AR26" s="489"/>
      <c r="AS26" s="489"/>
      <c r="AT26" s="489"/>
      <c r="AU26" s="489"/>
      <c r="AV26" s="489"/>
      <c r="AW26" s="489"/>
      <c r="AX26" s="489"/>
      <c r="AY26" s="489"/>
      <c r="AZ26" s="489"/>
      <c r="BA26" s="489"/>
      <c r="BB26" s="489"/>
      <c r="BC26" s="489"/>
      <c r="BD26" s="489"/>
      <c r="BE26" s="489"/>
      <c r="BF26" s="489"/>
      <c r="BG26" s="489"/>
      <c r="BH26" s="489"/>
      <c r="BI26" s="493"/>
    </row>
    <row r="27" spans="2:61" ht="20.100000000000001" customHeight="1" x14ac:dyDescent="0.45">
      <c r="B27" s="522"/>
      <c r="C27" s="31"/>
      <c r="D27" s="31"/>
      <c r="E27" s="31"/>
      <c r="F27" s="31"/>
      <c r="G27" s="495"/>
      <c r="H27" s="496"/>
      <c r="I27" s="31"/>
      <c r="J27" s="523" t="s">
        <v>427</v>
      </c>
      <c r="K27" s="52"/>
      <c r="L27" s="52"/>
      <c r="M27" s="52"/>
      <c r="N27" s="52"/>
      <c r="O27" s="52"/>
      <c r="P27" s="52"/>
      <c r="Q27" s="524"/>
      <c r="R27" s="52" t="s">
        <v>439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4"/>
      <c r="AK27" s="4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498"/>
    </row>
    <row r="28" spans="2:61" ht="20.100000000000001" customHeight="1" x14ac:dyDescent="0.45">
      <c r="B28" s="522"/>
      <c r="C28" s="31"/>
      <c r="D28" s="31"/>
      <c r="E28" s="31"/>
      <c r="F28" s="31"/>
      <c r="G28" s="495"/>
      <c r="H28" s="496"/>
      <c r="I28" s="31"/>
      <c r="J28" s="523" t="s">
        <v>429</v>
      </c>
      <c r="K28" s="52"/>
      <c r="L28" s="52"/>
      <c r="M28" s="52"/>
      <c r="N28" s="52"/>
      <c r="O28" s="52"/>
      <c r="P28" s="52"/>
      <c r="Q28" s="524"/>
      <c r="R28" s="52">
        <v>0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4"/>
      <c r="AK28" s="4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498"/>
    </row>
    <row r="29" spans="2:61" ht="20.100000000000001" customHeight="1" x14ac:dyDescent="0.45">
      <c r="B29" s="522"/>
      <c r="C29" s="31"/>
      <c r="D29" s="31"/>
      <c r="E29" s="31"/>
      <c r="F29" s="31"/>
      <c r="G29" s="495"/>
      <c r="H29" s="496"/>
      <c r="I29" s="31"/>
      <c r="J29" s="523" t="s">
        <v>431</v>
      </c>
      <c r="K29" s="52"/>
      <c r="L29" s="52"/>
      <c r="M29" s="52"/>
      <c r="N29" s="52"/>
      <c r="O29" s="52"/>
      <c r="P29" s="52"/>
      <c r="Q29" s="524"/>
      <c r="R29" s="52" t="s">
        <v>440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4"/>
      <c r="AK29" s="4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498"/>
    </row>
    <row r="30" spans="2:61" ht="20.100000000000001" customHeight="1" x14ac:dyDescent="0.45">
      <c r="B30" s="522"/>
      <c r="C30" s="31"/>
      <c r="D30" s="31"/>
      <c r="E30" s="31"/>
      <c r="F30" s="31"/>
      <c r="G30" s="495"/>
      <c r="H30" s="31"/>
      <c r="I30" s="31"/>
      <c r="J30" s="631" t="s">
        <v>620</v>
      </c>
      <c r="K30" s="52"/>
      <c r="L30" s="52"/>
      <c r="M30" s="52"/>
      <c r="N30" s="52"/>
      <c r="O30" s="52"/>
      <c r="P30" s="52"/>
      <c r="Q30" s="524"/>
      <c r="R30" s="637" t="s">
        <v>441</v>
      </c>
      <c r="S30" s="637"/>
      <c r="T30" s="637"/>
      <c r="U30" s="637"/>
      <c r="V30" s="637"/>
      <c r="W30" s="637"/>
      <c r="X30" s="637"/>
      <c r="Y30" s="637"/>
      <c r="Z30" s="637"/>
      <c r="AA30" s="637"/>
      <c r="AB30" s="637"/>
      <c r="AC30" s="637"/>
      <c r="AD30" s="637"/>
      <c r="AE30" s="637"/>
      <c r="AF30" s="637"/>
      <c r="AG30" s="637"/>
      <c r="AH30" s="637"/>
      <c r="AI30" s="637"/>
      <c r="AJ30" s="638"/>
      <c r="AK30" s="4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498"/>
    </row>
    <row r="31" spans="2:61" ht="20.100000000000001" customHeight="1" x14ac:dyDescent="0.45">
      <c r="B31" s="522"/>
      <c r="C31" s="31"/>
      <c r="D31" s="31"/>
      <c r="E31" s="31"/>
      <c r="F31" s="31"/>
      <c r="G31" s="495"/>
      <c r="H31" s="31"/>
      <c r="I31" s="31"/>
      <c r="J31" s="523" t="s">
        <v>433</v>
      </c>
      <c r="K31" s="52"/>
      <c r="L31" s="52"/>
      <c r="M31" s="52"/>
      <c r="N31" s="52"/>
      <c r="O31" s="52"/>
      <c r="P31" s="52"/>
      <c r="Q31" s="524"/>
      <c r="R31" s="52" t="s">
        <v>442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4"/>
      <c r="AK31" s="4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498"/>
    </row>
    <row r="32" spans="2:61" ht="20.100000000000001" customHeight="1" x14ac:dyDescent="0.45">
      <c r="B32" s="522"/>
      <c r="C32" s="31"/>
      <c r="D32" s="31"/>
      <c r="E32" s="31"/>
      <c r="F32" s="31"/>
      <c r="G32" s="495"/>
      <c r="H32" s="31"/>
      <c r="I32" s="31"/>
      <c r="J32" s="523" t="s">
        <v>443</v>
      </c>
      <c r="K32" s="52"/>
      <c r="L32" s="52"/>
      <c r="M32" s="52"/>
      <c r="N32" s="52"/>
      <c r="O32" s="52"/>
      <c r="P32" s="52"/>
      <c r="Q32" s="524"/>
      <c r="R32" s="52" t="s">
        <v>444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4"/>
      <c r="AK32" s="4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498"/>
    </row>
    <row r="33" spans="2:61" ht="20.100000000000001" customHeight="1" x14ac:dyDescent="0.45">
      <c r="B33" s="522"/>
      <c r="C33" s="31"/>
      <c r="D33" s="31"/>
      <c r="E33" s="31"/>
      <c r="F33" s="31"/>
      <c r="G33" s="495"/>
      <c r="H33" s="499" t="s">
        <v>345</v>
      </c>
      <c r="I33" s="55"/>
      <c r="J33" s="499" t="s">
        <v>445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00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01"/>
    </row>
    <row r="34" spans="2:61" ht="20.100000000000001" customHeight="1" x14ac:dyDescent="0.45">
      <c r="B34" s="522"/>
      <c r="C34" s="31"/>
      <c r="D34" s="31"/>
      <c r="E34" s="31"/>
      <c r="F34" s="31"/>
      <c r="G34" s="495"/>
      <c r="H34" s="496"/>
      <c r="I34" s="31"/>
      <c r="J34" s="496" t="s">
        <v>446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4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498"/>
    </row>
    <row r="35" spans="2:61" ht="20.100000000000001" customHeight="1" x14ac:dyDescent="0.45">
      <c r="B35" s="494"/>
      <c r="C35" s="31"/>
      <c r="D35" s="31"/>
      <c r="E35" s="31"/>
      <c r="F35" s="31"/>
      <c r="G35" s="495"/>
      <c r="I35" s="31"/>
      <c r="J35" s="496" t="s">
        <v>447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4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498"/>
    </row>
    <row r="36" spans="2:61" ht="20.100000000000001" customHeight="1" x14ac:dyDescent="0.45">
      <c r="B36" s="494"/>
      <c r="C36" s="31"/>
      <c r="D36" s="31"/>
      <c r="E36" s="31"/>
      <c r="F36" s="31"/>
      <c r="G36" s="495"/>
      <c r="I36" s="31"/>
      <c r="J36" s="496" t="s">
        <v>448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497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498"/>
    </row>
    <row r="37" spans="2:61" ht="20.100000000000001" customHeight="1" x14ac:dyDescent="0.45">
      <c r="B37" s="494"/>
      <c r="C37" s="31"/>
      <c r="D37" s="31"/>
      <c r="E37" s="31"/>
      <c r="F37" s="31"/>
      <c r="G37" s="495"/>
      <c r="I37" s="31"/>
      <c r="J37" s="496" t="s">
        <v>449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497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498"/>
    </row>
    <row r="38" spans="2:61" ht="20.100000000000001" customHeight="1" x14ac:dyDescent="0.45">
      <c r="B38" s="494"/>
      <c r="C38" s="31"/>
      <c r="D38" s="31"/>
      <c r="E38" s="31"/>
      <c r="F38" s="31"/>
      <c r="G38" s="495"/>
      <c r="H38" s="496"/>
      <c r="I38" s="31"/>
      <c r="J38" s="496" t="s">
        <v>450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497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498"/>
    </row>
    <row r="39" spans="2:61" ht="20.100000000000001" customHeight="1" x14ac:dyDescent="0.45">
      <c r="B39" s="494"/>
      <c r="C39" s="31"/>
      <c r="D39" s="31"/>
      <c r="E39" s="31"/>
      <c r="F39" s="31"/>
      <c r="G39" s="495"/>
      <c r="H39" s="496"/>
      <c r="I39" s="31"/>
      <c r="J39" s="496" t="s">
        <v>451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497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498"/>
    </row>
    <row r="40" spans="2:61" ht="20.100000000000001" customHeight="1" x14ac:dyDescent="0.45">
      <c r="B40" s="494"/>
      <c r="C40" s="31"/>
      <c r="D40" s="31"/>
      <c r="E40" s="31"/>
      <c r="F40" s="31"/>
      <c r="G40" s="495"/>
      <c r="H40" s="499" t="s">
        <v>346</v>
      </c>
      <c r="I40" s="55"/>
      <c r="J40" s="499" t="s">
        <v>452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00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01"/>
    </row>
    <row r="41" spans="2:61" ht="20.100000000000001" customHeight="1" x14ac:dyDescent="0.45">
      <c r="B41" s="494"/>
      <c r="C41" s="31"/>
      <c r="D41" s="31"/>
      <c r="E41" s="31"/>
      <c r="F41" s="31"/>
      <c r="G41" s="495"/>
      <c r="H41" s="496"/>
      <c r="I41" s="31"/>
      <c r="J41" s="496"/>
      <c r="K41" s="31" t="s">
        <v>453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497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498"/>
    </row>
    <row r="42" spans="2:61" ht="20.100000000000001" customHeight="1" x14ac:dyDescent="0.45">
      <c r="B42" s="494"/>
      <c r="C42" s="31"/>
      <c r="D42" s="31"/>
      <c r="E42" s="31"/>
      <c r="F42" s="31"/>
      <c r="G42" s="495"/>
      <c r="H42" s="496"/>
      <c r="I42" s="31"/>
      <c r="J42" s="496"/>
      <c r="K42" s="31"/>
      <c r="L42" s="31"/>
      <c r="M42" s="31" t="s">
        <v>454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49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498"/>
    </row>
    <row r="43" spans="2:61" ht="20.100000000000001" customHeight="1" x14ac:dyDescent="0.45">
      <c r="B43" s="494"/>
      <c r="C43" s="31"/>
      <c r="D43" s="31"/>
      <c r="E43" s="31"/>
      <c r="F43" s="31"/>
      <c r="G43" s="495"/>
      <c r="H43" s="496"/>
      <c r="I43" s="31"/>
      <c r="J43" s="496" t="s">
        <v>452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49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498"/>
    </row>
    <row r="44" spans="2:61" ht="20.100000000000001" customHeight="1" x14ac:dyDescent="0.45">
      <c r="B44" s="494"/>
      <c r="C44" s="31"/>
      <c r="D44" s="31"/>
      <c r="E44" s="31"/>
      <c r="F44" s="31"/>
      <c r="G44" s="495"/>
      <c r="H44" s="496"/>
      <c r="I44" s="31"/>
      <c r="J44" s="496"/>
      <c r="K44" s="31" t="s">
        <v>455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49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498"/>
    </row>
    <row r="45" spans="2:61" ht="20.100000000000001" customHeight="1" x14ac:dyDescent="0.45">
      <c r="B45" s="494"/>
      <c r="C45" s="31"/>
      <c r="D45" s="31"/>
      <c r="E45" s="31"/>
      <c r="F45" s="31"/>
      <c r="G45" s="495"/>
      <c r="H45" s="496"/>
      <c r="I45" s="31"/>
      <c r="J45" s="496"/>
      <c r="K45" s="31"/>
      <c r="L45" s="31"/>
      <c r="M45" s="31" t="s">
        <v>456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49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498"/>
    </row>
    <row r="46" spans="2:61" ht="20.100000000000001" customHeight="1" x14ac:dyDescent="0.45">
      <c r="B46" s="494"/>
      <c r="C46" s="31"/>
      <c r="D46" s="31"/>
      <c r="E46" s="31"/>
      <c r="F46" s="31"/>
      <c r="G46" s="495"/>
      <c r="H46" s="496"/>
      <c r="I46" s="31"/>
      <c r="J46" s="496" t="s">
        <v>457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49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498"/>
    </row>
    <row r="47" spans="2:61" ht="20.100000000000001" customHeight="1" x14ac:dyDescent="0.45">
      <c r="B47" s="494"/>
      <c r="C47" s="31"/>
      <c r="D47" s="31"/>
      <c r="E47" s="31"/>
      <c r="F47" s="31"/>
      <c r="G47" s="495"/>
      <c r="H47" s="496"/>
      <c r="I47" s="31"/>
      <c r="J47" s="496"/>
      <c r="K47" s="31" t="s">
        <v>458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49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498"/>
    </row>
    <row r="48" spans="2:61" ht="20.100000000000001" customHeight="1" x14ac:dyDescent="0.45">
      <c r="B48" s="494"/>
      <c r="C48" s="31"/>
      <c r="D48" s="31"/>
      <c r="E48" s="31"/>
      <c r="F48" s="31"/>
      <c r="G48" s="495"/>
      <c r="H48" s="496"/>
      <c r="I48" s="31"/>
      <c r="J48" s="496"/>
      <c r="K48" s="31"/>
      <c r="L48" s="31"/>
      <c r="M48" s="31" t="s">
        <v>459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49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498"/>
    </row>
    <row r="49" spans="2:61" ht="20.100000000000001" customHeight="1" x14ac:dyDescent="0.45">
      <c r="B49" s="494"/>
      <c r="C49" s="31"/>
      <c r="D49" s="31"/>
      <c r="E49" s="31"/>
      <c r="F49" s="31"/>
      <c r="G49" s="495"/>
      <c r="H49" s="496"/>
      <c r="I49" s="31"/>
      <c r="J49" s="496" t="s">
        <v>452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497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498"/>
    </row>
    <row r="50" spans="2:61" ht="20.100000000000001" customHeight="1" x14ac:dyDescent="0.45">
      <c r="B50" s="494"/>
      <c r="C50" s="31"/>
      <c r="D50" s="31"/>
      <c r="E50" s="31"/>
      <c r="F50" s="31"/>
      <c r="G50" s="495"/>
      <c r="H50" s="496"/>
      <c r="I50" s="31"/>
      <c r="J50" s="496"/>
      <c r="K50" s="31" t="s">
        <v>460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497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498"/>
    </row>
    <row r="51" spans="2:61" ht="20.100000000000001" customHeight="1" x14ac:dyDescent="0.45">
      <c r="B51" s="494"/>
      <c r="C51" s="31"/>
      <c r="D51" s="31"/>
      <c r="E51" s="31"/>
      <c r="F51" s="31"/>
      <c r="G51" s="495"/>
      <c r="H51" s="496"/>
      <c r="I51" s="31"/>
      <c r="J51" s="496"/>
      <c r="K51" s="31"/>
      <c r="L51" s="31"/>
      <c r="M51" s="31" t="s">
        <v>461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49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498"/>
    </row>
    <row r="52" spans="2:61" ht="20.100000000000001" customHeight="1" x14ac:dyDescent="0.45">
      <c r="B52" s="494"/>
      <c r="C52" s="31"/>
      <c r="D52" s="31"/>
      <c r="E52" s="31"/>
      <c r="F52" s="31"/>
      <c r="G52" s="495"/>
      <c r="H52" s="496"/>
      <c r="I52" s="31"/>
      <c r="J52" s="496" t="s">
        <v>457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49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498"/>
    </row>
    <row r="53" spans="2:61" ht="20.100000000000001" customHeight="1" x14ac:dyDescent="0.45">
      <c r="B53" s="494"/>
      <c r="C53" s="31"/>
      <c r="D53" s="31"/>
      <c r="E53" s="31"/>
      <c r="F53" s="31"/>
      <c r="G53" s="495"/>
      <c r="H53" s="496"/>
      <c r="I53" s="31"/>
      <c r="J53" s="496"/>
      <c r="K53" s="31" t="s">
        <v>462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49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498"/>
    </row>
    <row r="54" spans="2:61" ht="20.100000000000001" customHeight="1" x14ac:dyDescent="0.45">
      <c r="B54" s="494"/>
      <c r="C54" s="31"/>
      <c r="D54" s="31"/>
      <c r="E54" s="31"/>
      <c r="F54" s="31"/>
      <c r="G54" s="495"/>
      <c r="H54" s="496"/>
      <c r="I54" s="31"/>
      <c r="J54" s="496"/>
      <c r="K54" s="31"/>
      <c r="L54" s="31"/>
      <c r="M54" s="31" t="s">
        <v>463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49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498"/>
    </row>
    <row r="55" spans="2:61" ht="20.100000000000001" customHeight="1" x14ac:dyDescent="0.45">
      <c r="B55" s="494"/>
      <c r="C55" s="31"/>
      <c r="D55" s="31"/>
      <c r="E55" s="31"/>
      <c r="F55" s="31"/>
      <c r="G55" s="495"/>
      <c r="H55" s="496"/>
      <c r="I55" s="31"/>
      <c r="J55" s="496" t="s">
        <v>457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497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498"/>
    </row>
    <row r="56" spans="2:61" ht="20.100000000000001" customHeight="1" x14ac:dyDescent="0.45">
      <c r="B56" s="494"/>
      <c r="C56" s="31"/>
      <c r="D56" s="31"/>
      <c r="E56" s="31"/>
      <c r="F56" s="31"/>
      <c r="G56" s="495"/>
      <c r="H56" s="496"/>
      <c r="I56" s="31"/>
      <c r="J56" s="496"/>
      <c r="K56" s="31" t="s">
        <v>464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497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498"/>
    </row>
    <row r="57" spans="2:61" ht="20.100000000000001" customHeight="1" x14ac:dyDescent="0.45">
      <c r="B57" s="494"/>
      <c r="C57" s="31"/>
      <c r="D57" s="31"/>
      <c r="E57" s="31"/>
      <c r="F57" s="31"/>
      <c r="G57" s="495"/>
      <c r="H57" s="496"/>
      <c r="I57" s="31"/>
      <c r="J57" s="496"/>
      <c r="K57" s="31"/>
      <c r="L57" s="31"/>
      <c r="M57" s="31" t="s">
        <v>465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497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498"/>
    </row>
    <row r="58" spans="2:61" ht="20.100000000000001" customHeight="1" x14ac:dyDescent="0.45">
      <c r="B58" s="494"/>
      <c r="C58" s="31"/>
      <c r="D58" s="31"/>
      <c r="E58" s="31"/>
      <c r="F58" s="31"/>
      <c r="G58" s="495"/>
      <c r="H58" s="502"/>
      <c r="I58" s="503"/>
      <c r="J58" s="502"/>
      <c r="K58" s="503"/>
      <c r="L58" s="503" t="s">
        <v>414</v>
      </c>
      <c r="M58" s="503" t="s">
        <v>466</v>
      </c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3"/>
      <c r="AB58" s="503"/>
      <c r="AC58" s="503"/>
      <c r="AD58" s="503"/>
      <c r="AE58" s="503"/>
      <c r="AF58" s="503"/>
      <c r="AG58" s="503"/>
      <c r="AH58" s="503"/>
      <c r="AI58" s="503"/>
      <c r="AJ58" s="503"/>
      <c r="AK58" s="504"/>
      <c r="AL58" s="503"/>
      <c r="AM58" s="503"/>
      <c r="AN58" s="503"/>
      <c r="AO58" s="503"/>
      <c r="AP58" s="503"/>
      <c r="AQ58" s="503"/>
      <c r="AR58" s="503"/>
      <c r="AS58" s="503"/>
      <c r="AT58" s="503"/>
      <c r="AU58" s="503"/>
      <c r="AV58" s="503"/>
      <c r="AW58" s="503"/>
      <c r="AX58" s="503"/>
      <c r="AY58" s="503"/>
      <c r="AZ58" s="503"/>
      <c r="BA58" s="503"/>
      <c r="BB58" s="503"/>
      <c r="BC58" s="503"/>
      <c r="BD58" s="503"/>
      <c r="BE58" s="503"/>
      <c r="BF58" s="503"/>
      <c r="BG58" s="503"/>
      <c r="BH58" s="503"/>
      <c r="BI58" s="505"/>
    </row>
    <row r="59" spans="2:61" ht="20.100000000000001" customHeight="1" x14ac:dyDescent="0.45">
      <c r="B59" s="494"/>
      <c r="C59" s="31"/>
      <c r="D59" s="31"/>
      <c r="E59" s="31"/>
      <c r="F59" s="31"/>
      <c r="G59" s="495"/>
      <c r="H59" s="496" t="s">
        <v>347</v>
      </c>
      <c r="I59" s="31"/>
      <c r="J59" s="496"/>
      <c r="K59" s="31" t="s">
        <v>467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497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498"/>
    </row>
    <row r="60" spans="2:61" ht="20.100000000000001" customHeight="1" x14ac:dyDescent="0.45">
      <c r="B60" s="494"/>
      <c r="C60" s="31"/>
      <c r="D60" s="31"/>
      <c r="E60" s="31"/>
      <c r="F60" s="31"/>
      <c r="G60" s="495"/>
      <c r="H60" s="496"/>
      <c r="I60" s="31"/>
      <c r="J60" s="496"/>
      <c r="K60" s="31"/>
      <c r="L60" s="31"/>
      <c r="M60" s="31" t="s">
        <v>467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496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498"/>
    </row>
    <row r="61" spans="2:61" ht="20.100000000000001" customHeight="1" x14ac:dyDescent="0.45">
      <c r="B61" s="494"/>
      <c r="C61" s="31"/>
      <c r="D61" s="31"/>
      <c r="E61" s="31"/>
      <c r="F61" s="31"/>
      <c r="G61" s="495"/>
      <c r="H61" s="496"/>
      <c r="I61" s="31"/>
      <c r="J61" s="496"/>
      <c r="K61" s="31"/>
      <c r="L61" s="31"/>
      <c r="M61" s="31"/>
      <c r="N61" s="31"/>
      <c r="O61" s="31" t="s">
        <v>468</v>
      </c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96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498"/>
    </row>
    <row r="62" spans="2:61" ht="20.100000000000001" customHeight="1" x14ac:dyDescent="0.45">
      <c r="B62" s="494"/>
      <c r="C62" s="31"/>
      <c r="D62" s="31"/>
      <c r="E62" s="31"/>
      <c r="F62" s="31"/>
      <c r="G62" s="495"/>
      <c r="H62" s="496"/>
      <c r="I62" s="31"/>
      <c r="J62" s="496"/>
      <c r="K62" s="31"/>
      <c r="L62" s="31"/>
      <c r="M62" s="31"/>
      <c r="N62" s="31" t="s">
        <v>414</v>
      </c>
      <c r="O62" s="31" t="s">
        <v>469</v>
      </c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96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498"/>
    </row>
    <row r="63" spans="2:61" ht="20.100000000000001" customHeight="1" x14ac:dyDescent="0.45">
      <c r="B63" s="494"/>
      <c r="C63" s="31"/>
      <c r="D63" s="31"/>
      <c r="E63" s="31"/>
      <c r="F63" s="31"/>
      <c r="G63" s="495"/>
      <c r="H63" s="496"/>
      <c r="I63" s="31"/>
      <c r="J63" s="496"/>
      <c r="K63" s="31"/>
      <c r="L63" s="31"/>
      <c r="M63" s="31" t="s">
        <v>470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96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498"/>
    </row>
    <row r="64" spans="2:61" ht="20.100000000000001" customHeight="1" x14ac:dyDescent="0.45">
      <c r="B64" s="494"/>
      <c r="C64" s="31"/>
      <c r="D64" s="31"/>
      <c r="E64" s="31"/>
      <c r="F64" s="31"/>
      <c r="G64" s="495"/>
      <c r="H64" s="496"/>
      <c r="I64" s="31"/>
      <c r="J64" s="496"/>
      <c r="K64" s="31"/>
      <c r="L64" s="31" t="s">
        <v>414</v>
      </c>
      <c r="M64" s="31" t="s">
        <v>467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96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498"/>
    </row>
    <row r="65" spans="2:61" ht="111" customHeight="1" x14ac:dyDescent="0.45">
      <c r="B65" s="494"/>
      <c r="C65" s="31"/>
      <c r="D65" s="31"/>
      <c r="E65" s="31"/>
      <c r="F65" s="31"/>
      <c r="G65" s="495"/>
      <c r="H65" s="496"/>
      <c r="I65" s="31"/>
      <c r="J65" s="496"/>
      <c r="K65" s="31"/>
      <c r="L65" s="31"/>
      <c r="M65" s="31"/>
      <c r="N65" s="31"/>
      <c r="O65" s="708" t="s">
        <v>471</v>
      </c>
      <c r="P65" s="708"/>
      <c r="Q65" s="708"/>
      <c r="R65" s="708"/>
      <c r="S65" s="708"/>
      <c r="T65" s="708"/>
      <c r="U65" s="708"/>
      <c r="V65" s="708"/>
      <c r="W65" s="708"/>
      <c r="X65" s="708"/>
      <c r="Y65" s="708"/>
      <c r="Z65" s="708"/>
      <c r="AA65" s="708"/>
      <c r="AB65" s="708"/>
      <c r="AC65" s="708"/>
      <c r="AD65" s="708"/>
      <c r="AE65" s="708"/>
      <c r="AF65" s="708"/>
      <c r="AG65" s="708"/>
      <c r="AH65" s="708"/>
      <c r="AI65" s="708"/>
      <c r="AJ65" s="709"/>
      <c r="AK65" s="710" t="s">
        <v>472</v>
      </c>
      <c r="AL65" s="711"/>
      <c r="AM65" s="711"/>
      <c r="AN65" s="711"/>
      <c r="AO65" s="711"/>
      <c r="AP65" s="711"/>
      <c r="AQ65" s="711"/>
      <c r="AR65" s="711"/>
      <c r="AS65" s="711"/>
      <c r="AT65" s="711"/>
      <c r="AU65" s="711"/>
      <c r="AV65" s="711"/>
      <c r="AW65" s="711"/>
      <c r="AX65" s="711"/>
      <c r="AY65" s="711"/>
      <c r="AZ65" s="711"/>
      <c r="BA65" s="711"/>
      <c r="BB65" s="711"/>
      <c r="BC65" s="711"/>
      <c r="BD65" s="711"/>
      <c r="BE65" s="711"/>
      <c r="BF65" s="711"/>
      <c r="BG65" s="711"/>
      <c r="BH65" s="711"/>
      <c r="BI65" s="712"/>
    </row>
    <row r="66" spans="2:61" ht="20.100000000000001" customHeight="1" x14ac:dyDescent="0.45">
      <c r="B66" s="494"/>
      <c r="C66" s="31"/>
      <c r="D66" s="31"/>
      <c r="E66" s="31"/>
      <c r="F66" s="31"/>
      <c r="G66" s="495"/>
      <c r="H66" s="496"/>
      <c r="I66" s="31"/>
      <c r="J66" s="496"/>
      <c r="K66" s="31"/>
      <c r="L66" s="31"/>
      <c r="M66" s="31" t="s">
        <v>470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96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498"/>
    </row>
    <row r="67" spans="2:61" ht="20.100000000000001" customHeight="1" x14ac:dyDescent="0.45">
      <c r="B67" s="494"/>
      <c r="C67" s="31"/>
      <c r="D67" s="31"/>
      <c r="E67" s="31"/>
      <c r="F67" s="31"/>
      <c r="G67" s="495"/>
      <c r="H67" s="496"/>
      <c r="I67" s="31"/>
      <c r="J67" s="496"/>
      <c r="K67" s="31" t="s">
        <v>470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496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498"/>
    </row>
    <row r="68" spans="2:61" ht="20.100000000000001" customHeight="1" x14ac:dyDescent="0.45">
      <c r="B68" s="494"/>
      <c r="C68" s="31"/>
      <c r="D68" s="31"/>
      <c r="E68" s="31"/>
      <c r="F68" s="31"/>
      <c r="G68" s="495"/>
      <c r="H68" s="499" t="s">
        <v>473</v>
      </c>
      <c r="I68" s="55"/>
      <c r="J68" s="499" t="s">
        <v>438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00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01"/>
    </row>
    <row r="69" spans="2:61" ht="20.100000000000001" customHeight="1" x14ac:dyDescent="0.45">
      <c r="B69" s="494"/>
      <c r="C69" s="31"/>
      <c r="D69" s="31"/>
      <c r="E69" s="31"/>
      <c r="F69" s="31"/>
      <c r="G69" s="495"/>
      <c r="H69" s="496"/>
      <c r="I69" s="31"/>
      <c r="J69" s="496" t="s">
        <v>439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497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498"/>
    </row>
    <row r="70" spans="2:61" ht="20.100000000000001" customHeight="1" x14ac:dyDescent="0.45">
      <c r="B70" s="494"/>
      <c r="C70" s="31"/>
      <c r="D70" s="31"/>
      <c r="E70" s="31"/>
      <c r="F70" s="31"/>
      <c r="G70" s="495"/>
      <c r="H70" s="496"/>
      <c r="I70" s="31"/>
      <c r="J70" s="496" t="s">
        <v>440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497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498"/>
    </row>
    <row r="71" spans="2:61" ht="20.100000000000001" customHeight="1" x14ac:dyDescent="0.45">
      <c r="B71" s="494"/>
      <c r="C71" s="31"/>
      <c r="D71" s="31"/>
      <c r="E71" s="31"/>
      <c r="F71" s="31"/>
      <c r="G71" s="495"/>
      <c r="H71" s="496"/>
      <c r="I71" s="31"/>
      <c r="J71" s="639" t="s">
        <v>474</v>
      </c>
      <c r="K71" s="640"/>
      <c r="L71" s="640"/>
      <c r="M71" s="640"/>
      <c r="N71" s="640"/>
      <c r="O71" s="640"/>
      <c r="P71" s="640"/>
      <c r="Q71" s="640"/>
      <c r="R71" s="640"/>
      <c r="S71" s="640"/>
      <c r="T71" s="640"/>
      <c r="U71" s="640"/>
      <c r="V71" s="640"/>
      <c r="W71" s="640"/>
      <c r="X71" s="640"/>
      <c r="Y71" s="640"/>
      <c r="Z71" s="640"/>
      <c r="AA71" s="640"/>
      <c r="AB71" s="640"/>
      <c r="AC71" s="640"/>
      <c r="AD71" s="640"/>
      <c r="AE71" s="640"/>
      <c r="AF71" s="640"/>
      <c r="AG71" s="640"/>
      <c r="AH71" s="640"/>
      <c r="AI71" s="640"/>
      <c r="AJ71" s="640"/>
      <c r="AK71" s="497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498"/>
    </row>
    <row r="72" spans="2:61" ht="20.100000000000001" customHeight="1" thickBot="1" x14ac:dyDescent="0.5">
      <c r="B72" s="494"/>
      <c r="C72" s="31"/>
      <c r="D72" s="31"/>
      <c r="E72" s="31"/>
      <c r="F72" s="31"/>
      <c r="G72" s="495"/>
      <c r="H72" s="496"/>
      <c r="I72" s="31"/>
      <c r="J72" s="496" t="s">
        <v>475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497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498"/>
    </row>
    <row r="73" spans="2:61" ht="20.100000000000001" customHeight="1" x14ac:dyDescent="0.45">
      <c r="B73" s="488" t="s">
        <v>476</v>
      </c>
      <c r="C73" s="489"/>
      <c r="D73" s="489"/>
      <c r="E73" s="489"/>
      <c r="F73" s="489"/>
      <c r="G73" s="490"/>
      <c r="H73" s="491" t="s">
        <v>408</v>
      </c>
      <c r="I73" s="489"/>
      <c r="J73" s="519" t="s">
        <v>409</v>
      </c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/>
      <c r="AC73" s="520"/>
      <c r="AD73" s="520"/>
      <c r="AE73" s="520"/>
      <c r="AF73" s="520"/>
      <c r="AG73" s="520"/>
      <c r="AH73" s="520"/>
      <c r="AI73" s="520"/>
      <c r="AJ73" s="521"/>
      <c r="AK73" s="492"/>
      <c r="AL73" s="489"/>
      <c r="AM73" s="489"/>
      <c r="AN73" s="489"/>
      <c r="AO73" s="489"/>
      <c r="AP73" s="489"/>
      <c r="AQ73" s="489"/>
      <c r="AR73" s="489"/>
      <c r="AS73" s="489"/>
      <c r="AT73" s="489"/>
      <c r="AU73" s="489"/>
      <c r="AV73" s="489"/>
      <c r="AW73" s="489"/>
      <c r="AX73" s="489"/>
      <c r="AY73" s="489"/>
      <c r="AZ73" s="489"/>
      <c r="BA73" s="489"/>
      <c r="BB73" s="489"/>
      <c r="BC73" s="489"/>
      <c r="BD73" s="489"/>
      <c r="BE73" s="489"/>
      <c r="BF73" s="489"/>
      <c r="BG73" s="489"/>
      <c r="BH73" s="489"/>
      <c r="BI73" s="493"/>
    </row>
    <row r="74" spans="2:61" ht="20.100000000000001" customHeight="1" x14ac:dyDescent="0.45">
      <c r="B74" s="522"/>
      <c r="C74" s="31"/>
      <c r="D74" s="31"/>
      <c r="E74" s="31"/>
      <c r="F74" s="31"/>
      <c r="G74" s="495"/>
      <c r="H74" s="523" t="s">
        <v>410</v>
      </c>
      <c r="I74" s="524"/>
      <c r="J74" s="523" t="s">
        <v>477</v>
      </c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4"/>
      <c r="AK74" s="497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498"/>
    </row>
    <row r="75" spans="2:61" ht="20.100000000000001" customHeight="1" x14ac:dyDescent="0.45">
      <c r="B75" s="522"/>
      <c r="C75" s="31"/>
      <c r="D75" s="31"/>
      <c r="E75" s="31"/>
      <c r="F75" s="31"/>
      <c r="G75" s="495"/>
      <c r="H75" s="496" t="s">
        <v>412</v>
      </c>
      <c r="I75" s="31"/>
      <c r="J75" s="499"/>
      <c r="K75" s="55" t="s">
        <v>413</v>
      </c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625"/>
      <c r="AK75" s="497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498"/>
    </row>
    <row r="76" spans="2:61" ht="20.100000000000001" customHeight="1" x14ac:dyDescent="0.45">
      <c r="B76" s="522"/>
      <c r="C76" s="31"/>
      <c r="D76" s="31"/>
      <c r="E76" s="31"/>
      <c r="F76" s="31"/>
      <c r="G76" s="495"/>
      <c r="H76" s="496"/>
      <c r="I76" s="31"/>
      <c r="J76" s="496" t="s">
        <v>414</v>
      </c>
      <c r="K76" s="31" t="s">
        <v>415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495"/>
      <c r="AK76" s="497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498"/>
    </row>
    <row r="77" spans="2:61" ht="20.100000000000001" customHeight="1" x14ac:dyDescent="0.45">
      <c r="B77" s="522"/>
      <c r="C77" s="31"/>
      <c r="D77" s="31"/>
      <c r="E77" s="31"/>
      <c r="F77" s="31"/>
      <c r="G77" s="495"/>
      <c r="H77" s="31"/>
      <c r="I77" s="31"/>
      <c r="J77" s="496" t="s">
        <v>414</v>
      </c>
      <c r="K77" s="31" t="s">
        <v>416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495"/>
      <c r="AK77" s="497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498"/>
    </row>
    <row r="78" spans="2:61" ht="20.100000000000001" customHeight="1" x14ac:dyDescent="0.45">
      <c r="B78" s="522"/>
      <c r="C78" s="31"/>
      <c r="D78" s="31"/>
      <c r="E78" s="31"/>
      <c r="F78" s="31"/>
      <c r="G78" s="495"/>
      <c r="H78" s="31"/>
      <c r="I78" s="31"/>
      <c r="J78" s="496" t="s">
        <v>414</v>
      </c>
      <c r="K78" s="31" t="s">
        <v>417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495"/>
      <c r="AK78" s="497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498"/>
    </row>
    <row r="79" spans="2:61" ht="20.100000000000001" customHeight="1" x14ac:dyDescent="0.45">
      <c r="B79" s="522"/>
      <c r="C79" s="31"/>
      <c r="D79" s="31"/>
      <c r="E79" s="31"/>
      <c r="F79" s="31"/>
      <c r="G79" s="495"/>
      <c r="H79" s="31"/>
      <c r="I79" s="31"/>
      <c r="J79" s="496" t="s">
        <v>414</v>
      </c>
      <c r="K79" s="630" t="s">
        <v>619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495"/>
      <c r="AK79" s="497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498"/>
    </row>
    <row r="80" spans="2:61" ht="20.100000000000001" customHeight="1" x14ac:dyDescent="0.45">
      <c r="B80" s="522"/>
      <c r="C80" s="31"/>
      <c r="D80" s="31"/>
      <c r="E80" s="31"/>
      <c r="F80" s="31"/>
      <c r="G80" s="495"/>
      <c r="I80" s="31"/>
      <c r="J80" s="496" t="s">
        <v>414</v>
      </c>
      <c r="K80" s="503" t="s">
        <v>418</v>
      </c>
      <c r="L80" s="503"/>
      <c r="M80" s="503"/>
      <c r="N80" s="503"/>
      <c r="O80" s="503"/>
      <c r="P80" s="503"/>
      <c r="Q80" s="503"/>
      <c r="R80" s="503"/>
      <c r="S80" s="503"/>
      <c r="T80" s="503"/>
      <c r="U80" s="503"/>
      <c r="V80" s="503"/>
      <c r="W80" s="503"/>
      <c r="X80" s="503"/>
      <c r="Y80" s="503"/>
      <c r="Z80" s="503"/>
      <c r="AA80" s="503"/>
      <c r="AB80" s="503"/>
      <c r="AC80" s="503"/>
      <c r="AD80" s="503"/>
      <c r="AE80" s="503"/>
      <c r="AF80" s="503"/>
      <c r="AG80" s="503"/>
      <c r="AH80" s="503"/>
      <c r="AI80" s="503"/>
      <c r="AJ80" s="526"/>
      <c r="AK80" s="497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498"/>
    </row>
    <row r="81" spans="2:61" ht="20.100000000000001" customHeight="1" x14ac:dyDescent="0.45">
      <c r="B81" s="522"/>
      <c r="C81" s="31"/>
      <c r="D81" s="31"/>
      <c r="E81" s="31"/>
      <c r="F81" s="31"/>
      <c r="G81" s="495"/>
      <c r="H81" s="499" t="s">
        <v>419</v>
      </c>
      <c r="I81" s="55"/>
      <c r="J81" s="499" t="s">
        <v>420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00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01"/>
    </row>
    <row r="82" spans="2:61" ht="20.100000000000001" customHeight="1" x14ac:dyDescent="0.45">
      <c r="B82" s="522"/>
      <c r="C82" s="31"/>
      <c r="D82" s="31"/>
      <c r="E82" s="31"/>
      <c r="F82" s="31"/>
      <c r="G82" s="495"/>
      <c r="H82" s="496"/>
      <c r="I82" s="31"/>
      <c r="J82" s="496"/>
      <c r="K82" s="31" t="s">
        <v>421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497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498"/>
    </row>
    <row r="83" spans="2:61" ht="20.100000000000001" customHeight="1" x14ac:dyDescent="0.45">
      <c r="B83" s="494"/>
      <c r="C83" s="31"/>
      <c r="D83" s="31"/>
      <c r="E83" s="31"/>
      <c r="F83" s="31"/>
      <c r="G83" s="495"/>
      <c r="I83" s="31"/>
      <c r="J83" s="496"/>
      <c r="K83" s="31"/>
      <c r="L83" s="31" t="s">
        <v>422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497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498"/>
    </row>
    <row r="84" spans="2:61" ht="20.100000000000001" customHeight="1" x14ac:dyDescent="0.45">
      <c r="B84" s="494"/>
      <c r="C84" s="31"/>
      <c r="D84" s="31"/>
      <c r="E84" s="31"/>
      <c r="F84" s="31"/>
      <c r="G84" s="495"/>
      <c r="H84" s="496"/>
      <c r="I84" s="31"/>
      <c r="J84" s="496" t="s">
        <v>423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497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498"/>
    </row>
    <row r="85" spans="2:61" ht="20.100000000000001" customHeight="1" x14ac:dyDescent="0.45">
      <c r="B85" s="494"/>
      <c r="C85" s="31"/>
      <c r="D85" s="31"/>
      <c r="E85" s="31"/>
      <c r="F85" s="31"/>
      <c r="G85" s="495"/>
      <c r="H85" s="496"/>
      <c r="I85" s="31"/>
      <c r="J85" s="496"/>
      <c r="K85" s="31" t="s">
        <v>424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497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498"/>
    </row>
    <row r="86" spans="2:61" ht="20.100000000000001" customHeight="1" x14ac:dyDescent="0.45">
      <c r="B86" s="494"/>
      <c r="C86" s="31"/>
      <c r="D86" s="31"/>
      <c r="E86" s="31"/>
      <c r="F86" s="31"/>
      <c r="G86" s="495"/>
      <c r="H86" s="496"/>
      <c r="I86" s="31"/>
      <c r="J86" s="523" t="s">
        <v>425</v>
      </c>
      <c r="K86" s="52"/>
      <c r="L86" s="52"/>
      <c r="M86" s="52"/>
      <c r="N86" s="52"/>
      <c r="O86" s="52"/>
      <c r="P86" s="52"/>
      <c r="Q86" s="524"/>
      <c r="R86" s="52" t="s">
        <v>426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4"/>
      <c r="AK86" s="497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498"/>
    </row>
    <row r="87" spans="2:61" ht="20.100000000000001" customHeight="1" x14ac:dyDescent="0.45">
      <c r="B87" s="494"/>
      <c r="C87" s="31"/>
      <c r="D87" s="31"/>
      <c r="E87" s="31"/>
      <c r="F87" s="31"/>
      <c r="G87" s="495"/>
      <c r="H87" s="496"/>
      <c r="I87" s="31"/>
      <c r="J87" s="523" t="s">
        <v>427</v>
      </c>
      <c r="K87" s="52"/>
      <c r="L87" s="52"/>
      <c r="M87" s="52"/>
      <c r="N87" s="52"/>
      <c r="O87" s="52"/>
      <c r="P87" s="52"/>
      <c r="Q87" s="524"/>
      <c r="R87" s="52" t="s">
        <v>428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4"/>
      <c r="AK87" s="497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498"/>
    </row>
    <row r="88" spans="2:61" ht="20.100000000000001" customHeight="1" x14ac:dyDescent="0.45">
      <c r="B88" s="494"/>
      <c r="C88" s="31"/>
      <c r="D88" s="31"/>
      <c r="E88" s="31"/>
      <c r="F88" s="31"/>
      <c r="G88" s="495"/>
      <c r="H88" s="496"/>
      <c r="I88" s="31"/>
      <c r="J88" s="523" t="s">
        <v>429</v>
      </c>
      <c r="K88" s="52"/>
      <c r="L88" s="52"/>
      <c r="M88" s="52"/>
      <c r="N88" s="52"/>
      <c r="O88" s="52"/>
      <c r="P88" s="52"/>
      <c r="Q88" s="524"/>
      <c r="R88" s="52" t="s">
        <v>430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4"/>
      <c r="AK88" s="497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498"/>
    </row>
    <row r="89" spans="2:61" ht="20.100000000000001" customHeight="1" x14ac:dyDescent="0.45">
      <c r="B89" s="494"/>
      <c r="C89" s="31"/>
      <c r="D89" s="31"/>
      <c r="E89" s="31"/>
      <c r="F89" s="31"/>
      <c r="G89" s="495"/>
      <c r="H89" s="496"/>
      <c r="I89" s="31"/>
      <c r="J89" s="523" t="s">
        <v>431</v>
      </c>
      <c r="K89" s="52"/>
      <c r="L89" s="52"/>
      <c r="M89" s="52"/>
      <c r="N89" s="52"/>
      <c r="O89" s="52"/>
      <c r="P89" s="52"/>
      <c r="Q89" s="524"/>
      <c r="R89" s="52" t="s">
        <v>432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4"/>
      <c r="AK89" s="497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498"/>
    </row>
    <row r="90" spans="2:61" ht="20.100000000000001" customHeight="1" x14ac:dyDescent="0.45">
      <c r="B90" s="494"/>
      <c r="C90" s="31"/>
      <c r="D90" s="31"/>
      <c r="E90" s="31"/>
      <c r="F90" s="31"/>
      <c r="G90" s="495"/>
      <c r="H90" s="496"/>
      <c r="I90" s="31"/>
      <c r="J90" s="631" t="s">
        <v>620</v>
      </c>
      <c r="K90" s="52"/>
      <c r="L90" s="52"/>
      <c r="M90" s="52"/>
      <c r="N90" s="52"/>
      <c r="O90" s="52"/>
      <c r="P90" s="52"/>
      <c r="Q90" s="524"/>
      <c r="R90" s="632" t="s">
        <v>621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4"/>
      <c r="AK90" s="497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498"/>
    </row>
    <row r="91" spans="2:61" ht="20.100000000000001" customHeight="1" x14ac:dyDescent="0.45">
      <c r="B91" s="494"/>
      <c r="C91" s="31"/>
      <c r="D91" s="31"/>
      <c r="E91" s="31"/>
      <c r="F91" s="31"/>
      <c r="G91" s="495"/>
      <c r="H91" s="496"/>
      <c r="I91" s="31"/>
      <c r="J91" s="523" t="s">
        <v>433</v>
      </c>
      <c r="K91" s="52"/>
      <c r="L91" s="52"/>
      <c r="M91" s="52"/>
      <c r="N91" s="52"/>
      <c r="O91" s="52"/>
      <c r="P91" s="52"/>
      <c r="Q91" s="524"/>
      <c r="R91" s="52" t="s">
        <v>434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4"/>
      <c r="AK91" s="497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498"/>
    </row>
    <row r="92" spans="2:61" ht="20.100000000000001" customHeight="1" thickBot="1" x14ac:dyDescent="0.5">
      <c r="B92" s="494"/>
      <c r="C92" s="31"/>
      <c r="D92" s="31"/>
      <c r="E92" s="31"/>
      <c r="F92" s="31"/>
      <c r="G92" s="495"/>
      <c r="H92" s="496"/>
      <c r="I92" s="31"/>
      <c r="J92" s="523" t="s">
        <v>435</v>
      </c>
      <c r="K92" s="52"/>
      <c r="L92" s="52"/>
      <c r="M92" s="52"/>
      <c r="N92" s="52"/>
      <c r="O92" s="52"/>
      <c r="P92" s="52"/>
      <c r="Q92" s="524"/>
      <c r="R92" s="52" t="s">
        <v>436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4"/>
      <c r="AK92" s="497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498"/>
    </row>
    <row r="93" spans="2:61" ht="20.100000000000001" customHeight="1" x14ac:dyDescent="0.45">
      <c r="B93" s="488" t="s">
        <v>478</v>
      </c>
      <c r="C93" s="489"/>
      <c r="D93" s="489"/>
      <c r="E93" s="489"/>
      <c r="F93" s="489"/>
      <c r="G93" s="490"/>
      <c r="H93" s="491" t="s">
        <v>376</v>
      </c>
      <c r="I93" s="489"/>
      <c r="J93" s="519" t="s">
        <v>425</v>
      </c>
      <c r="K93" s="520"/>
      <c r="L93" s="520"/>
      <c r="M93" s="520"/>
      <c r="N93" s="520"/>
      <c r="O93" s="520"/>
      <c r="P93" s="520"/>
      <c r="Q93" s="521"/>
      <c r="R93" s="520" t="s">
        <v>438</v>
      </c>
      <c r="S93" s="520"/>
      <c r="T93" s="520"/>
      <c r="U93" s="520"/>
      <c r="V93" s="520"/>
      <c r="W93" s="520"/>
      <c r="X93" s="520"/>
      <c r="Y93" s="520"/>
      <c r="Z93" s="520"/>
      <c r="AA93" s="520"/>
      <c r="AB93" s="520"/>
      <c r="AC93" s="520"/>
      <c r="AD93" s="520"/>
      <c r="AE93" s="520"/>
      <c r="AF93" s="520"/>
      <c r="AG93" s="520"/>
      <c r="AH93" s="520"/>
      <c r="AI93" s="520"/>
      <c r="AJ93" s="521"/>
      <c r="AK93" s="492"/>
      <c r="AL93" s="489"/>
      <c r="AM93" s="489"/>
      <c r="AN93" s="489"/>
      <c r="AO93" s="489"/>
      <c r="AP93" s="489"/>
      <c r="AQ93" s="489"/>
      <c r="AR93" s="489"/>
      <c r="AS93" s="489"/>
      <c r="AT93" s="489"/>
      <c r="AU93" s="489"/>
      <c r="AV93" s="489"/>
      <c r="AW93" s="489"/>
      <c r="AX93" s="489"/>
      <c r="AY93" s="489"/>
      <c r="AZ93" s="489"/>
      <c r="BA93" s="489"/>
      <c r="BB93" s="489"/>
      <c r="BC93" s="489"/>
      <c r="BD93" s="489"/>
      <c r="BE93" s="489"/>
      <c r="BF93" s="489"/>
      <c r="BG93" s="489"/>
      <c r="BH93" s="489"/>
      <c r="BI93" s="493"/>
    </row>
    <row r="94" spans="2:61" ht="20.100000000000001" customHeight="1" x14ac:dyDescent="0.45">
      <c r="B94" s="522"/>
      <c r="C94" s="31"/>
      <c r="D94" s="31"/>
      <c r="E94" s="31"/>
      <c r="F94" s="31"/>
      <c r="G94" s="495"/>
      <c r="H94" s="496"/>
      <c r="I94" s="31"/>
      <c r="J94" s="523" t="s">
        <v>427</v>
      </c>
      <c r="K94" s="52"/>
      <c r="L94" s="52"/>
      <c r="M94" s="52"/>
      <c r="N94" s="52"/>
      <c r="O94" s="52"/>
      <c r="P94" s="52"/>
      <c r="Q94" s="524"/>
      <c r="R94" s="52" t="s">
        <v>439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4"/>
      <c r="AK94" s="497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498"/>
    </row>
    <row r="95" spans="2:61" ht="20.100000000000001" customHeight="1" x14ac:dyDescent="0.45">
      <c r="B95" s="522"/>
      <c r="C95" s="31"/>
      <c r="D95" s="31"/>
      <c r="E95" s="31"/>
      <c r="F95" s="31"/>
      <c r="G95" s="495"/>
      <c r="H95" s="496"/>
      <c r="I95" s="31"/>
      <c r="J95" s="523" t="s">
        <v>429</v>
      </c>
      <c r="K95" s="52"/>
      <c r="L95" s="52"/>
      <c r="M95" s="52"/>
      <c r="N95" s="52"/>
      <c r="O95" s="52"/>
      <c r="P95" s="52"/>
      <c r="Q95" s="524"/>
      <c r="R95" s="52">
        <v>99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4"/>
      <c r="AK95" s="497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498"/>
    </row>
    <row r="96" spans="2:61" ht="20.100000000000001" customHeight="1" x14ac:dyDescent="0.45">
      <c r="B96" s="522"/>
      <c r="C96" s="31"/>
      <c r="D96" s="31"/>
      <c r="E96" s="31"/>
      <c r="F96" s="31"/>
      <c r="G96" s="495"/>
      <c r="H96" s="496"/>
      <c r="I96" s="31"/>
      <c r="J96" s="523" t="s">
        <v>431</v>
      </c>
      <c r="K96" s="52"/>
      <c r="L96" s="52"/>
      <c r="M96" s="52"/>
      <c r="N96" s="52"/>
      <c r="O96" s="52"/>
      <c r="P96" s="52"/>
      <c r="Q96" s="524"/>
      <c r="R96" s="52">
        <v>99999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4"/>
      <c r="AK96" s="497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498"/>
    </row>
    <row r="97" spans="2:61" ht="20.100000000000001" customHeight="1" x14ac:dyDescent="0.45">
      <c r="B97" s="522"/>
      <c r="C97" s="31"/>
      <c r="D97" s="31"/>
      <c r="E97" s="31"/>
      <c r="F97" s="31"/>
      <c r="G97" s="495"/>
      <c r="H97" s="31"/>
      <c r="I97" s="31"/>
      <c r="J97" s="631" t="s">
        <v>620</v>
      </c>
      <c r="K97" s="52"/>
      <c r="L97" s="52"/>
      <c r="M97" s="52"/>
      <c r="N97" s="52"/>
      <c r="O97" s="52"/>
      <c r="P97" s="52"/>
      <c r="Q97" s="524"/>
      <c r="R97" s="637" t="s">
        <v>441</v>
      </c>
      <c r="S97" s="637"/>
      <c r="T97" s="637"/>
      <c r="U97" s="637"/>
      <c r="V97" s="637"/>
      <c r="W97" s="637"/>
      <c r="X97" s="637"/>
      <c r="Y97" s="637"/>
      <c r="Z97" s="637"/>
      <c r="AA97" s="637"/>
      <c r="AB97" s="637"/>
      <c r="AC97" s="637"/>
      <c r="AD97" s="637"/>
      <c r="AE97" s="637"/>
      <c r="AF97" s="637"/>
      <c r="AG97" s="637"/>
      <c r="AH97" s="637"/>
      <c r="AI97" s="637"/>
      <c r="AJ97" s="638"/>
      <c r="AK97" s="497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498"/>
    </row>
    <row r="98" spans="2:61" ht="20.100000000000001" customHeight="1" x14ac:dyDescent="0.45">
      <c r="B98" s="522"/>
      <c r="C98" s="31"/>
      <c r="D98" s="31"/>
      <c r="E98" s="31"/>
      <c r="F98" s="31"/>
      <c r="G98" s="495"/>
      <c r="H98" s="31"/>
      <c r="I98" s="31"/>
      <c r="J98" s="523" t="s">
        <v>433</v>
      </c>
      <c r="K98" s="52"/>
      <c r="L98" s="52"/>
      <c r="M98" s="52"/>
      <c r="N98" s="52"/>
      <c r="O98" s="52"/>
      <c r="P98" s="52"/>
      <c r="Q98" s="524"/>
      <c r="R98" s="52" t="s">
        <v>442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4"/>
      <c r="AK98" s="497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498"/>
    </row>
    <row r="99" spans="2:61" ht="20.100000000000001" customHeight="1" x14ac:dyDescent="0.45">
      <c r="B99" s="522"/>
      <c r="C99" s="31"/>
      <c r="D99" s="31"/>
      <c r="E99" s="31"/>
      <c r="F99" s="31"/>
      <c r="G99" s="495"/>
      <c r="H99" s="31"/>
      <c r="I99" s="31"/>
      <c r="J99" s="523" t="s">
        <v>443</v>
      </c>
      <c r="K99" s="52"/>
      <c r="L99" s="52"/>
      <c r="M99" s="52"/>
      <c r="N99" s="52"/>
      <c r="O99" s="52"/>
      <c r="P99" s="52"/>
      <c r="Q99" s="524"/>
      <c r="R99" s="52" t="s">
        <v>479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4"/>
      <c r="AK99" s="497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498"/>
    </row>
    <row r="100" spans="2:61" ht="20.100000000000001" customHeight="1" x14ac:dyDescent="0.45">
      <c r="B100" s="522"/>
      <c r="C100" s="31"/>
      <c r="D100" s="31"/>
      <c r="E100" s="31"/>
      <c r="F100" s="31"/>
      <c r="G100" s="495"/>
      <c r="H100" s="499" t="s">
        <v>345</v>
      </c>
      <c r="I100" s="55"/>
      <c r="J100" s="499" t="s">
        <v>445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00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01"/>
    </row>
    <row r="101" spans="2:61" ht="20.100000000000001" customHeight="1" x14ac:dyDescent="0.45">
      <c r="B101" s="522"/>
      <c r="C101" s="31"/>
      <c r="D101" s="31"/>
      <c r="E101" s="31"/>
      <c r="F101" s="31"/>
      <c r="G101" s="495"/>
      <c r="H101" s="496"/>
      <c r="I101" s="31"/>
      <c r="J101" s="496" t="s">
        <v>446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497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498"/>
    </row>
    <row r="102" spans="2:61" ht="20.100000000000001" customHeight="1" x14ac:dyDescent="0.45">
      <c r="B102" s="494"/>
      <c r="C102" s="31"/>
      <c r="D102" s="31"/>
      <c r="E102" s="31"/>
      <c r="F102" s="31"/>
      <c r="G102" s="495"/>
      <c r="I102" s="31"/>
      <c r="J102" s="496" t="s">
        <v>447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497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498"/>
    </row>
    <row r="103" spans="2:61" ht="20.100000000000001" customHeight="1" x14ac:dyDescent="0.45">
      <c r="B103" s="494"/>
      <c r="C103" s="31"/>
      <c r="D103" s="31"/>
      <c r="E103" s="31"/>
      <c r="F103" s="31"/>
      <c r="G103" s="495"/>
      <c r="I103" s="31"/>
      <c r="J103" s="496" t="s">
        <v>448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497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498"/>
    </row>
    <row r="104" spans="2:61" ht="20.100000000000001" customHeight="1" x14ac:dyDescent="0.45">
      <c r="B104" s="494"/>
      <c r="C104" s="31"/>
      <c r="D104" s="31"/>
      <c r="E104" s="31"/>
      <c r="F104" s="31"/>
      <c r="G104" s="495"/>
      <c r="I104" s="31"/>
      <c r="J104" s="496" t="s">
        <v>449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497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498"/>
    </row>
    <row r="105" spans="2:61" ht="20.100000000000001" customHeight="1" x14ac:dyDescent="0.45">
      <c r="B105" s="494"/>
      <c r="C105" s="31"/>
      <c r="D105" s="31"/>
      <c r="E105" s="31"/>
      <c r="F105" s="31"/>
      <c r="G105" s="495"/>
      <c r="H105" s="496"/>
      <c r="I105" s="31"/>
      <c r="J105" s="496" t="s">
        <v>450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497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498"/>
    </row>
    <row r="106" spans="2:61" ht="20.100000000000001" customHeight="1" x14ac:dyDescent="0.45">
      <c r="B106" s="494"/>
      <c r="C106" s="31"/>
      <c r="D106" s="31"/>
      <c r="E106" s="31"/>
      <c r="F106" s="31"/>
      <c r="G106" s="495"/>
      <c r="H106" s="496"/>
      <c r="I106" s="31"/>
      <c r="J106" s="496" t="s">
        <v>451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497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498"/>
    </row>
    <row r="107" spans="2:61" ht="20.100000000000001" customHeight="1" x14ac:dyDescent="0.45">
      <c r="B107" s="494"/>
      <c r="C107" s="31"/>
      <c r="D107" s="31"/>
      <c r="E107" s="31"/>
      <c r="F107" s="31"/>
      <c r="G107" s="495"/>
      <c r="H107" s="499" t="s">
        <v>346</v>
      </c>
      <c r="I107" s="55"/>
      <c r="J107" s="499" t="s">
        <v>452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00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01"/>
    </row>
    <row r="108" spans="2:61" ht="20.100000000000001" customHeight="1" x14ac:dyDescent="0.45">
      <c r="B108" s="494"/>
      <c r="C108" s="31"/>
      <c r="D108" s="31"/>
      <c r="E108" s="31"/>
      <c r="F108" s="31"/>
      <c r="G108" s="495"/>
      <c r="H108" s="496"/>
      <c r="I108" s="31"/>
      <c r="J108" s="496"/>
      <c r="K108" s="31" t="s">
        <v>453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497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498"/>
    </row>
    <row r="109" spans="2:61" ht="20.100000000000001" customHeight="1" x14ac:dyDescent="0.45">
      <c r="B109" s="494"/>
      <c r="C109" s="31"/>
      <c r="D109" s="31"/>
      <c r="E109" s="31"/>
      <c r="F109" s="31"/>
      <c r="G109" s="495"/>
      <c r="H109" s="496"/>
      <c r="I109" s="31"/>
      <c r="J109" s="496"/>
      <c r="K109" s="31"/>
      <c r="L109" s="31"/>
      <c r="M109" s="31" t="s">
        <v>454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497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498"/>
    </row>
    <row r="110" spans="2:61" ht="20.100000000000001" customHeight="1" x14ac:dyDescent="0.45">
      <c r="B110" s="494"/>
      <c r="C110" s="31"/>
      <c r="D110" s="31"/>
      <c r="E110" s="31"/>
      <c r="F110" s="31"/>
      <c r="G110" s="495"/>
      <c r="H110" s="496"/>
      <c r="I110" s="31"/>
      <c r="J110" s="496" t="s">
        <v>452</v>
      </c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497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498"/>
    </row>
    <row r="111" spans="2:61" ht="20.100000000000001" customHeight="1" x14ac:dyDescent="0.45">
      <c r="B111" s="494"/>
      <c r="C111" s="31"/>
      <c r="D111" s="31"/>
      <c r="E111" s="31"/>
      <c r="F111" s="31"/>
      <c r="G111" s="495"/>
      <c r="H111" s="496"/>
      <c r="I111" s="31"/>
      <c r="J111" s="496"/>
      <c r="K111" s="31" t="s">
        <v>455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497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498"/>
    </row>
    <row r="112" spans="2:61" ht="20.100000000000001" customHeight="1" x14ac:dyDescent="0.45">
      <c r="B112" s="494"/>
      <c r="C112" s="31"/>
      <c r="D112" s="31"/>
      <c r="E112" s="31"/>
      <c r="F112" s="31"/>
      <c r="G112" s="495"/>
      <c r="H112" s="496"/>
      <c r="I112" s="31"/>
      <c r="J112" s="496"/>
      <c r="K112" s="31"/>
      <c r="L112" s="31"/>
      <c r="M112" s="31" t="s">
        <v>456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497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498"/>
    </row>
    <row r="113" spans="2:61" ht="20.100000000000001" customHeight="1" x14ac:dyDescent="0.45">
      <c r="B113" s="494"/>
      <c r="C113" s="31"/>
      <c r="D113" s="31"/>
      <c r="E113" s="31"/>
      <c r="F113" s="31"/>
      <c r="G113" s="495"/>
      <c r="H113" s="496"/>
      <c r="I113" s="31"/>
      <c r="J113" s="496" t="s">
        <v>457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497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498"/>
    </row>
    <row r="114" spans="2:61" ht="20.100000000000001" customHeight="1" x14ac:dyDescent="0.45">
      <c r="B114" s="494"/>
      <c r="C114" s="31"/>
      <c r="D114" s="31"/>
      <c r="E114" s="31"/>
      <c r="F114" s="31"/>
      <c r="G114" s="495"/>
      <c r="H114" s="496"/>
      <c r="I114" s="31"/>
      <c r="J114" s="496"/>
      <c r="K114" s="31" t="s">
        <v>458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497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498"/>
    </row>
    <row r="115" spans="2:61" ht="20.100000000000001" customHeight="1" x14ac:dyDescent="0.45">
      <c r="B115" s="494"/>
      <c r="C115" s="31"/>
      <c r="D115" s="31"/>
      <c r="E115" s="31"/>
      <c r="F115" s="31"/>
      <c r="G115" s="495"/>
      <c r="H115" s="496"/>
      <c r="I115" s="31"/>
      <c r="J115" s="496"/>
      <c r="K115" s="31"/>
      <c r="L115" s="31"/>
      <c r="M115" s="31" t="s">
        <v>459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497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498"/>
    </row>
    <row r="116" spans="2:61" ht="20.100000000000001" customHeight="1" x14ac:dyDescent="0.45">
      <c r="B116" s="494"/>
      <c r="C116" s="31"/>
      <c r="D116" s="31"/>
      <c r="E116" s="31"/>
      <c r="F116" s="31"/>
      <c r="G116" s="495"/>
      <c r="H116" s="496"/>
      <c r="I116" s="31"/>
      <c r="J116" s="496" t="s">
        <v>452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497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498"/>
    </row>
    <row r="117" spans="2:61" ht="20.100000000000001" customHeight="1" x14ac:dyDescent="0.45">
      <c r="B117" s="494"/>
      <c r="C117" s="31"/>
      <c r="D117" s="31"/>
      <c r="E117" s="31"/>
      <c r="F117" s="31"/>
      <c r="G117" s="495"/>
      <c r="H117" s="496"/>
      <c r="I117" s="31"/>
      <c r="J117" s="496"/>
      <c r="K117" s="31" t="s">
        <v>460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497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498"/>
    </row>
    <row r="118" spans="2:61" ht="20.100000000000001" customHeight="1" x14ac:dyDescent="0.45">
      <c r="B118" s="494"/>
      <c r="C118" s="31"/>
      <c r="D118" s="31"/>
      <c r="E118" s="31"/>
      <c r="F118" s="31"/>
      <c r="G118" s="495"/>
      <c r="H118" s="496"/>
      <c r="I118" s="31"/>
      <c r="J118" s="496"/>
      <c r="K118" s="31"/>
      <c r="L118" s="31"/>
      <c r="M118" s="31" t="s">
        <v>461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497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498"/>
    </row>
    <row r="119" spans="2:61" ht="20.100000000000001" customHeight="1" x14ac:dyDescent="0.45">
      <c r="B119" s="494"/>
      <c r="C119" s="31"/>
      <c r="D119" s="31"/>
      <c r="E119" s="31"/>
      <c r="F119" s="31"/>
      <c r="G119" s="495"/>
      <c r="H119" s="496"/>
      <c r="I119" s="31"/>
      <c r="J119" s="496" t="s">
        <v>457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497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498"/>
    </row>
    <row r="120" spans="2:61" ht="20.100000000000001" customHeight="1" x14ac:dyDescent="0.45">
      <c r="B120" s="494"/>
      <c r="C120" s="31"/>
      <c r="D120" s="31"/>
      <c r="E120" s="31"/>
      <c r="F120" s="31"/>
      <c r="G120" s="495"/>
      <c r="H120" s="496"/>
      <c r="I120" s="31"/>
      <c r="J120" s="496"/>
      <c r="K120" s="31" t="s">
        <v>462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497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498"/>
    </row>
    <row r="121" spans="2:61" ht="20.100000000000001" customHeight="1" x14ac:dyDescent="0.45">
      <c r="B121" s="494"/>
      <c r="C121" s="31"/>
      <c r="D121" s="31"/>
      <c r="E121" s="31"/>
      <c r="F121" s="31"/>
      <c r="G121" s="495"/>
      <c r="H121" s="496"/>
      <c r="I121" s="31"/>
      <c r="J121" s="496"/>
      <c r="K121" s="31"/>
      <c r="L121" s="31"/>
      <c r="M121" s="31" t="s">
        <v>463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497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498"/>
    </row>
    <row r="122" spans="2:61" ht="20.100000000000001" customHeight="1" x14ac:dyDescent="0.45">
      <c r="B122" s="494"/>
      <c r="C122" s="31"/>
      <c r="D122" s="31"/>
      <c r="E122" s="31"/>
      <c r="F122" s="31"/>
      <c r="G122" s="495"/>
      <c r="H122" s="496"/>
      <c r="I122" s="31"/>
      <c r="J122" s="496" t="s">
        <v>457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497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498"/>
    </row>
    <row r="123" spans="2:61" ht="20.100000000000001" customHeight="1" x14ac:dyDescent="0.45">
      <c r="B123" s="494"/>
      <c r="C123" s="31"/>
      <c r="D123" s="31"/>
      <c r="E123" s="31"/>
      <c r="F123" s="31"/>
      <c r="G123" s="495"/>
      <c r="H123" s="496"/>
      <c r="I123" s="31"/>
      <c r="J123" s="496"/>
      <c r="K123" s="31" t="s">
        <v>464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497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498"/>
    </row>
    <row r="124" spans="2:61" ht="20.100000000000001" customHeight="1" x14ac:dyDescent="0.45">
      <c r="B124" s="494"/>
      <c r="C124" s="31"/>
      <c r="D124" s="31"/>
      <c r="E124" s="31"/>
      <c r="F124" s="31"/>
      <c r="G124" s="495"/>
      <c r="H124" s="496"/>
      <c r="I124" s="31"/>
      <c r="J124" s="496"/>
      <c r="K124" s="31"/>
      <c r="L124" s="31"/>
      <c r="M124" s="31" t="s">
        <v>465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497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498"/>
    </row>
    <row r="125" spans="2:61" ht="20.100000000000001" customHeight="1" x14ac:dyDescent="0.45">
      <c r="B125" s="494"/>
      <c r="C125" s="31"/>
      <c r="D125" s="31"/>
      <c r="E125" s="31"/>
      <c r="F125" s="31"/>
      <c r="G125" s="495"/>
      <c r="H125" s="502"/>
      <c r="I125" s="503"/>
      <c r="J125" s="502"/>
      <c r="K125" s="503"/>
      <c r="L125" s="503" t="s">
        <v>414</v>
      </c>
      <c r="M125" s="503" t="s">
        <v>466</v>
      </c>
      <c r="N125" s="503"/>
      <c r="O125" s="503"/>
      <c r="P125" s="503"/>
      <c r="Q125" s="503"/>
      <c r="R125" s="503"/>
      <c r="S125" s="503"/>
      <c r="T125" s="503"/>
      <c r="U125" s="503"/>
      <c r="V125" s="503"/>
      <c r="W125" s="503"/>
      <c r="X125" s="503"/>
      <c r="Y125" s="503"/>
      <c r="Z125" s="503"/>
      <c r="AA125" s="503"/>
      <c r="AB125" s="503"/>
      <c r="AC125" s="503"/>
      <c r="AD125" s="503"/>
      <c r="AE125" s="503"/>
      <c r="AF125" s="503"/>
      <c r="AG125" s="503"/>
      <c r="AH125" s="503"/>
      <c r="AI125" s="503"/>
      <c r="AJ125" s="503"/>
      <c r="AK125" s="504"/>
      <c r="AL125" s="503"/>
      <c r="AM125" s="503"/>
      <c r="AN125" s="503"/>
      <c r="AO125" s="503"/>
      <c r="AP125" s="503"/>
      <c r="AQ125" s="503"/>
      <c r="AR125" s="503"/>
      <c r="AS125" s="503"/>
      <c r="AT125" s="503"/>
      <c r="AU125" s="503"/>
      <c r="AV125" s="503"/>
      <c r="AW125" s="503"/>
      <c r="AX125" s="503"/>
      <c r="AY125" s="503"/>
      <c r="AZ125" s="503"/>
      <c r="BA125" s="503"/>
      <c r="BB125" s="503"/>
      <c r="BC125" s="503"/>
      <c r="BD125" s="503"/>
      <c r="BE125" s="503"/>
      <c r="BF125" s="503"/>
      <c r="BG125" s="503"/>
      <c r="BH125" s="503"/>
      <c r="BI125" s="505"/>
    </row>
    <row r="126" spans="2:61" ht="20.100000000000001" customHeight="1" x14ac:dyDescent="0.45">
      <c r="B126" s="494"/>
      <c r="C126" s="31"/>
      <c r="D126" s="31"/>
      <c r="E126" s="31"/>
      <c r="F126" s="31"/>
      <c r="G126" s="495"/>
      <c r="H126" s="496" t="s">
        <v>347</v>
      </c>
      <c r="I126" s="31"/>
      <c r="J126" s="496"/>
      <c r="K126" s="31" t="s">
        <v>467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497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498"/>
    </row>
    <row r="127" spans="2:61" ht="20.100000000000001" customHeight="1" x14ac:dyDescent="0.45">
      <c r="B127" s="494"/>
      <c r="C127" s="31"/>
      <c r="D127" s="31"/>
      <c r="E127" s="31"/>
      <c r="F127" s="31"/>
      <c r="G127" s="495"/>
      <c r="H127" s="496"/>
      <c r="I127" s="31"/>
      <c r="J127" s="496"/>
      <c r="K127" s="31"/>
      <c r="L127" s="31"/>
      <c r="M127" s="31" t="s">
        <v>467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496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498"/>
    </row>
    <row r="128" spans="2:61" ht="20.100000000000001" customHeight="1" x14ac:dyDescent="0.45">
      <c r="B128" s="494"/>
      <c r="C128" s="31"/>
      <c r="D128" s="31"/>
      <c r="E128" s="31"/>
      <c r="F128" s="31"/>
      <c r="G128" s="495"/>
      <c r="H128" s="496"/>
      <c r="I128" s="31"/>
      <c r="J128" s="496"/>
      <c r="K128" s="31"/>
      <c r="L128" s="31"/>
      <c r="M128" s="31"/>
      <c r="N128" s="31"/>
      <c r="O128" s="31" t="s">
        <v>468</v>
      </c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496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498"/>
    </row>
    <row r="129" spans="2:61" ht="20.100000000000001" customHeight="1" x14ac:dyDescent="0.45">
      <c r="B129" s="494"/>
      <c r="C129" s="31"/>
      <c r="D129" s="31"/>
      <c r="E129" s="31"/>
      <c r="F129" s="31"/>
      <c r="G129" s="495"/>
      <c r="H129" s="496"/>
      <c r="I129" s="31"/>
      <c r="J129" s="496"/>
      <c r="K129" s="31"/>
      <c r="L129" s="31"/>
      <c r="M129" s="31"/>
      <c r="N129" s="31" t="s">
        <v>414</v>
      </c>
      <c r="O129" s="31" t="s">
        <v>469</v>
      </c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496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498"/>
    </row>
    <row r="130" spans="2:61" ht="20.100000000000001" customHeight="1" x14ac:dyDescent="0.45">
      <c r="B130" s="494"/>
      <c r="C130" s="31"/>
      <c r="D130" s="31"/>
      <c r="E130" s="31"/>
      <c r="F130" s="31"/>
      <c r="G130" s="495"/>
      <c r="H130" s="496"/>
      <c r="I130" s="31"/>
      <c r="J130" s="496"/>
      <c r="K130" s="31"/>
      <c r="L130" s="31"/>
      <c r="M130" s="31" t="s">
        <v>470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496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498"/>
    </row>
    <row r="131" spans="2:61" ht="20.100000000000001" customHeight="1" x14ac:dyDescent="0.45">
      <c r="B131" s="494"/>
      <c r="C131" s="31"/>
      <c r="D131" s="31"/>
      <c r="E131" s="31"/>
      <c r="F131" s="31"/>
      <c r="G131" s="495"/>
      <c r="H131" s="496"/>
      <c r="I131" s="31"/>
      <c r="J131" s="496"/>
      <c r="K131" s="31"/>
      <c r="L131" s="31" t="s">
        <v>414</v>
      </c>
      <c r="M131" s="31" t="s">
        <v>467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496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498"/>
    </row>
    <row r="132" spans="2:61" ht="111" customHeight="1" x14ac:dyDescent="0.45">
      <c r="B132" s="494"/>
      <c r="C132" s="31"/>
      <c r="D132" s="31"/>
      <c r="E132" s="31"/>
      <c r="F132" s="31"/>
      <c r="G132" s="495"/>
      <c r="H132" s="496"/>
      <c r="I132" s="31"/>
      <c r="J132" s="496"/>
      <c r="K132" s="31"/>
      <c r="L132" s="31"/>
      <c r="M132" s="31"/>
      <c r="N132" s="31"/>
      <c r="O132" s="708" t="s">
        <v>471</v>
      </c>
      <c r="P132" s="708"/>
      <c r="Q132" s="708"/>
      <c r="R132" s="708"/>
      <c r="S132" s="708"/>
      <c r="T132" s="708"/>
      <c r="U132" s="708"/>
      <c r="V132" s="708"/>
      <c r="W132" s="708"/>
      <c r="X132" s="708"/>
      <c r="Y132" s="708"/>
      <c r="Z132" s="708"/>
      <c r="AA132" s="708"/>
      <c r="AB132" s="708"/>
      <c r="AC132" s="708"/>
      <c r="AD132" s="708"/>
      <c r="AE132" s="708"/>
      <c r="AF132" s="708"/>
      <c r="AG132" s="708"/>
      <c r="AH132" s="708"/>
      <c r="AI132" s="708"/>
      <c r="AJ132" s="709"/>
      <c r="AK132" s="710" t="s">
        <v>472</v>
      </c>
      <c r="AL132" s="711"/>
      <c r="AM132" s="711"/>
      <c r="AN132" s="711"/>
      <c r="AO132" s="711"/>
      <c r="AP132" s="711"/>
      <c r="AQ132" s="711"/>
      <c r="AR132" s="711"/>
      <c r="AS132" s="711"/>
      <c r="AT132" s="711"/>
      <c r="AU132" s="711"/>
      <c r="AV132" s="711"/>
      <c r="AW132" s="711"/>
      <c r="AX132" s="711"/>
      <c r="AY132" s="711"/>
      <c r="AZ132" s="711"/>
      <c r="BA132" s="711"/>
      <c r="BB132" s="711"/>
      <c r="BC132" s="711"/>
      <c r="BD132" s="711"/>
      <c r="BE132" s="711"/>
      <c r="BF132" s="711"/>
      <c r="BG132" s="711"/>
      <c r="BH132" s="711"/>
      <c r="BI132" s="712"/>
    </row>
    <row r="133" spans="2:61" ht="20.100000000000001" customHeight="1" x14ac:dyDescent="0.45">
      <c r="B133" s="494"/>
      <c r="C133" s="31"/>
      <c r="D133" s="31"/>
      <c r="E133" s="31"/>
      <c r="F133" s="31"/>
      <c r="G133" s="495"/>
      <c r="H133" s="496"/>
      <c r="I133" s="31"/>
      <c r="J133" s="496"/>
      <c r="K133" s="31"/>
      <c r="L133" s="31"/>
      <c r="M133" s="31" t="s">
        <v>470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496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498"/>
    </row>
    <row r="134" spans="2:61" ht="20.100000000000001" customHeight="1" x14ac:dyDescent="0.45">
      <c r="B134" s="494"/>
      <c r="C134" s="31"/>
      <c r="D134" s="31"/>
      <c r="E134" s="31"/>
      <c r="F134" s="31"/>
      <c r="G134" s="495"/>
      <c r="H134" s="496"/>
      <c r="I134" s="31"/>
      <c r="J134" s="496"/>
      <c r="K134" s="31" t="s">
        <v>470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496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498"/>
    </row>
    <row r="135" spans="2:61" ht="20.100000000000001" customHeight="1" x14ac:dyDescent="0.45">
      <c r="B135" s="494"/>
      <c r="C135" s="31"/>
      <c r="D135" s="31"/>
      <c r="E135" s="31"/>
      <c r="F135" s="31"/>
      <c r="G135" s="495"/>
      <c r="H135" s="499" t="s">
        <v>473</v>
      </c>
      <c r="I135" s="55"/>
      <c r="J135" s="499" t="s">
        <v>438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00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01"/>
    </row>
    <row r="136" spans="2:61" ht="20.100000000000001" customHeight="1" x14ac:dyDescent="0.45">
      <c r="B136" s="494"/>
      <c r="C136" s="31"/>
      <c r="D136" s="31"/>
      <c r="E136" s="31"/>
      <c r="F136" s="31"/>
      <c r="G136" s="495"/>
      <c r="H136" s="496"/>
      <c r="I136" s="31"/>
      <c r="J136" s="496" t="s">
        <v>439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497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498"/>
    </row>
    <row r="137" spans="2:61" ht="20.100000000000001" customHeight="1" x14ac:dyDescent="0.45">
      <c r="B137" s="494"/>
      <c r="C137" s="31"/>
      <c r="D137" s="31"/>
      <c r="E137" s="31"/>
      <c r="F137" s="31"/>
      <c r="G137" s="495"/>
      <c r="H137" s="496"/>
      <c r="I137" s="31"/>
      <c r="J137" s="496" t="s">
        <v>440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497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498"/>
    </row>
    <row r="138" spans="2:61" ht="20.100000000000001" customHeight="1" x14ac:dyDescent="0.45">
      <c r="B138" s="494"/>
      <c r="C138" s="31"/>
      <c r="D138" s="31"/>
      <c r="E138" s="31"/>
      <c r="F138" s="31"/>
      <c r="G138" s="495"/>
      <c r="H138" s="496"/>
      <c r="I138" s="31"/>
      <c r="J138" s="639" t="s">
        <v>474</v>
      </c>
      <c r="K138" s="640"/>
      <c r="L138" s="640"/>
      <c r="M138" s="640"/>
      <c r="N138" s="640"/>
      <c r="O138" s="640"/>
      <c r="P138" s="640"/>
      <c r="Q138" s="640"/>
      <c r="R138" s="640"/>
      <c r="S138" s="640"/>
      <c r="T138" s="640"/>
      <c r="U138" s="640"/>
      <c r="V138" s="640"/>
      <c r="W138" s="640"/>
      <c r="X138" s="640"/>
      <c r="Y138" s="640"/>
      <c r="Z138" s="640"/>
      <c r="AA138" s="640"/>
      <c r="AB138" s="640"/>
      <c r="AC138" s="640"/>
      <c r="AD138" s="640"/>
      <c r="AE138" s="640"/>
      <c r="AF138" s="640"/>
      <c r="AG138" s="640"/>
      <c r="AH138" s="640"/>
      <c r="AI138" s="640"/>
      <c r="AJ138" s="640"/>
      <c r="AK138" s="497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498"/>
    </row>
    <row r="139" spans="2:61" ht="20.100000000000001" customHeight="1" thickBot="1" x14ac:dyDescent="0.5">
      <c r="B139" s="494"/>
      <c r="C139" s="31"/>
      <c r="D139" s="31"/>
      <c r="E139" s="31"/>
      <c r="F139" s="31"/>
      <c r="G139" s="495"/>
      <c r="H139" s="496"/>
      <c r="I139" s="31"/>
      <c r="J139" s="496" t="s">
        <v>475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497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498"/>
    </row>
    <row r="140" spans="2:61" ht="20.100000000000001" customHeight="1" x14ac:dyDescent="0.45">
      <c r="B140" s="488" t="s">
        <v>480</v>
      </c>
      <c r="C140" s="489"/>
      <c r="D140" s="489"/>
      <c r="E140" s="489"/>
      <c r="F140" s="489"/>
      <c r="G140" s="490"/>
      <c r="H140" s="491" t="s">
        <v>408</v>
      </c>
      <c r="I140" s="489"/>
      <c r="J140" s="519" t="s">
        <v>409</v>
      </c>
      <c r="K140" s="520"/>
      <c r="L140" s="520"/>
      <c r="M140" s="520"/>
      <c r="N140" s="520"/>
      <c r="O140" s="520"/>
      <c r="P140" s="520"/>
      <c r="Q140" s="520"/>
      <c r="R140" s="520"/>
      <c r="S140" s="520"/>
      <c r="T140" s="520"/>
      <c r="U140" s="520"/>
      <c r="V140" s="520"/>
      <c r="W140" s="520"/>
      <c r="X140" s="520"/>
      <c r="Y140" s="520"/>
      <c r="Z140" s="520"/>
      <c r="AA140" s="520"/>
      <c r="AB140" s="520"/>
      <c r="AC140" s="520"/>
      <c r="AD140" s="520"/>
      <c r="AE140" s="520"/>
      <c r="AF140" s="520"/>
      <c r="AG140" s="520"/>
      <c r="AH140" s="520"/>
      <c r="AI140" s="520"/>
      <c r="AJ140" s="521"/>
      <c r="AK140" s="492"/>
      <c r="AL140" s="489"/>
      <c r="AM140" s="489"/>
      <c r="AN140" s="489"/>
      <c r="AO140" s="489"/>
      <c r="AP140" s="489"/>
      <c r="AQ140" s="489"/>
      <c r="AR140" s="489"/>
      <c r="AS140" s="489"/>
      <c r="AT140" s="489"/>
      <c r="AU140" s="489"/>
      <c r="AV140" s="489"/>
      <c r="AW140" s="489"/>
      <c r="AX140" s="489"/>
      <c r="AY140" s="489"/>
      <c r="AZ140" s="489"/>
      <c r="BA140" s="489"/>
      <c r="BB140" s="489"/>
      <c r="BC140" s="489"/>
      <c r="BD140" s="489"/>
      <c r="BE140" s="489"/>
      <c r="BF140" s="489"/>
      <c r="BG140" s="489"/>
      <c r="BH140" s="489"/>
      <c r="BI140" s="493"/>
    </row>
    <row r="141" spans="2:61" ht="20.100000000000001" customHeight="1" x14ac:dyDescent="0.45">
      <c r="B141" s="522"/>
      <c r="C141" s="31"/>
      <c r="D141" s="31"/>
      <c r="E141" s="31"/>
      <c r="F141" s="31"/>
      <c r="G141" s="495"/>
      <c r="H141" s="523" t="s">
        <v>410</v>
      </c>
      <c r="I141" s="524"/>
      <c r="J141" s="523" t="s">
        <v>481</v>
      </c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4"/>
      <c r="AK141" s="497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498"/>
    </row>
    <row r="142" spans="2:61" ht="20.100000000000001" customHeight="1" x14ac:dyDescent="0.45">
      <c r="B142" s="522"/>
      <c r="C142" s="31"/>
      <c r="D142" s="31"/>
      <c r="E142" s="31"/>
      <c r="F142" s="31"/>
      <c r="G142" s="495"/>
      <c r="H142" s="496" t="s">
        <v>412</v>
      </c>
      <c r="I142" s="31"/>
      <c r="J142" s="499"/>
      <c r="K142" s="55" t="s">
        <v>413</v>
      </c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625"/>
      <c r="AK142" s="497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498"/>
    </row>
    <row r="143" spans="2:61" ht="20.100000000000001" customHeight="1" x14ac:dyDescent="0.45">
      <c r="B143" s="522"/>
      <c r="C143" s="31"/>
      <c r="D143" s="31"/>
      <c r="E143" s="31"/>
      <c r="F143" s="31"/>
      <c r="G143" s="495"/>
      <c r="H143" s="496"/>
      <c r="I143" s="31"/>
      <c r="J143" s="496" t="s">
        <v>414</v>
      </c>
      <c r="K143" s="31" t="s">
        <v>415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495"/>
      <c r="AK143" s="497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498"/>
    </row>
    <row r="144" spans="2:61" ht="20.100000000000001" customHeight="1" x14ac:dyDescent="0.45">
      <c r="B144" s="522"/>
      <c r="C144" s="31"/>
      <c r="D144" s="31"/>
      <c r="E144" s="31"/>
      <c r="F144" s="31"/>
      <c r="G144" s="495"/>
      <c r="H144" s="31"/>
      <c r="I144" s="31"/>
      <c r="J144" s="496" t="s">
        <v>414</v>
      </c>
      <c r="K144" s="31" t="s">
        <v>416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495"/>
      <c r="AK144" s="497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498"/>
    </row>
    <row r="145" spans="2:61" ht="20.100000000000001" customHeight="1" x14ac:dyDescent="0.45">
      <c r="B145" s="522"/>
      <c r="C145" s="31"/>
      <c r="D145" s="31"/>
      <c r="E145" s="31"/>
      <c r="F145" s="31"/>
      <c r="G145" s="495"/>
      <c r="H145" s="31"/>
      <c r="I145" s="31"/>
      <c r="J145" s="496" t="s">
        <v>414</v>
      </c>
      <c r="K145" s="31" t="s">
        <v>417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495"/>
      <c r="AK145" s="497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498"/>
    </row>
    <row r="146" spans="2:61" ht="20.100000000000001" customHeight="1" x14ac:dyDescent="0.45">
      <c r="B146" s="522"/>
      <c r="C146" s="31"/>
      <c r="D146" s="31"/>
      <c r="E146" s="31"/>
      <c r="F146" s="31"/>
      <c r="G146" s="495"/>
      <c r="H146" s="31"/>
      <c r="I146" s="31"/>
      <c r="J146" s="496" t="s">
        <v>414</v>
      </c>
      <c r="K146" s="630" t="s">
        <v>619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495"/>
      <c r="AK146" s="497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498"/>
    </row>
    <row r="147" spans="2:61" ht="20.100000000000001" customHeight="1" x14ac:dyDescent="0.45">
      <c r="B147" s="522"/>
      <c r="C147" s="31"/>
      <c r="D147" s="31"/>
      <c r="E147" s="31"/>
      <c r="F147" s="31"/>
      <c r="G147" s="495"/>
      <c r="I147" s="31"/>
      <c r="J147" s="496" t="s">
        <v>414</v>
      </c>
      <c r="K147" s="503" t="s">
        <v>418</v>
      </c>
      <c r="L147" s="503"/>
      <c r="M147" s="503"/>
      <c r="N147" s="503"/>
      <c r="O147" s="503"/>
      <c r="P147" s="503"/>
      <c r="Q147" s="503"/>
      <c r="R147" s="503"/>
      <c r="S147" s="503"/>
      <c r="T147" s="503"/>
      <c r="U147" s="503"/>
      <c r="V147" s="503"/>
      <c r="W147" s="503"/>
      <c r="X147" s="503"/>
      <c r="Y147" s="503"/>
      <c r="Z147" s="503"/>
      <c r="AA147" s="503"/>
      <c r="AB147" s="503"/>
      <c r="AC147" s="503"/>
      <c r="AD147" s="503"/>
      <c r="AE147" s="503"/>
      <c r="AF147" s="503"/>
      <c r="AG147" s="503"/>
      <c r="AH147" s="503"/>
      <c r="AI147" s="503"/>
      <c r="AJ147" s="526"/>
      <c r="AK147" s="497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498"/>
    </row>
    <row r="148" spans="2:61" ht="20.100000000000001" customHeight="1" x14ac:dyDescent="0.45">
      <c r="B148" s="522"/>
      <c r="C148" s="31"/>
      <c r="D148" s="31"/>
      <c r="E148" s="31"/>
      <c r="F148" s="31"/>
      <c r="G148" s="495"/>
      <c r="H148" s="499" t="s">
        <v>419</v>
      </c>
      <c r="I148" s="55"/>
      <c r="J148" s="499" t="s">
        <v>420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00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01"/>
    </row>
    <row r="149" spans="2:61" ht="20.100000000000001" customHeight="1" x14ac:dyDescent="0.45">
      <c r="B149" s="522"/>
      <c r="C149" s="31"/>
      <c r="D149" s="31"/>
      <c r="E149" s="31"/>
      <c r="F149" s="31"/>
      <c r="G149" s="495"/>
      <c r="H149" s="496"/>
      <c r="I149" s="31"/>
      <c r="J149" s="496"/>
      <c r="K149" s="31" t="s">
        <v>421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497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498"/>
    </row>
    <row r="150" spans="2:61" ht="20.100000000000001" customHeight="1" x14ac:dyDescent="0.45">
      <c r="B150" s="494"/>
      <c r="C150" s="31"/>
      <c r="D150" s="31"/>
      <c r="E150" s="31"/>
      <c r="F150" s="31"/>
      <c r="G150" s="495"/>
      <c r="I150" s="31"/>
      <c r="J150" s="496"/>
      <c r="K150" s="31"/>
      <c r="L150" s="31" t="s">
        <v>482</v>
      </c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497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498"/>
    </row>
    <row r="151" spans="2:61" ht="20.100000000000001" customHeight="1" x14ac:dyDescent="0.45">
      <c r="B151" s="494"/>
      <c r="C151" s="31"/>
      <c r="D151" s="31"/>
      <c r="E151" s="31"/>
      <c r="F151" s="31"/>
      <c r="G151" s="495"/>
      <c r="H151" s="496"/>
      <c r="I151" s="31"/>
      <c r="J151" s="496" t="s">
        <v>423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497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498"/>
    </row>
    <row r="152" spans="2:61" ht="20.100000000000001" customHeight="1" x14ac:dyDescent="0.45">
      <c r="B152" s="494"/>
      <c r="C152" s="31"/>
      <c r="D152" s="31"/>
      <c r="E152" s="31"/>
      <c r="F152" s="31"/>
      <c r="G152" s="495"/>
      <c r="H152" s="496"/>
      <c r="I152" s="31"/>
      <c r="J152" s="496"/>
      <c r="K152" s="31" t="s">
        <v>424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497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498"/>
    </row>
    <row r="153" spans="2:61" ht="20.100000000000001" customHeight="1" x14ac:dyDescent="0.45">
      <c r="B153" s="494"/>
      <c r="C153" s="31"/>
      <c r="D153" s="31"/>
      <c r="E153" s="31"/>
      <c r="F153" s="31"/>
      <c r="G153" s="495"/>
      <c r="H153" s="496"/>
      <c r="I153" s="31"/>
      <c r="J153" s="523" t="s">
        <v>425</v>
      </c>
      <c r="K153" s="52"/>
      <c r="L153" s="52"/>
      <c r="M153" s="52"/>
      <c r="N153" s="52"/>
      <c r="O153" s="52"/>
      <c r="P153" s="52"/>
      <c r="Q153" s="524"/>
      <c r="R153" s="52" t="s">
        <v>426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4"/>
      <c r="AK153" s="497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498"/>
    </row>
    <row r="154" spans="2:61" ht="20.100000000000001" customHeight="1" x14ac:dyDescent="0.45">
      <c r="B154" s="494"/>
      <c r="C154" s="31"/>
      <c r="D154" s="31"/>
      <c r="E154" s="31"/>
      <c r="F154" s="31"/>
      <c r="G154" s="495"/>
      <c r="H154" s="496"/>
      <c r="I154" s="31"/>
      <c r="J154" s="523" t="s">
        <v>427</v>
      </c>
      <c r="K154" s="52"/>
      <c r="L154" s="52"/>
      <c r="M154" s="52"/>
      <c r="N154" s="52"/>
      <c r="O154" s="52"/>
      <c r="P154" s="52"/>
      <c r="Q154" s="524"/>
      <c r="R154" s="52" t="s">
        <v>428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4"/>
      <c r="AK154" s="497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498"/>
    </row>
    <row r="155" spans="2:61" ht="20.100000000000001" customHeight="1" x14ac:dyDescent="0.45">
      <c r="B155" s="494"/>
      <c r="C155" s="31"/>
      <c r="D155" s="31"/>
      <c r="E155" s="31"/>
      <c r="F155" s="31"/>
      <c r="G155" s="495"/>
      <c r="H155" s="496"/>
      <c r="I155" s="31"/>
      <c r="J155" s="523" t="s">
        <v>429</v>
      </c>
      <c r="K155" s="52"/>
      <c r="L155" s="52"/>
      <c r="M155" s="52"/>
      <c r="N155" s="52"/>
      <c r="O155" s="52"/>
      <c r="P155" s="52"/>
      <c r="Q155" s="524"/>
      <c r="R155" s="52" t="s">
        <v>430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4"/>
      <c r="AK155" s="497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498"/>
    </row>
    <row r="156" spans="2:61" ht="20.100000000000001" customHeight="1" x14ac:dyDescent="0.45">
      <c r="B156" s="494"/>
      <c r="C156" s="31"/>
      <c r="D156" s="31"/>
      <c r="E156" s="31"/>
      <c r="F156" s="31"/>
      <c r="G156" s="495"/>
      <c r="H156" s="496"/>
      <c r="I156" s="31"/>
      <c r="J156" s="523" t="s">
        <v>431</v>
      </c>
      <c r="K156" s="52"/>
      <c r="L156" s="52"/>
      <c r="M156" s="52"/>
      <c r="N156" s="52"/>
      <c r="O156" s="52"/>
      <c r="P156" s="52"/>
      <c r="Q156" s="524"/>
      <c r="R156" s="52" t="s">
        <v>432</v>
      </c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4"/>
      <c r="AK156" s="497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498"/>
    </row>
    <row r="157" spans="2:61" ht="20.100000000000001" customHeight="1" x14ac:dyDescent="0.45">
      <c r="B157" s="494"/>
      <c r="C157" s="31"/>
      <c r="D157" s="31"/>
      <c r="E157" s="31"/>
      <c r="F157" s="31"/>
      <c r="G157" s="495"/>
      <c r="H157" s="496"/>
      <c r="I157" s="31"/>
      <c r="J157" s="631" t="s">
        <v>620</v>
      </c>
      <c r="K157" s="52"/>
      <c r="L157" s="52"/>
      <c r="M157" s="52"/>
      <c r="N157" s="52"/>
      <c r="O157" s="52"/>
      <c r="P157" s="52"/>
      <c r="Q157" s="524"/>
      <c r="R157" s="632" t="s">
        <v>621</v>
      </c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4"/>
      <c r="AK157" s="497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498"/>
    </row>
    <row r="158" spans="2:61" ht="20.100000000000001" customHeight="1" x14ac:dyDescent="0.45">
      <c r="B158" s="494"/>
      <c r="C158" s="31"/>
      <c r="D158" s="31"/>
      <c r="E158" s="31"/>
      <c r="F158" s="31"/>
      <c r="G158" s="495"/>
      <c r="H158" s="496"/>
      <c r="I158" s="31"/>
      <c r="J158" s="523" t="s">
        <v>433</v>
      </c>
      <c r="K158" s="52"/>
      <c r="L158" s="52"/>
      <c r="M158" s="52"/>
      <c r="N158" s="52"/>
      <c r="O158" s="52"/>
      <c r="P158" s="52"/>
      <c r="Q158" s="524"/>
      <c r="R158" s="52" t="s">
        <v>434</v>
      </c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4"/>
      <c r="AK158" s="497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498"/>
    </row>
    <row r="159" spans="2:61" ht="20.100000000000001" customHeight="1" thickBot="1" x14ac:dyDescent="0.5">
      <c r="B159" s="494"/>
      <c r="C159" s="31"/>
      <c r="D159" s="31"/>
      <c r="E159" s="31"/>
      <c r="F159" s="31"/>
      <c r="G159" s="495"/>
      <c r="H159" s="496"/>
      <c r="I159" s="31"/>
      <c r="J159" s="523" t="s">
        <v>483</v>
      </c>
      <c r="K159" s="52"/>
      <c r="L159" s="52"/>
      <c r="M159" s="52"/>
      <c r="N159" s="52"/>
      <c r="O159" s="52"/>
      <c r="P159" s="52"/>
      <c r="Q159" s="524"/>
      <c r="R159" s="52" t="s">
        <v>484</v>
      </c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4"/>
      <c r="AK159" s="497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498"/>
    </row>
    <row r="160" spans="2:61" ht="20.100000000000001" customHeight="1" x14ac:dyDescent="0.45">
      <c r="B160" s="488" t="s">
        <v>485</v>
      </c>
      <c r="C160" s="489"/>
      <c r="D160" s="489"/>
      <c r="E160" s="489"/>
      <c r="F160" s="489"/>
      <c r="G160" s="490"/>
      <c r="H160" s="491" t="s">
        <v>376</v>
      </c>
      <c r="I160" s="489"/>
      <c r="J160" s="519" t="s">
        <v>425</v>
      </c>
      <c r="K160" s="520"/>
      <c r="L160" s="520"/>
      <c r="M160" s="520"/>
      <c r="N160" s="520"/>
      <c r="O160" s="520"/>
      <c r="P160" s="520"/>
      <c r="Q160" s="521"/>
      <c r="R160" s="520" t="s">
        <v>438</v>
      </c>
      <c r="S160" s="520"/>
      <c r="T160" s="520"/>
      <c r="U160" s="520"/>
      <c r="V160" s="520"/>
      <c r="W160" s="520"/>
      <c r="X160" s="520"/>
      <c r="Y160" s="520"/>
      <c r="Z160" s="520"/>
      <c r="AA160" s="520"/>
      <c r="AB160" s="520"/>
      <c r="AC160" s="520"/>
      <c r="AD160" s="520"/>
      <c r="AE160" s="520"/>
      <c r="AF160" s="520"/>
      <c r="AG160" s="520"/>
      <c r="AH160" s="520"/>
      <c r="AI160" s="520"/>
      <c r="AJ160" s="521"/>
      <c r="AK160" s="492"/>
      <c r="AL160" s="489"/>
      <c r="AM160" s="489"/>
      <c r="AN160" s="489"/>
      <c r="AO160" s="489"/>
      <c r="AP160" s="489"/>
      <c r="AQ160" s="489"/>
      <c r="AR160" s="489"/>
      <c r="AS160" s="489"/>
      <c r="AT160" s="489"/>
      <c r="AU160" s="489"/>
      <c r="AV160" s="489"/>
      <c r="AW160" s="489"/>
      <c r="AX160" s="489"/>
      <c r="AY160" s="489"/>
      <c r="AZ160" s="489"/>
      <c r="BA160" s="489"/>
      <c r="BB160" s="489"/>
      <c r="BC160" s="489"/>
      <c r="BD160" s="489"/>
      <c r="BE160" s="489"/>
      <c r="BF160" s="489"/>
      <c r="BG160" s="489"/>
      <c r="BH160" s="489"/>
      <c r="BI160" s="493"/>
    </row>
    <row r="161" spans="2:61" ht="20.100000000000001" customHeight="1" x14ac:dyDescent="0.45">
      <c r="B161" s="522"/>
      <c r="C161" s="31"/>
      <c r="D161" s="31"/>
      <c r="E161" s="31"/>
      <c r="F161" s="31"/>
      <c r="G161" s="495"/>
      <c r="H161" s="496"/>
      <c r="I161" s="31"/>
      <c r="J161" s="523" t="s">
        <v>427</v>
      </c>
      <c r="K161" s="52"/>
      <c r="L161" s="52"/>
      <c r="M161" s="52"/>
      <c r="N161" s="52"/>
      <c r="O161" s="52"/>
      <c r="P161" s="52"/>
      <c r="Q161" s="524"/>
      <c r="R161" s="52" t="s">
        <v>439</v>
      </c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4"/>
      <c r="AK161" s="497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498"/>
    </row>
    <row r="162" spans="2:61" ht="20.100000000000001" customHeight="1" x14ac:dyDescent="0.45">
      <c r="B162" s="522"/>
      <c r="C162" s="31"/>
      <c r="D162" s="31"/>
      <c r="E162" s="31"/>
      <c r="F162" s="31"/>
      <c r="G162" s="495"/>
      <c r="H162" s="496"/>
      <c r="I162" s="31"/>
      <c r="J162" s="523" t="s">
        <v>429</v>
      </c>
      <c r="K162" s="52"/>
      <c r="L162" s="52"/>
      <c r="M162" s="52"/>
      <c r="N162" s="52"/>
      <c r="O162" s="52"/>
      <c r="P162" s="52"/>
      <c r="Q162" s="524"/>
      <c r="R162" s="52">
        <v>0</v>
      </c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4"/>
      <c r="AK162" s="497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498"/>
    </row>
    <row r="163" spans="2:61" ht="20.100000000000001" customHeight="1" x14ac:dyDescent="0.45">
      <c r="B163" s="522"/>
      <c r="C163" s="31"/>
      <c r="D163" s="31"/>
      <c r="E163" s="31"/>
      <c r="F163" s="31"/>
      <c r="G163" s="495"/>
      <c r="H163" s="496"/>
      <c r="I163" s="31"/>
      <c r="J163" s="523" t="s">
        <v>431</v>
      </c>
      <c r="K163" s="52"/>
      <c r="L163" s="52"/>
      <c r="M163" s="52"/>
      <c r="N163" s="52"/>
      <c r="O163" s="52"/>
      <c r="P163" s="52"/>
      <c r="Q163" s="524"/>
      <c r="R163" s="52" t="s">
        <v>440</v>
      </c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4"/>
      <c r="AK163" s="497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498"/>
    </row>
    <row r="164" spans="2:61" ht="20.100000000000001" customHeight="1" x14ac:dyDescent="0.45">
      <c r="B164" s="522"/>
      <c r="C164" s="31"/>
      <c r="D164" s="31"/>
      <c r="E164" s="31"/>
      <c r="F164" s="31"/>
      <c r="G164" s="495"/>
      <c r="H164" s="31"/>
      <c r="I164" s="31"/>
      <c r="J164" s="631" t="s">
        <v>620</v>
      </c>
      <c r="K164" s="52"/>
      <c r="L164" s="52"/>
      <c r="M164" s="52"/>
      <c r="N164" s="52"/>
      <c r="O164" s="52"/>
      <c r="P164" s="52"/>
      <c r="Q164" s="524"/>
      <c r="R164" s="637" t="s">
        <v>441</v>
      </c>
      <c r="S164" s="637"/>
      <c r="T164" s="637"/>
      <c r="U164" s="637"/>
      <c r="V164" s="637"/>
      <c r="W164" s="637"/>
      <c r="X164" s="637"/>
      <c r="Y164" s="637"/>
      <c r="Z164" s="637"/>
      <c r="AA164" s="637"/>
      <c r="AB164" s="637"/>
      <c r="AC164" s="637"/>
      <c r="AD164" s="637"/>
      <c r="AE164" s="637"/>
      <c r="AF164" s="637"/>
      <c r="AG164" s="637"/>
      <c r="AH164" s="637"/>
      <c r="AI164" s="637"/>
      <c r="AJ164" s="638"/>
      <c r="AK164" s="497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498"/>
    </row>
    <row r="165" spans="2:61" ht="20.100000000000001" customHeight="1" x14ac:dyDescent="0.45">
      <c r="B165" s="522"/>
      <c r="C165" s="31"/>
      <c r="D165" s="31"/>
      <c r="E165" s="31"/>
      <c r="F165" s="31"/>
      <c r="G165" s="495"/>
      <c r="H165" s="31"/>
      <c r="I165" s="31"/>
      <c r="J165" s="523" t="s">
        <v>433</v>
      </c>
      <c r="K165" s="52"/>
      <c r="L165" s="52"/>
      <c r="M165" s="52"/>
      <c r="N165" s="52"/>
      <c r="O165" s="52"/>
      <c r="P165" s="52"/>
      <c r="Q165" s="524"/>
      <c r="R165" s="52" t="s">
        <v>442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4"/>
      <c r="AK165" s="497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498"/>
    </row>
    <row r="166" spans="2:61" ht="20.100000000000001" customHeight="1" x14ac:dyDescent="0.45">
      <c r="B166" s="522"/>
      <c r="C166" s="31"/>
      <c r="D166" s="31"/>
      <c r="E166" s="31"/>
      <c r="F166" s="31"/>
      <c r="G166" s="495"/>
      <c r="H166" s="31"/>
      <c r="I166" s="31"/>
      <c r="J166" s="523" t="s">
        <v>483</v>
      </c>
      <c r="K166" s="52"/>
      <c r="L166" s="52"/>
      <c r="M166" s="52"/>
      <c r="N166" s="52"/>
      <c r="O166" s="52"/>
      <c r="P166" s="52"/>
      <c r="Q166" s="524"/>
      <c r="R166" s="52" t="s">
        <v>479</v>
      </c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4"/>
      <c r="AK166" s="497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498"/>
    </row>
    <row r="167" spans="2:61" ht="20.100000000000001" customHeight="1" x14ac:dyDescent="0.45">
      <c r="B167" s="522"/>
      <c r="C167" s="31"/>
      <c r="D167" s="31"/>
      <c r="E167" s="31"/>
      <c r="F167" s="31"/>
      <c r="G167" s="495"/>
      <c r="H167" s="499" t="s">
        <v>345</v>
      </c>
      <c r="I167" s="55"/>
      <c r="J167" s="499" t="s">
        <v>445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00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01"/>
    </row>
    <row r="168" spans="2:61" ht="20.100000000000001" customHeight="1" x14ac:dyDescent="0.45">
      <c r="B168" s="522"/>
      <c r="C168" s="31"/>
      <c r="D168" s="31"/>
      <c r="E168" s="31"/>
      <c r="F168" s="31"/>
      <c r="G168" s="495"/>
      <c r="H168" s="496"/>
      <c r="I168" s="31"/>
      <c r="J168" s="496" t="s">
        <v>446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497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498"/>
    </row>
    <row r="169" spans="2:61" ht="20.100000000000001" customHeight="1" x14ac:dyDescent="0.45">
      <c r="B169" s="494"/>
      <c r="C169" s="31"/>
      <c r="D169" s="31"/>
      <c r="E169" s="31"/>
      <c r="F169" s="31"/>
      <c r="G169" s="495"/>
      <c r="I169" s="31"/>
      <c r="J169" s="496" t="s">
        <v>447</v>
      </c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497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498"/>
    </row>
    <row r="170" spans="2:61" ht="20.100000000000001" customHeight="1" x14ac:dyDescent="0.45">
      <c r="B170" s="494"/>
      <c r="C170" s="31"/>
      <c r="D170" s="31"/>
      <c r="E170" s="31"/>
      <c r="F170" s="31"/>
      <c r="G170" s="495"/>
      <c r="I170" s="31"/>
      <c r="J170" s="496" t="s">
        <v>448</v>
      </c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497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498"/>
    </row>
    <row r="171" spans="2:61" ht="20.100000000000001" customHeight="1" x14ac:dyDescent="0.45">
      <c r="B171" s="494"/>
      <c r="C171" s="31"/>
      <c r="D171" s="31"/>
      <c r="E171" s="31"/>
      <c r="F171" s="31"/>
      <c r="G171" s="495"/>
      <c r="I171" s="31"/>
      <c r="J171" s="496" t="s">
        <v>449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497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498"/>
    </row>
    <row r="172" spans="2:61" ht="20.100000000000001" customHeight="1" x14ac:dyDescent="0.45">
      <c r="B172" s="494"/>
      <c r="C172" s="31"/>
      <c r="D172" s="31"/>
      <c r="E172" s="31"/>
      <c r="F172" s="31"/>
      <c r="G172" s="495"/>
      <c r="H172" s="496"/>
      <c r="I172" s="31"/>
      <c r="J172" s="496" t="s">
        <v>450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497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498"/>
    </row>
    <row r="173" spans="2:61" ht="20.100000000000001" customHeight="1" x14ac:dyDescent="0.45">
      <c r="B173" s="494"/>
      <c r="C173" s="31"/>
      <c r="D173" s="31"/>
      <c r="E173" s="31"/>
      <c r="F173" s="31"/>
      <c r="G173" s="495"/>
      <c r="H173" s="496"/>
      <c r="I173" s="31"/>
      <c r="J173" s="496" t="s">
        <v>451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497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498"/>
    </row>
    <row r="174" spans="2:61" ht="20.100000000000001" customHeight="1" x14ac:dyDescent="0.45">
      <c r="B174" s="494"/>
      <c r="C174" s="31"/>
      <c r="D174" s="31"/>
      <c r="E174" s="31"/>
      <c r="F174" s="31"/>
      <c r="G174" s="495"/>
      <c r="H174" s="499" t="s">
        <v>346</v>
      </c>
      <c r="I174" s="55"/>
      <c r="J174" s="499" t="s">
        <v>452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00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01"/>
    </row>
    <row r="175" spans="2:61" ht="20.100000000000001" customHeight="1" x14ac:dyDescent="0.45">
      <c r="B175" s="494"/>
      <c r="C175" s="31"/>
      <c r="D175" s="31"/>
      <c r="E175" s="31"/>
      <c r="F175" s="31"/>
      <c r="G175" s="495"/>
      <c r="H175" s="496"/>
      <c r="I175" s="31"/>
      <c r="J175" s="496"/>
      <c r="K175" s="31" t="s">
        <v>453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497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498"/>
    </row>
    <row r="176" spans="2:61" ht="20.100000000000001" customHeight="1" x14ac:dyDescent="0.45">
      <c r="B176" s="494"/>
      <c r="C176" s="31"/>
      <c r="D176" s="31"/>
      <c r="E176" s="31"/>
      <c r="F176" s="31"/>
      <c r="G176" s="495"/>
      <c r="H176" s="496"/>
      <c r="I176" s="31"/>
      <c r="J176" s="496"/>
      <c r="K176" s="31"/>
      <c r="L176" s="31"/>
      <c r="M176" s="31" t="s">
        <v>454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497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498"/>
    </row>
    <row r="177" spans="2:61" ht="20.100000000000001" customHeight="1" x14ac:dyDescent="0.45">
      <c r="B177" s="494"/>
      <c r="C177" s="31"/>
      <c r="D177" s="31"/>
      <c r="E177" s="31"/>
      <c r="F177" s="31"/>
      <c r="G177" s="495"/>
      <c r="H177" s="496"/>
      <c r="I177" s="31"/>
      <c r="J177" s="496" t="s">
        <v>452</v>
      </c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497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498"/>
    </row>
    <row r="178" spans="2:61" ht="20.100000000000001" customHeight="1" x14ac:dyDescent="0.45">
      <c r="B178" s="494"/>
      <c r="C178" s="31"/>
      <c r="D178" s="31"/>
      <c r="E178" s="31"/>
      <c r="F178" s="31"/>
      <c r="G178" s="495"/>
      <c r="H178" s="496"/>
      <c r="I178" s="31"/>
      <c r="J178" s="496"/>
      <c r="K178" s="31" t="s">
        <v>455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497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498"/>
    </row>
    <row r="179" spans="2:61" ht="20.100000000000001" customHeight="1" x14ac:dyDescent="0.45">
      <c r="B179" s="494"/>
      <c r="C179" s="31"/>
      <c r="D179" s="31"/>
      <c r="E179" s="31"/>
      <c r="F179" s="31"/>
      <c r="G179" s="495"/>
      <c r="H179" s="496"/>
      <c r="I179" s="31"/>
      <c r="J179" s="496"/>
      <c r="K179" s="31"/>
      <c r="L179" s="31"/>
      <c r="M179" s="31" t="s">
        <v>456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497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498"/>
    </row>
    <row r="180" spans="2:61" ht="20.100000000000001" customHeight="1" x14ac:dyDescent="0.45">
      <c r="B180" s="494"/>
      <c r="C180" s="31"/>
      <c r="D180" s="31"/>
      <c r="E180" s="31"/>
      <c r="F180" s="31"/>
      <c r="G180" s="495"/>
      <c r="H180" s="496"/>
      <c r="I180" s="31"/>
      <c r="J180" s="496" t="s">
        <v>457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497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498"/>
    </row>
    <row r="181" spans="2:61" ht="20.100000000000001" customHeight="1" x14ac:dyDescent="0.45">
      <c r="B181" s="494"/>
      <c r="C181" s="31"/>
      <c r="D181" s="31"/>
      <c r="E181" s="31"/>
      <c r="F181" s="31"/>
      <c r="G181" s="495"/>
      <c r="H181" s="496"/>
      <c r="I181" s="31"/>
      <c r="J181" s="496"/>
      <c r="K181" s="31" t="s">
        <v>458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497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498"/>
    </row>
    <row r="182" spans="2:61" ht="20.100000000000001" customHeight="1" x14ac:dyDescent="0.45">
      <c r="B182" s="494"/>
      <c r="C182" s="31"/>
      <c r="D182" s="31"/>
      <c r="E182" s="31"/>
      <c r="F182" s="31"/>
      <c r="G182" s="495"/>
      <c r="H182" s="496"/>
      <c r="I182" s="31"/>
      <c r="J182" s="496"/>
      <c r="K182" s="31"/>
      <c r="L182" s="31"/>
      <c r="M182" s="31" t="s">
        <v>459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497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498"/>
    </row>
    <row r="183" spans="2:61" ht="20.100000000000001" customHeight="1" x14ac:dyDescent="0.45">
      <c r="B183" s="494"/>
      <c r="C183" s="31"/>
      <c r="D183" s="31"/>
      <c r="E183" s="31"/>
      <c r="F183" s="31"/>
      <c r="G183" s="495"/>
      <c r="H183" s="496"/>
      <c r="I183" s="31"/>
      <c r="J183" s="496" t="s">
        <v>452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497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498"/>
    </row>
    <row r="184" spans="2:61" ht="20.100000000000001" customHeight="1" x14ac:dyDescent="0.45">
      <c r="B184" s="494"/>
      <c r="C184" s="31"/>
      <c r="D184" s="31"/>
      <c r="E184" s="31"/>
      <c r="F184" s="31"/>
      <c r="G184" s="495"/>
      <c r="H184" s="496"/>
      <c r="I184" s="31"/>
      <c r="J184" s="496"/>
      <c r="K184" s="31" t="s">
        <v>460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497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498"/>
    </row>
    <row r="185" spans="2:61" ht="20.100000000000001" customHeight="1" x14ac:dyDescent="0.45">
      <c r="B185" s="494"/>
      <c r="C185" s="31"/>
      <c r="D185" s="31"/>
      <c r="E185" s="31"/>
      <c r="F185" s="31"/>
      <c r="G185" s="495"/>
      <c r="H185" s="496"/>
      <c r="I185" s="31"/>
      <c r="J185" s="496"/>
      <c r="K185" s="31"/>
      <c r="L185" s="31"/>
      <c r="M185" s="31" t="s">
        <v>461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497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498"/>
    </row>
    <row r="186" spans="2:61" ht="20.100000000000001" customHeight="1" x14ac:dyDescent="0.45">
      <c r="B186" s="494"/>
      <c r="C186" s="31"/>
      <c r="D186" s="31"/>
      <c r="E186" s="31"/>
      <c r="F186" s="31"/>
      <c r="G186" s="495"/>
      <c r="H186" s="496"/>
      <c r="I186" s="31"/>
      <c r="J186" s="496" t="s">
        <v>457</v>
      </c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497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498"/>
    </row>
    <row r="187" spans="2:61" ht="20.100000000000001" customHeight="1" x14ac:dyDescent="0.45">
      <c r="B187" s="494"/>
      <c r="C187" s="31"/>
      <c r="D187" s="31"/>
      <c r="E187" s="31"/>
      <c r="F187" s="31"/>
      <c r="G187" s="495"/>
      <c r="H187" s="496"/>
      <c r="I187" s="31"/>
      <c r="J187" s="496"/>
      <c r="K187" s="31" t="s">
        <v>462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497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498"/>
    </row>
    <row r="188" spans="2:61" ht="20.100000000000001" customHeight="1" x14ac:dyDescent="0.45">
      <c r="B188" s="494"/>
      <c r="C188" s="31"/>
      <c r="D188" s="31"/>
      <c r="E188" s="31"/>
      <c r="F188" s="31"/>
      <c r="G188" s="495"/>
      <c r="H188" s="496"/>
      <c r="I188" s="31"/>
      <c r="J188" s="496"/>
      <c r="K188" s="31"/>
      <c r="L188" s="31"/>
      <c r="M188" s="31" t="s">
        <v>463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497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498"/>
    </row>
    <row r="189" spans="2:61" ht="20.100000000000001" customHeight="1" x14ac:dyDescent="0.45">
      <c r="B189" s="494"/>
      <c r="C189" s="31"/>
      <c r="D189" s="31"/>
      <c r="E189" s="31"/>
      <c r="F189" s="31"/>
      <c r="G189" s="495"/>
      <c r="H189" s="496"/>
      <c r="I189" s="31"/>
      <c r="J189" s="496" t="s">
        <v>457</v>
      </c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497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498"/>
    </row>
    <row r="190" spans="2:61" ht="20.100000000000001" customHeight="1" x14ac:dyDescent="0.45">
      <c r="B190" s="494"/>
      <c r="C190" s="31"/>
      <c r="D190" s="31"/>
      <c r="E190" s="31"/>
      <c r="F190" s="31"/>
      <c r="G190" s="495"/>
      <c r="H190" s="496"/>
      <c r="I190" s="31"/>
      <c r="J190" s="496"/>
      <c r="K190" s="31" t="s">
        <v>464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497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498"/>
    </row>
    <row r="191" spans="2:61" ht="20.100000000000001" customHeight="1" x14ac:dyDescent="0.45">
      <c r="B191" s="494"/>
      <c r="C191" s="31"/>
      <c r="D191" s="31"/>
      <c r="E191" s="31"/>
      <c r="F191" s="31"/>
      <c r="G191" s="495"/>
      <c r="H191" s="496"/>
      <c r="I191" s="31"/>
      <c r="J191" s="496"/>
      <c r="K191" s="31"/>
      <c r="L191" s="31"/>
      <c r="M191" s="31" t="s">
        <v>465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497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498"/>
    </row>
    <row r="192" spans="2:61" ht="20.100000000000001" customHeight="1" x14ac:dyDescent="0.45">
      <c r="B192" s="494"/>
      <c r="C192" s="31"/>
      <c r="D192" s="31"/>
      <c r="E192" s="31"/>
      <c r="F192" s="31"/>
      <c r="G192" s="495"/>
      <c r="H192" s="502"/>
      <c r="I192" s="503"/>
      <c r="J192" s="502"/>
      <c r="K192" s="503"/>
      <c r="L192" s="503" t="s">
        <v>414</v>
      </c>
      <c r="M192" s="503" t="s">
        <v>466</v>
      </c>
      <c r="N192" s="503"/>
      <c r="O192" s="503"/>
      <c r="P192" s="503"/>
      <c r="Q192" s="503"/>
      <c r="R192" s="503"/>
      <c r="S192" s="503"/>
      <c r="T192" s="503"/>
      <c r="U192" s="503"/>
      <c r="V192" s="503"/>
      <c r="W192" s="503"/>
      <c r="X192" s="503"/>
      <c r="Y192" s="503"/>
      <c r="Z192" s="503"/>
      <c r="AA192" s="503"/>
      <c r="AB192" s="503"/>
      <c r="AC192" s="503"/>
      <c r="AD192" s="503"/>
      <c r="AE192" s="503"/>
      <c r="AF192" s="503"/>
      <c r="AG192" s="503"/>
      <c r="AH192" s="503"/>
      <c r="AI192" s="503"/>
      <c r="AJ192" s="503"/>
      <c r="AK192" s="504"/>
      <c r="AL192" s="503"/>
      <c r="AM192" s="503"/>
      <c r="AN192" s="503"/>
      <c r="AO192" s="503"/>
      <c r="AP192" s="503"/>
      <c r="AQ192" s="503"/>
      <c r="AR192" s="503"/>
      <c r="AS192" s="503"/>
      <c r="AT192" s="503"/>
      <c r="AU192" s="503"/>
      <c r="AV192" s="503"/>
      <c r="AW192" s="503"/>
      <c r="AX192" s="503"/>
      <c r="AY192" s="503"/>
      <c r="AZ192" s="503"/>
      <c r="BA192" s="503"/>
      <c r="BB192" s="503"/>
      <c r="BC192" s="503"/>
      <c r="BD192" s="503"/>
      <c r="BE192" s="503"/>
      <c r="BF192" s="503"/>
      <c r="BG192" s="503"/>
      <c r="BH192" s="503"/>
      <c r="BI192" s="505"/>
    </row>
    <row r="193" spans="2:61" ht="20.100000000000001" customHeight="1" x14ac:dyDescent="0.45">
      <c r="B193" s="494"/>
      <c r="C193" s="31"/>
      <c r="D193" s="31"/>
      <c r="E193" s="31"/>
      <c r="F193" s="31"/>
      <c r="G193" s="495"/>
      <c r="H193" s="496" t="s">
        <v>347</v>
      </c>
      <c r="I193" s="31"/>
      <c r="J193" s="496"/>
      <c r="K193" s="31" t="s">
        <v>486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497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498"/>
    </row>
    <row r="194" spans="2:61" ht="20.100000000000001" customHeight="1" x14ac:dyDescent="0.45">
      <c r="B194" s="494"/>
      <c r="C194" s="31"/>
      <c r="D194" s="31"/>
      <c r="E194" s="31"/>
      <c r="F194" s="31"/>
      <c r="G194" s="495"/>
      <c r="H194" s="496"/>
      <c r="I194" s="31"/>
      <c r="J194" s="496" t="s">
        <v>487</v>
      </c>
      <c r="K194" s="31"/>
      <c r="L194" s="31" t="s">
        <v>488</v>
      </c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497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498"/>
    </row>
    <row r="195" spans="2:61" ht="20.100000000000001" customHeight="1" x14ac:dyDescent="0.45">
      <c r="B195" s="494"/>
      <c r="C195" s="31"/>
      <c r="D195" s="31"/>
      <c r="E195" s="31"/>
      <c r="F195" s="31"/>
      <c r="G195" s="495"/>
      <c r="H195" s="496"/>
      <c r="I195" s="31"/>
      <c r="J195" s="496" t="s">
        <v>414</v>
      </c>
      <c r="K195" s="31" t="s">
        <v>467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496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498"/>
    </row>
    <row r="196" spans="2:61" ht="20.100000000000001" customHeight="1" x14ac:dyDescent="0.45">
      <c r="B196" s="494"/>
      <c r="C196" s="31"/>
      <c r="D196" s="31"/>
      <c r="E196" s="31"/>
      <c r="F196" s="31"/>
      <c r="G196" s="495"/>
      <c r="H196" s="496"/>
      <c r="I196" s="31"/>
      <c r="J196" s="496"/>
      <c r="K196" s="31"/>
      <c r="L196" s="31"/>
      <c r="M196" s="31" t="s">
        <v>468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496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498"/>
    </row>
    <row r="197" spans="2:61" ht="20.100000000000001" customHeight="1" x14ac:dyDescent="0.45">
      <c r="B197" s="494"/>
      <c r="C197" s="31"/>
      <c r="D197" s="31"/>
      <c r="E197" s="31"/>
      <c r="F197" s="31"/>
      <c r="G197" s="495"/>
      <c r="H197" s="496"/>
      <c r="I197" s="31"/>
      <c r="J197" s="496"/>
      <c r="K197" s="31"/>
      <c r="L197" s="31" t="s">
        <v>414</v>
      </c>
      <c r="M197" s="31" t="s">
        <v>469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496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498"/>
    </row>
    <row r="198" spans="2:61" ht="20.100000000000001" customHeight="1" x14ac:dyDescent="0.45">
      <c r="B198" s="494"/>
      <c r="C198" s="31"/>
      <c r="D198" s="31"/>
      <c r="E198" s="31"/>
      <c r="F198" s="31"/>
      <c r="G198" s="495"/>
      <c r="H198" s="496"/>
      <c r="I198" s="31"/>
      <c r="J198" s="496"/>
      <c r="K198" s="31" t="s">
        <v>470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496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498"/>
    </row>
    <row r="199" spans="2:61" ht="20.100000000000001" customHeight="1" x14ac:dyDescent="0.45">
      <c r="B199" s="494"/>
      <c r="C199" s="31"/>
      <c r="D199" s="31"/>
      <c r="E199" s="31"/>
      <c r="F199" s="31"/>
      <c r="G199" s="495"/>
      <c r="H199" s="496"/>
      <c r="I199" s="31"/>
      <c r="J199" s="496" t="s">
        <v>414</v>
      </c>
      <c r="K199" s="31" t="s">
        <v>467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496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498"/>
    </row>
    <row r="200" spans="2:61" ht="111" customHeight="1" x14ac:dyDescent="0.45">
      <c r="B200" s="494"/>
      <c r="C200" s="31"/>
      <c r="D200" s="31"/>
      <c r="E200" s="31"/>
      <c r="F200" s="31"/>
      <c r="G200" s="495"/>
      <c r="H200" s="496"/>
      <c r="I200" s="31"/>
      <c r="J200" s="496"/>
      <c r="K200" s="31"/>
      <c r="L200" s="708" t="s">
        <v>471</v>
      </c>
      <c r="M200" s="708"/>
      <c r="N200" s="708"/>
      <c r="O200" s="708"/>
      <c r="P200" s="708"/>
      <c r="Q200" s="708"/>
      <c r="R200" s="708"/>
      <c r="S200" s="708"/>
      <c r="T200" s="708"/>
      <c r="U200" s="708"/>
      <c r="V200" s="708"/>
      <c r="W200" s="708"/>
      <c r="X200" s="708"/>
      <c r="Y200" s="708"/>
      <c r="Z200" s="708"/>
      <c r="AA200" s="708"/>
      <c r="AB200" s="708"/>
      <c r="AC200" s="708"/>
      <c r="AD200" s="708"/>
      <c r="AE200" s="708"/>
      <c r="AF200" s="708"/>
      <c r="AG200" s="708"/>
      <c r="AH200" s="708"/>
      <c r="AI200" s="708"/>
      <c r="AJ200" s="709"/>
      <c r="AK200" s="710" t="s">
        <v>472</v>
      </c>
      <c r="AL200" s="711"/>
      <c r="AM200" s="711"/>
      <c r="AN200" s="711"/>
      <c r="AO200" s="711"/>
      <c r="AP200" s="711"/>
      <c r="AQ200" s="711"/>
      <c r="AR200" s="711"/>
      <c r="AS200" s="711"/>
      <c r="AT200" s="711"/>
      <c r="AU200" s="711"/>
      <c r="AV200" s="711"/>
      <c r="AW200" s="711"/>
      <c r="AX200" s="711"/>
      <c r="AY200" s="711"/>
      <c r="AZ200" s="711"/>
      <c r="BA200" s="711"/>
      <c r="BB200" s="711"/>
      <c r="BC200" s="711"/>
      <c r="BD200" s="711"/>
      <c r="BE200" s="711"/>
      <c r="BF200" s="711"/>
      <c r="BG200" s="711"/>
      <c r="BH200" s="711"/>
      <c r="BI200" s="712"/>
    </row>
    <row r="201" spans="2:61" ht="20.100000000000001" customHeight="1" x14ac:dyDescent="0.45">
      <c r="B201" s="494"/>
      <c r="C201" s="31"/>
      <c r="D201" s="31"/>
      <c r="E201" s="31"/>
      <c r="F201" s="31"/>
      <c r="G201" s="495"/>
      <c r="H201" s="496"/>
      <c r="I201" s="31"/>
      <c r="J201" s="496"/>
      <c r="K201" s="31" t="s">
        <v>470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496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498"/>
    </row>
    <row r="202" spans="2:61" ht="20.100000000000001" customHeight="1" x14ac:dyDescent="0.45">
      <c r="B202" s="494"/>
      <c r="C202" s="31"/>
      <c r="D202" s="31"/>
      <c r="E202" s="31"/>
      <c r="F202" s="31"/>
      <c r="G202" s="495"/>
      <c r="H202" s="499" t="s">
        <v>473</v>
      </c>
      <c r="I202" s="55"/>
      <c r="J202" s="499" t="s">
        <v>438</v>
      </c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00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01"/>
    </row>
    <row r="203" spans="2:61" ht="20.100000000000001" customHeight="1" x14ac:dyDescent="0.45">
      <c r="B203" s="494"/>
      <c r="C203" s="31"/>
      <c r="D203" s="31"/>
      <c r="E203" s="31"/>
      <c r="F203" s="31"/>
      <c r="G203" s="495"/>
      <c r="H203" s="496"/>
      <c r="I203" s="31"/>
      <c r="J203" s="496" t="s">
        <v>439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497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498"/>
    </row>
    <row r="204" spans="2:61" ht="20.100000000000001" customHeight="1" x14ac:dyDescent="0.45">
      <c r="B204" s="494"/>
      <c r="C204" s="31"/>
      <c r="D204" s="31"/>
      <c r="E204" s="31"/>
      <c r="F204" s="31"/>
      <c r="G204" s="495"/>
      <c r="H204" s="496"/>
      <c r="I204" s="31"/>
      <c r="J204" s="496" t="s">
        <v>440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497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498"/>
    </row>
    <row r="205" spans="2:61" ht="20.100000000000001" customHeight="1" x14ac:dyDescent="0.45">
      <c r="B205" s="494"/>
      <c r="C205" s="31"/>
      <c r="D205" s="31"/>
      <c r="E205" s="31"/>
      <c r="F205" s="31"/>
      <c r="G205" s="495"/>
      <c r="H205" s="496"/>
      <c r="I205" s="31"/>
      <c r="J205" s="496" t="s">
        <v>474</v>
      </c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497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498"/>
    </row>
    <row r="206" spans="2:61" ht="20.100000000000001" customHeight="1" thickBot="1" x14ac:dyDescent="0.5">
      <c r="B206" s="494"/>
      <c r="C206" s="31"/>
      <c r="D206" s="31"/>
      <c r="E206" s="31"/>
      <c r="F206" s="31"/>
      <c r="G206" s="495"/>
      <c r="H206" s="496"/>
      <c r="I206" s="31"/>
      <c r="J206" s="496" t="s">
        <v>475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497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498"/>
    </row>
    <row r="207" spans="2:61" ht="20.100000000000001" customHeight="1" x14ac:dyDescent="0.45">
      <c r="B207" s="488" t="s">
        <v>489</v>
      </c>
      <c r="C207" s="489"/>
      <c r="D207" s="489"/>
      <c r="E207" s="489"/>
      <c r="F207" s="489"/>
      <c r="G207" s="490"/>
      <c r="H207" s="491" t="s">
        <v>408</v>
      </c>
      <c r="I207" s="489"/>
      <c r="J207" s="519" t="s">
        <v>409</v>
      </c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  <c r="Y207" s="520"/>
      <c r="Z207" s="520"/>
      <c r="AA207" s="520"/>
      <c r="AB207" s="520"/>
      <c r="AC207" s="520"/>
      <c r="AD207" s="520"/>
      <c r="AE207" s="520"/>
      <c r="AF207" s="520"/>
      <c r="AG207" s="520"/>
      <c r="AH207" s="520"/>
      <c r="AI207" s="520"/>
      <c r="AJ207" s="521"/>
      <c r="AK207" s="492"/>
      <c r="AL207" s="489"/>
      <c r="AM207" s="489"/>
      <c r="AN207" s="489"/>
      <c r="AO207" s="489"/>
      <c r="AP207" s="489"/>
      <c r="AQ207" s="489"/>
      <c r="AR207" s="489"/>
      <c r="AS207" s="489"/>
      <c r="AT207" s="489"/>
      <c r="AU207" s="489"/>
      <c r="AV207" s="489"/>
      <c r="AW207" s="489"/>
      <c r="AX207" s="489"/>
      <c r="AY207" s="489"/>
      <c r="AZ207" s="489"/>
      <c r="BA207" s="489"/>
      <c r="BB207" s="489"/>
      <c r="BC207" s="489"/>
      <c r="BD207" s="489"/>
      <c r="BE207" s="489"/>
      <c r="BF207" s="489"/>
      <c r="BG207" s="489"/>
      <c r="BH207" s="489"/>
      <c r="BI207" s="493"/>
    </row>
    <row r="208" spans="2:61" ht="20.100000000000001" customHeight="1" x14ac:dyDescent="0.45">
      <c r="B208" s="522"/>
      <c r="C208" s="31"/>
      <c r="D208" s="31"/>
      <c r="E208" s="31"/>
      <c r="F208" s="31"/>
      <c r="G208" s="495"/>
      <c r="H208" s="523" t="s">
        <v>410</v>
      </c>
      <c r="I208" s="524"/>
      <c r="J208" s="523" t="s">
        <v>481</v>
      </c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4"/>
      <c r="AK208" s="497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498"/>
    </row>
    <row r="209" spans="2:61" ht="20.100000000000001" customHeight="1" x14ac:dyDescent="0.45">
      <c r="B209" s="522"/>
      <c r="C209" s="31"/>
      <c r="D209" s="31"/>
      <c r="E209" s="31"/>
      <c r="F209" s="31"/>
      <c r="G209" s="495"/>
      <c r="H209" s="496" t="s">
        <v>412</v>
      </c>
      <c r="I209" s="31"/>
      <c r="J209" s="499"/>
      <c r="K209" s="55" t="s">
        <v>413</v>
      </c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625"/>
      <c r="AK209" s="497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498"/>
    </row>
    <row r="210" spans="2:61" ht="20.100000000000001" customHeight="1" x14ac:dyDescent="0.45">
      <c r="B210" s="522"/>
      <c r="C210" s="31"/>
      <c r="D210" s="31"/>
      <c r="E210" s="31"/>
      <c r="F210" s="31"/>
      <c r="G210" s="495"/>
      <c r="H210" s="496"/>
      <c r="I210" s="31"/>
      <c r="J210" s="496" t="s">
        <v>414</v>
      </c>
      <c r="K210" s="31" t="s">
        <v>415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495"/>
      <c r="AK210" s="497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498"/>
    </row>
    <row r="211" spans="2:61" ht="20.100000000000001" customHeight="1" x14ac:dyDescent="0.45">
      <c r="B211" s="522"/>
      <c r="C211" s="31"/>
      <c r="D211" s="31"/>
      <c r="E211" s="31"/>
      <c r="F211" s="31"/>
      <c r="G211" s="495"/>
      <c r="H211" s="31"/>
      <c r="I211" s="31"/>
      <c r="J211" s="496" t="s">
        <v>414</v>
      </c>
      <c r="K211" s="31" t="s">
        <v>416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495"/>
      <c r="AK211" s="497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498"/>
    </row>
    <row r="212" spans="2:61" ht="20.100000000000001" customHeight="1" x14ac:dyDescent="0.45">
      <c r="B212" s="522"/>
      <c r="C212" s="31"/>
      <c r="D212" s="31"/>
      <c r="E212" s="31"/>
      <c r="F212" s="31"/>
      <c r="G212" s="495"/>
      <c r="H212" s="31"/>
      <c r="I212" s="31"/>
      <c r="J212" s="496" t="s">
        <v>414</v>
      </c>
      <c r="K212" s="31" t="s">
        <v>417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495"/>
      <c r="AK212" s="497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498"/>
    </row>
    <row r="213" spans="2:61" ht="20.100000000000001" customHeight="1" x14ac:dyDescent="0.45">
      <c r="B213" s="522"/>
      <c r="C213" s="31"/>
      <c r="D213" s="31"/>
      <c r="E213" s="31"/>
      <c r="F213" s="31"/>
      <c r="G213" s="495"/>
      <c r="H213" s="31"/>
      <c r="I213" s="31"/>
      <c r="J213" s="496" t="s">
        <v>414</v>
      </c>
      <c r="K213" s="630" t="s">
        <v>619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495"/>
      <c r="AK213" s="497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498"/>
    </row>
    <row r="214" spans="2:61" ht="20.100000000000001" customHeight="1" x14ac:dyDescent="0.45">
      <c r="B214" s="522"/>
      <c r="C214" s="31"/>
      <c r="D214" s="31"/>
      <c r="E214" s="31"/>
      <c r="F214" s="31"/>
      <c r="G214" s="495"/>
      <c r="I214" s="31"/>
      <c r="J214" s="496" t="s">
        <v>414</v>
      </c>
      <c r="K214" s="503" t="s">
        <v>418</v>
      </c>
      <c r="L214" s="503"/>
      <c r="M214" s="503"/>
      <c r="N214" s="503"/>
      <c r="O214" s="503"/>
      <c r="P214" s="503"/>
      <c r="Q214" s="503"/>
      <c r="R214" s="503"/>
      <c r="S214" s="503"/>
      <c r="T214" s="503"/>
      <c r="U214" s="503"/>
      <c r="V214" s="503"/>
      <c r="W214" s="503"/>
      <c r="X214" s="503"/>
      <c r="Y214" s="503"/>
      <c r="Z214" s="503"/>
      <c r="AA214" s="503"/>
      <c r="AB214" s="503"/>
      <c r="AC214" s="503"/>
      <c r="AD214" s="503"/>
      <c r="AE214" s="503"/>
      <c r="AF214" s="503"/>
      <c r="AG214" s="503"/>
      <c r="AH214" s="503"/>
      <c r="AI214" s="503"/>
      <c r="AJ214" s="526"/>
      <c r="AK214" s="497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498"/>
    </row>
    <row r="215" spans="2:61" ht="20.100000000000001" customHeight="1" x14ac:dyDescent="0.45">
      <c r="B215" s="522"/>
      <c r="C215" s="31"/>
      <c r="D215" s="31"/>
      <c r="E215" s="31"/>
      <c r="F215" s="31"/>
      <c r="G215" s="495"/>
      <c r="H215" s="499" t="s">
        <v>419</v>
      </c>
      <c r="I215" s="55"/>
      <c r="J215" s="499" t="s">
        <v>420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00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01"/>
    </row>
    <row r="216" spans="2:61" ht="20.100000000000001" customHeight="1" x14ac:dyDescent="0.45">
      <c r="B216" s="522"/>
      <c r="C216" s="31"/>
      <c r="D216" s="31"/>
      <c r="E216" s="31"/>
      <c r="F216" s="31"/>
      <c r="G216" s="495"/>
      <c r="H216" s="496"/>
      <c r="I216" s="31"/>
      <c r="J216" s="496"/>
      <c r="K216" s="31" t="s">
        <v>421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497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498"/>
    </row>
    <row r="217" spans="2:61" ht="20.100000000000001" customHeight="1" x14ac:dyDescent="0.45">
      <c r="B217" s="494"/>
      <c r="C217" s="31"/>
      <c r="D217" s="31"/>
      <c r="E217" s="31"/>
      <c r="F217" s="31"/>
      <c r="G217" s="495"/>
      <c r="I217" s="31"/>
      <c r="J217" s="496"/>
      <c r="K217" s="31"/>
      <c r="L217" s="31" t="s">
        <v>482</v>
      </c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497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498"/>
    </row>
    <row r="218" spans="2:61" ht="20.100000000000001" customHeight="1" x14ac:dyDescent="0.45">
      <c r="B218" s="494"/>
      <c r="C218" s="31"/>
      <c r="D218" s="31"/>
      <c r="E218" s="31"/>
      <c r="F218" s="31"/>
      <c r="G218" s="495"/>
      <c r="H218" s="496"/>
      <c r="I218" s="31"/>
      <c r="J218" s="496" t="s">
        <v>423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497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498"/>
    </row>
    <row r="219" spans="2:61" ht="20.100000000000001" customHeight="1" x14ac:dyDescent="0.45">
      <c r="B219" s="494"/>
      <c r="C219" s="31"/>
      <c r="D219" s="31"/>
      <c r="E219" s="31"/>
      <c r="F219" s="31"/>
      <c r="G219" s="495"/>
      <c r="H219" s="496"/>
      <c r="I219" s="31"/>
      <c r="J219" s="496"/>
      <c r="K219" s="31" t="s">
        <v>424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497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498"/>
    </row>
    <row r="220" spans="2:61" ht="20.100000000000001" customHeight="1" x14ac:dyDescent="0.45">
      <c r="B220" s="494"/>
      <c r="C220" s="31"/>
      <c r="D220" s="31"/>
      <c r="E220" s="31"/>
      <c r="F220" s="31"/>
      <c r="G220" s="495"/>
      <c r="H220" s="496"/>
      <c r="I220" s="31"/>
      <c r="J220" s="523" t="s">
        <v>425</v>
      </c>
      <c r="K220" s="52"/>
      <c r="L220" s="52"/>
      <c r="M220" s="52"/>
      <c r="N220" s="52"/>
      <c r="O220" s="52"/>
      <c r="P220" s="52"/>
      <c r="Q220" s="524"/>
      <c r="R220" s="52" t="s">
        <v>426</v>
      </c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4"/>
      <c r="AK220" s="497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498"/>
    </row>
    <row r="221" spans="2:61" ht="20.100000000000001" customHeight="1" x14ac:dyDescent="0.45">
      <c r="B221" s="494"/>
      <c r="C221" s="31"/>
      <c r="D221" s="31"/>
      <c r="E221" s="31"/>
      <c r="F221" s="31"/>
      <c r="G221" s="495"/>
      <c r="H221" s="496"/>
      <c r="I221" s="31"/>
      <c r="J221" s="523" t="s">
        <v>427</v>
      </c>
      <c r="K221" s="52"/>
      <c r="L221" s="52"/>
      <c r="M221" s="52"/>
      <c r="N221" s="52"/>
      <c r="O221" s="52"/>
      <c r="P221" s="52"/>
      <c r="Q221" s="524"/>
      <c r="R221" s="52" t="s">
        <v>428</v>
      </c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4"/>
      <c r="AK221" s="497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498"/>
    </row>
    <row r="222" spans="2:61" ht="20.100000000000001" customHeight="1" x14ac:dyDescent="0.45">
      <c r="B222" s="494"/>
      <c r="C222" s="31"/>
      <c r="D222" s="31"/>
      <c r="E222" s="31"/>
      <c r="F222" s="31"/>
      <c r="G222" s="495"/>
      <c r="H222" s="496"/>
      <c r="I222" s="31"/>
      <c r="J222" s="523" t="s">
        <v>429</v>
      </c>
      <c r="K222" s="52"/>
      <c r="L222" s="52"/>
      <c r="M222" s="52"/>
      <c r="N222" s="52"/>
      <c r="O222" s="52"/>
      <c r="P222" s="52"/>
      <c r="Q222" s="524"/>
      <c r="R222" s="52" t="s">
        <v>430</v>
      </c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4"/>
      <c r="AK222" s="497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498"/>
    </row>
    <row r="223" spans="2:61" ht="20.100000000000001" customHeight="1" x14ac:dyDescent="0.45">
      <c r="B223" s="494"/>
      <c r="C223" s="31"/>
      <c r="D223" s="31"/>
      <c r="E223" s="31"/>
      <c r="F223" s="31"/>
      <c r="G223" s="495"/>
      <c r="H223" s="496"/>
      <c r="I223" s="31"/>
      <c r="J223" s="523" t="s">
        <v>431</v>
      </c>
      <c r="K223" s="52"/>
      <c r="L223" s="52"/>
      <c r="M223" s="52"/>
      <c r="N223" s="52"/>
      <c r="O223" s="52"/>
      <c r="P223" s="52"/>
      <c r="Q223" s="524"/>
      <c r="R223" s="52" t="s">
        <v>432</v>
      </c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4"/>
      <c r="AK223" s="497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498"/>
    </row>
    <row r="224" spans="2:61" ht="20.100000000000001" customHeight="1" x14ac:dyDescent="0.45">
      <c r="B224" s="494"/>
      <c r="C224" s="31"/>
      <c r="D224" s="31"/>
      <c r="E224" s="31"/>
      <c r="F224" s="31"/>
      <c r="G224" s="495"/>
      <c r="H224" s="496"/>
      <c r="I224" s="31"/>
      <c r="J224" s="631" t="s">
        <v>620</v>
      </c>
      <c r="K224" s="52"/>
      <c r="L224" s="52"/>
      <c r="M224" s="52"/>
      <c r="N224" s="52"/>
      <c r="O224" s="52"/>
      <c r="P224" s="52"/>
      <c r="Q224" s="524"/>
      <c r="R224" s="632" t="s">
        <v>621</v>
      </c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4"/>
      <c r="AK224" s="497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498"/>
    </row>
    <row r="225" spans="2:61" ht="20.100000000000001" customHeight="1" x14ac:dyDescent="0.45">
      <c r="B225" s="494"/>
      <c r="C225" s="31"/>
      <c r="D225" s="31"/>
      <c r="E225" s="31"/>
      <c r="F225" s="31"/>
      <c r="G225" s="495"/>
      <c r="H225" s="496"/>
      <c r="I225" s="31"/>
      <c r="J225" s="523" t="s">
        <v>433</v>
      </c>
      <c r="K225" s="52"/>
      <c r="L225" s="52"/>
      <c r="M225" s="52"/>
      <c r="N225" s="52"/>
      <c r="O225" s="52"/>
      <c r="P225" s="52"/>
      <c r="Q225" s="524"/>
      <c r="R225" s="52" t="s">
        <v>434</v>
      </c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4"/>
      <c r="AK225" s="497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498"/>
    </row>
    <row r="226" spans="2:61" ht="20.100000000000001" customHeight="1" thickBot="1" x14ac:dyDescent="0.5">
      <c r="B226" s="494"/>
      <c r="C226" s="31"/>
      <c r="D226" s="31"/>
      <c r="E226" s="31"/>
      <c r="F226" s="31"/>
      <c r="G226" s="495"/>
      <c r="H226" s="496"/>
      <c r="I226" s="31"/>
      <c r="J226" s="523" t="s">
        <v>483</v>
      </c>
      <c r="K226" s="52"/>
      <c r="L226" s="52"/>
      <c r="M226" s="52"/>
      <c r="N226" s="52"/>
      <c r="O226" s="52"/>
      <c r="P226" s="52"/>
      <c r="Q226" s="524"/>
      <c r="R226" s="52" t="s">
        <v>484</v>
      </c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4"/>
      <c r="AK226" s="497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498"/>
    </row>
    <row r="227" spans="2:61" ht="20.100000000000001" customHeight="1" x14ac:dyDescent="0.45">
      <c r="B227" s="488" t="s">
        <v>490</v>
      </c>
      <c r="C227" s="489"/>
      <c r="D227" s="489"/>
      <c r="E227" s="489"/>
      <c r="F227" s="489"/>
      <c r="G227" s="490"/>
      <c r="H227" s="491" t="s">
        <v>376</v>
      </c>
      <c r="I227" s="489"/>
      <c r="J227" s="519" t="s">
        <v>425</v>
      </c>
      <c r="K227" s="520"/>
      <c r="L227" s="520"/>
      <c r="M227" s="520"/>
      <c r="N227" s="520"/>
      <c r="O227" s="520"/>
      <c r="P227" s="520"/>
      <c r="Q227" s="521"/>
      <c r="R227" s="520" t="s">
        <v>438</v>
      </c>
      <c r="S227" s="520"/>
      <c r="T227" s="520"/>
      <c r="U227" s="520"/>
      <c r="V227" s="520"/>
      <c r="W227" s="520"/>
      <c r="X227" s="520"/>
      <c r="Y227" s="520"/>
      <c r="Z227" s="520"/>
      <c r="AA227" s="520"/>
      <c r="AB227" s="520"/>
      <c r="AC227" s="520"/>
      <c r="AD227" s="520"/>
      <c r="AE227" s="520"/>
      <c r="AF227" s="520"/>
      <c r="AG227" s="520"/>
      <c r="AH227" s="520"/>
      <c r="AI227" s="520"/>
      <c r="AJ227" s="521"/>
      <c r="AK227" s="492"/>
      <c r="AL227" s="489"/>
      <c r="AM227" s="489"/>
      <c r="AN227" s="489"/>
      <c r="AO227" s="489"/>
      <c r="AP227" s="489"/>
      <c r="AQ227" s="489"/>
      <c r="AR227" s="489"/>
      <c r="AS227" s="489"/>
      <c r="AT227" s="489"/>
      <c r="AU227" s="489"/>
      <c r="AV227" s="489"/>
      <c r="AW227" s="489"/>
      <c r="AX227" s="489"/>
      <c r="AY227" s="489"/>
      <c r="AZ227" s="489"/>
      <c r="BA227" s="489"/>
      <c r="BB227" s="489"/>
      <c r="BC227" s="489"/>
      <c r="BD227" s="489"/>
      <c r="BE227" s="489"/>
      <c r="BF227" s="489"/>
      <c r="BG227" s="489"/>
      <c r="BH227" s="489"/>
      <c r="BI227" s="493"/>
    </row>
    <row r="228" spans="2:61" ht="20.100000000000001" customHeight="1" x14ac:dyDescent="0.45">
      <c r="B228" s="522"/>
      <c r="C228" s="31"/>
      <c r="D228" s="31"/>
      <c r="E228" s="31"/>
      <c r="F228" s="31"/>
      <c r="G228" s="495"/>
      <c r="H228" s="496"/>
      <c r="I228" s="31"/>
      <c r="J228" s="523" t="s">
        <v>427</v>
      </c>
      <c r="K228" s="52"/>
      <c r="L228" s="52"/>
      <c r="M228" s="52"/>
      <c r="N228" s="52"/>
      <c r="O228" s="52"/>
      <c r="P228" s="52"/>
      <c r="Q228" s="524"/>
      <c r="R228" s="52" t="s">
        <v>439</v>
      </c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4"/>
      <c r="AK228" s="497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498"/>
    </row>
    <row r="229" spans="2:61" ht="20.100000000000001" customHeight="1" x14ac:dyDescent="0.45">
      <c r="B229" s="522"/>
      <c r="C229" s="31"/>
      <c r="D229" s="31"/>
      <c r="E229" s="31"/>
      <c r="F229" s="31"/>
      <c r="G229" s="495"/>
      <c r="H229" s="496"/>
      <c r="I229" s="31"/>
      <c r="J229" s="523" t="s">
        <v>429</v>
      </c>
      <c r="K229" s="52"/>
      <c r="L229" s="52"/>
      <c r="M229" s="52"/>
      <c r="N229" s="52"/>
      <c r="O229" s="52"/>
      <c r="P229" s="52"/>
      <c r="Q229" s="524"/>
      <c r="R229" s="52">
        <v>99</v>
      </c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4"/>
      <c r="AK229" s="497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498"/>
    </row>
    <row r="230" spans="2:61" ht="20.100000000000001" customHeight="1" x14ac:dyDescent="0.45">
      <c r="B230" s="522"/>
      <c r="C230" s="31"/>
      <c r="D230" s="31"/>
      <c r="E230" s="31"/>
      <c r="F230" s="31"/>
      <c r="G230" s="495"/>
      <c r="H230" s="496"/>
      <c r="I230" s="31"/>
      <c r="J230" s="523" t="s">
        <v>431</v>
      </c>
      <c r="K230" s="52"/>
      <c r="L230" s="52"/>
      <c r="M230" s="52"/>
      <c r="N230" s="52"/>
      <c r="O230" s="52"/>
      <c r="P230" s="52"/>
      <c r="Q230" s="524"/>
      <c r="R230" s="52">
        <v>99999</v>
      </c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4"/>
      <c r="AK230" s="497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498"/>
    </row>
    <row r="231" spans="2:61" ht="20.100000000000001" customHeight="1" x14ac:dyDescent="0.45">
      <c r="B231" s="522"/>
      <c r="C231" s="31"/>
      <c r="D231" s="31"/>
      <c r="E231" s="31"/>
      <c r="F231" s="31"/>
      <c r="G231" s="495"/>
      <c r="H231" s="31"/>
      <c r="I231" s="31"/>
      <c r="J231" s="631" t="s">
        <v>620</v>
      </c>
      <c r="K231" s="52"/>
      <c r="L231" s="52"/>
      <c r="M231" s="52"/>
      <c r="N231" s="52"/>
      <c r="O231" s="52"/>
      <c r="P231" s="52"/>
      <c r="Q231" s="524"/>
      <c r="R231" s="52" t="s">
        <v>441</v>
      </c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4"/>
      <c r="AK231" s="497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498"/>
    </row>
    <row r="232" spans="2:61" ht="20.100000000000001" customHeight="1" x14ac:dyDescent="0.45">
      <c r="B232" s="522"/>
      <c r="C232" s="31"/>
      <c r="D232" s="31"/>
      <c r="E232" s="31"/>
      <c r="F232" s="31"/>
      <c r="G232" s="495"/>
      <c r="H232" s="31"/>
      <c r="I232" s="31"/>
      <c r="J232" s="523" t="s">
        <v>433</v>
      </c>
      <c r="K232" s="52"/>
      <c r="L232" s="52"/>
      <c r="M232" s="52"/>
      <c r="N232" s="52"/>
      <c r="O232" s="52"/>
      <c r="P232" s="52"/>
      <c r="Q232" s="524"/>
      <c r="R232" s="52" t="s">
        <v>442</v>
      </c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4"/>
      <c r="AK232" s="497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498"/>
    </row>
    <row r="233" spans="2:61" ht="20.100000000000001" customHeight="1" x14ac:dyDescent="0.45">
      <c r="B233" s="522"/>
      <c r="C233" s="31"/>
      <c r="D233" s="31"/>
      <c r="E233" s="31"/>
      <c r="F233" s="31"/>
      <c r="G233" s="495"/>
      <c r="H233" s="31"/>
      <c r="I233" s="31"/>
      <c r="J233" s="523" t="s">
        <v>483</v>
      </c>
      <c r="K233" s="52"/>
      <c r="L233" s="52"/>
      <c r="M233" s="52"/>
      <c r="N233" s="52"/>
      <c r="O233" s="52"/>
      <c r="P233" s="52"/>
      <c r="Q233" s="524"/>
      <c r="R233" s="52" t="s">
        <v>491</v>
      </c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4"/>
      <c r="AK233" s="497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498"/>
    </row>
    <row r="234" spans="2:61" ht="20.100000000000001" customHeight="1" x14ac:dyDescent="0.45">
      <c r="B234" s="522"/>
      <c r="C234" s="31"/>
      <c r="D234" s="31"/>
      <c r="E234" s="31"/>
      <c r="F234" s="31"/>
      <c r="G234" s="495"/>
      <c r="H234" s="499" t="s">
        <v>345</v>
      </c>
      <c r="I234" s="55"/>
      <c r="J234" s="499" t="s">
        <v>445</v>
      </c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00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01"/>
    </row>
    <row r="235" spans="2:61" ht="20.100000000000001" customHeight="1" x14ac:dyDescent="0.45">
      <c r="B235" s="522"/>
      <c r="C235" s="31"/>
      <c r="D235" s="31"/>
      <c r="E235" s="31"/>
      <c r="F235" s="31"/>
      <c r="G235" s="495"/>
      <c r="H235" s="496"/>
      <c r="I235" s="31"/>
      <c r="J235" s="496" t="s">
        <v>446</v>
      </c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497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498"/>
    </row>
    <row r="236" spans="2:61" ht="20.100000000000001" customHeight="1" x14ac:dyDescent="0.45">
      <c r="B236" s="494"/>
      <c r="C236" s="31"/>
      <c r="D236" s="31"/>
      <c r="E236" s="31"/>
      <c r="F236" s="31"/>
      <c r="G236" s="495"/>
      <c r="I236" s="31"/>
      <c r="J236" s="496" t="s">
        <v>447</v>
      </c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497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498"/>
    </row>
    <row r="237" spans="2:61" ht="20.100000000000001" customHeight="1" x14ac:dyDescent="0.45">
      <c r="B237" s="494"/>
      <c r="C237" s="31"/>
      <c r="D237" s="31"/>
      <c r="E237" s="31"/>
      <c r="F237" s="31"/>
      <c r="G237" s="495"/>
      <c r="I237" s="31"/>
      <c r="J237" s="496" t="s">
        <v>448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497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498"/>
    </row>
    <row r="238" spans="2:61" ht="20.100000000000001" customHeight="1" x14ac:dyDescent="0.45">
      <c r="B238" s="494"/>
      <c r="C238" s="31"/>
      <c r="D238" s="31"/>
      <c r="E238" s="31"/>
      <c r="F238" s="31"/>
      <c r="G238" s="495"/>
      <c r="I238" s="31"/>
      <c r="J238" s="496" t="s">
        <v>449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497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498"/>
    </row>
    <row r="239" spans="2:61" ht="20.100000000000001" customHeight="1" x14ac:dyDescent="0.45">
      <c r="B239" s="494"/>
      <c r="C239" s="31"/>
      <c r="D239" s="31"/>
      <c r="E239" s="31"/>
      <c r="F239" s="31"/>
      <c r="G239" s="495"/>
      <c r="H239" s="496"/>
      <c r="I239" s="31"/>
      <c r="J239" s="496" t="s">
        <v>450</v>
      </c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497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498"/>
    </row>
    <row r="240" spans="2:61" ht="20.100000000000001" customHeight="1" x14ac:dyDescent="0.45">
      <c r="B240" s="494"/>
      <c r="C240" s="31"/>
      <c r="D240" s="31"/>
      <c r="E240" s="31"/>
      <c r="F240" s="31"/>
      <c r="G240" s="495"/>
      <c r="H240" s="496"/>
      <c r="I240" s="31"/>
      <c r="J240" s="496" t="s">
        <v>451</v>
      </c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497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498"/>
    </row>
    <row r="241" spans="2:61" ht="20.100000000000001" customHeight="1" x14ac:dyDescent="0.45">
      <c r="B241" s="494"/>
      <c r="C241" s="31"/>
      <c r="D241" s="31"/>
      <c r="E241" s="31"/>
      <c r="F241" s="31"/>
      <c r="G241" s="495"/>
      <c r="H241" s="499" t="s">
        <v>346</v>
      </c>
      <c r="I241" s="55"/>
      <c r="J241" s="499" t="s">
        <v>452</v>
      </c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00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01"/>
    </row>
    <row r="242" spans="2:61" ht="20.100000000000001" customHeight="1" x14ac:dyDescent="0.45">
      <c r="B242" s="494"/>
      <c r="C242" s="31"/>
      <c r="D242" s="31"/>
      <c r="E242" s="31"/>
      <c r="F242" s="31"/>
      <c r="G242" s="495"/>
      <c r="H242" s="496"/>
      <c r="I242" s="31"/>
      <c r="J242" s="496"/>
      <c r="K242" s="31" t="s">
        <v>453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497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498"/>
    </row>
    <row r="243" spans="2:61" ht="20.100000000000001" customHeight="1" x14ac:dyDescent="0.45">
      <c r="B243" s="494"/>
      <c r="C243" s="31"/>
      <c r="D243" s="31"/>
      <c r="E243" s="31"/>
      <c r="F243" s="31"/>
      <c r="G243" s="495"/>
      <c r="H243" s="496"/>
      <c r="I243" s="31"/>
      <c r="J243" s="496"/>
      <c r="K243" s="31"/>
      <c r="L243" s="31"/>
      <c r="M243" s="31" t="s">
        <v>454</v>
      </c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497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498"/>
    </row>
    <row r="244" spans="2:61" ht="20.100000000000001" customHeight="1" x14ac:dyDescent="0.45">
      <c r="B244" s="494"/>
      <c r="C244" s="31"/>
      <c r="D244" s="31"/>
      <c r="E244" s="31"/>
      <c r="F244" s="31"/>
      <c r="G244" s="495"/>
      <c r="H244" s="496"/>
      <c r="I244" s="31"/>
      <c r="J244" s="496" t="s">
        <v>452</v>
      </c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497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498"/>
    </row>
    <row r="245" spans="2:61" ht="20.100000000000001" customHeight="1" x14ac:dyDescent="0.45">
      <c r="B245" s="494"/>
      <c r="C245" s="31"/>
      <c r="D245" s="31"/>
      <c r="E245" s="31"/>
      <c r="F245" s="31"/>
      <c r="G245" s="495"/>
      <c r="H245" s="496"/>
      <c r="I245" s="31"/>
      <c r="J245" s="496"/>
      <c r="K245" s="31" t="s">
        <v>455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497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498"/>
    </row>
    <row r="246" spans="2:61" ht="20.100000000000001" customHeight="1" x14ac:dyDescent="0.45">
      <c r="B246" s="494"/>
      <c r="C246" s="31"/>
      <c r="D246" s="31"/>
      <c r="E246" s="31"/>
      <c r="F246" s="31"/>
      <c r="G246" s="495"/>
      <c r="H246" s="496"/>
      <c r="I246" s="31"/>
      <c r="J246" s="496"/>
      <c r="K246" s="31"/>
      <c r="L246" s="31"/>
      <c r="M246" s="31" t="s">
        <v>456</v>
      </c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497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498"/>
    </row>
    <row r="247" spans="2:61" ht="20.100000000000001" customHeight="1" x14ac:dyDescent="0.45">
      <c r="B247" s="494"/>
      <c r="C247" s="31"/>
      <c r="D247" s="31"/>
      <c r="E247" s="31"/>
      <c r="F247" s="31"/>
      <c r="G247" s="495"/>
      <c r="H247" s="496"/>
      <c r="I247" s="31"/>
      <c r="J247" s="496" t="s">
        <v>457</v>
      </c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497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498"/>
    </row>
    <row r="248" spans="2:61" ht="20.100000000000001" customHeight="1" x14ac:dyDescent="0.45">
      <c r="B248" s="494"/>
      <c r="C248" s="31"/>
      <c r="D248" s="31"/>
      <c r="E248" s="31"/>
      <c r="F248" s="31"/>
      <c r="G248" s="495"/>
      <c r="H248" s="496"/>
      <c r="I248" s="31"/>
      <c r="J248" s="496"/>
      <c r="K248" s="31" t="s">
        <v>458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497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498"/>
    </row>
    <row r="249" spans="2:61" ht="20.100000000000001" customHeight="1" x14ac:dyDescent="0.45">
      <c r="B249" s="494"/>
      <c r="C249" s="31"/>
      <c r="D249" s="31"/>
      <c r="E249" s="31"/>
      <c r="F249" s="31"/>
      <c r="G249" s="495"/>
      <c r="H249" s="496"/>
      <c r="I249" s="31"/>
      <c r="J249" s="496"/>
      <c r="K249" s="31"/>
      <c r="L249" s="31"/>
      <c r="M249" s="31" t="s">
        <v>459</v>
      </c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497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498"/>
    </row>
    <row r="250" spans="2:61" ht="20.100000000000001" customHeight="1" x14ac:dyDescent="0.45">
      <c r="B250" s="494"/>
      <c r="C250" s="31"/>
      <c r="D250" s="31"/>
      <c r="E250" s="31"/>
      <c r="F250" s="31"/>
      <c r="G250" s="495"/>
      <c r="H250" s="496"/>
      <c r="I250" s="31"/>
      <c r="J250" s="496" t="s">
        <v>452</v>
      </c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497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498"/>
    </row>
    <row r="251" spans="2:61" ht="20.100000000000001" customHeight="1" x14ac:dyDescent="0.45">
      <c r="B251" s="494"/>
      <c r="C251" s="31"/>
      <c r="D251" s="31"/>
      <c r="E251" s="31"/>
      <c r="F251" s="31"/>
      <c r="G251" s="495"/>
      <c r="H251" s="496"/>
      <c r="I251" s="31"/>
      <c r="J251" s="496"/>
      <c r="K251" s="31" t="s">
        <v>460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497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498"/>
    </row>
    <row r="252" spans="2:61" ht="20.100000000000001" customHeight="1" x14ac:dyDescent="0.45">
      <c r="B252" s="494"/>
      <c r="C252" s="31"/>
      <c r="D252" s="31"/>
      <c r="E252" s="31"/>
      <c r="F252" s="31"/>
      <c r="G252" s="495"/>
      <c r="H252" s="496"/>
      <c r="I252" s="31"/>
      <c r="J252" s="496"/>
      <c r="K252" s="31"/>
      <c r="L252" s="31"/>
      <c r="M252" s="31" t="s">
        <v>461</v>
      </c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497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498"/>
    </row>
    <row r="253" spans="2:61" ht="20.100000000000001" customHeight="1" x14ac:dyDescent="0.45">
      <c r="B253" s="494"/>
      <c r="C253" s="31"/>
      <c r="D253" s="31"/>
      <c r="E253" s="31"/>
      <c r="F253" s="31"/>
      <c r="G253" s="495"/>
      <c r="H253" s="496"/>
      <c r="I253" s="31"/>
      <c r="J253" s="496" t="s">
        <v>457</v>
      </c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497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498"/>
    </row>
    <row r="254" spans="2:61" ht="20.100000000000001" customHeight="1" x14ac:dyDescent="0.45">
      <c r="B254" s="494"/>
      <c r="C254" s="31"/>
      <c r="D254" s="31"/>
      <c r="E254" s="31"/>
      <c r="F254" s="31"/>
      <c r="G254" s="495"/>
      <c r="H254" s="496"/>
      <c r="I254" s="31"/>
      <c r="J254" s="496"/>
      <c r="K254" s="31" t="s">
        <v>462</v>
      </c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497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498"/>
    </row>
    <row r="255" spans="2:61" ht="20.100000000000001" customHeight="1" x14ac:dyDescent="0.45">
      <c r="B255" s="494"/>
      <c r="C255" s="31"/>
      <c r="D255" s="31"/>
      <c r="E255" s="31"/>
      <c r="F255" s="31"/>
      <c r="G255" s="495"/>
      <c r="H255" s="496"/>
      <c r="I255" s="31"/>
      <c r="J255" s="496"/>
      <c r="K255" s="31"/>
      <c r="L255" s="31"/>
      <c r="M255" s="31" t="s">
        <v>463</v>
      </c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497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498"/>
    </row>
    <row r="256" spans="2:61" ht="20.100000000000001" customHeight="1" x14ac:dyDescent="0.45">
      <c r="B256" s="494"/>
      <c r="C256" s="31"/>
      <c r="D256" s="31"/>
      <c r="E256" s="31"/>
      <c r="F256" s="31"/>
      <c r="G256" s="495"/>
      <c r="H256" s="496"/>
      <c r="I256" s="31"/>
      <c r="J256" s="496" t="s">
        <v>457</v>
      </c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497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498"/>
    </row>
    <row r="257" spans="2:61" ht="20.100000000000001" customHeight="1" x14ac:dyDescent="0.45">
      <c r="B257" s="494"/>
      <c r="C257" s="31"/>
      <c r="D257" s="31"/>
      <c r="E257" s="31"/>
      <c r="F257" s="31"/>
      <c r="G257" s="495"/>
      <c r="H257" s="496"/>
      <c r="I257" s="31"/>
      <c r="J257" s="496"/>
      <c r="K257" s="31" t="s">
        <v>464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497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498"/>
    </row>
    <row r="258" spans="2:61" ht="20.100000000000001" customHeight="1" x14ac:dyDescent="0.45">
      <c r="B258" s="494"/>
      <c r="C258" s="31"/>
      <c r="D258" s="31"/>
      <c r="E258" s="31"/>
      <c r="F258" s="31"/>
      <c r="G258" s="495"/>
      <c r="H258" s="496"/>
      <c r="I258" s="31"/>
      <c r="J258" s="496"/>
      <c r="K258" s="31"/>
      <c r="L258" s="31"/>
      <c r="M258" s="31" t="s">
        <v>465</v>
      </c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497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498"/>
    </row>
    <row r="259" spans="2:61" ht="20.100000000000001" customHeight="1" x14ac:dyDescent="0.45">
      <c r="B259" s="494"/>
      <c r="C259" s="31"/>
      <c r="D259" s="31"/>
      <c r="E259" s="31"/>
      <c r="F259" s="31"/>
      <c r="G259" s="495"/>
      <c r="H259" s="502"/>
      <c r="I259" s="503"/>
      <c r="J259" s="502"/>
      <c r="K259" s="503"/>
      <c r="L259" s="503" t="s">
        <v>414</v>
      </c>
      <c r="M259" s="503" t="s">
        <v>466</v>
      </c>
      <c r="N259" s="503"/>
      <c r="O259" s="503"/>
      <c r="P259" s="503"/>
      <c r="Q259" s="503"/>
      <c r="R259" s="503"/>
      <c r="S259" s="503"/>
      <c r="T259" s="503"/>
      <c r="U259" s="503"/>
      <c r="V259" s="503"/>
      <c r="W259" s="503"/>
      <c r="X259" s="503"/>
      <c r="Y259" s="503"/>
      <c r="Z259" s="503"/>
      <c r="AA259" s="503"/>
      <c r="AB259" s="503"/>
      <c r="AC259" s="503"/>
      <c r="AD259" s="503"/>
      <c r="AE259" s="503"/>
      <c r="AF259" s="503"/>
      <c r="AG259" s="503"/>
      <c r="AH259" s="503"/>
      <c r="AI259" s="503"/>
      <c r="AJ259" s="503"/>
      <c r="AK259" s="504"/>
      <c r="AL259" s="503"/>
      <c r="AM259" s="503"/>
      <c r="AN259" s="503"/>
      <c r="AO259" s="503"/>
      <c r="AP259" s="503"/>
      <c r="AQ259" s="503"/>
      <c r="AR259" s="503"/>
      <c r="AS259" s="503"/>
      <c r="AT259" s="503"/>
      <c r="AU259" s="503"/>
      <c r="AV259" s="503"/>
      <c r="AW259" s="503"/>
      <c r="AX259" s="503"/>
      <c r="AY259" s="503"/>
      <c r="AZ259" s="503"/>
      <c r="BA259" s="503"/>
      <c r="BB259" s="503"/>
      <c r="BC259" s="503"/>
      <c r="BD259" s="503"/>
      <c r="BE259" s="503"/>
      <c r="BF259" s="503"/>
      <c r="BG259" s="503"/>
      <c r="BH259" s="503"/>
      <c r="BI259" s="505"/>
    </row>
    <row r="260" spans="2:61" ht="20.100000000000001" customHeight="1" x14ac:dyDescent="0.45">
      <c r="B260" s="494"/>
      <c r="C260" s="31"/>
      <c r="D260" s="31"/>
      <c r="E260" s="31"/>
      <c r="F260" s="31"/>
      <c r="G260" s="495"/>
      <c r="H260" s="496" t="s">
        <v>347</v>
      </c>
      <c r="I260" s="31"/>
      <c r="J260" s="496"/>
      <c r="K260" s="31" t="s">
        <v>486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497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498"/>
    </row>
    <row r="261" spans="2:61" ht="20.100000000000001" customHeight="1" x14ac:dyDescent="0.45">
      <c r="B261" s="494"/>
      <c r="C261" s="31"/>
      <c r="D261" s="31"/>
      <c r="E261" s="31"/>
      <c r="F261" s="31"/>
      <c r="G261" s="495"/>
      <c r="H261" s="496"/>
      <c r="I261" s="31"/>
      <c r="J261" s="496" t="s">
        <v>487</v>
      </c>
      <c r="K261" s="31"/>
      <c r="L261" s="31" t="s">
        <v>488</v>
      </c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497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498"/>
    </row>
    <row r="262" spans="2:61" ht="20.100000000000001" customHeight="1" x14ac:dyDescent="0.45">
      <c r="B262" s="494"/>
      <c r="C262" s="31"/>
      <c r="D262" s="31"/>
      <c r="E262" s="31"/>
      <c r="F262" s="31"/>
      <c r="G262" s="495"/>
      <c r="H262" s="496"/>
      <c r="I262" s="31"/>
      <c r="J262" s="496" t="s">
        <v>414</v>
      </c>
      <c r="K262" s="31" t="s">
        <v>467</v>
      </c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496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498"/>
    </row>
    <row r="263" spans="2:61" ht="20.100000000000001" customHeight="1" x14ac:dyDescent="0.45">
      <c r="B263" s="494"/>
      <c r="C263" s="31"/>
      <c r="D263" s="31"/>
      <c r="E263" s="31"/>
      <c r="F263" s="31"/>
      <c r="G263" s="495"/>
      <c r="H263" s="496"/>
      <c r="I263" s="31"/>
      <c r="J263" s="496"/>
      <c r="K263" s="31"/>
      <c r="L263" s="31"/>
      <c r="M263" s="31" t="s">
        <v>468</v>
      </c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496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498"/>
    </row>
    <row r="264" spans="2:61" ht="20.100000000000001" customHeight="1" x14ac:dyDescent="0.45">
      <c r="B264" s="494"/>
      <c r="C264" s="31"/>
      <c r="D264" s="31"/>
      <c r="E264" s="31"/>
      <c r="F264" s="31"/>
      <c r="G264" s="495"/>
      <c r="H264" s="496"/>
      <c r="I264" s="31"/>
      <c r="J264" s="496"/>
      <c r="K264" s="31"/>
      <c r="L264" s="31" t="s">
        <v>414</v>
      </c>
      <c r="M264" s="31" t="s">
        <v>469</v>
      </c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496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498"/>
    </row>
    <row r="265" spans="2:61" ht="20.100000000000001" customHeight="1" x14ac:dyDescent="0.45">
      <c r="B265" s="494"/>
      <c r="C265" s="31"/>
      <c r="D265" s="31"/>
      <c r="E265" s="31"/>
      <c r="F265" s="31"/>
      <c r="G265" s="495"/>
      <c r="H265" s="496"/>
      <c r="I265" s="31"/>
      <c r="J265" s="496"/>
      <c r="K265" s="31" t="s">
        <v>470</v>
      </c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496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498"/>
    </row>
    <row r="266" spans="2:61" ht="20.100000000000001" customHeight="1" x14ac:dyDescent="0.45">
      <c r="B266" s="494"/>
      <c r="C266" s="31"/>
      <c r="D266" s="31"/>
      <c r="E266" s="31"/>
      <c r="F266" s="31"/>
      <c r="G266" s="495"/>
      <c r="H266" s="496"/>
      <c r="I266" s="31"/>
      <c r="J266" s="496" t="s">
        <v>414</v>
      </c>
      <c r="K266" s="31" t="s">
        <v>492</v>
      </c>
      <c r="L266" s="31" t="s">
        <v>467</v>
      </c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496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498"/>
    </row>
    <row r="267" spans="2:61" ht="111" customHeight="1" x14ac:dyDescent="0.45">
      <c r="B267" s="494"/>
      <c r="C267" s="31"/>
      <c r="D267" s="31"/>
      <c r="E267" s="31"/>
      <c r="F267" s="31"/>
      <c r="G267" s="495"/>
      <c r="H267" s="496"/>
      <c r="I267" s="31"/>
      <c r="J267" s="496"/>
      <c r="K267" s="31"/>
      <c r="L267" s="708" t="s">
        <v>471</v>
      </c>
      <c r="M267" s="708"/>
      <c r="N267" s="708"/>
      <c r="O267" s="708"/>
      <c r="P267" s="708"/>
      <c r="Q267" s="708"/>
      <c r="R267" s="708"/>
      <c r="S267" s="708"/>
      <c r="T267" s="708"/>
      <c r="U267" s="708"/>
      <c r="V267" s="708"/>
      <c r="W267" s="708"/>
      <c r="X267" s="708"/>
      <c r="Y267" s="708"/>
      <c r="Z267" s="708"/>
      <c r="AA267" s="708"/>
      <c r="AB267" s="708"/>
      <c r="AC267" s="708"/>
      <c r="AD267" s="708"/>
      <c r="AE267" s="708"/>
      <c r="AF267" s="708"/>
      <c r="AG267" s="708"/>
      <c r="AH267" s="708"/>
      <c r="AI267" s="708"/>
      <c r="AJ267" s="709"/>
      <c r="AK267" s="710" t="s">
        <v>472</v>
      </c>
      <c r="AL267" s="711"/>
      <c r="AM267" s="711"/>
      <c r="AN267" s="711"/>
      <c r="AO267" s="711"/>
      <c r="AP267" s="711"/>
      <c r="AQ267" s="711"/>
      <c r="AR267" s="711"/>
      <c r="AS267" s="711"/>
      <c r="AT267" s="711"/>
      <c r="AU267" s="711"/>
      <c r="AV267" s="711"/>
      <c r="AW267" s="711"/>
      <c r="AX267" s="711"/>
      <c r="AY267" s="711"/>
      <c r="AZ267" s="711"/>
      <c r="BA267" s="711"/>
      <c r="BB267" s="711"/>
      <c r="BC267" s="711"/>
      <c r="BD267" s="711"/>
      <c r="BE267" s="711"/>
      <c r="BF267" s="711"/>
      <c r="BG267" s="711"/>
      <c r="BH267" s="711"/>
      <c r="BI267" s="712"/>
    </row>
    <row r="268" spans="2:61" ht="20.100000000000001" customHeight="1" x14ac:dyDescent="0.45">
      <c r="B268" s="494"/>
      <c r="C268" s="31"/>
      <c r="D268" s="31"/>
      <c r="E268" s="31"/>
      <c r="F268" s="31"/>
      <c r="G268" s="495"/>
      <c r="H268" s="496"/>
      <c r="I268" s="31"/>
      <c r="J268" s="496"/>
      <c r="K268" s="31" t="s">
        <v>470</v>
      </c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496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498"/>
    </row>
    <row r="269" spans="2:61" ht="20.100000000000001" customHeight="1" x14ac:dyDescent="0.45">
      <c r="B269" s="494"/>
      <c r="C269" s="31"/>
      <c r="D269" s="31"/>
      <c r="E269" s="31"/>
      <c r="F269" s="31"/>
      <c r="G269" s="495"/>
      <c r="H269" s="499" t="s">
        <v>473</v>
      </c>
      <c r="I269" s="55"/>
      <c r="J269" s="499" t="s">
        <v>438</v>
      </c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00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01"/>
    </row>
    <row r="270" spans="2:61" ht="20.100000000000001" customHeight="1" x14ac:dyDescent="0.45">
      <c r="B270" s="494"/>
      <c r="C270" s="31"/>
      <c r="D270" s="31"/>
      <c r="E270" s="31"/>
      <c r="F270" s="31"/>
      <c r="G270" s="495"/>
      <c r="H270" s="496"/>
      <c r="I270" s="31"/>
      <c r="J270" s="496" t="s">
        <v>439</v>
      </c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497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498"/>
    </row>
    <row r="271" spans="2:61" ht="20.100000000000001" customHeight="1" x14ac:dyDescent="0.45">
      <c r="B271" s="494"/>
      <c r="C271" s="31"/>
      <c r="D271" s="31"/>
      <c r="E271" s="31"/>
      <c r="F271" s="31"/>
      <c r="G271" s="495"/>
      <c r="H271" s="496"/>
      <c r="I271" s="31"/>
      <c r="J271" s="496" t="s">
        <v>440</v>
      </c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497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498"/>
    </row>
    <row r="272" spans="2:61" ht="20.100000000000001" customHeight="1" x14ac:dyDescent="0.45">
      <c r="B272" s="494"/>
      <c r="C272" s="31"/>
      <c r="D272" s="31"/>
      <c r="E272" s="31"/>
      <c r="F272" s="31"/>
      <c r="G272" s="495"/>
      <c r="H272" s="496"/>
      <c r="I272" s="31"/>
      <c r="J272" s="496" t="s">
        <v>474</v>
      </c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497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498"/>
    </row>
    <row r="273" spans="2:61" ht="20.100000000000001" customHeight="1" thickBot="1" x14ac:dyDescent="0.5">
      <c r="B273" s="494"/>
      <c r="C273" s="31"/>
      <c r="D273" s="31"/>
      <c r="E273" s="31"/>
      <c r="F273" s="31"/>
      <c r="G273" s="495"/>
      <c r="H273" s="496"/>
      <c r="I273" s="31"/>
      <c r="J273" s="496" t="s">
        <v>475</v>
      </c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497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498"/>
    </row>
    <row r="274" spans="2:61" ht="20.100000000000001" customHeight="1" x14ac:dyDescent="0.45">
      <c r="B274" s="488" t="s">
        <v>493</v>
      </c>
      <c r="C274" s="489"/>
      <c r="D274" s="489"/>
      <c r="E274" s="489"/>
      <c r="F274" s="489"/>
      <c r="G274" s="490"/>
      <c r="H274" s="491" t="s">
        <v>376</v>
      </c>
      <c r="I274" s="489"/>
      <c r="J274" s="519" t="s">
        <v>494</v>
      </c>
      <c r="K274" s="520"/>
      <c r="L274" s="520"/>
      <c r="M274" s="520"/>
      <c r="N274" s="520"/>
      <c r="O274" s="520"/>
      <c r="P274" s="520"/>
      <c r="Q274" s="521"/>
      <c r="R274" s="520">
        <v>0</v>
      </c>
      <c r="S274" s="520"/>
      <c r="T274" s="520"/>
      <c r="U274" s="520"/>
      <c r="V274" s="520"/>
      <c r="W274" s="520"/>
      <c r="X274" s="520"/>
      <c r="Y274" s="520"/>
      <c r="Z274" s="520"/>
      <c r="AA274" s="520"/>
      <c r="AB274" s="520"/>
      <c r="AC274" s="520"/>
      <c r="AD274" s="520"/>
      <c r="AE274" s="520"/>
      <c r="AF274" s="520"/>
      <c r="AG274" s="520"/>
      <c r="AH274" s="520"/>
      <c r="AI274" s="520"/>
      <c r="AJ274" s="521"/>
      <c r="AK274" s="492" t="s">
        <v>495</v>
      </c>
      <c r="AL274" s="489"/>
      <c r="AM274" s="489"/>
      <c r="AN274" s="489"/>
      <c r="AO274" s="489"/>
      <c r="AP274" s="489"/>
      <c r="AQ274" s="489"/>
      <c r="AR274" s="489"/>
      <c r="AS274" s="489"/>
      <c r="AT274" s="489"/>
      <c r="AU274" s="489"/>
      <c r="AV274" s="489"/>
      <c r="AW274" s="489"/>
      <c r="AX274" s="489"/>
      <c r="AY274" s="489"/>
      <c r="AZ274" s="489"/>
      <c r="BA274" s="489"/>
      <c r="BB274" s="489"/>
      <c r="BC274" s="489"/>
      <c r="BD274" s="489"/>
      <c r="BE274" s="489"/>
      <c r="BF274" s="489"/>
      <c r="BG274" s="489"/>
      <c r="BH274" s="489"/>
      <c r="BI274" s="493"/>
    </row>
    <row r="275" spans="2:61" ht="20.100000000000001" customHeight="1" x14ac:dyDescent="0.45">
      <c r="B275" s="522" t="s">
        <v>496</v>
      </c>
      <c r="C275" s="31"/>
      <c r="D275" s="31"/>
      <c r="E275" s="31"/>
      <c r="F275" s="31"/>
      <c r="G275" s="495"/>
      <c r="H275" s="496"/>
      <c r="I275" s="31"/>
      <c r="J275" s="523" t="s">
        <v>429</v>
      </c>
      <c r="K275" s="52"/>
      <c r="L275" s="52"/>
      <c r="M275" s="52"/>
      <c r="N275" s="52"/>
      <c r="O275" s="52"/>
      <c r="P275" s="52"/>
      <c r="Q275" s="524"/>
      <c r="R275" s="52">
        <v>0</v>
      </c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4"/>
      <c r="AK275" s="497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498"/>
    </row>
    <row r="276" spans="2:61" ht="20.100000000000001" customHeight="1" x14ac:dyDescent="0.45">
      <c r="B276" s="522" t="s">
        <v>497</v>
      </c>
      <c r="C276" s="31"/>
      <c r="D276" s="31"/>
      <c r="E276" s="31"/>
      <c r="F276" s="31"/>
      <c r="G276" s="495"/>
      <c r="H276" s="496"/>
      <c r="I276" s="31"/>
      <c r="J276" s="523" t="s">
        <v>431</v>
      </c>
      <c r="K276" s="52"/>
      <c r="L276" s="52"/>
      <c r="M276" s="52"/>
      <c r="N276" s="52"/>
      <c r="O276" s="52"/>
      <c r="P276" s="52"/>
      <c r="Q276" s="524"/>
      <c r="R276" s="52" t="s">
        <v>498</v>
      </c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4"/>
      <c r="AK276" s="497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498"/>
    </row>
    <row r="277" spans="2:61" ht="20.100000000000001" customHeight="1" x14ac:dyDescent="0.45">
      <c r="B277" s="522"/>
      <c r="C277" s="31"/>
      <c r="D277" s="31"/>
      <c r="E277" s="31"/>
      <c r="F277" s="31"/>
      <c r="G277" s="495"/>
      <c r="H277" s="496"/>
      <c r="I277" s="31"/>
      <c r="J277" s="631" t="s">
        <v>620</v>
      </c>
      <c r="K277" s="52"/>
      <c r="L277" s="52"/>
      <c r="M277" s="52"/>
      <c r="N277" s="52"/>
      <c r="O277" s="52"/>
      <c r="P277" s="52"/>
      <c r="Q277" s="524"/>
      <c r="R277" s="632" t="s">
        <v>622</v>
      </c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4"/>
      <c r="AK277" s="497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498"/>
    </row>
    <row r="278" spans="2:61" ht="20.100000000000001" customHeight="1" x14ac:dyDescent="0.45">
      <c r="B278" s="522"/>
      <c r="C278" s="31"/>
      <c r="D278" s="31"/>
      <c r="E278" s="31"/>
      <c r="F278" s="31"/>
      <c r="G278" s="495"/>
      <c r="H278" s="31"/>
      <c r="I278" s="31"/>
      <c r="J278" s="523" t="s">
        <v>433</v>
      </c>
      <c r="K278" s="52"/>
      <c r="L278" s="52"/>
      <c r="M278" s="52"/>
      <c r="N278" s="52"/>
      <c r="O278" s="52"/>
      <c r="P278" s="52"/>
      <c r="Q278" s="524"/>
      <c r="R278" s="52" t="s">
        <v>499</v>
      </c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4"/>
      <c r="AK278" s="497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498"/>
    </row>
    <row r="279" spans="2:61" ht="20.100000000000001" customHeight="1" x14ac:dyDescent="0.45">
      <c r="B279" s="522"/>
      <c r="C279" s="31"/>
      <c r="D279" s="31"/>
      <c r="E279" s="31"/>
      <c r="F279" s="31"/>
      <c r="G279" s="495"/>
      <c r="H279" s="31"/>
      <c r="I279" s="31"/>
      <c r="J279" s="523" t="s">
        <v>435</v>
      </c>
      <c r="K279" s="52"/>
      <c r="L279" s="52"/>
      <c r="M279" s="52"/>
      <c r="N279" s="52"/>
      <c r="O279" s="52"/>
      <c r="P279" s="52"/>
      <c r="Q279" s="524"/>
      <c r="R279" s="52" t="s">
        <v>500</v>
      </c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4"/>
      <c r="AK279" s="497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498"/>
    </row>
    <row r="280" spans="2:61" ht="20.100000000000001" customHeight="1" x14ac:dyDescent="0.45">
      <c r="B280" s="522"/>
      <c r="C280" s="31"/>
      <c r="D280" s="31"/>
      <c r="E280" s="31"/>
      <c r="F280" s="31"/>
      <c r="G280" s="495"/>
      <c r="H280" s="31"/>
      <c r="I280" s="31"/>
      <c r="J280" s="523" t="s">
        <v>483</v>
      </c>
      <c r="K280" s="52"/>
      <c r="L280" s="52"/>
      <c r="M280" s="52"/>
      <c r="N280" s="52"/>
      <c r="O280" s="52"/>
      <c r="P280" s="52"/>
      <c r="Q280" s="524"/>
      <c r="R280" s="52" t="s">
        <v>501</v>
      </c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4"/>
      <c r="AK280" s="497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498"/>
    </row>
    <row r="281" spans="2:61" ht="20.100000000000001" customHeight="1" x14ac:dyDescent="0.45">
      <c r="B281" s="522"/>
      <c r="C281" s="31"/>
      <c r="D281" s="31"/>
      <c r="E281" s="31"/>
      <c r="F281" s="31"/>
      <c r="G281" s="495"/>
      <c r="H281" s="499" t="s">
        <v>345</v>
      </c>
      <c r="I281" s="55"/>
      <c r="J281" s="499" t="s">
        <v>502</v>
      </c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00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  <c r="BI281" s="501"/>
    </row>
    <row r="282" spans="2:61" ht="20.100000000000001" customHeight="1" x14ac:dyDescent="0.45">
      <c r="B282" s="494"/>
      <c r="C282" s="31"/>
      <c r="D282" s="31"/>
      <c r="E282" s="31"/>
      <c r="F282" s="31"/>
      <c r="G282" s="495"/>
      <c r="H282" s="499" t="s">
        <v>503</v>
      </c>
      <c r="I282" s="55"/>
      <c r="J282" s="633" t="s">
        <v>623</v>
      </c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00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01"/>
    </row>
    <row r="283" spans="2:61" ht="20.100000000000001" customHeight="1" thickBot="1" x14ac:dyDescent="0.5">
      <c r="B283" s="494"/>
      <c r="C283" s="31"/>
      <c r="D283" s="31"/>
      <c r="E283" s="31"/>
      <c r="F283" s="31"/>
      <c r="G283" s="495"/>
      <c r="H283" s="626" t="s">
        <v>504</v>
      </c>
      <c r="I283" s="627"/>
      <c r="J283" s="634" t="s">
        <v>623</v>
      </c>
      <c r="K283" s="627"/>
      <c r="L283" s="627"/>
      <c r="M283" s="627"/>
      <c r="N283" s="627"/>
      <c r="O283" s="627"/>
      <c r="P283" s="627"/>
      <c r="Q283" s="627"/>
      <c r="R283" s="627"/>
      <c r="S283" s="627"/>
      <c r="T283" s="627"/>
      <c r="U283" s="627"/>
      <c r="V283" s="627"/>
      <c r="W283" s="627"/>
      <c r="X283" s="627"/>
      <c r="Y283" s="627"/>
      <c r="Z283" s="627"/>
      <c r="AA283" s="627"/>
      <c r="AB283" s="627"/>
      <c r="AC283" s="627"/>
      <c r="AD283" s="627"/>
      <c r="AE283" s="627"/>
      <c r="AF283" s="627"/>
      <c r="AG283" s="627"/>
      <c r="AH283" s="627"/>
      <c r="AI283" s="627"/>
      <c r="AJ283" s="627"/>
      <c r="AK283" s="628"/>
      <c r="AL283" s="627"/>
      <c r="AM283" s="627"/>
      <c r="AN283" s="627"/>
      <c r="AO283" s="627"/>
      <c r="AP283" s="627"/>
      <c r="AQ283" s="627"/>
      <c r="AR283" s="627"/>
      <c r="AS283" s="627"/>
      <c r="AT283" s="627"/>
      <c r="AU283" s="627"/>
      <c r="AV283" s="627"/>
      <c r="AW283" s="627"/>
      <c r="AX283" s="627"/>
      <c r="AY283" s="627"/>
      <c r="AZ283" s="627"/>
      <c r="BA283" s="627"/>
      <c r="BB283" s="627"/>
      <c r="BC283" s="627"/>
      <c r="BD283" s="627"/>
      <c r="BE283" s="627"/>
      <c r="BF283" s="627"/>
      <c r="BG283" s="627"/>
      <c r="BH283" s="627"/>
      <c r="BI283" s="629"/>
    </row>
    <row r="284" spans="2:61" ht="20.100000000000001" customHeight="1" x14ac:dyDescent="0.45">
      <c r="B284" s="488" t="s">
        <v>505</v>
      </c>
      <c r="C284" s="489"/>
      <c r="D284" s="489"/>
      <c r="E284" s="489"/>
      <c r="F284" s="489"/>
      <c r="G284" s="490"/>
      <c r="H284" s="491" t="s">
        <v>376</v>
      </c>
      <c r="I284" s="489"/>
      <c r="J284" s="519" t="s">
        <v>506</v>
      </c>
      <c r="K284" s="520"/>
      <c r="L284" s="520"/>
      <c r="M284" s="520"/>
      <c r="N284" s="520"/>
      <c r="O284" s="520"/>
      <c r="P284" s="520"/>
      <c r="Q284" s="521"/>
      <c r="R284" s="520" t="s">
        <v>507</v>
      </c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  <c r="AG284" s="520"/>
      <c r="AH284" s="520"/>
      <c r="AI284" s="520"/>
      <c r="AJ284" s="521"/>
      <c r="AK284" s="492"/>
      <c r="AL284" s="489"/>
      <c r="AM284" s="489"/>
      <c r="AN284" s="489"/>
      <c r="AO284" s="489"/>
      <c r="AP284" s="489"/>
      <c r="AQ284" s="489"/>
      <c r="AR284" s="489"/>
      <c r="AS284" s="489"/>
      <c r="AT284" s="489"/>
      <c r="AU284" s="489"/>
      <c r="AV284" s="489"/>
      <c r="AW284" s="489"/>
      <c r="AX284" s="489"/>
      <c r="AY284" s="489"/>
      <c r="AZ284" s="489"/>
      <c r="BA284" s="489"/>
      <c r="BB284" s="489"/>
      <c r="BC284" s="489"/>
      <c r="BD284" s="489"/>
      <c r="BE284" s="489"/>
      <c r="BF284" s="489"/>
      <c r="BG284" s="489"/>
      <c r="BH284" s="489"/>
      <c r="BI284" s="493"/>
    </row>
    <row r="285" spans="2:61" ht="20.100000000000001" customHeight="1" x14ac:dyDescent="0.45">
      <c r="B285" s="522" t="s">
        <v>496</v>
      </c>
      <c r="C285" s="31"/>
      <c r="D285" s="31"/>
      <c r="E285" s="31"/>
      <c r="F285" s="31"/>
      <c r="G285" s="495"/>
      <c r="H285" s="496"/>
      <c r="I285" s="31"/>
      <c r="J285" s="523" t="s">
        <v>429</v>
      </c>
      <c r="K285" s="52"/>
      <c r="L285" s="52"/>
      <c r="M285" s="52"/>
      <c r="N285" s="52"/>
      <c r="O285" s="52"/>
      <c r="P285" s="52"/>
      <c r="Q285" s="524"/>
      <c r="R285" s="52">
        <v>0</v>
      </c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4"/>
      <c r="AK285" s="497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498"/>
    </row>
    <row r="286" spans="2:61" ht="20.100000000000001" customHeight="1" x14ac:dyDescent="0.45">
      <c r="B286" s="522" t="s">
        <v>508</v>
      </c>
      <c r="C286" s="31"/>
      <c r="D286" s="31"/>
      <c r="E286" s="31"/>
      <c r="F286" s="31"/>
      <c r="G286" s="495"/>
      <c r="H286" s="496"/>
      <c r="I286" s="31"/>
      <c r="J286" s="523" t="s">
        <v>431</v>
      </c>
      <c r="K286" s="52"/>
      <c r="L286" s="52"/>
      <c r="M286" s="52"/>
      <c r="N286" s="52"/>
      <c r="O286" s="52"/>
      <c r="P286" s="52"/>
      <c r="Q286" s="524"/>
      <c r="R286" s="52">
        <v>0</v>
      </c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4"/>
      <c r="AK286" s="497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498"/>
    </row>
    <row r="287" spans="2:61" ht="20.100000000000001" customHeight="1" x14ac:dyDescent="0.45">
      <c r="B287" s="522"/>
      <c r="C287" s="31"/>
      <c r="D287" s="31"/>
      <c r="E287" s="31"/>
      <c r="F287" s="31"/>
      <c r="G287" s="495"/>
      <c r="H287" s="496"/>
      <c r="I287" s="31"/>
      <c r="J287" s="631" t="s">
        <v>620</v>
      </c>
      <c r="K287" s="52"/>
      <c r="L287" s="52"/>
      <c r="M287" s="52"/>
      <c r="N287" s="52"/>
      <c r="O287" s="52"/>
      <c r="P287" s="52"/>
      <c r="Q287" s="524"/>
      <c r="R287" s="632" t="s">
        <v>622</v>
      </c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4"/>
      <c r="AK287" s="497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498"/>
    </row>
    <row r="288" spans="2:61" ht="20.100000000000001" customHeight="1" x14ac:dyDescent="0.45">
      <c r="B288" s="522"/>
      <c r="C288" s="31"/>
      <c r="D288" s="31"/>
      <c r="E288" s="31"/>
      <c r="F288" s="31"/>
      <c r="G288" s="495"/>
      <c r="H288" s="31"/>
      <c r="I288" s="31"/>
      <c r="J288" s="523" t="s">
        <v>433</v>
      </c>
      <c r="K288" s="52"/>
      <c r="L288" s="52"/>
      <c r="M288" s="52"/>
      <c r="N288" s="52"/>
      <c r="O288" s="52"/>
      <c r="P288" s="52"/>
      <c r="Q288" s="524"/>
      <c r="R288" s="52" t="s">
        <v>499</v>
      </c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4"/>
      <c r="AK288" s="497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498"/>
    </row>
    <row r="289" spans="2:61" ht="20.100000000000001" customHeight="1" x14ac:dyDescent="0.45">
      <c r="B289" s="522"/>
      <c r="C289" s="31"/>
      <c r="D289" s="31"/>
      <c r="E289" s="31"/>
      <c r="F289" s="31"/>
      <c r="G289" s="495"/>
      <c r="H289" s="31"/>
      <c r="I289" s="31"/>
      <c r="J289" s="523" t="s">
        <v>435</v>
      </c>
      <c r="K289" s="52"/>
      <c r="L289" s="52"/>
      <c r="M289" s="52"/>
      <c r="N289" s="52"/>
      <c r="O289" s="52"/>
      <c r="P289" s="52"/>
      <c r="Q289" s="524"/>
      <c r="R289" s="52" t="s">
        <v>500</v>
      </c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4"/>
      <c r="AK289" s="497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498"/>
    </row>
    <row r="290" spans="2:61" ht="20.100000000000001" customHeight="1" x14ac:dyDescent="0.45">
      <c r="B290" s="522"/>
      <c r="C290" s="31"/>
      <c r="D290" s="31"/>
      <c r="E290" s="31"/>
      <c r="F290" s="31"/>
      <c r="G290" s="495"/>
      <c r="H290" s="31"/>
      <c r="I290" s="31"/>
      <c r="J290" s="523" t="s">
        <v>483</v>
      </c>
      <c r="K290" s="52"/>
      <c r="L290" s="52"/>
      <c r="M290" s="52"/>
      <c r="N290" s="52"/>
      <c r="O290" s="52"/>
      <c r="P290" s="52"/>
      <c r="Q290" s="524"/>
      <c r="R290" s="52" t="s">
        <v>501</v>
      </c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4"/>
      <c r="AK290" s="497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498"/>
    </row>
    <row r="291" spans="2:61" ht="20.100000000000001" customHeight="1" x14ac:dyDescent="0.45">
      <c r="B291" s="522"/>
      <c r="C291" s="31"/>
      <c r="D291" s="31"/>
      <c r="E291" s="31"/>
      <c r="F291" s="31"/>
      <c r="G291" s="495"/>
      <c r="H291" s="499" t="s">
        <v>345</v>
      </c>
      <c r="I291" s="55"/>
      <c r="J291" s="499" t="s">
        <v>502</v>
      </c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00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  <c r="BI291" s="501"/>
    </row>
    <row r="292" spans="2:61" ht="20.100000000000001" customHeight="1" x14ac:dyDescent="0.45">
      <c r="B292" s="494"/>
      <c r="C292" s="31"/>
      <c r="D292" s="31"/>
      <c r="E292" s="31"/>
      <c r="F292" s="31"/>
      <c r="G292" s="495"/>
      <c r="H292" s="499" t="s">
        <v>503</v>
      </c>
      <c r="I292" s="55"/>
      <c r="J292" s="633" t="s">
        <v>624</v>
      </c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00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01"/>
    </row>
    <row r="293" spans="2:61" ht="20.100000000000001" customHeight="1" thickBot="1" x14ac:dyDescent="0.5">
      <c r="B293" s="494"/>
      <c r="C293" s="31"/>
      <c r="D293" s="31"/>
      <c r="E293" s="31"/>
      <c r="F293" s="31"/>
      <c r="G293" s="495"/>
      <c r="H293" s="626" t="s">
        <v>504</v>
      </c>
      <c r="I293" s="627"/>
      <c r="J293" s="634" t="s">
        <v>624</v>
      </c>
      <c r="K293" s="627"/>
      <c r="L293" s="627"/>
      <c r="M293" s="627"/>
      <c r="N293" s="627"/>
      <c r="O293" s="627"/>
      <c r="P293" s="627"/>
      <c r="Q293" s="627"/>
      <c r="R293" s="627"/>
      <c r="S293" s="627"/>
      <c r="T293" s="627"/>
      <c r="U293" s="627"/>
      <c r="V293" s="627"/>
      <c r="W293" s="627"/>
      <c r="X293" s="627"/>
      <c r="Y293" s="627"/>
      <c r="Z293" s="627"/>
      <c r="AA293" s="627"/>
      <c r="AB293" s="627"/>
      <c r="AC293" s="627"/>
      <c r="AD293" s="627"/>
      <c r="AE293" s="627"/>
      <c r="AF293" s="627"/>
      <c r="AG293" s="627"/>
      <c r="AH293" s="627"/>
      <c r="AI293" s="627"/>
      <c r="AJ293" s="627"/>
      <c r="AK293" s="628"/>
      <c r="AL293" s="627"/>
      <c r="AM293" s="627"/>
      <c r="AN293" s="627"/>
      <c r="AO293" s="627"/>
      <c r="AP293" s="627"/>
      <c r="AQ293" s="627"/>
      <c r="AR293" s="627"/>
      <c r="AS293" s="627"/>
      <c r="AT293" s="627"/>
      <c r="AU293" s="627"/>
      <c r="AV293" s="627"/>
      <c r="AW293" s="627"/>
      <c r="AX293" s="627"/>
      <c r="AY293" s="627"/>
      <c r="AZ293" s="627"/>
      <c r="BA293" s="627"/>
      <c r="BB293" s="627"/>
      <c r="BC293" s="627"/>
      <c r="BD293" s="627"/>
      <c r="BE293" s="627"/>
      <c r="BF293" s="627"/>
      <c r="BG293" s="627"/>
      <c r="BH293" s="627"/>
      <c r="BI293" s="629"/>
    </row>
    <row r="294" spans="2:61" ht="20.100000000000001" customHeight="1" x14ac:dyDescent="0.45">
      <c r="B294" s="488" t="s">
        <v>509</v>
      </c>
      <c r="C294" s="489"/>
      <c r="D294" s="489"/>
      <c r="E294" s="489"/>
      <c r="F294" s="489"/>
      <c r="G294" s="490"/>
      <c r="H294" s="491" t="s">
        <v>408</v>
      </c>
      <c r="I294" s="489"/>
      <c r="J294" s="519" t="s">
        <v>510</v>
      </c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  <c r="AA294" s="520"/>
      <c r="AB294" s="520"/>
      <c r="AC294" s="520"/>
      <c r="AD294" s="520"/>
      <c r="AE294" s="520"/>
      <c r="AF294" s="520"/>
      <c r="AG294" s="520"/>
      <c r="AH294" s="520"/>
      <c r="AI294" s="520"/>
      <c r="AJ294" s="521"/>
      <c r="AK294" s="492"/>
      <c r="AL294" s="489"/>
      <c r="AM294" s="489"/>
      <c r="AN294" s="489"/>
      <c r="AO294" s="489"/>
      <c r="AP294" s="489"/>
      <c r="AQ294" s="489"/>
      <c r="AR294" s="489"/>
      <c r="AS294" s="489"/>
      <c r="AT294" s="489"/>
      <c r="AU294" s="489"/>
      <c r="AV294" s="489"/>
      <c r="AW294" s="489"/>
      <c r="AX294" s="489"/>
      <c r="AY294" s="489"/>
      <c r="AZ294" s="489"/>
      <c r="BA294" s="489"/>
      <c r="BB294" s="489"/>
      <c r="BC294" s="489"/>
      <c r="BD294" s="489"/>
      <c r="BE294" s="489"/>
      <c r="BF294" s="489"/>
      <c r="BG294" s="489"/>
      <c r="BH294" s="489"/>
      <c r="BI294" s="493"/>
    </row>
    <row r="295" spans="2:61" ht="20.100000000000001" customHeight="1" x14ac:dyDescent="0.45">
      <c r="B295" s="522" t="s">
        <v>511</v>
      </c>
      <c r="C295" s="31"/>
      <c r="D295" s="31"/>
      <c r="E295" s="31"/>
      <c r="F295" s="31"/>
      <c r="G295" s="495"/>
      <c r="H295" s="523" t="s">
        <v>410</v>
      </c>
      <c r="I295" s="524"/>
      <c r="J295" s="523" t="s">
        <v>512</v>
      </c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4"/>
      <c r="AK295" s="497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498"/>
    </row>
    <row r="296" spans="2:61" ht="20.100000000000001" customHeight="1" x14ac:dyDescent="0.45">
      <c r="B296" s="522"/>
      <c r="C296" s="31"/>
      <c r="D296" s="31"/>
      <c r="E296" s="31"/>
      <c r="F296" s="31"/>
      <c r="G296" s="495"/>
      <c r="H296" s="496" t="s">
        <v>412</v>
      </c>
      <c r="I296" s="31"/>
      <c r="J296" s="499"/>
      <c r="K296" s="55" t="s">
        <v>417</v>
      </c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625"/>
      <c r="AK296" s="497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498"/>
    </row>
    <row r="297" spans="2:61" ht="20.100000000000001" customHeight="1" x14ac:dyDescent="0.45">
      <c r="B297" s="522"/>
      <c r="C297" s="31"/>
      <c r="D297" s="31"/>
      <c r="E297" s="31"/>
      <c r="F297" s="31"/>
      <c r="G297" s="495"/>
      <c r="H297" s="496"/>
      <c r="I297" s="31"/>
      <c r="J297" s="496" t="s">
        <v>414</v>
      </c>
      <c r="K297" s="630" t="s">
        <v>619</v>
      </c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495"/>
      <c r="AK297" s="497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498"/>
    </row>
    <row r="298" spans="2:61" ht="20.100000000000001" customHeight="1" x14ac:dyDescent="0.45">
      <c r="B298" s="522"/>
      <c r="C298" s="31"/>
      <c r="D298" s="31"/>
      <c r="E298" s="31"/>
      <c r="F298" s="31"/>
      <c r="G298" s="495"/>
      <c r="H298" s="499" t="s">
        <v>419</v>
      </c>
      <c r="I298" s="55"/>
      <c r="J298" s="499" t="s">
        <v>420</v>
      </c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00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01"/>
    </row>
    <row r="299" spans="2:61" ht="20.100000000000001" customHeight="1" x14ac:dyDescent="0.45">
      <c r="B299" s="522"/>
      <c r="C299" s="31"/>
      <c r="D299" s="31"/>
      <c r="E299" s="31"/>
      <c r="F299" s="31"/>
      <c r="G299" s="495"/>
      <c r="H299" s="496"/>
      <c r="I299" s="31"/>
      <c r="J299" s="496"/>
      <c r="K299" s="31" t="s">
        <v>421</v>
      </c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497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498"/>
    </row>
    <row r="300" spans="2:61" ht="20.100000000000001" customHeight="1" x14ac:dyDescent="0.45">
      <c r="B300" s="494"/>
      <c r="C300" s="31"/>
      <c r="D300" s="31"/>
      <c r="E300" s="31"/>
      <c r="F300" s="31"/>
      <c r="G300" s="495"/>
      <c r="I300" s="31"/>
      <c r="J300" s="496"/>
      <c r="K300" s="31"/>
      <c r="L300" s="31" t="s">
        <v>513</v>
      </c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497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498"/>
    </row>
    <row r="301" spans="2:61" ht="20.100000000000001" customHeight="1" x14ac:dyDescent="0.45">
      <c r="B301" s="494"/>
      <c r="C301" s="31"/>
      <c r="D301" s="31"/>
      <c r="E301" s="31"/>
      <c r="F301" s="31"/>
      <c r="G301" s="495"/>
      <c r="H301" s="496"/>
      <c r="I301" s="31"/>
      <c r="J301" s="496" t="s">
        <v>423</v>
      </c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497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498"/>
    </row>
    <row r="302" spans="2:61" ht="20.100000000000001" customHeight="1" x14ac:dyDescent="0.45">
      <c r="B302" s="494"/>
      <c r="C302" s="31"/>
      <c r="D302" s="31"/>
      <c r="E302" s="31"/>
      <c r="F302" s="31"/>
      <c r="G302" s="495"/>
      <c r="H302" s="496"/>
      <c r="I302" s="31"/>
      <c r="J302" s="496"/>
      <c r="K302" s="31" t="s">
        <v>424</v>
      </c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497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498"/>
    </row>
    <row r="303" spans="2:61" ht="20.100000000000001" customHeight="1" x14ac:dyDescent="0.45">
      <c r="B303" s="494"/>
      <c r="C303" s="31"/>
      <c r="D303" s="31"/>
      <c r="E303" s="31"/>
      <c r="F303" s="31"/>
      <c r="G303" s="495"/>
      <c r="H303" s="496"/>
      <c r="I303" s="31"/>
      <c r="J303" s="523" t="s">
        <v>431</v>
      </c>
      <c r="K303" s="52"/>
      <c r="L303" s="52"/>
      <c r="M303" s="52"/>
      <c r="N303" s="52"/>
      <c r="O303" s="52"/>
      <c r="P303" s="52"/>
      <c r="Q303" s="524"/>
      <c r="R303" s="52" t="s">
        <v>514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4"/>
      <c r="AK303" s="497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498"/>
    </row>
    <row r="304" spans="2:61" ht="20.100000000000001" customHeight="1" x14ac:dyDescent="0.45">
      <c r="B304" s="494"/>
      <c r="C304" s="31"/>
      <c r="D304" s="31"/>
      <c r="E304" s="31"/>
      <c r="F304" s="31"/>
      <c r="G304" s="495"/>
      <c r="H304" s="496"/>
      <c r="I304" s="31"/>
      <c r="J304" s="631" t="s">
        <v>620</v>
      </c>
      <c r="K304" s="52"/>
      <c r="L304" s="52"/>
      <c r="M304" s="52"/>
      <c r="N304" s="52"/>
      <c r="O304" s="52"/>
      <c r="P304" s="52"/>
      <c r="Q304" s="524"/>
      <c r="R304" s="632" t="s">
        <v>621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4"/>
      <c r="AK304" s="497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498"/>
    </row>
    <row r="305" spans="2:61" ht="20.100000000000001" customHeight="1" thickBot="1" x14ac:dyDescent="0.5">
      <c r="B305" s="494"/>
      <c r="C305" s="31"/>
      <c r="D305" s="31"/>
      <c r="E305" s="31"/>
      <c r="F305" s="31"/>
      <c r="G305" s="495"/>
      <c r="H305" s="496"/>
      <c r="I305" s="31"/>
      <c r="J305" s="523" t="s">
        <v>515</v>
      </c>
      <c r="K305" s="52"/>
      <c r="L305" s="52"/>
      <c r="M305" s="52"/>
      <c r="N305" s="52"/>
      <c r="O305" s="52"/>
      <c r="P305" s="52"/>
      <c r="Q305" s="524"/>
      <c r="R305" s="52" t="s">
        <v>516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4"/>
      <c r="AK305" s="497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498"/>
    </row>
    <row r="306" spans="2:61" ht="20.100000000000001" customHeight="1" x14ac:dyDescent="0.45">
      <c r="B306" s="488" t="s">
        <v>517</v>
      </c>
      <c r="C306" s="489"/>
      <c r="D306" s="489"/>
      <c r="E306" s="489"/>
      <c r="F306" s="489"/>
      <c r="G306" s="490"/>
      <c r="H306" s="491" t="s">
        <v>376</v>
      </c>
      <c r="I306" s="489"/>
      <c r="J306" s="519" t="s">
        <v>431</v>
      </c>
      <c r="K306" s="520"/>
      <c r="L306" s="520"/>
      <c r="M306" s="520"/>
      <c r="N306" s="520"/>
      <c r="O306" s="520"/>
      <c r="P306" s="520"/>
      <c r="Q306" s="521"/>
      <c r="R306" s="520" t="s">
        <v>440</v>
      </c>
      <c r="S306" s="520"/>
      <c r="T306" s="520"/>
      <c r="U306" s="520"/>
      <c r="V306" s="520"/>
      <c r="W306" s="520"/>
      <c r="X306" s="520"/>
      <c r="Y306" s="520"/>
      <c r="Z306" s="520"/>
      <c r="AA306" s="520"/>
      <c r="AB306" s="520"/>
      <c r="AC306" s="520"/>
      <c r="AD306" s="520"/>
      <c r="AE306" s="520"/>
      <c r="AF306" s="520"/>
      <c r="AG306" s="520"/>
      <c r="AH306" s="520"/>
      <c r="AI306" s="520"/>
      <c r="AJ306" s="521"/>
      <c r="AK306" s="492"/>
      <c r="AL306" s="489"/>
      <c r="AM306" s="489"/>
      <c r="AN306" s="489"/>
      <c r="AO306" s="489"/>
      <c r="AP306" s="489"/>
      <c r="AQ306" s="489"/>
      <c r="AR306" s="489"/>
      <c r="AS306" s="489"/>
      <c r="AT306" s="489"/>
      <c r="AU306" s="489"/>
      <c r="AV306" s="489"/>
      <c r="AW306" s="489"/>
      <c r="AX306" s="489"/>
      <c r="AY306" s="489"/>
      <c r="AZ306" s="489"/>
      <c r="BA306" s="489"/>
      <c r="BB306" s="489"/>
      <c r="BC306" s="489"/>
      <c r="BD306" s="489"/>
      <c r="BE306" s="489"/>
      <c r="BF306" s="489"/>
      <c r="BG306" s="489"/>
      <c r="BH306" s="489"/>
      <c r="BI306" s="493"/>
    </row>
    <row r="307" spans="2:61" ht="20.100000000000001" customHeight="1" x14ac:dyDescent="0.45">
      <c r="B307" s="522"/>
      <c r="C307" s="31"/>
      <c r="D307" s="31"/>
      <c r="E307" s="31"/>
      <c r="F307" s="31"/>
      <c r="G307" s="495"/>
      <c r="H307" s="496"/>
      <c r="I307" s="31"/>
      <c r="J307" s="631" t="s">
        <v>620</v>
      </c>
      <c r="K307" s="52"/>
      <c r="L307" s="52"/>
      <c r="M307" s="52"/>
      <c r="N307" s="52"/>
      <c r="O307" s="52"/>
      <c r="P307" s="52"/>
      <c r="Q307" s="524"/>
      <c r="R307" s="52" t="s">
        <v>518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4"/>
      <c r="AK307" s="497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498"/>
    </row>
    <row r="308" spans="2:61" ht="20.100000000000001" customHeight="1" x14ac:dyDescent="0.45">
      <c r="B308" s="522"/>
      <c r="C308" s="31"/>
      <c r="D308" s="31"/>
      <c r="E308" s="31"/>
      <c r="F308" s="31"/>
      <c r="G308" s="495"/>
      <c r="H308" s="496"/>
      <c r="I308" s="31"/>
      <c r="J308" s="523" t="s">
        <v>519</v>
      </c>
      <c r="K308" s="52"/>
      <c r="L308" s="52"/>
      <c r="M308" s="52"/>
      <c r="N308" s="52"/>
      <c r="O308" s="52"/>
      <c r="P308" s="52"/>
      <c r="Q308" s="524"/>
      <c r="R308" s="52" t="s">
        <v>520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4"/>
      <c r="AK308" s="497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498"/>
    </row>
    <row r="309" spans="2:61" ht="20.100000000000001" customHeight="1" x14ac:dyDescent="0.45">
      <c r="B309" s="522"/>
      <c r="C309" s="31"/>
      <c r="D309" s="31"/>
      <c r="E309" s="31"/>
      <c r="F309" s="31"/>
      <c r="G309" s="495"/>
      <c r="H309" s="496"/>
      <c r="I309" s="31"/>
      <c r="J309" s="523" t="s">
        <v>521</v>
      </c>
      <c r="K309" s="52"/>
      <c r="L309" s="52"/>
      <c r="M309" s="52"/>
      <c r="N309" s="52"/>
      <c r="O309" s="52"/>
      <c r="P309" s="52"/>
      <c r="Q309" s="524"/>
      <c r="R309" s="52" t="s">
        <v>491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4"/>
      <c r="AK309" s="497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498"/>
    </row>
    <row r="310" spans="2:61" ht="20.100000000000001" customHeight="1" x14ac:dyDescent="0.45">
      <c r="B310" s="522"/>
      <c r="C310" s="31"/>
      <c r="D310" s="31"/>
      <c r="E310" s="31"/>
      <c r="F310" s="31"/>
      <c r="G310" s="495"/>
      <c r="H310" s="499" t="s">
        <v>345</v>
      </c>
      <c r="I310" s="55"/>
      <c r="J310" s="499" t="s">
        <v>522</v>
      </c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00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01"/>
    </row>
    <row r="311" spans="2:61" ht="20.100000000000001" customHeight="1" x14ac:dyDescent="0.45">
      <c r="B311" s="522"/>
      <c r="C311" s="31"/>
      <c r="D311" s="31"/>
      <c r="E311" s="31"/>
      <c r="F311" s="31"/>
      <c r="G311" s="495"/>
      <c r="H311" s="496"/>
      <c r="I311" s="31"/>
      <c r="J311" s="496" t="s">
        <v>523</v>
      </c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497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498"/>
    </row>
    <row r="312" spans="2:61" ht="20.100000000000001" customHeight="1" x14ac:dyDescent="0.45">
      <c r="B312" s="494"/>
      <c r="C312" s="31"/>
      <c r="D312" s="31"/>
      <c r="E312" s="31"/>
      <c r="F312" s="31"/>
      <c r="G312" s="495"/>
      <c r="I312" s="31"/>
      <c r="J312" s="496" t="s">
        <v>524</v>
      </c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497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498"/>
    </row>
    <row r="313" spans="2:61" ht="20.100000000000001" customHeight="1" x14ac:dyDescent="0.45">
      <c r="B313" s="494"/>
      <c r="C313" s="31"/>
      <c r="D313" s="31"/>
      <c r="E313" s="31"/>
      <c r="F313" s="31"/>
      <c r="G313" s="495"/>
      <c r="I313" s="31"/>
      <c r="J313" s="496" t="s">
        <v>525</v>
      </c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497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498"/>
    </row>
    <row r="314" spans="2:61" ht="20.100000000000001" customHeight="1" x14ac:dyDescent="0.45">
      <c r="B314" s="494"/>
      <c r="C314" s="31"/>
      <c r="D314" s="31"/>
      <c r="E314" s="31"/>
      <c r="F314" s="31"/>
      <c r="G314" s="495"/>
      <c r="I314" s="31"/>
      <c r="J314" s="496" t="s">
        <v>526</v>
      </c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497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498"/>
    </row>
    <row r="315" spans="2:61" ht="20.100000000000001" customHeight="1" x14ac:dyDescent="0.45">
      <c r="B315" s="494"/>
      <c r="C315" s="31"/>
      <c r="D315" s="31"/>
      <c r="E315" s="31"/>
      <c r="F315" s="31"/>
      <c r="G315" s="495"/>
      <c r="H315" s="496"/>
      <c r="I315" s="31"/>
      <c r="J315" s="496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497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498"/>
    </row>
    <row r="316" spans="2:61" ht="20.100000000000001" customHeight="1" x14ac:dyDescent="0.45">
      <c r="B316" s="494"/>
      <c r="C316" s="31"/>
      <c r="D316" s="31"/>
      <c r="E316" s="31"/>
      <c r="F316" s="31"/>
      <c r="G316" s="495"/>
      <c r="H316" s="496"/>
      <c r="I316" s="31"/>
      <c r="J316" s="496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497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498"/>
    </row>
    <row r="317" spans="2:61" ht="20.100000000000001" customHeight="1" x14ac:dyDescent="0.45">
      <c r="B317" s="494"/>
      <c r="C317" s="31"/>
      <c r="D317" s="31"/>
      <c r="E317" s="31"/>
      <c r="F317" s="31"/>
      <c r="G317" s="495"/>
      <c r="H317" s="499" t="s">
        <v>346</v>
      </c>
      <c r="I317" s="55"/>
      <c r="J317" s="499" t="s">
        <v>452</v>
      </c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00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01"/>
    </row>
    <row r="318" spans="2:61" ht="20.100000000000001" customHeight="1" x14ac:dyDescent="0.45">
      <c r="B318" s="494"/>
      <c r="C318" s="31"/>
      <c r="D318" s="31"/>
      <c r="E318" s="31"/>
      <c r="F318" s="31"/>
      <c r="G318" s="495"/>
      <c r="H318" s="496"/>
      <c r="I318" s="31"/>
      <c r="J318" s="496"/>
      <c r="K318" s="31" t="s">
        <v>527</v>
      </c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497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498"/>
    </row>
    <row r="319" spans="2:61" ht="20.100000000000001" customHeight="1" x14ac:dyDescent="0.45">
      <c r="B319" s="494"/>
      <c r="C319" s="31"/>
      <c r="D319" s="31"/>
      <c r="E319" s="31"/>
      <c r="F319" s="31"/>
      <c r="G319" s="495"/>
      <c r="H319" s="496"/>
      <c r="I319" s="31"/>
      <c r="J319" s="496"/>
      <c r="K319" s="31"/>
      <c r="L319" s="31"/>
      <c r="M319" s="31" t="s">
        <v>528</v>
      </c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497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498"/>
    </row>
    <row r="320" spans="2:61" ht="20.100000000000001" customHeight="1" x14ac:dyDescent="0.45">
      <c r="B320" s="494"/>
      <c r="C320" s="31"/>
      <c r="D320" s="31"/>
      <c r="E320" s="31"/>
      <c r="F320" s="31"/>
      <c r="G320" s="495"/>
      <c r="H320" s="496"/>
      <c r="I320" s="31"/>
      <c r="J320" s="496" t="s">
        <v>452</v>
      </c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497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498"/>
    </row>
    <row r="321" spans="2:61" ht="20.100000000000001" customHeight="1" x14ac:dyDescent="0.45">
      <c r="B321" s="494"/>
      <c r="C321" s="31"/>
      <c r="D321" s="31"/>
      <c r="E321" s="31"/>
      <c r="F321" s="31"/>
      <c r="G321" s="495"/>
      <c r="H321" s="496"/>
      <c r="I321" s="31"/>
      <c r="J321" s="496"/>
      <c r="K321" s="31" t="s">
        <v>453</v>
      </c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497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498"/>
    </row>
    <row r="322" spans="2:61" ht="20.100000000000001" customHeight="1" x14ac:dyDescent="0.45">
      <c r="B322" s="494"/>
      <c r="C322" s="31"/>
      <c r="D322" s="31"/>
      <c r="E322" s="31"/>
      <c r="F322" s="31"/>
      <c r="G322" s="495"/>
      <c r="H322" s="496"/>
      <c r="I322" s="31"/>
      <c r="J322" s="496"/>
      <c r="K322" s="31"/>
      <c r="L322" s="31"/>
      <c r="M322" s="31" t="s">
        <v>529</v>
      </c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497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498"/>
    </row>
    <row r="323" spans="2:61" ht="20.100000000000001" customHeight="1" x14ac:dyDescent="0.45">
      <c r="B323" s="494"/>
      <c r="C323" s="31"/>
      <c r="D323" s="31"/>
      <c r="E323" s="31"/>
      <c r="F323" s="31"/>
      <c r="G323" s="495"/>
      <c r="H323" s="496"/>
      <c r="I323" s="31"/>
      <c r="J323" s="496" t="s">
        <v>452</v>
      </c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497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498"/>
    </row>
    <row r="324" spans="2:61" ht="20.100000000000001" customHeight="1" x14ac:dyDescent="0.45">
      <c r="B324" s="494"/>
      <c r="C324" s="31"/>
      <c r="D324" s="31"/>
      <c r="E324" s="31"/>
      <c r="F324" s="31"/>
      <c r="G324" s="495"/>
      <c r="H324" s="496"/>
      <c r="I324" s="31"/>
      <c r="J324" s="496"/>
      <c r="K324" s="31" t="s">
        <v>530</v>
      </c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497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498"/>
    </row>
    <row r="325" spans="2:61" ht="20.100000000000001" customHeight="1" x14ac:dyDescent="0.45">
      <c r="B325" s="494"/>
      <c r="C325" s="31"/>
      <c r="D325" s="31"/>
      <c r="E325" s="31"/>
      <c r="F325" s="31"/>
      <c r="G325" s="495"/>
      <c r="H325" s="496"/>
      <c r="I325" s="31"/>
      <c r="J325" s="496"/>
      <c r="K325" s="31"/>
      <c r="L325" s="31"/>
      <c r="M325" s="31" t="s">
        <v>531</v>
      </c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497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498"/>
    </row>
    <row r="326" spans="2:61" ht="20.100000000000001" customHeight="1" x14ac:dyDescent="0.45">
      <c r="B326" s="494"/>
      <c r="C326" s="31"/>
      <c r="D326" s="31"/>
      <c r="E326" s="31"/>
      <c r="F326" s="31"/>
      <c r="G326" s="495"/>
      <c r="H326" s="496"/>
      <c r="I326" s="31"/>
      <c r="J326" s="496" t="s">
        <v>457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497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498"/>
    </row>
    <row r="327" spans="2:61" ht="20.100000000000001" customHeight="1" x14ac:dyDescent="0.45">
      <c r="B327" s="494"/>
      <c r="C327" s="31"/>
      <c r="D327" s="31"/>
      <c r="E327" s="31"/>
      <c r="F327" s="31"/>
      <c r="G327" s="495"/>
      <c r="H327" s="496"/>
      <c r="I327" s="31"/>
      <c r="J327" s="496"/>
      <c r="K327" s="31" t="s">
        <v>464</v>
      </c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497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498"/>
    </row>
    <row r="328" spans="2:61" ht="20.100000000000001" customHeight="1" x14ac:dyDescent="0.45">
      <c r="B328" s="494"/>
      <c r="C328" s="31"/>
      <c r="D328" s="31"/>
      <c r="E328" s="31"/>
      <c r="F328" s="31"/>
      <c r="G328" s="495"/>
      <c r="H328" s="496"/>
      <c r="I328" s="31"/>
      <c r="J328" s="496"/>
      <c r="K328" s="31"/>
      <c r="L328" s="31"/>
      <c r="M328" s="31" t="s">
        <v>532</v>
      </c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497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498"/>
    </row>
    <row r="329" spans="2:61" ht="20.100000000000001" customHeight="1" x14ac:dyDescent="0.45">
      <c r="B329" s="494"/>
      <c r="C329" s="31"/>
      <c r="D329" s="31"/>
      <c r="E329" s="31"/>
      <c r="F329" s="31"/>
      <c r="G329" s="495"/>
      <c r="H329" s="496"/>
      <c r="I329" s="31"/>
      <c r="J329" s="496"/>
      <c r="K329" s="31"/>
      <c r="L329" s="31" t="s">
        <v>414</v>
      </c>
      <c r="M329" s="31" t="s">
        <v>533</v>
      </c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497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498"/>
    </row>
    <row r="330" spans="2:61" ht="20.100000000000001" customHeight="1" x14ac:dyDescent="0.45">
      <c r="B330" s="494"/>
      <c r="C330" s="31"/>
      <c r="D330" s="31"/>
      <c r="E330" s="31"/>
      <c r="F330" s="31"/>
      <c r="G330" s="495"/>
      <c r="H330" s="499" t="s">
        <v>347</v>
      </c>
      <c r="I330" s="55"/>
      <c r="J330" s="499"/>
      <c r="K330" s="55" t="s">
        <v>534</v>
      </c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00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01"/>
    </row>
    <row r="331" spans="2:61" ht="20.100000000000001" customHeight="1" x14ac:dyDescent="0.45">
      <c r="B331" s="494"/>
      <c r="C331" s="31"/>
      <c r="D331" s="31"/>
      <c r="E331" s="31"/>
      <c r="F331" s="31"/>
      <c r="G331" s="495"/>
      <c r="H331" s="496"/>
      <c r="I331" s="31"/>
      <c r="J331" s="496" t="s">
        <v>487</v>
      </c>
      <c r="K331" s="31"/>
      <c r="L331" s="31" t="s">
        <v>488</v>
      </c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497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498"/>
    </row>
    <row r="332" spans="2:61" ht="20.100000000000001" customHeight="1" x14ac:dyDescent="0.45">
      <c r="B332" s="494"/>
      <c r="C332" s="31"/>
      <c r="D332" s="31"/>
      <c r="E332" s="31"/>
      <c r="F332" s="31"/>
      <c r="G332" s="495"/>
      <c r="H332" s="496"/>
      <c r="I332" s="31"/>
      <c r="J332" s="496" t="s">
        <v>487</v>
      </c>
      <c r="K332" s="31" t="s">
        <v>535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496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498"/>
    </row>
    <row r="333" spans="2:61" ht="20.100000000000001" customHeight="1" x14ac:dyDescent="0.45">
      <c r="B333" s="494"/>
      <c r="C333" s="31"/>
      <c r="D333" s="31"/>
      <c r="E333" s="31"/>
      <c r="F333" s="31"/>
      <c r="G333" s="495"/>
      <c r="H333" s="496"/>
      <c r="I333" s="31"/>
      <c r="J333" s="496" t="s">
        <v>487</v>
      </c>
      <c r="K333" s="31" t="s">
        <v>536</v>
      </c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496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498"/>
    </row>
    <row r="334" spans="2:61" ht="20.100000000000001" customHeight="1" x14ac:dyDescent="0.45">
      <c r="B334" s="494"/>
      <c r="C334" s="31"/>
      <c r="D334" s="31"/>
      <c r="E334" s="31"/>
      <c r="F334" s="31"/>
      <c r="G334" s="495"/>
      <c r="H334" s="499" t="s">
        <v>473</v>
      </c>
      <c r="I334" s="55"/>
      <c r="J334" s="499" t="s">
        <v>440</v>
      </c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00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01"/>
    </row>
    <row r="335" spans="2:61" ht="20.100000000000001" customHeight="1" thickBot="1" x14ac:dyDescent="0.5">
      <c r="B335" s="494"/>
      <c r="C335" s="31"/>
      <c r="D335" s="31"/>
      <c r="E335" s="31"/>
      <c r="F335" s="31"/>
      <c r="G335" s="495"/>
      <c r="H335" s="496"/>
      <c r="I335" s="31"/>
      <c r="J335" s="496" t="s">
        <v>518</v>
      </c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497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498"/>
    </row>
    <row r="336" spans="2:61" ht="20.100000000000001" customHeight="1" x14ac:dyDescent="0.45">
      <c r="B336" s="488" t="s">
        <v>537</v>
      </c>
      <c r="C336" s="489"/>
      <c r="D336" s="489"/>
      <c r="E336" s="489"/>
      <c r="F336" s="489"/>
      <c r="G336" s="490"/>
      <c r="H336" s="491" t="s">
        <v>408</v>
      </c>
      <c r="I336" s="489"/>
      <c r="J336" s="519" t="s">
        <v>510</v>
      </c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  <c r="Y336" s="520"/>
      <c r="Z336" s="520"/>
      <c r="AA336" s="520"/>
      <c r="AB336" s="520"/>
      <c r="AC336" s="520"/>
      <c r="AD336" s="520"/>
      <c r="AE336" s="520"/>
      <c r="AF336" s="520"/>
      <c r="AG336" s="520"/>
      <c r="AH336" s="520"/>
      <c r="AI336" s="520"/>
      <c r="AJ336" s="521"/>
      <c r="AK336" s="492"/>
      <c r="AL336" s="489"/>
      <c r="AM336" s="489"/>
      <c r="AN336" s="489"/>
      <c r="AO336" s="489"/>
      <c r="AP336" s="489"/>
      <c r="AQ336" s="489"/>
      <c r="AR336" s="489"/>
      <c r="AS336" s="489"/>
      <c r="AT336" s="489"/>
      <c r="AU336" s="489"/>
      <c r="AV336" s="489"/>
      <c r="AW336" s="489"/>
      <c r="AX336" s="489"/>
      <c r="AY336" s="489"/>
      <c r="AZ336" s="489"/>
      <c r="BA336" s="489"/>
      <c r="BB336" s="489"/>
      <c r="BC336" s="489"/>
      <c r="BD336" s="489"/>
      <c r="BE336" s="489"/>
      <c r="BF336" s="489"/>
      <c r="BG336" s="489"/>
      <c r="BH336" s="489"/>
      <c r="BI336" s="493"/>
    </row>
    <row r="337" spans="2:61" ht="20.100000000000001" customHeight="1" x14ac:dyDescent="0.45">
      <c r="B337" s="522" t="s">
        <v>538</v>
      </c>
      <c r="C337" s="31"/>
      <c r="D337" s="31"/>
      <c r="E337" s="31"/>
      <c r="F337" s="31"/>
      <c r="G337" s="495"/>
      <c r="H337" s="523" t="s">
        <v>410</v>
      </c>
      <c r="I337" s="524"/>
      <c r="J337" s="523" t="s">
        <v>539</v>
      </c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4"/>
      <c r="AK337" s="497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498"/>
    </row>
    <row r="338" spans="2:61" ht="20.100000000000001" customHeight="1" x14ac:dyDescent="0.45">
      <c r="B338" s="522"/>
      <c r="C338" s="31"/>
      <c r="D338" s="31"/>
      <c r="E338" s="31"/>
      <c r="F338" s="31"/>
      <c r="G338" s="495"/>
      <c r="H338" s="496" t="s">
        <v>412</v>
      </c>
      <c r="I338" s="31"/>
      <c r="J338" s="499"/>
      <c r="K338" s="55" t="s">
        <v>417</v>
      </c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625"/>
      <c r="AK338" s="497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498"/>
    </row>
    <row r="339" spans="2:61" ht="20.100000000000001" customHeight="1" x14ac:dyDescent="0.45">
      <c r="B339" s="522"/>
      <c r="C339" s="31"/>
      <c r="D339" s="31"/>
      <c r="E339" s="31"/>
      <c r="F339" s="31"/>
      <c r="G339" s="495"/>
      <c r="H339" s="496"/>
      <c r="I339" s="31"/>
      <c r="J339" s="496" t="s">
        <v>414</v>
      </c>
      <c r="K339" s="630" t="s">
        <v>619</v>
      </c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495"/>
      <c r="AK339" s="497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498"/>
    </row>
    <row r="340" spans="2:61" ht="20.100000000000001" customHeight="1" x14ac:dyDescent="0.45">
      <c r="B340" s="522"/>
      <c r="C340" s="31"/>
      <c r="D340" s="31"/>
      <c r="E340" s="31"/>
      <c r="F340" s="31"/>
      <c r="G340" s="495"/>
      <c r="H340" s="499" t="s">
        <v>419</v>
      </c>
      <c r="I340" s="55"/>
      <c r="J340" s="499" t="s">
        <v>420</v>
      </c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00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  <c r="BI340" s="501"/>
    </row>
    <row r="341" spans="2:61" ht="20.100000000000001" customHeight="1" x14ac:dyDescent="0.45">
      <c r="B341" s="522"/>
      <c r="C341" s="31"/>
      <c r="D341" s="31"/>
      <c r="E341" s="31"/>
      <c r="F341" s="31"/>
      <c r="G341" s="495"/>
      <c r="H341" s="496"/>
      <c r="I341" s="31"/>
      <c r="J341" s="496"/>
      <c r="K341" s="31" t="s">
        <v>421</v>
      </c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497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498"/>
    </row>
    <row r="342" spans="2:61" ht="20.100000000000001" customHeight="1" x14ac:dyDescent="0.45">
      <c r="B342" s="494"/>
      <c r="C342" s="31"/>
      <c r="D342" s="31"/>
      <c r="E342" s="31"/>
      <c r="F342" s="31"/>
      <c r="G342" s="495"/>
      <c r="I342" s="31"/>
      <c r="J342" s="496"/>
      <c r="K342" s="31"/>
      <c r="L342" s="31" t="s">
        <v>540</v>
      </c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497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498"/>
    </row>
    <row r="343" spans="2:61" ht="20.100000000000001" customHeight="1" x14ac:dyDescent="0.45">
      <c r="B343" s="494"/>
      <c r="C343" s="31"/>
      <c r="D343" s="31"/>
      <c r="E343" s="31"/>
      <c r="F343" s="31"/>
      <c r="G343" s="495"/>
      <c r="H343" s="496"/>
      <c r="I343" s="31"/>
      <c r="J343" s="496" t="s">
        <v>423</v>
      </c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497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498"/>
    </row>
    <row r="344" spans="2:61" ht="20.100000000000001" customHeight="1" x14ac:dyDescent="0.45">
      <c r="B344" s="494"/>
      <c r="C344" s="31"/>
      <c r="D344" s="31"/>
      <c r="E344" s="31"/>
      <c r="F344" s="31"/>
      <c r="G344" s="495"/>
      <c r="H344" s="496"/>
      <c r="I344" s="31"/>
      <c r="J344" s="496"/>
      <c r="K344" s="31" t="s">
        <v>424</v>
      </c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497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498"/>
    </row>
    <row r="345" spans="2:61" ht="20.100000000000001" customHeight="1" x14ac:dyDescent="0.45">
      <c r="B345" s="494"/>
      <c r="C345" s="31"/>
      <c r="D345" s="31"/>
      <c r="E345" s="31"/>
      <c r="F345" s="31"/>
      <c r="G345" s="495"/>
      <c r="H345" s="496"/>
      <c r="I345" s="31"/>
      <c r="J345" s="523" t="s">
        <v>431</v>
      </c>
      <c r="K345" s="52"/>
      <c r="L345" s="52"/>
      <c r="M345" s="52"/>
      <c r="N345" s="52"/>
      <c r="O345" s="52"/>
      <c r="P345" s="52"/>
      <c r="Q345" s="524"/>
      <c r="R345" s="52" t="s">
        <v>514</v>
      </c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4"/>
      <c r="AK345" s="497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498"/>
    </row>
    <row r="346" spans="2:61" ht="20.100000000000001" customHeight="1" x14ac:dyDescent="0.45">
      <c r="B346" s="494"/>
      <c r="C346" s="31"/>
      <c r="D346" s="31"/>
      <c r="E346" s="31"/>
      <c r="F346" s="31"/>
      <c r="G346" s="495"/>
      <c r="H346" s="496"/>
      <c r="I346" s="31"/>
      <c r="J346" s="631" t="s">
        <v>620</v>
      </c>
      <c r="K346" s="52"/>
      <c r="L346" s="52"/>
      <c r="M346" s="52"/>
      <c r="N346" s="52"/>
      <c r="O346" s="52"/>
      <c r="P346" s="52"/>
      <c r="Q346" s="524"/>
      <c r="R346" s="632" t="s">
        <v>621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4"/>
      <c r="AK346" s="497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498"/>
    </row>
    <row r="347" spans="2:61" ht="20.100000000000001" customHeight="1" thickBot="1" x14ac:dyDescent="0.5">
      <c r="B347" s="494"/>
      <c r="C347" s="31"/>
      <c r="D347" s="31"/>
      <c r="E347" s="31"/>
      <c r="F347" s="31"/>
      <c r="G347" s="495"/>
      <c r="H347" s="496"/>
      <c r="I347" s="31"/>
      <c r="J347" s="523" t="s">
        <v>541</v>
      </c>
      <c r="K347" s="52"/>
      <c r="L347" s="52"/>
      <c r="M347" s="52"/>
      <c r="N347" s="52"/>
      <c r="O347" s="52"/>
      <c r="P347" s="52"/>
      <c r="Q347" s="524"/>
      <c r="R347" s="52" t="s">
        <v>516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4"/>
      <c r="AK347" s="497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498"/>
    </row>
    <row r="348" spans="2:61" ht="20.100000000000001" customHeight="1" x14ac:dyDescent="0.45">
      <c r="B348" s="488" t="s">
        <v>542</v>
      </c>
      <c r="C348" s="489"/>
      <c r="D348" s="489"/>
      <c r="E348" s="489"/>
      <c r="F348" s="489"/>
      <c r="G348" s="490"/>
      <c r="H348" s="491" t="s">
        <v>376</v>
      </c>
      <c r="I348" s="489"/>
      <c r="J348" s="519" t="s">
        <v>431</v>
      </c>
      <c r="K348" s="520"/>
      <c r="L348" s="520"/>
      <c r="M348" s="520"/>
      <c r="N348" s="520"/>
      <c r="O348" s="520"/>
      <c r="P348" s="520"/>
      <c r="Q348" s="521"/>
      <c r="R348" s="520" t="s">
        <v>440</v>
      </c>
      <c r="S348" s="520"/>
      <c r="T348" s="520"/>
      <c r="U348" s="520"/>
      <c r="V348" s="520"/>
      <c r="W348" s="520"/>
      <c r="X348" s="520"/>
      <c r="Y348" s="520"/>
      <c r="Z348" s="520"/>
      <c r="AA348" s="520"/>
      <c r="AB348" s="520"/>
      <c r="AC348" s="520"/>
      <c r="AD348" s="520"/>
      <c r="AE348" s="520"/>
      <c r="AF348" s="520"/>
      <c r="AG348" s="520"/>
      <c r="AH348" s="520"/>
      <c r="AI348" s="520"/>
      <c r="AJ348" s="521"/>
      <c r="AK348" s="492"/>
      <c r="AL348" s="489"/>
      <c r="AM348" s="489"/>
      <c r="AN348" s="489"/>
      <c r="AO348" s="489"/>
      <c r="AP348" s="489"/>
      <c r="AQ348" s="489"/>
      <c r="AR348" s="489"/>
      <c r="AS348" s="489"/>
      <c r="AT348" s="489"/>
      <c r="AU348" s="489"/>
      <c r="AV348" s="489"/>
      <c r="AW348" s="489"/>
      <c r="AX348" s="489"/>
      <c r="AY348" s="489"/>
      <c r="AZ348" s="489"/>
      <c r="BA348" s="489"/>
      <c r="BB348" s="489"/>
      <c r="BC348" s="489"/>
      <c r="BD348" s="489"/>
      <c r="BE348" s="489"/>
      <c r="BF348" s="489"/>
      <c r="BG348" s="489"/>
      <c r="BH348" s="489"/>
      <c r="BI348" s="493"/>
    </row>
    <row r="349" spans="2:61" ht="20.100000000000001" customHeight="1" x14ac:dyDescent="0.45">
      <c r="B349" s="522"/>
      <c r="C349" s="31"/>
      <c r="D349" s="31"/>
      <c r="E349" s="31"/>
      <c r="F349" s="31"/>
      <c r="G349" s="495"/>
      <c r="H349" s="496"/>
      <c r="I349" s="31"/>
      <c r="J349" s="631" t="s">
        <v>620</v>
      </c>
      <c r="K349" s="52"/>
      <c r="L349" s="52"/>
      <c r="M349" s="52"/>
      <c r="N349" s="52"/>
      <c r="O349" s="52"/>
      <c r="P349" s="52"/>
      <c r="Q349" s="524"/>
      <c r="R349" s="52" t="s">
        <v>518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4"/>
      <c r="AK349" s="497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498"/>
    </row>
    <row r="350" spans="2:61" ht="20.100000000000001" customHeight="1" x14ac:dyDescent="0.45">
      <c r="B350" s="522"/>
      <c r="C350" s="31"/>
      <c r="D350" s="31"/>
      <c r="E350" s="31"/>
      <c r="F350" s="31"/>
      <c r="G350" s="495"/>
      <c r="H350" s="496"/>
      <c r="I350" s="31"/>
      <c r="J350" s="523" t="s">
        <v>519</v>
      </c>
      <c r="K350" s="52"/>
      <c r="L350" s="52"/>
      <c r="M350" s="52"/>
      <c r="N350" s="52"/>
      <c r="O350" s="52"/>
      <c r="P350" s="52"/>
      <c r="Q350" s="524"/>
      <c r="R350" s="52" t="s">
        <v>520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4"/>
      <c r="AK350" s="497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498"/>
    </row>
    <row r="351" spans="2:61" ht="20.100000000000001" customHeight="1" x14ac:dyDescent="0.45">
      <c r="B351" s="522"/>
      <c r="C351" s="31"/>
      <c r="D351" s="31"/>
      <c r="E351" s="31"/>
      <c r="F351" s="31"/>
      <c r="G351" s="495"/>
      <c r="H351" s="496"/>
      <c r="I351" s="31"/>
      <c r="J351" s="523" t="s">
        <v>521</v>
      </c>
      <c r="K351" s="52"/>
      <c r="L351" s="52"/>
      <c r="M351" s="52"/>
      <c r="N351" s="52"/>
      <c r="O351" s="52"/>
      <c r="P351" s="52"/>
      <c r="Q351" s="524"/>
      <c r="R351" s="52" t="s">
        <v>491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4"/>
      <c r="AK351" s="497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498"/>
    </row>
    <row r="352" spans="2:61" ht="20.100000000000001" customHeight="1" x14ac:dyDescent="0.45">
      <c r="B352" s="522"/>
      <c r="C352" s="31"/>
      <c r="D352" s="31"/>
      <c r="E352" s="31"/>
      <c r="F352" s="31"/>
      <c r="G352" s="495"/>
      <c r="H352" s="499" t="s">
        <v>345</v>
      </c>
      <c r="I352" s="55"/>
      <c r="J352" s="499" t="s">
        <v>522</v>
      </c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00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  <c r="BI352" s="501"/>
    </row>
    <row r="353" spans="2:61" ht="20.100000000000001" customHeight="1" x14ac:dyDescent="0.45">
      <c r="B353" s="522"/>
      <c r="C353" s="31"/>
      <c r="D353" s="31"/>
      <c r="E353" s="31"/>
      <c r="F353" s="31"/>
      <c r="G353" s="495"/>
      <c r="H353" s="496"/>
      <c r="I353" s="31"/>
      <c r="J353" s="496" t="s">
        <v>523</v>
      </c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497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498"/>
    </row>
    <row r="354" spans="2:61" ht="20.100000000000001" customHeight="1" x14ac:dyDescent="0.45">
      <c r="B354" s="494"/>
      <c r="C354" s="31"/>
      <c r="D354" s="31"/>
      <c r="E354" s="31"/>
      <c r="F354" s="31"/>
      <c r="G354" s="495"/>
      <c r="I354" s="31"/>
      <c r="J354" s="496" t="s">
        <v>524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497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498"/>
    </row>
    <row r="355" spans="2:61" ht="20.100000000000001" customHeight="1" x14ac:dyDescent="0.45">
      <c r="B355" s="494"/>
      <c r="C355" s="31"/>
      <c r="D355" s="31"/>
      <c r="E355" s="31"/>
      <c r="F355" s="31"/>
      <c r="G355" s="495"/>
      <c r="I355" s="31"/>
      <c r="J355" s="496" t="s">
        <v>525</v>
      </c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497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498"/>
    </row>
    <row r="356" spans="2:61" ht="20.100000000000001" customHeight="1" x14ac:dyDescent="0.45">
      <c r="B356" s="494"/>
      <c r="C356" s="31"/>
      <c r="D356" s="31"/>
      <c r="E356" s="31"/>
      <c r="F356" s="31"/>
      <c r="G356" s="495"/>
      <c r="I356" s="31"/>
      <c r="J356" s="496" t="s">
        <v>543</v>
      </c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497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498"/>
    </row>
    <row r="357" spans="2:61" ht="20.100000000000001" customHeight="1" x14ac:dyDescent="0.45">
      <c r="B357" s="494"/>
      <c r="C357" s="31"/>
      <c r="D357" s="31"/>
      <c r="E357" s="31"/>
      <c r="F357" s="31"/>
      <c r="G357" s="495"/>
      <c r="I357" s="31"/>
      <c r="J357" s="496" t="s">
        <v>526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497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498"/>
    </row>
    <row r="358" spans="2:61" ht="20.100000000000001" customHeight="1" x14ac:dyDescent="0.45">
      <c r="B358" s="494"/>
      <c r="C358" s="31"/>
      <c r="D358" s="31"/>
      <c r="E358" s="31"/>
      <c r="F358" s="31"/>
      <c r="G358" s="495"/>
      <c r="H358" s="499" t="s">
        <v>346</v>
      </c>
      <c r="I358" s="55"/>
      <c r="J358" s="499" t="s">
        <v>452</v>
      </c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00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01"/>
    </row>
    <row r="359" spans="2:61" ht="20.100000000000001" customHeight="1" x14ac:dyDescent="0.45">
      <c r="B359" s="494"/>
      <c r="C359" s="31"/>
      <c r="D359" s="31"/>
      <c r="E359" s="31"/>
      <c r="F359" s="31"/>
      <c r="G359" s="495"/>
      <c r="H359" s="496"/>
      <c r="I359" s="31"/>
      <c r="J359" s="496"/>
      <c r="K359" s="31" t="s">
        <v>527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497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498"/>
    </row>
    <row r="360" spans="2:61" ht="20.100000000000001" customHeight="1" x14ac:dyDescent="0.45">
      <c r="B360" s="494"/>
      <c r="C360" s="31"/>
      <c r="D360" s="31"/>
      <c r="E360" s="31"/>
      <c r="F360" s="31"/>
      <c r="G360" s="495"/>
      <c r="H360" s="496"/>
      <c r="I360" s="31"/>
      <c r="J360" s="496"/>
      <c r="K360" s="31"/>
      <c r="L360" s="31"/>
      <c r="M360" s="31" t="s">
        <v>528</v>
      </c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497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498"/>
    </row>
    <row r="361" spans="2:61" ht="20.100000000000001" customHeight="1" x14ac:dyDescent="0.45">
      <c r="B361" s="494"/>
      <c r="C361" s="31"/>
      <c r="D361" s="31"/>
      <c r="E361" s="31"/>
      <c r="F361" s="31"/>
      <c r="G361" s="495"/>
      <c r="H361" s="496"/>
      <c r="I361" s="31"/>
      <c r="J361" s="496" t="s">
        <v>452</v>
      </c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497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498"/>
    </row>
    <row r="362" spans="2:61" ht="20.100000000000001" customHeight="1" x14ac:dyDescent="0.45">
      <c r="B362" s="494"/>
      <c r="C362" s="31"/>
      <c r="D362" s="31"/>
      <c r="E362" s="31"/>
      <c r="F362" s="31"/>
      <c r="G362" s="495"/>
      <c r="H362" s="496"/>
      <c r="I362" s="31"/>
      <c r="J362" s="496"/>
      <c r="K362" s="31" t="s">
        <v>453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497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498"/>
    </row>
    <row r="363" spans="2:61" ht="20.100000000000001" customHeight="1" x14ac:dyDescent="0.45">
      <c r="B363" s="494"/>
      <c r="C363" s="31"/>
      <c r="D363" s="31"/>
      <c r="E363" s="31"/>
      <c r="F363" s="31"/>
      <c r="G363" s="495"/>
      <c r="H363" s="496"/>
      <c r="I363" s="31"/>
      <c r="J363" s="496"/>
      <c r="K363" s="31"/>
      <c r="L363" s="31"/>
      <c r="M363" s="31" t="s">
        <v>529</v>
      </c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497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498"/>
    </row>
    <row r="364" spans="2:61" ht="20.100000000000001" customHeight="1" x14ac:dyDescent="0.45">
      <c r="B364" s="494"/>
      <c r="C364" s="31"/>
      <c r="D364" s="31"/>
      <c r="E364" s="31"/>
      <c r="F364" s="31"/>
      <c r="G364" s="495"/>
      <c r="H364" s="496"/>
      <c r="I364" s="31"/>
      <c r="J364" s="496" t="s">
        <v>452</v>
      </c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497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498"/>
    </row>
    <row r="365" spans="2:61" ht="20.100000000000001" customHeight="1" x14ac:dyDescent="0.45">
      <c r="B365" s="494"/>
      <c r="C365" s="31"/>
      <c r="D365" s="31"/>
      <c r="E365" s="31"/>
      <c r="F365" s="31"/>
      <c r="G365" s="495"/>
      <c r="H365" s="496"/>
      <c r="I365" s="31"/>
      <c r="J365" s="496"/>
      <c r="K365" s="31" t="s">
        <v>530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497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498"/>
    </row>
    <row r="366" spans="2:61" ht="20.100000000000001" customHeight="1" x14ac:dyDescent="0.45">
      <c r="B366" s="494"/>
      <c r="C366" s="31"/>
      <c r="D366" s="31"/>
      <c r="E366" s="31"/>
      <c r="F366" s="31"/>
      <c r="G366" s="495"/>
      <c r="H366" s="496"/>
      <c r="I366" s="31"/>
      <c r="J366" s="496"/>
      <c r="K366" s="31"/>
      <c r="L366" s="31"/>
      <c r="M366" s="31" t="s">
        <v>531</v>
      </c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497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498"/>
    </row>
    <row r="367" spans="2:61" ht="20.100000000000001" customHeight="1" x14ac:dyDescent="0.45">
      <c r="B367" s="494"/>
      <c r="C367" s="31"/>
      <c r="D367" s="31"/>
      <c r="E367" s="31"/>
      <c r="F367" s="31"/>
      <c r="G367" s="495"/>
      <c r="H367" s="496"/>
      <c r="I367" s="31"/>
      <c r="J367" s="496" t="s">
        <v>452</v>
      </c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497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498"/>
    </row>
    <row r="368" spans="2:61" ht="20.100000000000001" customHeight="1" x14ac:dyDescent="0.45">
      <c r="B368" s="494"/>
      <c r="C368" s="31"/>
      <c r="D368" s="31"/>
      <c r="E368" s="31"/>
      <c r="F368" s="31"/>
      <c r="G368" s="495"/>
      <c r="H368" s="496"/>
      <c r="I368" s="31"/>
      <c r="J368" s="496"/>
      <c r="K368" s="31" t="s">
        <v>460</v>
      </c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497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498"/>
    </row>
    <row r="369" spans="2:61" ht="20.100000000000001" customHeight="1" x14ac:dyDescent="0.45">
      <c r="B369" s="494"/>
      <c r="C369" s="31"/>
      <c r="D369" s="31"/>
      <c r="E369" s="31"/>
      <c r="F369" s="31"/>
      <c r="G369" s="495"/>
      <c r="H369" s="496"/>
      <c r="I369" s="31"/>
      <c r="J369" s="496"/>
      <c r="K369" s="31"/>
      <c r="L369" s="31"/>
      <c r="M369" s="31" t="s">
        <v>544</v>
      </c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497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498"/>
    </row>
    <row r="370" spans="2:61" ht="20.100000000000001" customHeight="1" x14ac:dyDescent="0.45">
      <c r="B370" s="494"/>
      <c r="C370" s="31"/>
      <c r="D370" s="31"/>
      <c r="E370" s="31"/>
      <c r="F370" s="31"/>
      <c r="G370" s="495"/>
      <c r="H370" s="496"/>
      <c r="I370" s="31"/>
      <c r="J370" s="496" t="s">
        <v>457</v>
      </c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497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498"/>
    </row>
    <row r="371" spans="2:61" ht="20.100000000000001" customHeight="1" x14ac:dyDescent="0.45">
      <c r="B371" s="494"/>
      <c r="C371" s="31"/>
      <c r="D371" s="31"/>
      <c r="E371" s="31"/>
      <c r="F371" s="31"/>
      <c r="G371" s="495"/>
      <c r="H371" s="496"/>
      <c r="I371" s="31"/>
      <c r="J371" s="496"/>
      <c r="K371" s="31" t="s">
        <v>464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497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498"/>
    </row>
    <row r="372" spans="2:61" ht="20.100000000000001" customHeight="1" x14ac:dyDescent="0.45">
      <c r="B372" s="494"/>
      <c r="C372" s="31"/>
      <c r="D372" s="31"/>
      <c r="E372" s="31"/>
      <c r="F372" s="31"/>
      <c r="G372" s="495"/>
      <c r="H372" s="496"/>
      <c r="I372" s="31"/>
      <c r="J372" s="496"/>
      <c r="K372" s="31"/>
      <c r="L372" s="31"/>
      <c r="M372" s="31" t="s">
        <v>532</v>
      </c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497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498"/>
    </row>
    <row r="373" spans="2:61" ht="20.100000000000001" customHeight="1" x14ac:dyDescent="0.45">
      <c r="B373" s="494"/>
      <c r="C373" s="31"/>
      <c r="D373" s="31"/>
      <c r="E373" s="31"/>
      <c r="F373" s="31"/>
      <c r="G373" s="495"/>
      <c r="H373" s="496"/>
      <c r="I373" s="31"/>
      <c r="J373" s="496"/>
      <c r="K373" s="31"/>
      <c r="L373" s="31" t="s">
        <v>414</v>
      </c>
      <c r="M373" s="31" t="s">
        <v>533</v>
      </c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497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498"/>
    </row>
    <row r="374" spans="2:61" ht="20.100000000000001" customHeight="1" x14ac:dyDescent="0.45">
      <c r="B374" s="494"/>
      <c r="C374" s="31"/>
      <c r="D374" s="31"/>
      <c r="E374" s="31"/>
      <c r="F374" s="31"/>
      <c r="G374" s="495"/>
      <c r="H374" s="499" t="s">
        <v>347</v>
      </c>
      <c r="I374" s="55"/>
      <c r="J374" s="499"/>
      <c r="K374" s="55" t="s">
        <v>492</v>
      </c>
      <c r="L374" s="55" t="s">
        <v>486</v>
      </c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00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501"/>
    </row>
    <row r="375" spans="2:61" ht="20.100000000000001" customHeight="1" x14ac:dyDescent="0.45">
      <c r="B375" s="494"/>
      <c r="C375" s="31"/>
      <c r="D375" s="31"/>
      <c r="E375" s="31"/>
      <c r="F375" s="31"/>
      <c r="G375" s="495"/>
      <c r="H375" s="496"/>
      <c r="I375" s="31"/>
      <c r="J375" s="496" t="s">
        <v>487</v>
      </c>
      <c r="K375" s="31"/>
      <c r="L375" s="31" t="s">
        <v>488</v>
      </c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497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498"/>
    </row>
    <row r="376" spans="2:61" ht="20.100000000000001" customHeight="1" x14ac:dyDescent="0.45">
      <c r="B376" s="494"/>
      <c r="C376" s="31"/>
      <c r="D376" s="31"/>
      <c r="E376" s="31"/>
      <c r="F376" s="31"/>
      <c r="G376" s="495"/>
      <c r="H376" s="496"/>
      <c r="I376" s="31"/>
      <c r="J376" s="496" t="s">
        <v>487</v>
      </c>
      <c r="K376" s="31" t="s">
        <v>535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496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498"/>
    </row>
    <row r="377" spans="2:61" ht="20.100000000000001" customHeight="1" x14ac:dyDescent="0.45">
      <c r="B377" s="494"/>
      <c r="C377" s="31"/>
      <c r="D377" s="31"/>
      <c r="E377" s="31"/>
      <c r="F377" s="31"/>
      <c r="G377" s="495"/>
      <c r="H377" s="496"/>
      <c r="I377" s="31"/>
      <c r="J377" s="496" t="s">
        <v>487</v>
      </c>
      <c r="K377" s="31" t="s">
        <v>536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496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498"/>
    </row>
    <row r="378" spans="2:61" ht="20.100000000000001" customHeight="1" x14ac:dyDescent="0.45">
      <c r="B378" s="494"/>
      <c r="C378" s="31"/>
      <c r="D378" s="31"/>
      <c r="E378" s="31"/>
      <c r="F378" s="31"/>
      <c r="G378" s="495"/>
      <c r="H378" s="499" t="s">
        <v>473</v>
      </c>
      <c r="I378" s="55"/>
      <c r="J378" s="499" t="s">
        <v>440</v>
      </c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00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01"/>
    </row>
    <row r="379" spans="2:61" ht="20.100000000000001" customHeight="1" thickBot="1" x14ac:dyDescent="0.5">
      <c r="B379" s="494"/>
      <c r="C379" s="31"/>
      <c r="D379" s="31"/>
      <c r="E379" s="31"/>
      <c r="F379" s="31"/>
      <c r="G379" s="495"/>
      <c r="H379" s="496"/>
      <c r="I379" s="31"/>
      <c r="J379" s="496" t="s">
        <v>518</v>
      </c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497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498"/>
    </row>
    <row r="380" spans="2:61" ht="20.100000000000001" customHeight="1" x14ac:dyDescent="0.45">
      <c r="B380" s="488" t="s">
        <v>545</v>
      </c>
      <c r="C380" s="489"/>
      <c r="D380" s="489"/>
      <c r="E380" s="489"/>
      <c r="F380" s="489"/>
      <c r="G380" s="490"/>
      <c r="H380" s="491" t="s">
        <v>408</v>
      </c>
      <c r="I380" s="489"/>
      <c r="J380" s="519" t="s">
        <v>510</v>
      </c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  <c r="AA380" s="520"/>
      <c r="AB380" s="520"/>
      <c r="AC380" s="520"/>
      <c r="AD380" s="520"/>
      <c r="AE380" s="520"/>
      <c r="AF380" s="520"/>
      <c r="AG380" s="520"/>
      <c r="AH380" s="520"/>
      <c r="AI380" s="520"/>
      <c r="AJ380" s="521"/>
      <c r="AK380" s="492"/>
      <c r="AL380" s="489"/>
      <c r="AM380" s="489"/>
      <c r="AN380" s="489"/>
      <c r="AO380" s="489"/>
      <c r="AP380" s="489"/>
      <c r="AQ380" s="489"/>
      <c r="AR380" s="489"/>
      <c r="AS380" s="489"/>
      <c r="AT380" s="489"/>
      <c r="AU380" s="489"/>
      <c r="AV380" s="489"/>
      <c r="AW380" s="489"/>
      <c r="AX380" s="489"/>
      <c r="AY380" s="489"/>
      <c r="AZ380" s="489"/>
      <c r="BA380" s="489"/>
      <c r="BB380" s="489"/>
      <c r="BC380" s="489"/>
      <c r="BD380" s="489"/>
      <c r="BE380" s="489"/>
      <c r="BF380" s="489"/>
      <c r="BG380" s="489"/>
      <c r="BH380" s="489"/>
      <c r="BI380" s="493"/>
    </row>
    <row r="381" spans="2:61" ht="20.100000000000001" customHeight="1" x14ac:dyDescent="0.45">
      <c r="B381" s="522" t="s">
        <v>546</v>
      </c>
      <c r="C381" s="31"/>
      <c r="D381" s="31"/>
      <c r="E381" s="31"/>
      <c r="F381" s="31"/>
      <c r="G381" s="495"/>
      <c r="H381" s="523" t="s">
        <v>410</v>
      </c>
      <c r="I381" s="524"/>
      <c r="J381" s="523" t="s">
        <v>547</v>
      </c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4"/>
      <c r="AK381" s="497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498"/>
    </row>
    <row r="382" spans="2:61" ht="20.100000000000001" customHeight="1" x14ac:dyDescent="0.45">
      <c r="B382" s="522"/>
      <c r="C382" s="31"/>
      <c r="D382" s="31"/>
      <c r="E382" s="31"/>
      <c r="F382" s="31"/>
      <c r="G382" s="495"/>
      <c r="H382" s="496" t="s">
        <v>412</v>
      </c>
      <c r="I382" s="31"/>
      <c r="J382" s="499"/>
      <c r="K382" s="55" t="s">
        <v>548</v>
      </c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625"/>
      <c r="AK382" s="497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498"/>
    </row>
    <row r="383" spans="2:61" ht="20.100000000000001" customHeight="1" x14ac:dyDescent="0.45">
      <c r="B383" s="522"/>
      <c r="C383" s="31"/>
      <c r="D383" s="31"/>
      <c r="E383" s="31"/>
      <c r="F383" s="31"/>
      <c r="G383" s="495"/>
      <c r="H383" s="496"/>
      <c r="I383" s="31"/>
      <c r="J383" s="496" t="s">
        <v>414</v>
      </c>
      <c r="K383" s="630" t="s">
        <v>619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495"/>
      <c r="AK383" s="497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498"/>
    </row>
    <row r="384" spans="2:61" ht="20.100000000000001" customHeight="1" x14ac:dyDescent="0.45">
      <c r="B384" s="522"/>
      <c r="C384" s="31"/>
      <c r="D384" s="31"/>
      <c r="E384" s="31"/>
      <c r="F384" s="31"/>
      <c r="G384" s="495"/>
      <c r="H384" s="499" t="s">
        <v>419</v>
      </c>
      <c r="I384" s="55"/>
      <c r="J384" s="499" t="s">
        <v>420</v>
      </c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00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  <c r="BI384" s="501"/>
    </row>
    <row r="385" spans="2:61" ht="20.100000000000001" customHeight="1" x14ac:dyDescent="0.45">
      <c r="B385" s="522"/>
      <c r="C385" s="31"/>
      <c r="D385" s="31"/>
      <c r="E385" s="31"/>
      <c r="F385" s="31"/>
      <c r="G385" s="495"/>
      <c r="H385" s="496"/>
      <c r="I385" s="31"/>
      <c r="J385" s="496"/>
      <c r="K385" s="31" t="s">
        <v>421</v>
      </c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497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498"/>
    </row>
    <row r="386" spans="2:61" ht="20.100000000000001" customHeight="1" x14ac:dyDescent="0.45">
      <c r="B386" s="494"/>
      <c r="C386" s="31"/>
      <c r="D386" s="31"/>
      <c r="E386" s="31"/>
      <c r="F386" s="31"/>
      <c r="G386" s="495"/>
      <c r="I386" s="31"/>
      <c r="J386" s="496"/>
      <c r="K386" s="31"/>
      <c r="L386" s="31" t="s">
        <v>549</v>
      </c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497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498"/>
    </row>
    <row r="387" spans="2:61" ht="20.100000000000001" customHeight="1" x14ac:dyDescent="0.45">
      <c r="B387" s="494"/>
      <c r="C387" s="31"/>
      <c r="D387" s="31"/>
      <c r="E387" s="31"/>
      <c r="F387" s="31"/>
      <c r="G387" s="495"/>
      <c r="H387" s="496"/>
      <c r="I387" s="31"/>
      <c r="J387" s="496" t="s">
        <v>423</v>
      </c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497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498"/>
    </row>
    <row r="388" spans="2:61" ht="20.100000000000001" customHeight="1" x14ac:dyDescent="0.45">
      <c r="B388" s="494"/>
      <c r="C388" s="31"/>
      <c r="D388" s="31"/>
      <c r="E388" s="31"/>
      <c r="F388" s="31"/>
      <c r="G388" s="495"/>
      <c r="H388" s="496"/>
      <c r="I388" s="31"/>
      <c r="J388" s="496"/>
      <c r="K388" s="31" t="s">
        <v>424</v>
      </c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497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498"/>
    </row>
    <row r="389" spans="2:61" ht="20.100000000000001" customHeight="1" x14ac:dyDescent="0.45">
      <c r="B389" s="494"/>
      <c r="C389" s="31"/>
      <c r="D389" s="31"/>
      <c r="E389" s="31"/>
      <c r="F389" s="31"/>
      <c r="G389" s="495"/>
      <c r="H389" s="496"/>
      <c r="I389" s="31"/>
      <c r="J389" s="523" t="s">
        <v>431</v>
      </c>
      <c r="K389" s="52"/>
      <c r="L389" s="52"/>
      <c r="M389" s="52"/>
      <c r="N389" s="52"/>
      <c r="O389" s="52"/>
      <c r="P389" s="52"/>
      <c r="Q389" s="524"/>
      <c r="R389" s="52" t="s">
        <v>514</v>
      </c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4"/>
      <c r="AK389" s="497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498"/>
    </row>
    <row r="390" spans="2:61" ht="20.100000000000001" customHeight="1" x14ac:dyDescent="0.45">
      <c r="B390" s="494"/>
      <c r="C390" s="31"/>
      <c r="D390" s="31"/>
      <c r="E390" s="31"/>
      <c r="F390" s="31"/>
      <c r="G390" s="495"/>
      <c r="H390" s="496"/>
      <c r="I390" s="31"/>
      <c r="J390" s="631" t="s">
        <v>620</v>
      </c>
      <c r="K390" s="52"/>
      <c r="L390" s="52"/>
      <c r="M390" s="52"/>
      <c r="N390" s="52"/>
      <c r="O390" s="52"/>
      <c r="P390" s="52"/>
      <c r="Q390" s="524"/>
      <c r="R390" s="632" t="s">
        <v>621</v>
      </c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4"/>
      <c r="AK390" s="497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498"/>
    </row>
    <row r="391" spans="2:61" ht="20.100000000000001" customHeight="1" thickBot="1" x14ac:dyDescent="0.5">
      <c r="B391" s="494"/>
      <c r="C391" s="31"/>
      <c r="D391" s="31"/>
      <c r="E391" s="31"/>
      <c r="F391" s="31"/>
      <c r="G391" s="495"/>
      <c r="H391" s="496"/>
      <c r="I391" s="31"/>
      <c r="J391" s="523" t="s">
        <v>550</v>
      </c>
      <c r="K391" s="52"/>
      <c r="L391" s="52"/>
      <c r="M391" s="52"/>
      <c r="N391" s="52"/>
      <c r="O391" s="52"/>
      <c r="P391" s="52"/>
      <c r="Q391" s="524"/>
      <c r="R391" s="52" t="s">
        <v>551</v>
      </c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4"/>
      <c r="AK391" s="497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498"/>
    </row>
    <row r="392" spans="2:61" ht="20.100000000000001" customHeight="1" x14ac:dyDescent="0.45">
      <c r="B392" s="488" t="s">
        <v>552</v>
      </c>
      <c r="C392" s="489"/>
      <c r="D392" s="489"/>
      <c r="E392" s="489"/>
      <c r="F392" s="489"/>
      <c r="G392" s="490"/>
      <c r="H392" s="491" t="s">
        <v>376</v>
      </c>
      <c r="I392" s="489"/>
      <c r="J392" s="519" t="s">
        <v>553</v>
      </c>
      <c r="K392" s="520"/>
      <c r="L392" s="520"/>
      <c r="M392" s="520"/>
      <c r="N392" s="520"/>
      <c r="O392" s="520"/>
      <c r="P392" s="520"/>
      <c r="Q392" s="521"/>
      <c r="R392" s="520" t="s">
        <v>554</v>
      </c>
      <c r="S392" s="520"/>
      <c r="T392" s="520"/>
      <c r="U392" s="520"/>
      <c r="V392" s="520"/>
      <c r="W392" s="520"/>
      <c r="X392" s="520"/>
      <c r="Y392" s="520"/>
      <c r="Z392" s="520"/>
      <c r="AA392" s="520"/>
      <c r="AB392" s="520"/>
      <c r="AC392" s="520"/>
      <c r="AD392" s="520"/>
      <c r="AE392" s="520"/>
      <c r="AF392" s="520"/>
      <c r="AG392" s="520"/>
      <c r="AH392" s="520"/>
      <c r="AI392" s="520"/>
      <c r="AJ392" s="521"/>
      <c r="AK392" s="492"/>
      <c r="AL392" s="489"/>
      <c r="AM392" s="489"/>
      <c r="AN392" s="489"/>
      <c r="AO392" s="489"/>
      <c r="AP392" s="489"/>
      <c r="AQ392" s="489"/>
      <c r="AR392" s="489"/>
      <c r="AS392" s="489"/>
      <c r="AT392" s="489"/>
      <c r="AU392" s="489"/>
      <c r="AV392" s="489"/>
      <c r="AW392" s="489"/>
      <c r="AX392" s="489"/>
      <c r="AY392" s="489"/>
      <c r="AZ392" s="489"/>
      <c r="BA392" s="489"/>
      <c r="BB392" s="489"/>
      <c r="BC392" s="489"/>
      <c r="BD392" s="489"/>
      <c r="BE392" s="489"/>
      <c r="BF392" s="489"/>
      <c r="BG392" s="489"/>
      <c r="BH392" s="489"/>
      <c r="BI392" s="493"/>
    </row>
    <row r="393" spans="2:61" ht="20.100000000000001" customHeight="1" x14ac:dyDescent="0.45">
      <c r="B393" s="522"/>
      <c r="C393" s="31"/>
      <c r="D393" s="31"/>
      <c r="E393" s="31"/>
      <c r="F393" s="31"/>
      <c r="G393" s="495"/>
      <c r="H393" s="496"/>
      <c r="I393" s="31"/>
      <c r="J393" s="631" t="s">
        <v>620</v>
      </c>
      <c r="K393" s="52"/>
      <c r="L393" s="52"/>
      <c r="M393" s="52"/>
      <c r="N393" s="52"/>
      <c r="O393" s="52"/>
      <c r="P393" s="52"/>
      <c r="Q393" s="524"/>
      <c r="R393" s="52" t="s">
        <v>555</v>
      </c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4"/>
      <c r="AK393" s="497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498"/>
    </row>
    <row r="394" spans="2:61" ht="20.100000000000001" customHeight="1" x14ac:dyDescent="0.45">
      <c r="B394" s="522"/>
      <c r="C394" s="31"/>
      <c r="D394" s="31"/>
      <c r="E394" s="31"/>
      <c r="F394" s="31"/>
      <c r="G394" s="495"/>
      <c r="H394" s="496"/>
      <c r="I394" s="31"/>
      <c r="J394" s="523" t="s">
        <v>556</v>
      </c>
      <c r="K394" s="52"/>
      <c r="L394" s="52"/>
      <c r="M394" s="52"/>
      <c r="N394" s="52"/>
      <c r="O394" s="52"/>
      <c r="P394" s="52"/>
      <c r="Q394" s="524"/>
      <c r="R394" s="52" t="s">
        <v>557</v>
      </c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4"/>
      <c r="AK394" s="497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498"/>
    </row>
    <row r="395" spans="2:61" ht="20.100000000000001" customHeight="1" x14ac:dyDescent="0.45">
      <c r="B395" s="522"/>
      <c r="C395" s="31"/>
      <c r="D395" s="31"/>
      <c r="E395" s="31"/>
      <c r="F395" s="31"/>
      <c r="G395" s="495"/>
      <c r="H395" s="499" t="s">
        <v>345</v>
      </c>
      <c r="I395" s="55"/>
      <c r="J395" s="499" t="s">
        <v>558</v>
      </c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00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  <c r="BI395" s="501"/>
    </row>
    <row r="396" spans="2:61" ht="20.100000000000001" customHeight="1" x14ac:dyDescent="0.45">
      <c r="B396" s="522"/>
      <c r="C396" s="31"/>
      <c r="D396" s="31"/>
      <c r="E396" s="31"/>
      <c r="F396" s="31"/>
      <c r="G396" s="495"/>
      <c r="H396" s="496"/>
      <c r="I396" s="31"/>
      <c r="J396" s="496" t="s">
        <v>559</v>
      </c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497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498"/>
    </row>
    <row r="397" spans="2:61" ht="20.100000000000001" customHeight="1" x14ac:dyDescent="0.45">
      <c r="B397" s="494"/>
      <c r="C397" s="31"/>
      <c r="D397" s="31"/>
      <c r="E397" s="31"/>
      <c r="F397" s="31"/>
      <c r="G397" s="495"/>
      <c r="I397" s="31"/>
      <c r="J397" s="496" t="s">
        <v>526</v>
      </c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497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498"/>
    </row>
    <row r="398" spans="2:61" ht="20.100000000000001" customHeight="1" x14ac:dyDescent="0.45">
      <c r="B398" s="494"/>
      <c r="C398" s="31"/>
      <c r="D398" s="31"/>
      <c r="E398" s="31"/>
      <c r="F398" s="31"/>
      <c r="G398" s="495"/>
      <c r="H398" s="499" t="s">
        <v>346</v>
      </c>
      <c r="I398" s="55"/>
      <c r="J398" s="499" t="s">
        <v>452</v>
      </c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00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  <c r="BI398" s="501"/>
    </row>
    <row r="399" spans="2:61" ht="20.100000000000001" customHeight="1" x14ac:dyDescent="0.45">
      <c r="B399" s="494"/>
      <c r="C399" s="31"/>
      <c r="D399" s="31"/>
      <c r="E399" s="31"/>
      <c r="F399" s="31"/>
      <c r="G399" s="495"/>
      <c r="H399" s="496"/>
      <c r="I399" s="31"/>
      <c r="J399" s="496"/>
      <c r="K399" s="31" t="s">
        <v>560</v>
      </c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497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498"/>
    </row>
    <row r="400" spans="2:61" ht="20.100000000000001" customHeight="1" x14ac:dyDescent="0.45">
      <c r="B400" s="494"/>
      <c r="C400" s="31"/>
      <c r="D400" s="31"/>
      <c r="E400" s="31"/>
      <c r="F400" s="31"/>
      <c r="G400" s="495"/>
      <c r="H400" s="496"/>
      <c r="I400" s="31"/>
      <c r="J400" s="496"/>
      <c r="K400" s="31"/>
      <c r="L400" s="31"/>
      <c r="M400" s="31" t="s">
        <v>561</v>
      </c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497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498"/>
    </row>
    <row r="401" spans="2:61" ht="20.100000000000001" customHeight="1" x14ac:dyDescent="0.45">
      <c r="B401" s="494"/>
      <c r="C401" s="31"/>
      <c r="D401" s="31"/>
      <c r="E401" s="31"/>
      <c r="F401" s="31"/>
      <c r="G401" s="495"/>
      <c r="H401" s="496"/>
      <c r="I401" s="31"/>
      <c r="J401" s="496" t="s">
        <v>457</v>
      </c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497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498"/>
    </row>
    <row r="402" spans="2:61" ht="20.100000000000001" customHeight="1" x14ac:dyDescent="0.45">
      <c r="B402" s="494"/>
      <c r="C402" s="31"/>
      <c r="D402" s="31"/>
      <c r="E402" s="31"/>
      <c r="F402" s="31"/>
      <c r="G402" s="495"/>
      <c r="H402" s="496"/>
      <c r="I402" s="31"/>
      <c r="J402" s="496"/>
      <c r="K402" s="31" t="s">
        <v>464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497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498"/>
    </row>
    <row r="403" spans="2:61" ht="20.100000000000001" customHeight="1" x14ac:dyDescent="0.45">
      <c r="B403" s="494"/>
      <c r="C403" s="31"/>
      <c r="D403" s="31"/>
      <c r="E403" s="31"/>
      <c r="F403" s="31"/>
      <c r="G403" s="495"/>
      <c r="H403" s="496"/>
      <c r="I403" s="31"/>
      <c r="J403" s="496"/>
      <c r="K403" s="31"/>
      <c r="L403" s="31"/>
      <c r="M403" s="31" t="s">
        <v>562</v>
      </c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497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498"/>
    </row>
    <row r="404" spans="2:61" ht="20.100000000000001" customHeight="1" x14ac:dyDescent="0.45">
      <c r="B404" s="494"/>
      <c r="C404" s="31"/>
      <c r="D404" s="31"/>
      <c r="E404" s="31"/>
      <c r="F404" s="31"/>
      <c r="G404" s="495"/>
      <c r="H404" s="496"/>
      <c r="I404" s="31"/>
      <c r="J404" s="496"/>
      <c r="K404" s="31"/>
      <c r="L404" s="31" t="s">
        <v>414</v>
      </c>
      <c r="M404" s="31" t="s">
        <v>563</v>
      </c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497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498"/>
    </row>
    <row r="405" spans="2:61" ht="20.100000000000001" customHeight="1" x14ac:dyDescent="0.45">
      <c r="B405" s="494"/>
      <c r="C405" s="31"/>
      <c r="D405" s="31"/>
      <c r="E405" s="31"/>
      <c r="F405" s="31"/>
      <c r="G405" s="495"/>
      <c r="H405" s="499" t="s">
        <v>347</v>
      </c>
      <c r="I405" s="55"/>
      <c r="J405" s="499"/>
      <c r="K405" s="55" t="s">
        <v>564</v>
      </c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00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  <c r="BI405" s="501"/>
    </row>
    <row r="406" spans="2:61" ht="20.100000000000001" customHeight="1" x14ac:dyDescent="0.45">
      <c r="B406" s="494"/>
      <c r="C406" s="31"/>
      <c r="D406" s="31"/>
      <c r="E406" s="31"/>
      <c r="F406" s="31"/>
      <c r="G406" s="495"/>
      <c r="H406" s="496"/>
      <c r="I406" s="31"/>
      <c r="J406" s="496" t="s">
        <v>487</v>
      </c>
      <c r="K406" s="31" t="s">
        <v>565</v>
      </c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496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498"/>
    </row>
    <row r="407" spans="2:61" ht="20.100000000000001" customHeight="1" x14ac:dyDescent="0.45">
      <c r="B407" s="494"/>
      <c r="C407" s="31"/>
      <c r="D407" s="31"/>
      <c r="E407" s="31"/>
      <c r="F407" s="31"/>
      <c r="G407" s="495"/>
      <c r="H407" s="496"/>
      <c r="I407" s="31"/>
      <c r="J407" s="496" t="s">
        <v>487</v>
      </c>
      <c r="K407" s="31" t="s">
        <v>566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496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498"/>
    </row>
    <row r="408" spans="2:61" ht="20.100000000000001" customHeight="1" x14ac:dyDescent="0.45">
      <c r="B408" s="494"/>
      <c r="C408" s="31"/>
      <c r="D408" s="31"/>
      <c r="E408" s="31"/>
      <c r="F408" s="31"/>
      <c r="G408" s="495"/>
      <c r="H408" s="499" t="s">
        <v>473</v>
      </c>
      <c r="I408" s="55"/>
      <c r="J408" s="499" t="s">
        <v>554</v>
      </c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00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  <c r="BI408" s="501"/>
    </row>
    <row r="409" spans="2:61" ht="20.100000000000001" customHeight="1" thickBot="1" x14ac:dyDescent="0.5">
      <c r="B409" s="494"/>
      <c r="C409" s="31"/>
      <c r="D409" s="31"/>
      <c r="E409" s="31"/>
      <c r="F409" s="31"/>
      <c r="G409" s="495"/>
      <c r="H409" s="496"/>
      <c r="I409" s="31"/>
      <c r="J409" s="496" t="s">
        <v>555</v>
      </c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497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498"/>
    </row>
    <row r="410" spans="2:61" ht="20.100000000000001" customHeight="1" x14ac:dyDescent="0.45">
      <c r="B410" s="488" t="s">
        <v>567</v>
      </c>
      <c r="C410" s="489"/>
      <c r="D410" s="489"/>
      <c r="E410" s="489"/>
      <c r="F410" s="489"/>
      <c r="G410" s="490"/>
      <c r="H410" s="491" t="s">
        <v>408</v>
      </c>
      <c r="I410" s="489"/>
      <c r="J410" s="519" t="s">
        <v>510</v>
      </c>
      <c r="K410" s="520"/>
      <c r="L410" s="520"/>
      <c r="M410" s="520"/>
      <c r="N410" s="520"/>
      <c r="O410" s="520"/>
      <c r="P410" s="520"/>
      <c r="Q410" s="520"/>
      <c r="R410" s="520"/>
      <c r="S410" s="520"/>
      <c r="T410" s="520"/>
      <c r="U410" s="520"/>
      <c r="V410" s="520"/>
      <c r="W410" s="520"/>
      <c r="X410" s="520"/>
      <c r="Y410" s="520"/>
      <c r="Z410" s="520"/>
      <c r="AA410" s="520"/>
      <c r="AB410" s="520"/>
      <c r="AC410" s="520"/>
      <c r="AD410" s="520"/>
      <c r="AE410" s="520"/>
      <c r="AF410" s="520"/>
      <c r="AG410" s="520"/>
      <c r="AH410" s="520"/>
      <c r="AI410" s="520"/>
      <c r="AJ410" s="521"/>
      <c r="AK410" s="492"/>
      <c r="AL410" s="489"/>
      <c r="AM410" s="489"/>
      <c r="AN410" s="489"/>
      <c r="AO410" s="489"/>
      <c r="AP410" s="489"/>
      <c r="AQ410" s="489"/>
      <c r="AR410" s="489"/>
      <c r="AS410" s="489"/>
      <c r="AT410" s="489"/>
      <c r="AU410" s="489"/>
      <c r="AV410" s="489"/>
      <c r="AW410" s="489"/>
      <c r="AX410" s="489"/>
      <c r="AY410" s="489"/>
      <c r="AZ410" s="489"/>
      <c r="BA410" s="489"/>
      <c r="BB410" s="489"/>
      <c r="BC410" s="489"/>
      <c r="BD410" s="489"/>
      <c r="BE410" s="489"/>
      <c r="BF410" s="489"/>
      <c r="BG410" s="489"/>
      <c r="BH410" s="489"/>
      <c r="BI410" s="493"/>
    </row>
    <row r="411" spans="2:61" ht="20.100000000000001" customHeight="1" x14ac:dyDescent="0.45">
      <c r="B411" s="522" t="s">
        <v>546</v>
      </c>
      <c r="C411" s="31"/>
      <c r="D411" s="31"/>
      <c r="E411" s="31"/>
      <c r="F411" s="31"/>
      <c r="G411" s="495"/>
      <c r="H411" s="523" t="s">
        <v>410</v>
      </c>
      <c r="I411" s="524"/>
      <c r="J411" s="523" t="s">
        <v>568</v>
      </c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4"/>
      <c r="AK411" s="497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498"/>
    </row>
    <row r="412" spans="2:61" ht="20.100000000000001" customHeight="1" x14ac:dyDescent="0.45">
      <c r="B412" s="522"/>
      <c r="C412" s="31"/>
      <c r="D412" s="31"/>
      <c r="E412" s="31"/>
      <c r="F412" s="31"/>
      <c r="G412" s="495"/>
      <c r="H412" s="496" t="s">
        <v>412</v>
      </c>
      <c r="I412" s="31"/>
      <c r="J412" s="499"/>
      <c r="K412" s="55" t="s">
        <v>548</v>
      </c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625"/>
      <c r="AK412" s="497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498"/>
    </row>
    <row r="413" spans="2:61" ht="20.100000000000001" customHeight="1" x14ac:dyDescent="0.45">
      <c r="B413" s="522"/>
      <c r="C413" s="31"/>
      <c r="D413" s="31"/>
      <c r="E413" s="31"/>
      <c r="F413" s="31"/>
      <c r="G413" s="495"/>
      <c r="H413" s="496"/>
      <c r="I413" s="31"/>
      <c r="J413" s="496" t="s">
        <v>414</v>
      </c>
      <c r="K413" s="630" t="s">
        <v>619</v>
      </c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495"/>
      <c r="AK413" s="497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498"/>
    </row>
    <row r="414" spans="2:61" ht="20.100000000000001" customHeight="1" x14ac:dyDescent="0.45">
      <c r="B414" s="522"/>
      <c r="C414" s="31"/>
      <c r="D414" s="31"/>
      <c r="E414" s="31"/>
      <c r="F414" s="31"/>
      <c r="G414" s="495"/>
      <c r="H414" s="499" t="s">
        <v>419</v>
      </c>
      <c r="I414" s="55"/>
      <c r="J414" s="499" t="s">
        <v>420</v>
      </c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00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501"/>
    </row>
    <row r="415" spans="2:61" ht="20.100000000000001" customHeight="1" x14ac:dyDescent="0.45">
      <c r="B415" s="522"/>
      <c r="C415" s="31"/>
      <c r="D415" s="31"/>
      <c r="E415" s="31"/>
      <c r="F415" s="31"/>
      <c r="G415" s="495"/>
      <c r="H415" s="496"/>
      <c r="I415" s="31"/>
      <c r="J415" s="496"/>
      <c r="K415" s="31" t="s">
        <v>421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497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498"/>
    </row>
    <row r="416" spans="2:61" ht="20.100000000000001" customHeight="1" x14ac:dyDescent="0.45">
      <c r="B416" s="494"/>
      <c r="C416" s="31"/>
      <c r="D416" s="31"/>
      <c r="E416" s="31"/>
      <c r="F416" s="31"/>
      <c r="G416" s="495"/>
      <c r="I416" s="31"/>
      <c r="J416" s="496"/>
      <c r="K416" s="31"/>
      <c r="L416" s="31" t="s">
        <v>569</v>
      </c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497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498"/>
    </row>
    <row r="417" spans="2:61" ht="20.100000000000001" customHeight="1" x14ac:dyDescent="0.45">
      <c r="B417" s="494"/>
      <c r="C417" s="31"/>
      <c r="D417" s="31"/>
      <c r="E417" s="31"/>
      <c r="F417" s="31"/>
      <c r="G417" s="495"/>
      <c r="H417" s="496"/>
      <c r="I417" s="31"/>
      <c r="J417" s="496" t="s">
        <v>423</v>
      </c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497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498"/>
    </row>
    <row r="418" spans="2:61" ht="20.100000000000001" customHeight="1" x14ac:dyDescent="0.45">
      <c r="B418" s="494"/>
      <c r="C418" s="31"/>
      <c r="D418" s="31"/>
      <c r="E418" s="31"/>
      <c r="F418" s="31"/>
      <c r="G418" s="495"/>
      <c r="H418" s="496"/>
      <c r="I418" s="31"/>
      <c r="J418" s="496"/>
      <c r="K418" s="31" t="s">
        <v>424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497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498"/>
    </row>
    <row r="419" spans="2:61" ht="20.100000000000001" customHeight="1" x14ac:dyDescent="0.45">
      <c r="B419" s="494"/>
      <c r="C419" s="31"/>
      <c r="D419" s="31"/>
      <c r="E419" s="31"/>
      <c r="F419" s="31"/>
      <c r="G419" s="495"/>
      <c r="H419" s="496"/>
      <c r="I419" s="31"/>
      <c r="J419" s="523" t="s">
        <v>431</v>
      </c>
      <c r="K419" s="52"/>
      <c r="L419" s="52"/>
      <c r="M419" s="52"/>
      <c r="N419" s="52"/>
      <c r="O419" s="52"/>
      <c r="P419" s="52"/>
      <c r="Q419" s="524"/>
      <c r="R419" s="52" t="s">
        <v>514</v>
      </c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4"/>
      <c r="AK419" s="497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498"/>
    </row>
    <row r="420" spans="2:61" ht="20.100000000000001" customHeight="1" x14ac:dyDescent="0.45">
      <c r="B420" s="494"/>
      <c r="C420" s="31"/>
      <c r="D420" s="31"/>
      <c r="E420" s="31"/>
      <c r="F420" s="31"/>
      <c r="G420" s="495"/>
      <c r="H420" s="496"/>
      <c r="I420" s="31"/>
      <c r="J420" s="631" t="s">
        <v>620</v>
      </c>
      <c r="K420" s="52"/>
      <c r="L420" s="52"/>
      <c r="M420" s="52"/>
      <c r="N420" s="52"/>
      <c r="O420" s="52"/>
      <c r="P420" s="52"/>
      <c r="Q420" s="524"/>
      <c r="R420" s="632" t="s">
        <v>621</v>
      </c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4"/>
      <c r="AK420" s="497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498"/>
    </row>
    <row r="421" spans="2:61" ht="20.100000000000001" customHeight="1" thickBot="1" x14ac:dyDescent="0.5">
      <c r="B421" s="494"/>
      <c r="C421" s="31"/>
      <c r="D421" s="31"/>
      <c r="E421" s="31"/>
      <c r="F421" s="31"/>
      <c r="G421" s="495"/>
      <c r="H421" s="496"/>
      <c r="I421" s="31"/>
      <c r="J421" s="523" t="s">
        <v>570</v>
      </c>
      <c r="K421" s="52"/>
      <c r="L421" s="52"/>
      <c r="M421" s="52"/>
      <c r="N421" s="52"/>
      <c r="O421" s="52"/>
      <c r="P421" s="52"/>
      <c r="Q421" s="524"/>
      <c r="R421" s="52" t="s">
        <v>571</v>
      </c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4"/>
      <c r="AK421" s="497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498"/>
    </row>
    <row r="422" spans="2:61" ht="20.100000000000001" customHeight="1" x14ac:dyDescent="0.45">
      <c r="B422" s="488" t="s">
        <v>572</v>
      </c>
      <c r="C422" s="489"/>
      <c r="D422" s="489"/>
      <c r="E422" s="489"/>
      <c r="F422" s="489"/>
      <c r="G422" s="490"/>
      <c r="H422" s="491" t="s">
        <v>376</v>
      </c>
      <c r="I422" s="489"/>
      <c r="J422" s="519" t="s">
        <v>553</v>
      </c>
      <c r="K422" s="520"/>
      <c r="L422" s="520"/>
      <c r="M422" s="520"/>
      <c r="N422" s="520"/>
      <c r="O422" s="520"/>
      <c r="P422" s="520"/>
      <c r="Q422" s="521"/>
      <c r="R422" s="520" t="s">
        <v>554</v>
      </c>
      <c r="S422" s="520"/>
      <c r="T422" s="520"/>
      <c r="U422" s="520"/>
      <c r="V422" s="520"/>
      <c r="W422" s="520"/>
      <c r="X422" s="520"/>
      <c r="Y422" s="520"/>
      <c r="Z422" s="520"/>
      <c r="AA422" s="520"/>
      <c r="AB422" s="520"/>
      <c r="AC422" s="520"/>
      <c r="AD422" s="520"/>
      <c r="AE422" s="520"/>
      <c r="AF422" s="520"/>
      <c r="AG422" s="520"/>
      <c r="AH422" s="520"/>
      <c r="AI422" s="520"/>
      <c r="AJ422" s="521"/>
      <c r="AK422" s="492"/>
      <c r="AL422" s="489"/>
      <c r="AM422" s="489"/>
      <c r="AN422" s="489"/>
      <c r="AO422" s="489"/>
      <c r="AP422" s="489"/>
      <c r="AQ422" s="489"/>
      <c r="AR422" s="489"/>
      <c r="AS422" s="489"/>
      <c r="AT422" s="489"/>
      <c r="AU422" s="489"/>
      <c r="AV422" s="489"/>
      <c r="AW422" s="489"/>
      <c r="AX422" s="489"/>
      <c r="AY422" s="489"/>
      <c r="AZ422" s="489"/>
      <c r="BA422" s="489"/>
      <c r="BB422" s="489"/>
      <c r="BC422" s="489"/>
      <c r="BD422" s="489"/>
      <c r="BE422" s="489"/>
      <c r="BF422" s="489"/>
      <c r="BG422" s="489"/>
      <c r="BH422" s="489"/>
      <c r="BI422" s="493"/>
    </row>
    <row r="423" spans="2:61" ht="20.100000000000001" customHeight="1" x14ac:dyDescent="0.45">
      <c r="B423" s="522"/>
      <c r="C423" s="31"/>
      <c r="D423" s="31"/>
      <c r="E423" s="31"/>
      <c r="F423" s="31"/>
      <c r="G423" s="495"/>
      <c r="H423" s="496"/>
      <c r="I423" s="31"/>
      <c r="J423" s="631" t="s">
        <v>620</v>
      </c>
      <c r="K423" s="52"/>
      <c r="L423" s="52"/>
      <c r="M423" s="52"/>
      <c r="N423" s="52"/>
      <c r="O423" s="52"/>
      <c r="P423" s="52"/>
      <c r="Q423" s="524"/>
      <c r="R423" s="52" t="s">
        <v>555</v>
      </c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4"/>
      <c r="AK423" s="497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498"/>
    </row>
    <row r="424" spans="2:61" ht="20.100000000000001" customHeight="1" x14ac:dyDescent="0.45">
      <c r="B424" s="522"/>
      <c r="C424" s="31"/>
      <c r="D424" s="31"/>
      <c r="E424" s="31"/>
      <c r="F424" s="31"/>
      <c r="G424" s="495"/>
      <c r="H424" s="496"/>
      <c r="I424" s="31"/>
      <c r="J424" s="523" t="s">
        <v>573</v>
      </c>
      <c r="K424" s="52"/>
      <c r="L424" s="52"/>
      <c r="M424" s="52"/>
      <c r="N424" s="52"/>
      <c r="O424" s="52"/>
      <c r="P424" s="52"/>
      <c r="Q424" s="524"/>
      <c r="R424" s="52" t="s">
        <v>557</v>
      </c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4"/>
      <c r="AK424" s="497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498"/>
    </row>
    <row r="425" spans="2:61" ht="20.100000000000001" customHeight="1" x14ac:dyDescent="0.45">
      <c r="B425" s="522"/>
      <c r="C425" s="31"/>
      <c r="D425" s="31"/>
      <c r="E425" s="31"/>
      <c r="F425" s="31"/>
      <c r="G425" s="495"/>
      <c r="H425" s="499" t="s">
        <v>345</v>
      </c>
      <c r="I425" s="55"/>
      <c r="J425" s="499" t="s">
        <v>558</v>
      </c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00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  <c r="BI425" s="501"/>
    </row>
    <row r="426" spans="2:61" ht="20.100000000000001" customHeight="1" x14ac:dyDescent="0.45">
      <c r="B426" s="522"/>
      <c r="C426" s="31"/>
      <c r="D426" s="31"/>
      <c r="E426" s="31"/>
      <c r="F426" s="31"/>
      <c r="G426" s="495"/>
      <c r="H426" s="496"/>
      <c r="I426" s="31"/>
      <c r="J426" s="496" t="s">
        <v>559</v>
      </c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497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498"/>
    </row>
    <row r="427" spans="2:61" ht="20.100000000000001" customHeight="1" x14ac:dyDescent="0.45">
      <c r="B427" s="494"/>
      <c r="C427" s="31"/>
      <c r="D427" s="31"/>
      <c r="E427" s="31"/>
      <c r="F427" s="31"/>
      <c r="G427" s="495"/>
      <c r="I427" s="31"/>
      <c r="J427" s="496" t="s">
        <v>526</v>
      </c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497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498"/>
    </row>
    <row r="428" spans="2:61" ht="20.100000000000001" customHeight="1" x14ac:dyDescent="0.45">
      <c r="B428" s="494"/>
      <c r="C428" s="31"/>
      <c r="D428" s="31"/>
      <c r="E428" s="31"/>
      <c r="F428" s="31"/>
      <c r="G428" s="495"/>
      <c r="H428" s="499" t="s">
        <v>346</v>
      </c>
      <c r="I428" s="55"/>
      <c r="J428" s="499" t="s">
        <v>452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00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501"/>
    </row>
    <row r="429" spans="2:61" ht="20.100000000000001" customHeight="1" x14ac:dyDescent="0.45">
      <c r="B429" s="494"/>
      <c r="C429" s="31"/>
      <c r="D429" s="31"/>
      <c r="E429" s="31"/>
      <c r="F429" s="31"/>
      <c r="G429" s="495"/>
      <c r="H429" s="496"/>
      <c r="I429" s="31"/>
      <c r="J429" s="496"/>
      <c r="K429" s="31" t="s">
        <v>560</v>
      </c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497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498"/>
    </row>
    <row r="430" spans="2:61" ht="20.100000000000001" customHeight="1" x14ac:dyDescent="0.45">
      <c r="B430" s="494"/>
      <c r="C430" s="31"/>
      <c r="D430" s="31"/>
      <c r="E430" s="31"/>
      <c r="F430" s="31"/>
      <c r="G430" s="495"/>
      <c r="H430" s="496"/>
      <c r="I430" s="31"/>
      <c r="J430" s="496"/>
      <c r="K430" s="31"/>
      <c r="L430" s="31"/>
      <c r="M430" s="31" t="s">
        <v>561</v>
      </c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497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498"/>
    </row>
    <row r="431" spans="2:61" ht="20.100000000000001" customHeight="1" x14ac:dyDescent="0.45">
      <c r="B431" s="494"/>
      <c r="C431" s="31"/>
      <c r="D431" s="31"/>
      <c r="E431" s="31"/>
      <c r="F431" s="31"/>
      <c r="G431" s="495"/>
      <c r="H431" s="496"/>
      <c r="I431" s="31"/>
      <c r="J431" s="496" t="s">
        <v>457</v>
      </c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497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498"/>
    </row>
    <row r="432" spans="2:61" ht="20.100000000000001" customHeight="1" x14ac:dyDescent="0.45">
      <c r="B432" s="494"/>
      <c r="C432" s="31"/>
      <c r="D432" s="31"/>
      <c r="E432" s="31"/>
      <c r="F432" s="31"/>
      <c r="G432" s="495"/>
      <c r="H432" s="496"/>
      <c r="I432" s="31"/>
      <c r="J432" s="496"/>
      <c r="K432" s="31" t="s">
        <v>464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497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498"/>
    </row>
    <row r="433" spans="2:61" ht="20.100000000000001" customHeight="1" x14ac:dyDescent="0.45">
      <c r="B433" s="494"/>
      <c r="C433" s="31"/>
      <c r="D433" s="31"/>
      <c r="E433" s="31"/>
      <c r="F433" s="31"/>
      <c r="G433" s="495"/>
      <c r="H433" s="496"/>
      <c r="I433" s="31"/>
      <c r="J433" s="496"/>
      <c r="K433" s="31"/>
      <c r="L433" s="31"/>
      <c r="M433" s="31" t="s">
        <v>562</v>
      </c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497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498"/>
    </row>
    <row r="434" spans="2:61" ht="20.100000000000001" customHeight="1" x14ac:dyDescent="0.45">
      <c r="B434" s="494"/>
      <c r="C434" s="31"/>
      <c r="D434" s="31"/>
      <c r="E434" s="31"/>
      <c r="F434" s="31"/>
      <c r="G434" s="495"/>
      <c r="H434" s="496"/>
      <c r="I434" s="31"/>
      <c r="J434" s="496"/>
      <c r="K434" s="31"/>
      <c r="L434" s="31" t="s">
        <v>414</v>
      </c>
      <c r="M434" s="31" t="s">
        <v>563</v>
      </c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497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498"/>
    </row>
    <row r="435" spans="2:61" ht="20.100000000000001" customHeight="1" x14ac:dyDescent="0.45">
      <c r="B435" s="494"/>
      <c r="C435" s="31"/>
      <c r="D435" s="31"/>
      <c r="E435" s="31"/>
      <c r="F435" s="31"/>
      <c r="G435" s="495"/>
      <c r="H435" s="499" t="s">
        <v>347</v>
      </c>
      <c r="I435" s="55"/>
      <c r="J435" s="499"/>
      <c r="K435" s="55" t="s">
        <v>564</v>
      </c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00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501"/>
    </row>
    <row r="436" spans="2:61" ht="20.100000000000001" customHeight="1" x14ac:dyDescent="0.45">
      <c r="B436" s="494"/>
      <c r="C436" s="31"/>
      <c r="D436" s="31"/>
      <c r="E436" s="31"/>
      <c r="F436" s="31"/>
      <c r="G436" s="495"/>
      <c r="H436" s="496"/>
      <c r="I436" s="31"/>
      <c r="J436" s="496" t="s">
        <v>487</v>
      </c>
      <c r="K436" s="31" t="s">
        <v>565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496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498"/>
    </row>
    <row r="437" spans="2:61" ht="20.100000000000001" customHeight="1" x14ac:dyDescent="0.45">
      <c r="B437" s="494"/>
      <c r="C437" s="31"/>
      <c r="D437" s="31"/>
      <c r="E437" s="31"/>
      <c r="F437" s="31"/>
      <c r="G437" s="495"/>
      <c r="H437" s="496"/>
      <c r="I437" s="31"/>
      <c r="J437" s="496" t="s">
        <v>487</v>
      </c>
      <c r="K437" s="31" t="s">
        <v>566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496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498"/>
    </row>
    <row r="438" spans="2:61" ht="20.100000000000001" customHeight="1" x14ac:dyDescent="0.45">
      <c r="B438" s="494"/>
      <c r="C438" s="31"/>
      <c r="D438" s="31"/>
      <c r="E438" s="31"/>
      <c r="F438" s="31"/>
      <c r="G438" s="495"/>
      <c r="H438" s="499" t="s">
        <v>473</v>
      </c>
      <c r="I438" s="55"/>
      <c r="J438" s="499" t="s">
        <v>554</v>
      </c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00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501"/>
    </row>
    <row r="439" spans="2:61" ht="20.100000000000001" customHeight="1" thickBot="1" x14ac:dyDescent="0.5">
      <c r="B439" s="494"/>
      <c r="C439" s="31"/>
      <c r="D439" s="31"/>
      <c r="E439" s="31"/>
      <c r="F439" s="31"/>
      <c r="G439" s="495"/>
      <c r="H439" s="496"/>
      <c r="I439" s="31"/>
      <c r="J439" s="496" t="s">
        <v>555</v>
      </c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497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498"/>
    </row>
    <row r="440" spans="2:61" ht="20.100000000000001" customHeight="1" x14ac:dyDescent="0.45">
      <c r="B440" s="488" t="s">
        <v>574</v>
      </c>
      <c r="C440" s="489"/>
      <c r="D440" s="489"/>
      <c r="E440" s="489"/>
      <c r="F440" s="489"/>
      <c r="G440" s="490"/>
      <c r="H440" s="491" t="s">
        <v>376</v>
      </c>
      <c r="I440" s="489"/>
      <c r="J440" s="519" t="s">
        <v>431</v>
      </c>
      <c r="K440" s="520"/>
      <c r="L440" s="520"/>
      <c r="M440" s="520"/>
      <c r="N440" s="520"/>
      <c r="O440" s="520"/>
      <c r="P440" s="520"/>
      <c r="Q440" s="521"/>
      <c r="R440" s="520" t="s">
        <v>575</v>
      </c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  <c r="AD440" s="520"/>
      <c r="AE440" s="520"/>
      <c r="AF440" s="520"/>
      <c r="AG440" s="520"/>
      <c r="AH440" s="520"/>
      <c r="AI440" s="520"/>
      <c r="AJ440" s="521"/>
      <c r="AK440" s="492"/>
      <c r="AL440" s="489"/>
      <c r="AM440" s="489"/>
      <c r="AN440" s="489"/>
      <c r="AO440" s="489"/>
      <c r="AP440" s="489"/>
      <c r="AQ440" s="489"/>
      <c r="AR440" s="489"/>
      <c r="AS440" s="489"/>
      <c r="AT440" s="489"/>
      <c r="AU440" s="489"/>
      <c r="AV440" s="489"/>
      <c r="AW440" s="489"/>
      <c r="AX440" s="489"/>
      <c r="AY440" s="489"/>
      <c r="AZ440" s="489"/>
      <c r="BA440" s="489"/>
      <c r="BB440" s="489"/>
      <c r="BC440" s="489"/>
      <c r="BD440" s="489"/>
      <c r="BE440" s="489"/>
      <c r="BF440" s="489"/>
      <c r="BG440" s="489"/>
      <c r="BH440" s="489"/>
      <c r="BI440" s="493"/>
    </row>
    <row r="441" spans="2:61" ht="20.100000000000001" customHeight="1" x14ac:dyDescent="0.45">
      <c r="B441" s="522"/>
      <c r="C441" s="31"/>
      <c r="D441" s="31"/>
      <c r="E441" s="31"/>
      <c r="F441" s="31"/>
      <c r="G441" s="495"/>
      <c r="H441" s="496"/>
      <c r="I441" s="31"/>
      <c r="J441" s="631" t="s">
        <v>620</v>
      </c>
      <c r="K441" s="52"/>
      <c r="L441" s="52"/>
      <c r="M441" s="52"/>
      <c r="N441" s="52"/>
      <c r="O441" s="52"/>
      <c r="P441" s="52"/>
      <c r="Q441" s="524"/>
      <c r="R441" s="632" t="s">
        <v>625</v>
      </c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4"/>
      <c r="AK441" s="497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498"/>
    </row>
    <row r="442" spans="2:61" ht="20.100000000000001" customHeight="1" x14ac:dyDescent="0.45">
      <c r="B442" s="522"/>
      <c r="C442" s="31"/>
      <c r="D442" s="31"/>
      <c r="E442" s="31"/>
      <c r="F442" s="31"/>
      <c r="G442" s="495"/>
      <c r="H442" s="496"/>
      <c r="I442" s="31"/>
      <c r="J442" s="523" t="s">
        <v>576</v>
      </c>
      <c r="K442" s="52"/>
      <c r="L442" s="52"/>
      <c r="M442" s="52"/>
      <c r="N442" s="52"/>
      <c r="O442" s="52"/>
      <c r="P442" s="52"/>
      <c r="Q442" s="524"/>
      <c r="R442" s="52" t="s">
        <v>577</v>
      </c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4"/>
      <c r="AK442" s="497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498"/>
    </row>
    <row r="443" spans="2:61" ht="20.100000000000001" customHeight="1" x14ac:dyDescent="0.45">
      <c r="B443" s="522"/>
      <c r="C443" s="31"/>
      <c r="D443" s="31"/>
      <c r="E443" s="31"/>
      <c r="F443" s="31"/>
      <c r="G443" s="495"/>
      <c r="H443" s="496"/>
      <c r="I443" s="31"/>
      <c r="J443" s="523" t="s">
        <v>578</v>
      </c>
      <c r="K443" s="52"/>
      <c r="L443" s="52"/>
      <c r="M443" s="52"/>
      <c r="N443" s="52"/>
      <c r="O443" s="52"/>
      <c r="P443" s="52"/>
      <c r="Q443" s="524"/>
      <c r="R443" s="52" t="s">
        <v>579</v>
      </c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4"/>
      <c r="AK443" s="497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498"/>
    </row>
    <row r="444" spans="2:61" ht="20.100000000000001" customHeight="1" x14ac:dyDescent="0.45">
      <c r="B444" s="522"/>
      <c r="C444" s="31"/>
      <c r="D444" s="31"/>
      <c r="E444" s="31"/>
      <c r="F444" s="31"/>
      <c r="G444" s="495"/>
      <c r="H444" s="499" t="s">
        <v>345</v>
      </c>
      <c r="I444" s="55"/>
      <c r="J444" s="499" t="s">
        <v>580</v>
      </c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00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  <c r="BI444" s="501"/>
    </row>
    <row r="445" spans="2:61" ht="20.100000000000001" customHeight="1" x14ac:dyDescent="0.45">
      <c r="B445" s="494"/>
      <c r="C445" s="31"/>
      <c r="D445" s="31"/>
      <c r="E445" s="31"/>
      <c r="F445" s="31"/>
      <c r="G445" s="495"/>
      <c r="H445" s="499" t="s">
        <v>503</v>
      </c>
      <c r="I445" s="55"/>
      <c r="J445" s="633" t="s">
        <v>626</v>
      </c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00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501"/>
    </row>
    <row r="446" spans="2:61" ht="20.100000000000001" customHeight="1" thickBot="1" x14ac:dyDescent="0.5">
      <c r="B446" s="494"/>
      <c r="C446" s="31"/>
      <c r="D446" s="31"/>
      <c r="E446" s="31"/>
      <c r="F446" s="31"/>
      <c r="G446" s="495"/>
      <c r="H446" s="626" t="s">
        <v>504</v>
      </c>
      <c r="I446" s="627"/>
      <c r="J446" s="634" t="s">
        <v>626</v>
      </c>
      <c r="K446" s="627"/>
      <c r="L446" s="627"/>
      <c r="M446" s="627"/>
      <c r="N446" s="627"/>
      <c r="O446" s="627"/>
      <c r="P446" s="627"/>
      <c r="Q446" s="627"/>
      <c r="R446" s="627"/>
      <c r="S446" s="627"/>
      <c r="T446" s="627"/>
      <c r="U446" s="627"/>
      <c r="V446" s="627"/>
      <c r="W446" s="627"/>
      <c r="X446" s="627"/>
      <c r="Y446" s="627"/>
      <c r="Z446" s="627"/>
      <c r="AA446" s="627"/>
      <c r="AB446" s="627"/>
      <c r="AC446" s="627"/>
      <c r="AD446" s="627"/>
      <c r="AE446" s="627"/>
      <c r="AF446" s="627"/>
      <c r="AG446" s="627"/>
      <c r="AH446" s="627"/>
      <c r="AI446" s="627"/>
      <c r="AJ446" s="627"/>
      <c r="AK446" s="628"/>
      <c r="AL446" s="627"/>
      <c r="AM446" s="627"/>
      <c r="AN446" s="627"/>
      <c r="AO446" s="627"/>
      <c r="AP446" s="627"/>
      <c r="AQ446" s="627"/>
      <c r="AR446" s="627"/>
      <c r="AS446" s="627"/>
      <c r="AT446" s="627"/>
      <c r="AU446" s="627"/>
      <c r="AV446" s="627"/>
      <c r="AW446" s="627"/>
      <c r="AX446" s="627"/>
      <c r="AY446" s="627"/>
      <c r="AZ446" s="627"/>
      <c r="BA446" s="627"/>
      <c r="BB446" s="627"/>
      <c r="BC446" s="627"/>
      <c r="BD446" s="627"/>
      <c r="BE446" s="627"/>
      <c r="BF446" s="627"/>
      <c r="BG446" s="627"/>
      <c r="BH446" s="627"/>
      <c r="BI446" s="629"/>
    </row>
    <row r="447" spans="2:61" ht="20.100000000000001" customHeight="1" x14ac:dyDescent="0.45">
      <c r="B447" s="488" t="s">
        <v>581</v>
      </c>
      <c r="C447" s="489"/>
      <c r="D447" s="489"/>
      <c r="E447" s="489"/>
      <c r="F447" s="489"/>
      <c r="G447" s="490"/>
      <c r="H447" s="491" t="s">
        <v>376</v>
      </c>
      <c r="I447" s="489"/>
      <c r="J447" s="635" t="s">
        <v>620</v>
      </c>
      <c r="K447" s="520"/>
      <c r="L447" s="520"/>
      <c r="M447" s="520"/>
      <c r="N447" s="520"/>
      <c r="O447" s="520"/>
      <c r="P447" s="520"/>
      <c r="Q447" s="521"/>
      <c r="R447" s="636" t="s">
        <v>627</v>
      </c>
      <c r="S447" s="520"/>
      <c r="T447" s="520"/>
      <c r="U447" s="520"/>
      <c r="V447" s="520"/>
      <c r="W447" s="520"/>
      <c r="X447" s="520"/>
      <c r="Y447" s="520"/>
      <c r="Z447" s="520"/>
      <c r="AA447" s="520"/>
      <c r="AB447" s="520"/>
      <c r="AC447" s="520"/>
      <c r="AD447" s="520"/>
      <c r="AE447" s="520"/>
      <c r="AF447" s="520"/>
      <c r="AG447" s="520"/>
      <c r="AH447" s="520"/>
      <c r="AI447" s="520"/>
      <c r="AJ447" s="521"/>
      <c r="AK447" s="492"/>
      <c r="AL447" s="489"/>
      <c r="AM447" s="489"/>
      <c r="AN447" s="489"/>
      <c r="AO447" s="489"/>
      <c r="AP447" s="489"/>
      <c r="AQ447" s="489"/>
      <c r="AR447" s="489"/>
      <c r="AS447" s="489"/>
      <c r="AT447" s="489"/>
      <c r="AU447" s="489"/>
      <c r="AV447" s="489"/>
      <c r="AW447" s="489"/>
      <c r="AX447" s="489"/>
      <c r="AY447" s="489"/>
      <c r="AZ447" s="489"/>
      <c r="BA447" s="489"/>
      <c r="BB447" s="489"/>
      <c r="BC447" s="489"/>
      <c r="BD447" s="489"/>
      <c r="BE447" s="489"/>
      <c r="BF447" s="489"/>
      <c r="BG447" s="489"/>
      <c r="BH447" s="489"/>
      <c r="BI447" s="493"/>
    </row>
    <row r="448" spans="2:61" ht="20.100000000000001" customHeight="1" x14ac:dyDescent="0.45">
      <c r="B448" s="522" t="s">
        <v>582</v>
      </c>
      <c r="C448" s="31"/>
      <c r="D448" s="31"/>
      <c r="E448" s="31"/>
      <c r="F448" s="31"/>
      <c r="G448" s="495"/>
      <c r="H448" s="496"/>
      <c r="I448" s="31"/>
      <c r="J448" s="523" t="s">
        <v>583</v>
      </c>
      <c r="K448" s="52"/>
      <c r="L448" s="52"/>
      <c r="M448" s="52"/>
      <c r="N448" s="52"/>
      <c r="O448" s="52"/>
      <c r="P448" s="52"/>
      <c r="Q448" s="524"/>
      <c r="R448" s="52" t="s">
        <v>338</v>
      </c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4"/>
      <c r="AK448" s="497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498"/>
    </row>
    <row r="449" spans="2:61" ht="20.100000000000001" customHeight="1" x14ac:dyDescent="0.45">
      <c r="B449" s="522"/>
      <c r="C449" s="31"/>
      <c r="D449" s="31"/>
      <c r="E449" s="31"/>
      <c r="F449" s="31"/>
      <c r="G449" s="495"/>
      <c r="H449" s="496"/>
      <c r="I449" s="31"/>
      <c r="J449" s="523" t="s">
        <v>584</v>
      </c>
      <c r="K449" s="52"/>
      <c r="L449" s="52"/>
      <c r="M449" s="52"/>
      <c r="N449" s="52"/>
      <c r="O449" s="52"/>
      <c r="P449" s="52"/>
      <c r="Q449" s="524"/>
      <c r="R449" s="52" t="s">
        <v>339</v>
      </c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4"/>
      <c r="AK449" s="497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498"/>
    </row>
    <row r="450" spans="2:61" ht="20.100000000000001" customHeight="1" x14ac:dyDescent="0.45">
      <c r="B450" s="522"/>
      <c r="C450" s="31"/>
      <c r="D450" s="31"/>
      <c r="E450" s="31"/>
      <c r="F450" s="31"/>
      <c r="G450" s="495"/>
      <c r="H450" s="496"/>
      <c r="I450" s="31"/>
      <c r="J450" s="523" t="s">
        <v>585</v>
      </c>
      <c r="K450" s="52"/>
      <c r="L450" s="52"/>
      <c r="M450" s="52"/>
      <c r="N450" s="52"/>
      <c r="O450" s="52"/>
      <c r="P450" s="52"/>
      <c r="Q450" s="524"/>
      <c r="R450" s="52" t="s">
        <v>340</v>
      </c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4"/>
      <c r="AK450" s="497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498"/>
    </row>
    <row r="451" spans="2:61" ht="20.100000000000001" customHeight="1" x14ac:dyDescent="0.45">
      <c r="B451" s="522"/>
      <c r="C451" s="31"/>
      <c r="D451" s="31"/>
      <c r="E451" s="31"/>
      <c r="F451" s="31"/>
      <c r="G451" s="495"/>
      <c r="H451" s="31"/>
      <c r="I451" s="31"/>
      <c r="J451" s="523" t="s">
        <v>586</v>
      </c>
      <c r="K451" s="52"/>
      <c r="L451" s="52"/>
      <c r="M451" s="52"/>
      <c r="N451" s="52"/>
      <c r="O451" s="52"/>
      <c r="P451" s="52"/>
      <c r="Q451" s="524"/>
      <c r="R451" s="52" t="s">
        <v>341</v>
      </c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4"/>
      <c r="AK451" s="497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498"/>
    </row>
    <row r="452" spans="2:61" ht="20.100000000000001" customHeight="1" x14ac:dyDescent="0.45">
      <c r="B452" s="522"/>
      <c r="C452" s="31"/>
      <c r="D452" s="31"/>
      <c r="E452" s="31"/>
      <c r="F452" s="31"/>
      <c r="G452" s="495"/>
      <c r="H452" s="499" t="s">
        <v>345</v>
      </c>
      <c r="I452" s="55"/>
      <c r="J452" s="499" t="s">
        <v>587</v>
      </c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00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  <c r="BI452" s="501"/>
    </row>
    <row r="453" spans="2:61" ht="20.100000000000001" customHeight="1" x14ac:dyDescent="0.45">
      <c r="B453" s="494"/>
      <c r="C453" s="31"/>
      <c r="D453" s="31"/>
      <c r="E453" s="31"/>
      <c r="F453" s="31"/>
      <c r="G453" s="495"/>
      <c r="H453" s="499" t="s">
        <v>347</v>
      </c>
      <c r="I453" s="55"/>
      <c r="J453" s="499"/>
      <c r="K453" s="55" t="s">
        <v>467</v>
      </c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00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501"/>
    </row>
    <row r="454" spans="2:61" ht="20.100000000000001" customHeight="1" x14ac:dyDescent="0.45">
      <c r="B454" s="494"/>
      <c r="C454" s="31"/>
      <c r="D454" s="31"/>
      <c r="E454" s="31"/>
      <c r="F454" s="31"/>
      <c r="G454" s="495"/>
      <c r="H454" s="496"/>
      <c r="I454" s="31"/>
      <c r="J454" s="496"/>
      <c r="K454" s="31"/>
      <c r="L454" s="31"/>
      <c r="M454" s="31" t="s">
        <v>467</v>
      </c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497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498"/>
    </row>
    <row r="455" spans="2:61" ht="20.100000000000001" customHeight="1" x14ac:dyDescent="0.45">
      <c r="B455" s="494"/>
      <c r="C455" s="31"/>
      <c r="D455" s="31"/>
      <c r="E455" s="31"/>
      <c r="F455" s="31"/>
      <c r="G455" s="495"/>
      <c r="H455" s="496"/>
      <c r="I455" s="31"/>
      <c r="J455" s="496"/>
      <c r="K455" s="31"/>
      <c r="L455" s="31"/>
      <c r="M455" s="31"/>
      <c r="N455" s="31"/>
      <c r="O455" s="630" t="s">
        <v>628</v>
      </c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497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498"/>
    </row>
    <row r="456" spans="2:61" ht="20.100000000000001" customHeight="1" x14ac:dyDescent="0.45">
      <c r="B456" s="494"/>
      <c r="C456" s="31"/>
      <c r="D456" s="31"/>
      <c r="E456" s="31"/>
      <c r="F456" s="31"/>
      <c r="G456" s="495"/>
      <c r="H456" s="496"/>
      <c r="I456" s="31"/>
      <c r="J456" s="496"/>
      <c r="K456" s="31"/>
      <c r="L456" s="31"/>
      <c r="M456" s="31"/>
      <c r="N456" s="31" t="s">
        <v>414</v>
      </c>
      <c r="O456" s="630" t="s">
        <v>629</v>
      </c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497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498"/>
    </row>
    <row r="457" spans="2:61" ht="20.100000000000001" customHeight="1" x14ac:dyDescent="0.45">
      <c r="B457" s="494"/>
      <c r="C457" s="31"/>
      <c r="D457" s="31"/>
      <c r="E457" s="31"/>
      <c r="F457" s="31"/>
      <c r="G457" s="495"/>
      <c r="H457" s="496"/>
      <c r="I457" s="31"/>
      <c r="J457" s="496"/>
      <c r="K457" s="31"/>
      <c r="L457" s="31"/>
      <c r="M457" s="31" t="s">
        <v>470</v>
      </c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497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498"/>
    </row>
    <row r="458" spans="2:61" ht="20.100000000000001" customHeight="1" x14ac:dyDescent="0.45">
      <c r="B458" s="494"/>
      <c r="C458" s="31"/>
      <c r="D458" s="31"/>
      <c r="E458" s="31"/>
      <c r="F458" s="31"/>
      <c r="G458" s="495"/>
      <c r="H458" s="496"/>
      <c r="I458" s="31"/>
      <c r="J458" s="496"/>
      <c r="K458" s="31"/>
      <c r="L458" s="31" t="s">
        <v>588</v>
      </c>
      <c r="M458" s="31" t="s">
        <v>467</v>
      </c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497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498"/>
    </row>
    <row r="459" spans="2:61" ht="20.100000000000001" customHeight="1" x14ac:dyDescent="0.45">
      <c r="B459" s="494"/>
      <c r="C459" s="31"/>
      <c r="D459" s="31"/>
      <c r="E459" s="31"/>
      <c r="F459" s="31"/>
      <c r="G459" s="495"/>
      <c r="H459" s="496"/>
      <c r="I459" s="31"/>
      <c r="J459" s="496"/>
      <c r="K459" s="31"/>
      <c r="L459" s="31"/>
      <c r="M459" s="31"/>
      <c r="N459" s="31"/>
      <c r="O459" s="630" t="s">
        <v>630</v>
      </c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497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498"/>
    </row>
    <row r="460" spans="2:61" ht="20.100000000000001" customHeight="1" x14ac:dyDescent="0.45">
      <c r="B460" s="494"/>
      <c r="C460" s="31"/>
      <c r="D460" s="31"/>
      <c r="E460" s="31"/>
      <c r="F460" s="31"/>
      <c r="G460" s="495"/>
      <c r="H460" s="496"/>
      <c r="I460" s="31"/>
      <c r="J460" s="496"/>
      <c r="K460" s="31"/>
      <c r="L460" s="31"/>
      <c r="M460" s="31"/>
      <c r="N460" s="31" t="s">
        <v>414</v>
      </c>
      <c r="O460" s="630" t="s">
        <v>631</v>
      </c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497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498"/>
    </row>
    <row r="461" spans="2:61" ht="20.100000000000001" customHeight="1" x14ac:dyDescent="0.45">
      <c r="B461" s="494"/>
      <c r="C461" s="31"/>
      <c r="D461" s="31"/>
      <c r="E461" s="31"/>
      <c r="F461" s="31"/>
      <c r="G461" s="495"/>
      <c r="H461" s="496"/>
      <c r="I461" s="31"/>
      <c r="J461" s="496"/>
      <c r="K461" s="31"/>
      <c r="L461" s="31"/>
      <c r="M461" s="31" t="s">
        <v>470</v>
      </c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497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498"/>
    </row>
    <row r="462" spans="2:61" ht="20.100000000000001" customHeight="1" x14ac:dyDescent="0.45">
      <c r="B462" s="494"/>
      <c r="C462" s="31"/>
      <c r="D462" s="31"/>
      <c r="E462" s="31"/>
      <c r="F462" s="31"/>
      <c r="G462" s="495"/>
      <c r="H462" s="496"/>
      <c r="I462" s="31"/>
      <c r="J462" s="496"/>
      <c r="K462" s="31" t="s">
        <v>470</v>
      </c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497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498"/>
    </row>
    <row r="463" spans="2:61" ht="20.100000000000001" customHeight="1" thickBot="1" x14ac:dyDescent="0.5">
      <c r="B463" s="494"/>
      <c r="C463" s="31"/>
      <c r="D463" s="31"/>
      <c r="E463" s="31"/>
      <c r="F463" s="31"/>
      <c r="G463" s="495"/>
      <c r="H463" s="626" t="s">
        <v>589</v>
      </c>
      <c r="I463" s="627"/>
      <c r="J463" s="634" t="s">
        <v>620</v>
      </c>
      <c r="K463" s="627"/>
      <c r="L463" s="627"/>
      <c r="M463" s="627"/>
      <c r="N463" s="627"/>
      <c r="O463" s="627"/>
      <c r="P463" s="627"/>
      <c r="Q463" s="627"/>
      <c r="R463" s="627"/>
      <c r="S463" s="627"/>
      <c r="T463" s="627"/>
      <c r="U463" s="627"/>
      <c r="V463" s="627"/>
      <c r="W463" s="627"/>
      <c r="X463" s="627"/>
      <c r="Y463" s="627"/>
      <c r="Z463" s="627"/>
      <c r="AA463" s="627"/>
      <c r="AB463" s="627"/>
      <c r="AC463" s="627"/>
      <c r="AD463" s="627"/>
      <c r="AE463" s="627"/>
      <c r="AF463" s="627"/>
      <c r="AG463" s="627"/>
      <c r="AH463" s="627"/>
      <c r="AI463" s="627"/>
      <c r="AJ463" s="627"/>
      <c r="AK463" s="628"/>
      <c r="AL463" s="627"/>
      <c r="AM463" s="627"/>
      <c r="AN463" s="627"/>
      <c r="AO463" s="627"/>
      <c r="AP463" s="627"/>
      <c r="AQ463" s="627"/>
      <c r="AR463" s="627"/>
      <c r="AS463" s="627"/>
      <c r="AT463" s="627"/>
      <c r="AU463" s="627"/>
      <c r="AV463" s="627"/>
      <c r="AW463" s="627"/>
      <c r="AX463" s="627"/>
      <c r="AY463" s="627"/>
      <c r="AZ463" s="627"/>
      <c r="BA463" s="627"/>
      <c r="BB463" s="627"/>
      <c r="BC463" s="627"/>
      <c r="BD463" s="627"/>
      <c r="BE463" s="627"/>
      <c r="BF463" s="627"/>
      <c r="BG463" s="627"/>
      <c r="BH463" s="627"/>
      <c r="BI463" s="629"/>
    </row>
    <row r="464" spans="2:61" ht="20.100000000000001" customHeight="1" x14ac:dyDescent="0.45">
      <c r="B464" s="488" t="s">
        <v>590</v>
      </c>
      <c r="C464" s="489"/>
      <c r="D464" s="489"/>
      <c r="E464" s="489"/>
      <c r="F464" s="489"/>
      <c r="G464" s="490"/>
      <c r="H464" s="491" t="s">
        <v>376</v>
      </c>
      <c r="I464" s="489"/>
      <c r="J464" s="635" t="s">
        <v>620</v>
      </c>
      <c r="K464" s="520"/>
      <c r="L464" s="520"/>
      <c r="M464" s="520"/>
      <c r="N464" s="520"/>
      <c r="O464" s="520"/>
      <c r="P464" s="520"/>
      <c r="Q464" s="521"/>
      <c r="R464" s="636" t="s">
        <v>632</v>
      </c>
      <c r="S464" s="520"/>
      <c r="T464" s="520"/>
      <c r="U464" s="520"/>
      <c r="V464" s="520"/>
      <c r="W464" s="520"/>
      <c r="X464" s="520"/>
      <c r="Y464" s="520"/>
      <c r="Z464" s="520"/>
      <c r="AA464" s="520"/>
      <c r="AB464" s="520"/>
      <c r="AC464" s="520"/>
      <c r="AD464" s="520"/>
      <c r="AE464" s="520"/>
      <c r="AF464" s="520"/>
      <c r="AG464" s="520"/>
      <c r="AH464" s="520"/>
      <c r="AI464" s="520"/>
      <c r="AJ464" s="521"/>
      <c r="AK464" s="492"/>
      <c r="AL464" s="489"/>
      <c r="AM464" s="489"/>
      <c r="AN464" s="489"/>
      <c r="AO464" s="489"/>
      <c r="AP464" s="489"/>
      <c r="AQ464" s="489"/>
      <c r="AR464" s="489"/>
      <c r="AS464" s="489"/>
      <c r="AT464" s="489"/>
      <c r="AU464" s="489"/>
      <c r="AV464" s="489"/>
      <c r="AW464" s="489"/>
      <c r="AX464" s="489"/>
      <c r="AY464" s="489"/>
      <c r="AZ464" s="489"/>
      <c r="BA464" s="489"/>
      <c r="BB464" s="489"/>
      <c r="BC464" s="489"/>
      <c r="BD464" s="489"/>
      <c r="BE464" s="489"/>
      <c r="BF464" s="489"/>
      <c r="BG464" s="489"/>
      <c r="BH464" s="489"/>
      <c r="BI464" s="493"/>
    </row>
    <row r="465" spans="2:61" ht="20.100000000000001" customHeight="1" x14ac:dyDescent="0.45">
      <c r="B465" s="522" t="s">
        <v>591</v>
      </c>
      <c r="C465" s="31"/>
      <c r="D465" s="31"/>
      <c r="E465" s="31"/>
      <c r="F465" s="31"/>
      <c r="G465" s="495"/>
      <c r="H465" s="496"/>
      <c r="I465" s="31"/>
      <c r="J465" s="523" t="s">
        <v>144</v>
      </c>
      <c r="K465" s="52"/>
      <c r="L465" s="52"/>
      <c r="M465" s="52"/>
      <c r="N465" s="52"/>
      <c r="O465" s="52"/>
      <c r="P465" s="52"/>
      <c r="Q465" s="524"/>
      <c r="R465" s="52" t="s">
        <v>297</v>
      </c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4"/>
      <c r="AK465" s="497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498"/>
    </row>
    <row r="466" spans="2:61" ht="20.100000000000001" customHeight="1" x14ac:dyDescent="0.45">
      <c r="B466" s="522"/>
      <c r="C466" s="31"/>
      <c r="D466" s="31"/>
      <c r="E466" s="31"/>
      <c r="F466" s="31"/>
      <c r="G466" s="495"/>
      <c r="H466" s="496"/>
      <c r="I466" s="31"/>
      <c r="J466" s="523" t="s">
        <v>145</v>
      </c>
      <c r="K466" s="52"/>
      <c r="L466" s="52"/>
      <c r="M466" s="52"/>
      <c r="N466" s="52"/>
      <c r="O466" s="52"/>
      <c r="P466" s="52"/>
      <c r="Q466" s="524"/>
      <c r="R466" s="52" t="s">
        <v>298</v>
      </c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4"/>
      <c r="AK466" s="497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498"/>
    </row>
    <row r="467" spans="2:61" ht="20.100000000000001" customHeight="1" x14ac:dyDescent="0.45">
      <c r="B467" s="522"/>
      <c r="C467" s="31"/>
      <c r="D467" s="31"/>
      <c r="E467" s="31"/>
      <c r="F467" s="31"/>
      <c r="G467" s="495"/>
      <c r="H467" s="496"/>
      <c r="I467" s="31"/>
      <c r="J467" s="523" t="s">
        <v>592</v>
      </c>
      <c r="K467" s="52"/>
      <c r="L467" s="52"/>
      <c r="M467" s="52"/>
      <c r="N467" s="52"/>
      <c r="O467" s="52"/>
      <c r="P467" s="52"/>
      <c r="Q467" s="524"/>
      <c r="R467" s="52" t="s">
        <v>299</v>
      </c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4"/>
      <c r="AK467" s="497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498"/>
    </row>
    <row r="468" spans="2:61" ht="20.100000000000001" customHeight="1" x14ac:dyDescent="0.45">
      <c r="B468" s="522"/>
      <c r="C468" s="31"/>
      <c r="D468" s="31"/>
      <c r="E468" s="31"/>
      <c r="F468" s="31"/>
      <c r="G468" s="495"/>
      <c r="H468" s="31"/>
      <c r="I468" s="31"/>
      <c r="J468" s="523" t="s">
        <v>147</v>
      </c>
      <c r="K468" s="52"/>
      <c r="L468" s="52"/>
      <c r="M468" s="52"/>
      <c r="N468" s="52"/>
      <c r="O468" s="52"/>
      <c r="P468" s="52"/>
      <c r="Q468" s="524"/>
      <c r="R468" s="52" t="s">
        <v>300</v>
      </c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4"/>
      <c r="AK468" s="497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498"/>
    </row>
    <row r="469" spans="2:61" ht="20.100000000000001" customHeight="1" x14ac:dyDescent="0.45">
      <c r="B469" s="522"/>
      <c r="C469" s="31"/>
      <c r="D469" s="31"/>
      <c r="E469" s="31"/>
      <c r="F469" s="31"/>
      <c r="G469" s="495"/>
      <c r="H469" s="31"/>
      <c r="I469" s="31"/>
      <c r="J469" s="523" t="s">
        <v>593</v>
      </c>
      <c r="K469" s="52"/>
      <c r="L469" s="52"/>
      <c r="M469" s="52"/>
      <c r="N469" s="52"/>
      <c r="O469" s="52"/>
      <c r="P469" s="52"/>
      <c r="Q469" s="524"/>
      <c r="R469" s="52" t="s">
        <v>301</v>
      </c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4"/>
      <c r="AK469" s="497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498"/>
    </row>
    <row r="470" spans="2:61" ht="20.100000000000001" customHeight="1" x14ac:dyDescent="0.45">
      <c r="B470" s="522"/>
      <c r="C470" s="31"/>
      <c r="D470" s="31"/>
      <c r="E470" s="31"/>
      <c r="F470" s="31"/>
      <c r="G470" s="495"/>
      <c r="H470" s="31"/>
      <c r="I470" s="31"/>
      <c r="J470" s="523" t="s">
        <v>149</v>
      </c>
      <c r="K470" s="52"/>
      <c r="L470" s="52"/>
      <c r="M470" s="52"/>
      <c r="N470" s="52"/>
      <c r="O470" s="52"/>
      <c r="P470" s="52"/>
      <c r="Q470" s="524"/>
      <c r="R470" s="52" t="s">
        <v>302</v>
      </c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4"/>
      <c r="AK470" s="497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498"/>
    </row>
    <row r="471" spans="2:61" ht="20.100000000000001" customHeight="1" x14ac:dyDescent="0.45">
      <c r="B471" s="522"/>
      <c r="C471" s="31"/>
      <c r="D471" s="31"/>
      <c r="E471" s="31"/>
      <c r="F471" s="31"/>
      <c r="G471" s="495"/>
      <c r="H471" s="31"/>
      <c r="I471" s="31"/>
      <c r="J471" s="523" t="s">
        <v>150</v>
      </c>
      <c r="K471" s="52"/>
      <c r="L471" s="52"/>
      <c r="M471" s="52"/>
      <c r="N471" s="52"/>
      <c r="O471" s="52"/>
      <c r="P471" s="52"/>
      <c r="Q471" s="524"/>
      <c r="R471" s="52" t="s">
        <v>303</v>
      </c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4"/>
      <c r="AK471" s="497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498"/>
    </row>
    <row r="472" spans="2:61" ht="20.100000000000001" customHeight="1" x14ac:dyDescent="0.45">
      <c r="B472" s="522"/>
      <c r="C472" s="31"/>
      <c r="D472" s="31"/>
      <c r="E472" s="31"/>
      <c r="F472" s="31"/>
      <c r="G472" s="495"/>
      <c r="H472" s="31"/>
      <c r="I472" s="31"/>
      <c r="J472" s="523" t="s">
        <v>151</v>
      </c>
      <c r="K472" s="52"/>
      <c r="L472" s="52"/>
      <c r="M472" s="52"/>
      <c r="N472" s="52"/>
      <c r="O472" s="52"/>
      <c r="P472" s="52"/>
      <c r="Q472" s="524"/>
      <c r="R472" s="52" t="s">
        <v>304</v>
      </c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4"/>
      <c r="AK472" s="497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498"/>
    </row>
    <row r="473" spans="2:61" ht="20.100000000000001" customHeight="1" x14ac:dyDescent="0.45">
      <c r="B473" s="522"/>
      <c r="C473" s="31"/>
      <c r="D473" s="31"/>
      <c r="E473" s="31"/>
      <c r="F473" s="31"/>
      <c r="G473" s="495"/>
      <c r="H473" s="31"/>
      <c r="I473" s="31"/>
      <c r="J473" s="523" t="s">
        <v>152</v>
      </c>
      <c r="K473" s="52"/>
      <c r="L473" s="52"/>
      <c r="M473" s="52"/>
      <c r="N473" s="52"/>
      <c r="O473" s="52"/>
      <c r="P473" s="52"/>
      <c r="Q473" s="524"/>
      <c r="R473" s="52" t="s">
        <v>305</v>
      </c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4"/>
      <c r="AK473" s="497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498"/>
    </row>
    <row r="474" spans="2:61" ht="20.100000000000001" customHeight="1" x14ac:dyDescent="0.45">
      <c r="B474" s="522"/>
      <c r="C474" s="31"/>
      <c r="D474" s="31"/>
      <c r="E474" s="31"/>
      <c r="F474" s="31"/>
      <c r="G474" s="495"/>
      <c r="H474" s="31"/>
      <c r="I474" s="31"/>
      <c r="J474" s="523" t="s">
        <v>153</v>
      </c>
      <c r="K474" s="52"/>
      <c r="L474" s="52"/>
      <c r="M474" s="52"/>
      <c r="N474" s="52"/>
      <c r="O474" s="52"/>
      <c r="P474" s="52"/>
      <c r="Q474" s="524"/>
      <c r="R474" s="52" t="s">
        <v>306</v>
      </c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4"/>
      <c r="AK474" s="497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498"/>
    </row>
    <row r="475" spans="2:61" ht="20.100000000000001" customHeight="1" x14ac:dyDescent="0.45">
      <c r="B475" s="522"/>
      <c r="C475" s="31"/>
      <c r="D475" s="31"/>
      <c r="E475" s="31"/>
      <c r="F475" s="31"/>
      <c r="G475" s="495"/>
      <c r="H475" s="31"/>
      <c r="I475" s="31"/>
      <c r="J475" s="523" t="s">
        <v>154</v>
      </c>
      <c r="K475" s="52"/>
      <c r="L475" s="52"/>
      <c r="M475" s="52"/>
      <c r="N475" s="52"/>
      <c r="O475" s="52"/>
      <c r="P475" s="52"/>
      <c r="Q475" s="524"/>
      <c r="R475" s="52" t="s">
        <v>307</v>
      </c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4"/>
      <c r="AK475" s="497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498"/>
    </row>
    <row r="476" spans="2:61" ht="20.100000000000001" customHeight="1" x14ac:dyDescent="0.45">
      <c r="B476" s="522"/>
      <c r="C476" s="31"/>
      <c r="D476" s="31"/>
      <c r="E476" s="31"/>
      <c r="F476" s="31"/>
      <c r="G476" s="495"/>
      <c r="H476" s="31"/>
      <c r="I476" s="31"/>
      <c r="J476" s="523" t="s">
        <v>155</v>
      </c>
      <c r="K476" s="52"/>
      <c r="L476" s="52"/>
      <c r="M476" s="52"/>
      <c r="N476" s="52"/>
      <c r="O476" s="52"/>
      <c r="P476" s="52"/>
      <c r="Q476" s="524"/>
      <c r="R476" s="52" t="s">
        <v>308</v>
      </c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4"/>
      <c r="AK476" s="497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498"/>
    </row>
    <row r="477" spans="2:61" ht="20.100000000000001" customHeight="1" x14ac:dyDescent="0.45">
      <c r="B477" s="522"/>
      <c r="C477" s="31"/>
      <c r="D477" s="31"/>
      <c r="E477" s="31"/>
      <c r="F477" s="31"/>
      <c r="G477" s="495"/>
      <c r="H477" s="31"/>
      <c r="I477" s="31"/>
      <c r="J477" s="523" t="s">
        <v>156</v>
      </c>
      <c r="K477" s="52"/>
      <c r="L477" s="52"/>
      <c r="M477" s="52"/>
      <c r="N477" s="52"/>
      <c r="O477" s="52"/>
      <c r="P477" s="52"/>
      <c r="Q477" s="524"/>
      <c r="R477" s="52" t="s">
        <v>309</v>
      </c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4"/>
      <c r="AK477" s="497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498"/>
    </row>
    <row r="478" spans="2:61" ht="20.100000000000001" customHeight="1" x14ac:dyDescent="0.45">
      <c r="B478" s="522"/>
      <c r="C478" s="31"/>
      <c r="D478" s="31"/>
      <c r="E478" s="31"/>
      <c r="F478" s="31"/>
      <c r="G478" s="495"/>
      <c r="H478" s="31"/>
      <c r="I478" s="31"/>
      <c r="J478" s="523" t="s">
        <v>157</v>
      </c>
      <c r="K478" s="52"/>
      <c r="L478" s="52"/>
      <c r="M478" s="52"/>
      <c r="N478" s="52"/>
      <c r="O478" s="52"/>
      <c r="P478" s="52"/>
      <c r="Q478" s="524"/>
      <c r="R478" s="52" t="s">
        <v>310</v>
      </c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4"/>
      <c r="AK478" s="497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498"/>
    </row>
    <row r="479" spans="2:61" ht="20.100000000000001" customHeight="1" x14ac:dyDescent="0.45">
      <c r="B479" s="522"/>
      <c r="C479" s="31"/>
      <c r="D479" s="31"/>
      <c r="E479" s="31"/>
      <c r="F479" s="31"/>
      <c r="G479" s="495"/>
      <c r="H479" s="31"/>
      <c r="I479" s="31"/>
      <c r="J479" s="523" t="s">
        <v>158</v>
      </c>
      <c r="K479" s="52"/>
      <c r="L479" s="52"/>
      <c r="M479" s="52"/>
      <c r="N479" s="52"/>
      <c r="O479" s="52"/>
      <c r="P479" s="52"/>
      <c r="Q479" s="524"/>
      <c r="R479" s="52" t="s">
        <v>311</v>
      </c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4"/>
      <c r="AK479" s="497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498"/>
    </row>
    <row r="480" spans="2:61" ht="20.100000000000001" customHeight="1" x14ac:dyDescent="0.45">
      <c r="B480" s="522"/>
      <c r="C480" s="31"/>
      <c r="D480" s="31"/>
      <c r="E480" s="31"/>
      <c r="F480" s="31"/>
      <c r="G480" s="495"/>
      <c r="H480" s="31"/>
      <c r="I480" s="31"/>
      <c r="J480" s="523" t="s">
        <v>159</v>
      </c>
      <c r="K480" s="52"/>
      <c r="L480" s="52"/>
      <c r="M480" s="52"/>
      <c r="N480" s="52"/>
      <c r="O480" s="52"/>
      <c r="P480" s="52"/>
      <c r="Q480" s="524"/>
      <c r="R480" s="52" t="s">
        <v>312</v>
      </c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4"/>
      <c r="AK480" s="497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498"/>
    </row>
    <row r="481" spans="2:61" ht="20.100000000000001" customHeight="1" x14ac:dyDescent="0.45">
      <c r="B481" s="522"/>
      <c r="C481" s="31"/>
      <c r="D481" s="31"/>
      <c r="E481" s="31"/>
      <c r="F481" s="31"/>
      <c r="G481" s="495"/>
      <c r="H481" s="31"/>
      <c r="I481" s="31"/>
      <c r="J481" s="523" t="s">
        <v>160</v>
      </c>
      <c r="K481" s="52"/>
      <c r="L481" s="52"/>
      <c r="M481" s="52"/>
      <c r="N481" s="52"/>
      <c r="O481" s="52"/>
      <c r="P481" s="52"/>
      <c r="Q481" s="524"/>
      <c r="R481" s="52" t="s">
        <v>313</v>
      </c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4"/>
      <c r="AK481" s="497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498"/>
    </row>
    <row r="482" spans="2:61" ht="20.100000000000001" customHeight="1" x14ac:dyDescent="0.45">
      <c r="B482" s="522"/>
      <c r="C482" s="31"/>
      <c r="D482" s="31"/>
      <c r="E482" s="31"/>
      <c r="F482" s="31"/>
      <c r="G482" s="495"/>
      <c r="H482" s="31"/>
      <c r="I482" s="31"/>
      <c r="J482" s="523" t="s">
        <v>161</v>
      </c>
      <c r="K482" s="52"/>
      <c r="L482" s="52"/>
      <c r="M482" s="52"/>
      <c r="N482" s="52"/>
      <c r="O482" s="52"/>
      <c r="P482" s="52"/>
      <c r="Q482" s="524"/>
      <c r="R482" s="52" t="s">
        <v>314</v>
      </c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4"/>
      <c r="AK482" s="497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498"/>
    </row>
    <row r="483" spans="2:61" ht="20.100000000000001" customHeight="1" x14ac:dyDescent="0.45">
      <c r="B483" s="522"/>
      <c r="C483" s="31"/>
      <c r="D483" s="31"/>
      <c r="E483" s="31"/>
      <c r="F483" s="31"/>
      <c r="G483" s="495"/>
      <c r="H483" s="31"/>
      <c r="I483" s="31"/>
      <c r="J483" s="523" t="s">
        <v>162</v>
      </c>
      <c r="K483" s="52"/>
      <c r="L483" s="52"/>
      <c r="M483" s="52"/>
      <c r="N483" s="52"/>
      <c r="O483" s="52"/>
      <c r="P483" s="52"/>
      <c r="Q483" s="524"/>
      <c r="R483" s="52" t="s">
        <v>315</v>
      </c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4"/>
      <c r="AK483" s="497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498"/>
    </row>
    <row r="484" spans="2:61" ht="20.100000000000001" customHeight="1" x14ac:dyDescent="0.45">
      <c r="B484" s="522"/>
      <c r="C484" s="31"/>
      <c r="D484" s="31"/>
      <c r="E484" s="31"/>
      <c r="F484" s="31"/>
      <c r="G484" s="495"/>
      <c r="H484" s="31"/>
      <c r="I484" s="31"/>
      <c r="J484" s="523" t="s">
        <v>163</v>
      </c>
      <c r="K484" s="52"/>
      <c r="L484" s="52"/>
      <c r="M484" s="52"/>
      <c r="N484" s="52"/>
      <c r="O484" s="52"/>
      <c r="P484" s="52"/>
      <c r="Q484" s="524"/>
      <c r="R484" s="52" t="s">
        <v>316</v>
      </c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4"/>
      <c r="AK484" s="497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498"/>
    </row>
    <row r="485" spans="2:61" ht="20.100000000000001" customHeight="1" x14ac:dyDescent="0.45">
      <c r="B485" s="522"/>
      <c r="C485" s="31"/>
      <c r="D485" s="31"/>
      <c r="E485" s="31"/>
      <c r="F485" s="31"/>
      <c r="G485" s="495"/>
      <c r="H485" s="31"/>
      <c r="I485" s="31"/>
      <c r="J485" s="523" t="s">
        <v>164</v>
      </c>
      <c r="K485" s="52"/>
      <c r="L485" s="52"/>
      <c r="M485" s="52"/>
      <c r="N485" s="52"/>
      <c r="O485" s="52"/>
      <c r="P485" s="52"/>
      <c r="Q485" s="524"/>
      <c r="R485" s="52" t="s">
        <v>317</v>
      </c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4"/>
      <c r="AK485" s="497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498"/>
    </row>
    <row r="486" spans="2:61" ht="20.100000000000001" customHeight="1" x14ac:dyDescent="0.45">
      <c r="B486" s="522"/>
      <c r="C486" s="31"/>
      <c r="D486" s="31"/>
      <c r="E486" s="31"/>
      <c r="F486" s="31"/>
      <c r="G486" s="495"/>
      <c r="H486" s="31"/>
      <c r="I486" s="31"/>
      <c r="J486" s="523" t="s">
        <v>165</v>
      </c>
      <c r="K486" s="52"/>
      <c r="L486" s="52"/>
      <c r="M486" s="52"/>
      <c r="N486" s="52"/>
      <c r="O486" s="52"/>
      <c r="P486" s="52"/>
      <c r="Q486" s="524"/>
      <c r="R486" s="52" t="s">
        <v>318</v>
      </c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4"/>
      <c r="AK486" s="497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498"/>
    </row>
    <row r="487" spans="2:61" ht="20.100000000000001" customHeight="1" x14ac:dyDescent="0.45">
      <c r="B487" s="522"/>
      <c r="C487" s="31"/>
      <c r="D487" s="31"/>
      <c r="E487" s="31"/>
      <c r="F487" s="31"/>
      <c r="G487" s="495"/>
      <c r="H487" s="31"/>
      <c r="I487" s="31"/>
      <c r="J487" s="523" t="s">
        <v>166</v>
      </c>
      <c r="K487" s="52"/>
      <c r="L487" s="52"/>
      <c r="M487" s="52"/>
      <c r="N487" s="52"/>
      <c r="O487" s="52"/>
      <c r="P487" s="52"/>
      <c r="Q487" s="524"/>
      <c r="R487" s="52" t="s">
        <v>319</v>
      </c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4"/>
      <c r="AK487" s="497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498"/>
    </row>
    <row r="488" spans="2:61" ht="20.100000000000001" customHeight="1" x14ac:dyDescent="0.45">
      <c r="B488" s="522"/>
      <c r="C488" s="31"/>
      <c r="D488" s="31"/>
      <c r="E488" s="31"/>
      <c r="F488" s="31"/>
      <c r="G488" s="495"/>
      <c r="H488" s="31"/>
      <c r="I488" s="31"/>
      <c r="J488" s="523" t="s">
        <v>167</v>
      </c>
      <c r="K488" s="52"/>
      <c r="L488" s="52"/>
      <c r="M488" s="52"/>
      <c r="N488" s="52"/>
      <c r="O488" s="52"/>
      <c r="P488" s="52"/>
      <c r="Q488" s="524"/>
      <c r="R488" s="52" t="s">
        <v>320</v>
      </c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4"/>
      <c r="AK488" s="497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498"/>
    </row>
    <row r="489" spans="2:61" ht="20.100000000000001" customHeight="1" x14ac:dyDescent="0.45">
      <c r="B489" s="522"/>
      <c r="C489" s="31"/>
      <c r="D489" s="31"/>
      <c r="E489" s="31"/>
      <c r="F489" s="31"/>
      <c r="G489" s="495"/>
      <c r="H489" s="31"/>
      <c r="I489" s="31"/>
      <c r="J489" s="523" t="s">
        <v>168</v>
      </c>
      <c r="K489" s="52"/>
      <c r="L489" s="52"/>
      <c r="M489" s="52"/>
      <c r="N489" s="52"/>
      <c r="O489" s="52"/>
      <c r="P489" s="52"/>
      <c r="Q489" s="524"/>
      <c r="R489" s="52" t="s">
        <v>321</v>
      </c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4"/>
      <c r="AK489" s="497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498"/>
    </row>
    <row r="490" spans="2:61" ht="20.100000000000001" customHeight="1" x14ac:dyDescent="0.45">
      <c r="B490" s="522"/>
      <c r="C490" s="31"/>
      <c r="D490" s="31"/>
      <c r="E490" s="31"/>
      <c r="F490" s="31"/>
      <c r="G490" s="495"/>
      <c r="H490" s="31"/>
      <c r="I490" s="31"/>
      <c r="J490" s="523" t="s">
        <v>169</v>
      </c>
      <c r="K490" s="52"/>
      <c r="L490" s="52"/>
      <c r="M490" s="52"/>
      <c r="N490" s="52"/>
      <c r="O490" s="52"/>
      <c r="P490" s="52"/>
      <c r="Q490" s="524"/>
      <c r="R490" s="52" t="s">
        <v>322</v>
      </c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4"/>
      <c r="AK490" s="497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498"/>
    </row>
    <row r="491" spans="2:61" ht="20.100000000000001" customHeight="1" x14ac:dyDescent="0.45">
      <c r="B491" s="522"/>
      <c r="C491" s="31"/>
      <c r="D491" s="31"/>
      <c r="E491" s="31"/>
      <c r="F491" s="31"/>
      <c r="G491" s="495"/>
      <c r="H491" s="31"/>
      <c r="I491" s="31"/>
      <c r="J491" s="523" t="s">
        <v>170</v>
      </c>
      <c r="K491" s="52"/>
      <c r="L491" s="52"/>
      <c r="M491" s="52"/>
      <c r="N491" s="52"/>
      <c r="O491" s="52"/>
      <c r="P491" s="52"/>
      <c r="Q491" s="524"/>
      <c r="R491" s="52" t="s">
        <v>323</v>
      </c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4"/>
      <c r="AK491" s="497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498"/>
    </row>
    <row r="492" spans="2:61" ht="20.100000000000001" customHeight="1" x14ac:dyDescent="0.45">
      <c r="B492" s="522"/>
      <c r="C492" s="31"/>
      <c r="D492" s="31"/>
      <c r="E492" s="31"/>
      <c r="F492" s="31"/>
      <c r="G492" s="495"/>
      <c r="H492" s="31"/>
      <c r="I492" s="31"/>
      <c r="J492" s="523" t="s">
        <v>171</v>
      </c>
      <c r="K492" s="52"/>
      <c r="L492" s="52"/>
      <c r="M492" s="52"/>
      <c r="N492" s="52"/>
      <c r="O492" s="52"/>
      <c r="P492" s="52"/>
      <c r="Q492" s="524"/>
      <c r="R492" s="52" t="s">
        <v>324</v>
      </c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4"/>
      <c r="AK492" s="497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498"/>
    </row>
    <row r="493" spans="2:61" ht="20.100000000000001" customHeight="1" x14ac:dyDescent="0.45">
      <c r="B493" s="522"/>
      <c r="C493" s="31"/>
      <c r="D493" s="31"/>
      <c r="E493" s="31"/>
      <c r="F493" s="31"/>
      <c r="G493" s="495"/>
      <c r="H493" s="31"/>
      <c r="I493" s="31"/>
      <c r="J493" s="523" t="s">
        <v>172</v>
      </c>
      <c r="K493" s="52"/>
      <c r="L493" s="52"/>
      <c r="M493" s="52"/>
      <c r="N493" s="52"/>
      <c r="O493" s="52"/>
      <c r="P493" s="52"/>
      <c r="Q493" s="524"/>
      <c r="R493" s="52" t="s">
        <v>325</v>
      </c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4"/>
      <c r="AK493" s="497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498"/>
    </row>
    <row r="494" spans="2:61" ht="20.100000000000001" customHeight="1" x14ac:dyDescent="0.45">
      <c r="B494" s="522"/>
      <c r="C494" s="31"/>
      <c r="D494" s="31"/>
      <c r="E494" s="31"/>
      <c r="F494" s="31"/>
      <c r="G494" s="495"/>
      <c r="H494" s="31"/>
      <c r="I494" s="31"/>
      <c r="J494" s="523" t="s">
        <v>173</v>
      </c>
      <c r="K494" s="52"/>
      <c r="L494" s="52"/>
      <c r="M494" s="52"/>
      <c r="N494" s="52"/>
      <c r="O494" s="52"/>
      <c r="P494" s="52"/>
      <c r="Q494" s="524"/>
      <c r="R494" s="52" t="s">
        <v>326</v>
      </c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4"/>
      <c r="AK494" s="497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498"/>
    </row>
    <row r="495" spans="2:61" ht="20.100000000000001" customHeight="1" x14ac:dyDescent="0.45">
      <c r="B495" s="522"/>
      <c r="C495" s="31"/>
      <c r="D495" s="31"/>
      <c r="E495" s="31"/>
      <c r="F495" s="31"/>
      <c r="G495" s="495"/>
      <c r="H495" s="31"/>
      <c r="I495" s="31"/>
      <c r="J495" s="523" t="s">
        <v>174</v>
      </c>
      <c r="K495" s="52"/>
      <c r="L495" s="52"/>
      <c r="M495" s="52"/>
      <c r="N495" s="52"/>
      <c r="O495" s="52"/>
      <c r="P495" s="52"/>
      <c r="Q495" s="524"/>
      <c r="R495" s="52" t="s">
        <v>327</v>
      </c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4"/>
      <c r="AK495" s="497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498"/>
    </row>
    <row r="496" spans="2:61" ht="20.100000000000001" customHeight="1" x14ac:dyDescent="0.45">
      <c r="B496" s="522"/>
      <c r="C496" s="31"/>
      <c r="D496" s="31"/>
      <c r="E496" s="31"/>
      <c r="F496" s="31"/>
      <c r="G496" s="495"/>
      <c r="H496" s="31"/>
      <c r="I496" s="31"/>
      <c r="J496" s="523" t="s">
        <v>175</v>
      </c>
      <c r="K496" s="52"/>
      <c r="L496" s="52"/>
      <c r="M496" s="52"/>
      <c r="N496" s="52"/>
      <c r="O496" s="52"/>
      <c r="P496" s="52"/>
      <c r="Q496" s="524"/>
      <c r="R496" s="52" t="s">
        <v>328</v>
      </c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4"/>
      <c r="AK496" s="497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498"/>
    </row>
    <row r="497" spans="2:61" ht="20.100000000000001" customHeight="1" x14ac:dyDescent="0.45">
      <c r="B497" s="522"/>
      <c r="C497" s="31"/>
      <c r="D497" s="31"/>
      <c r="E497" s="31"/>
      <c r="F497" s="31"/>
      <c r="G497" s="495"/>
      <c r="H497" s="31"/>
      <c r="I497" s="31"/>
      <c r="J497" s="523" t="s">
        <v>176</v>
      </c>
      <c r="K497" s="52"/>
      <c r="L497" s="52"/>
      <c r="M497" s="52"/>
      <c r="N497" s="52"/>
      <c r="O497" s="52"/>
      <c r="P497" s="52"/>
      <c r="Q497" s="524"/>
      <c r="R497" s="52" t="s">
        <v>329</v>
      </c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4"/>
      <c r="AK497" s="497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498"/>
    </row>
    <row r="498" spans="2:61" ht="20.100000000000001" customHeight="1" x14ac:dyDescent="0.45">
      <c r="B498" s="522"/>
      <c r="C498" s="31"/>
      <c r="D498" s="31"/>
      <c r="E498" s="31"/>
      <c r="F498" s="31"/>
      <c r="G498" s="495"/>
      <c r="H498" s="31"/>
      <c r="I498" s="31"/>
      <c r="J498" s="523" t="s">
        <v>177</v>
      </c>
      <c r="K498" s="52"/>
      <c r="L498" s="52"/>
      <c r="M498" s="52"/>
      <c r="N498" s="52"/>
      <c r="O498" s="52"/>
      <c r="P498" s="52"/>
      <c r="Q498" s="524"/>
      <c r="R498" s="52" t="s">
        <v>330</v>
      </c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4"/>
      <c r="AK498" s="497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498"/>
    </row>
    <row r="499" spans="2:61" ht="20.100000000000001" customHeight="1" x14ac:dyDescent="0.45">
      <c r="B499" s="522"/>
      <c r="C499" s="31"/>
      <c r="D499" s="31"/>
      <c r="E499" s="31"/>
      <c r="F499" s="31"/>
      <c r="G499" s="495"/>
      <c r="H499" s="31"/>
      <c r="I499" s="31"/>
      <c r="J499" s="523" t="s">
        <v>178</v>
      </c>
      <c r="K499" s="52"/>
      <c r="L499" s="52"/>
      <c r="M499" s="52"/>
      <c r="N499" s="52"/>
      <c r="O499" s="52"/>
      <c r="P499" s="52"/>
      <c r="Q499" s="524"/>
      <c r="R499" s="52" t="s">
        <v>331</v>
      </c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4"/>
      <c r="AK499" s="497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498"/>
    </row>
    <row r="500" spans="2:61" ht="20.100000000000001" customHeight="1" x14ac:dyDescent="0.45">
      <c r="B500" s="522"/>
      <c r="C500" s="31"/>
      <c r="D500" s="31"/>
      <c r="E500" s="31"/>
      <c r="F500" s="31"/>
      <c r="G500" s="495"/>
      <c r="H500" s="31"/>
      <c r="I500" s="31"/>
      <c r="J500" s="523" t="s">
        <v>179</v>
      </c>
      <c r="K500" s="52"/>
      <c r="L500" s="52"/>
      <c r="M500" s="52"/>
      <c r="N500" s="52"/>
      <c r="O500" s="52"/>
      <c r="P500" s="52"/>
      <c r="Q500" s="524"/>
      <c r="R500" s="52" t="s">
        <v>332</v>
      </c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4"/>
      <c r="AK500" s="497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498"/>
    </row>
    <row r="501" spans="2:61" ht="20.100000000000001" customHeight="1" x14ac:dyDescent="0.45">
      <c r="B501" s="522"/>
      <c r="C501" s="31"/>
      <c r="D501" s="31"/>
      <c r="E501" s="31"/>
      <c r="F501" s="31"/>
      <c r="G501" s="495"/>
      <c r="H501" s="31"/>
      <c r="I501" s="31"/>
      <c r="J501" s="523" t="s">
        <v>594</v>
      </c>
      <c r="K501" s="52"/>
      <c r="L501" s="52"/>
      <c r="M501" s="52"/>
      <c r="N501" s="52"/>
      <c r="O501" s="52"/>
      <c r="P501" s="52"/>
      <c r="Q501" s="524"/>
      <c r="R501" s="52" t="s">
        <v>333</v>
      </c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4"/>
      <c r="AK501" s="497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498"/>
    </row>
    <row r="502" spans="2:61" ht="20.100000000000001" customHeight="1" x14ac:dyDescent="0.45">
      <c r="B502" s="522"/>
      <c r="C502" s="31"/>
      <c r="D502" s="31"/>
      <c r="E502" s="31"/>
      <c r="F502" s="31"/>
      <c r="G502" s="495"/>
      <c r="H502" s="31"/>
      <c r="I502" s="31"/>
      <c r="J502" s="523" t="s">
        <v>595</v>
      </c>
      <c r="K502" s="52"/>
      <c r="L502" s="52"/>
      <c r="M502" s="52"/>
      <c r="N502" s="52"/>
      <c r="O502" s="52"/>
      <c r="P502" s="52"/>
      <c r="Q502" s="524"/>
      <c r="R502" s="52" t="s">
        <v>334</v>
      </c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4"/>
      <c r="AK502" s="497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498"/>
    </row>
    <row r="503" spans="2:61" ht="20.100000000000001" customHeight="1" x14ac:dyDescent="0.45">
      <c r="B503" s="522"/>
      <c r="C503" s="31"/>
      <c r="D503" s="31"/>
      <c r="E503" s="31"/>
      <c r="F503" s="31"/>
      <c r="G503" s="495"/>
      <c r="H503" s="31"/>
      <c r="I503" s="31"/>
      <c r="J503" s="523" t="s">
        <v>596</v>
      </c>
      <c r="K503" s="52"/>
      <c r="L503" s="52"/>
      <c r="M503" s="52"/>
      <c r="N503" s="52"/>
      <c r="O503" s="52"/>
      <c r="P503" s="52"/>
      <c r="Q503" s="524"/>
      <c r="R503" s="52" t="s">
        <v>335</v>
      </c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4"/>
      <c r="AK503" s="497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498"/>
    </row>
    <row r="504" spans="2:61" ht="20.100000000000001" customHeight="1" x14ac:dyDescent="0.45">
      <c r="B504" s="522"/>
      <c r="C504" s="31"/>
      <c r="D504" s="31"/>
      <c r="E504" s="31"/>
      <c r="F504" s="31"/>
      <c r="G504" s="495"/>
      <c r="I504" s="31"/>
      <c r="J504" s="523" t="s">
        <v>597</v>
      </c>
      <c r="K504" s="52"/>
      <c r="L504" s="52"/>
      <c r="M504" s="52"/>
      <c r="N504" s="52"/>
      <c r="O504" s="52"/>
      <c r="P504" s="52"/>
      <c r="Q504" s="524"/>
      <c r="R504" s="52" t="s">
        <v>336</v>
      </c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4"/>
      <c r="AK504" s="497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498"/>
    </row>
    <row r="505" spans="2:61" ht="20.100000000000001" customHeight="1" x14ac:dyDescent="0.45">
      <c r="B505" s="522"/>
      <c r="C505" s="31"/>
      <c r="D505" s="31"/>
      <c r="E505" s="31"/>
      <c r="F505" s="31"/>
      <c r="G505" s="495"/>
      <c r="H505" s="499" t="s">
        <v>345</v>
      </c>
      <c r="I505" s="55"/>
      <c r="J505" s="499" t="s">
        <v>598</v>
      </c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00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  <c r="BI505" s="501"/>
    </row>
    <row r="506" spans="2:61" ht="20.100000000000001" customHeight="1" x14ac:dyDescent="0.45">
      <c r="B506" s="494"/>
      <c r="C506" s="31"/>
      <c r="D506" s="31"/>
      <c r="E506" s="31"/>
      <c r="F506" s="31"/>
      <c r="G506" s="495"/>
      <c r="H506" s="499" t="s">
        <v>347</v>
      </c>
      <c r="I506" s="55"/>
      <c r="J506" s="499"/>
      <c r="K506" s="55" t="s">
        <v>467</v>
      </c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00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  <c r="BI506" s="501"/>
    </row>
    <row r="507" spans="2:61" ht="20.100000000000001" customHeight="1" x14ac:dyDescent="0.45">
      <c r="B507" s="494"/>
      <c r="C507" s="31"/>
      <c r="D507" s="31"/>
      <c r="E507" s="31"/>
      <c r="F507" s="31"/>
      <c r="G507" s="495"/>
      <c r="H507" s="496"/>
      <c r="I507" s="31"/>
      <c r="J507" s="496"/>
      <c r="K507" s="31"/>
      <c r="L507" s="31"/>
      <c r="M507" s="31" t="s">
        <v>467</v>
      </c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497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498"/>
    </row>
    <row r="508" spans="2:61" ht="20.100000000000001" customHeight="1" x14ac:dyDescent="0.45">
      <c r="B508" s="494"/>
      <c r="C508" s="31"/>
      <c r="D508" s="31"/>
      <c r="E508" s="31"/>
      <c r="F508" s="31"/>
      <c r="G508" s="495"/>
      <c r="H508" s="496"/>
      <c r="I508" s="31"/>
      <c r="J508" s="496"/>
      <c r="K508" s="31"/>
      <c r="L508" s="31"/>
      <c r="M508" s="31"/>
      <c r="N508" s="31"/>
      <c r="O508" s="630" t="s">
        <v>628</v>
      </c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497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498"/>
    </row>
    <row r="509" spans="2:61" ht="20.100000000000001" customHeight="1" x14ac:dyDescent="0.45">
      <c r="B509" s="494"/>
      <c r="C509" s="31"/>
      <c r="D509" s="31"/>
      <c r="E509" s="31"/>
      <c r="F509" s="31"/>
      <c r="G509" s="495"/>
      <c r="H509" s="496"/>
      <c r="I509" s="31"/>
      <c r="J509" s="496"/>
      <c r="K509" s="31"/>
      <c r="L509" s="31"/>
      <c r="M509" s="31"/>
      <c r="N509" s="31" t="s">
        <v>414</v>
      </c>
      <c r="O509" s="630" t="s">
        <v>629</v>
      </c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497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498"/>
    </row>
    <row r="510" spans="2:61" ht="20.100000000000001" customHeight="1" x14ac:dyDescent="0.45">
      <c r="B510" s="494"/>
      <c r="C510" s="31"/>
      <c r="D510" s="31"/>
      <c r="E510" s="31"/>
      <c r="F510" s="31"/>
      <c r="G510" s="495"/>
      <c r="H510" s="496"/>
      <c r="I510" s="31"/>
      <c r="J510" s="496"/>
      <c r="K510" s="31"/>
      <c r="L510" s="31"/>
      <c r="M510" s="31" t="s">
        <v>470</v>
      </c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497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498"/>
    </row>
    <row r="511" spans="2:61" ht="20.100000000000001" customHeight="1" x14ac:dyDescent="0.45">
      <c r="B511" s="494"/>
      <c r="C511" s="31"/>
      <c r="D511" s="31"/>
      <c r="E511" s="31"/>
      <c r="F511" s="31"/>
      <c r="G511" s="495"/>
      <c r="H511" s="496"/>
      <c r="I511" s="31"/>
      <c r="J511" s="496"/>
      <c r="K511" s="31"/>
      <c r="L511" s="31" t="s">
        <v>588</v>
      </c>
      <c r="M511" s="31" t="s">
        <v>467</v>
      </c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497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498"/>
    </row>
    <row r="512" spans="2:61" ht="20.100000000000001" customHeight="1" x14ac:dyDescent="0.45">
      <c r="B512" s="494"/>
      <c r="C512" s="31"/>
      <c r="D512" s="31"/>
      <c r="E512" s="31"/>
      <c r="F512" s="31"/>
      <c r="G512" s="495"/>
      <c r="H512" s="496"/>
      <c r="I512" s="31"/>
      <c r="J512" s="496"/>
      <c r="K512" s="31"/>
      <c r="L512" s="31"/>
      <c r="M512" s="31"/>
      <c r="N512" s="31"/>
      <c r="O512" s="630" t="s">
        <v>630</v>
      </c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497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498"/>
    </row>
    <row r="513" spans="2:61" ht="20.100000000000001" customHeight="1" x14ac:dyDescent="0.45">
      <c r="B513" s="494"/>
      <c r="C513" s="31"/>
      <c r="D513" s="31"/>
      <c r="E513" s="31"/>
      <c r="F513" s="31"/>
      <c r="G513" s="495"/>
      <c r="H513" s="496"/>
      <c r="I513" s="31"/>
      <c r="J513" s="496"/>
      <c r="K513" s="31"/>
      <c r="L513" s="31"/>
      <c r="M513" s="31"/>
      <c r="N513" s="31" t="s">
        <v>414</v>
      </c>
      <c r="O513" s="630" t="s">
        <v>631</v>
      </c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497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498"/>
    </row>
    <row r="514" spans="2:61" ht="20.100000000000001" customHeight="1" x14ac:dyDescent="0.45">
      <c r="B514" s="494"/>
      <c r="C514" s="31"/>
      <c r="D514" s="31"/>
      <c r="E514" s="31"/>
      <c r="F514" s="31"/>
      <c r="G514" s="495"/>
      <c r="H514" s="496"/>
      <c r="I514" s="31"/>
      <c r="J514" s="496"/>
      <c r="K514" s="31"/>
      <c r="L514" s="31"/>
      <c r="M514" s="31" t="s">
        <v>470</v>
      </c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497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498"/>
    </row>
    <row r="515" spans="2:61" ht="20.100000000000001" customHeight="1" x14ac:dyDescent="0.45">
      <c r="B515" s="494"/>
      <c r="C515" s="31"/>
      <c r="D515" s="31"/>
      <c r="E515" s="31"/>
      <c r="F515" s="31"/>
      <c r="G515" s="495"/>
      <c r="H515" s="496"/>
      <c r="I515" s="31"/>
      <c r="J515" s="496"/>
      <c r="K515" s="31" t="s">
        <v>470</v>
      </c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497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498"/>
    </row>
    <row r="516" spans="2:61" ht="20.100000000000001" customHeight="1" thickBot="1" x14ac:dyDescent="0.5">
      <c r="B516" s="494"/>
      <c r="C516" s="31"/>
      <c r="D516" s="31"/>
      <c r="E516" s="31"/>
      <c r="F516" s="31"/>
      <c r="G516" s="495"/>
      <c r="H516" s="626" t="s">
        <v>589</v>
      </c>
      <c r="I516" s="627"/>
      <c r="J516" s="634" t="s">
        <v>620</v>
      </c>
      <c r="K516" s="627"/>
      <c r="L516" s="627"/>
      <c r="M516" s="627"/>
      <c r="N516" s="627"/>
      <c r="O516" s="627"/>
      <c r="P516" s="627"/>
      <c r="Q516" s="627"/>
      <c r="R516" s="627"/>
      <c r="S516" s="627"/>
      <c r="T516" s="627"/>
      <c r="U516" s="627"/>
      <c r="V516" s="627"/>
      <c r="W516" s="627"/>
      <c r="X516" s="627"/>
      <c r="Y516" s="627"/>
      <c r="Z516" s="627"/>
      <c r="AA516" s="627"/>
      <c r="AB516" s="627"/>
      <c r="AC516" s="627"/>
      <c r="AD516" s="627"/>
      <c r="AE516" s="627"/>
      <c r="AF516" s="627"/>
      <c r="AG516" s="627"/>
      <c r="AH516" s="627"/>
      <c r="AI516" s="627"/>
      <c r="AJ516" s="627"/>
      <c r="AK516" s="628"/>
      <c r="AL516" s="627"/>
      <c r="AM516" s="627"/>
      <c r="AN516" s="627"/>
      <c r="AO516" s="627"/>
      <c r="AP516" s="627"/>
      <c r="AQ516" s="627"/>
      <c r="AR516" s="627"/>
      <c r="AS516" s="627"/>
      <c r="AT516" s="627"/>
      <c r="AU516" s="627"/>
      <c r="AV516" s="627"/>
      <c r="AW516" s="627"/>
      <c r="AX516" s="627"/>
      <c r="AY516" s="627"/>
      <c r="AZ516" s="627"/>
      <c r="BA516" s="627"/>
      <c r="BB516" s="627"/>
      <c r="BC516" s="627"/>
      <c r="BD516" s="627"/>
      <c r="BE516" s="627"/>
      <c r="BF516" s="627"/>
      <c r="BG516" s="627"/>
      <c r="BH516" s="627"/>
      <c r="BI516" s="629"/>
    </row>
    <row r="517" spans="2:61" ht="20.100000000000001" customHeight="1" x14ac:dyDescent="0.45">
      <c r="B517" s="488" t="s">
        <v>599</v>
      </c>
      <c r="C517" s="489"/>
      <c r="D517" s="489"/>
      <c r="E517" s="489"/>
      <c r="F517" s="489"/>
      <c r="G517" s="490"/>
      <c r="H517" s="491" t="s">
        <v>376</v>
      </c>
      <c r="I517" s="489"/>
      <c r="J517" s="519" t="s">
        <v>600</v>
      </c>
      <c r="K517" s="520"/>
      <c r="L517" s="520"/>
      <c r="M517" s="520"/>
      <c r="N517" s="520"/>
      <c r="O517" s="520"/>
      <c r="P517" s="520"/>
      <c r="Q517" s="521"/>
      <c r="R517" s="520">
        <v>0</v>
      </c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  <c r="AG517" s="520"/>
      <c r="AH517" s="520"/>
      <c r="AI517" s="520"/>
      <c r="AJ517" s="521"/>
      <c r="AK517" s="492"/>
      <c r="AL517" s="489"/>
      <c r="AM517" s="489"/>
      <c r="AN517" s="489"/>
      <c r="AO517" s="489"/>
      <c r="AP517" s="489"/>
      <c r="AQ517" s="489"/>
      <c r="AR517" s="489"/>
      <c r="AS517" s="489"/>
      <c r="AT517" s="489"/>
      <c r="AU517" s="489"/>
      <c r="AV517" s="489"/>
      <c r="AW517" s="489"/>
      <c r="AX517" s="489"/>
      <c r="AY517" s="489"/>
      <c r="AZ517" s="489"/>
      <c r="BA517" s="489"/>
      <c r="BB517" s="489"/>
      <c r="BC517" s="489"/>
      <c r="BD517" s="489"/>
      <c r="BE517" s="489"/>
      <c r="BF517" s="489"/>
      <c r="BG517" s="489"/>
      <c r="BH517" s="489"/>
      <c r="BI517" s="493"/>
    </row>
    <row r="518" spans="2:61" ht="20.100000000000001" customHeight="1" x14ac:dyDescent="0.45">
      <c r="B518" s="522" t="s">
        <v>601</v>
      </c>
      <c r="C518" s="31"/>
      <c r="D518" s="31"/>
      <c r="E518" s="31"/>
      <c r="F518" s="31"/>
      <c r="G518" s="495"/>
      <c r="H518" s="496"/>
      <c r="I518" s="31"/>
      <c r="J518" s="523" t="s">
        <v>602</v>
      </c>
      <c r="K518" s="52"/>
      <c r="L518" s="52"/>
      <c r="M518" s="52"/>
      <c r="N518" s="52"/>
      <c r="O518" s="52"/>
      <c r="P518" s="52"/>
      <c r="Q518" s="524"/>
      <c r="R518" s="52">
        <v>0</v>
      </c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4"/>
      <c r="AK518" s="497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498"/>
    </row>
    <row r="519" spans="2:61" ht="20.100000000000001" customHeight="1" x14ac:dyDescent="0.45">
      <c r="B519" s="522" t="s">
        <v>603</v>
      </c>
      <c r="C519" s="31"/>
      <c r="D519" s="31"/>
      <c r="E519" s="31"/>
      <c r="F519" s="31"/>
      <c r="G519" s="495"/>
      <c r="H519" s="496"/>
      <c r="I519" s="31"/>
      <c r="J519" s="631" t="s">
        <v>620</v>
      </c>
      <c r="K519" s="52"/>
      <c r="L519" s="52"/>
      <c r="M519" s="52"/>
      <c r="N519" s="52"/>
      <c r="O519" s="52"/>
      <c r="P519" s="52"/>
      <c r="Q519" s="524"/>
      <c r="R519" s="52" t="s">
        <v>604</v>
      </c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4"/>
      <c r="AK519" s="497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498"/>
    </row>
    <row r="520" spans="2:61" ht="20.100000000000001" customHeight="1" x14ac:dyDescent="0.45">
      <c r="B520" s="522"/>
      <c r="C520" s="31"/>
      <c r="D520" s="31"/>
      <c r="E520" s="31"/>
      <c r="F520" s="31"/>
      <c r="G520" s="495"/>
      <c r="H520" s="496"/>
      <c r="I520" s="31"/>
      <c r="J520" s="523" t="s">
        <v>605</v>
      </c>
      <c r="K520" s="52"/>
      <c r="L520" s="52"/>
      <c r="M520" s="52"/>
      <c r="N520" s="52"/>
      <c r="O520" s="52"/>
      <c r="P520" s="52"/>
      <c r="Q520" s="524"/>
      <c r="R520" s="52" t="s">
        <v>606</v>
      </c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4"/>
      <c r="AK520" s="497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498"/>
    </row>
    <row r="521" spans="2:61" ht="20.100000000000001" customHeight="1" x14ac:dyDescent="0.45">
      <c r="B521" s="522"/>
      <c r="C521" s="31"/>
      <c r="D521" s="31"/>
      <c r="E521" s="31"/>
      <c r="F521" s="31"/>
      <c r="G521" s="495"/>
      <c r="H521" s="499" t="s">
        <v>345</v>
      </c>
      <c r="I521" s="55"/>
      <c r="J521" s="499" t="s">
        <v>607</v>
      </c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00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  <c r="BI521" s="501"/>
    </row>
    <row r="522" spans="2:61" ht="20.100000000000001" customHeight="1" x14ac:dyDescent="0.45">
      <c r="B522" s="522"/>
      <c r="C522" s="31"/>
      <c r="D522" s="31"/>
      <c r="E522" s="31"/>
      <c r="F522" s="31"/>
      <c r="G522" s="495"/>
      <c r="H522" s="496"/>
      <c r="I522" s="31"/>
      <c r="J522" s="496" t="s">
        <v>608</v>
      </c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497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498"/>
    </row>
    <row r="523" spans="2:61" ht="20.100000000000001" customHeight="1" x14ac:dyDescent="0.45">
      <c r="B523" s="494"/>
      <c r="C523" s="31"/>
      <c r="D523" s="31"/>
      <c r="E523" s="31"/>
      <c r="F523" s="31"/>
      <c r="G523" s="495"/>
      <c r="H523" s="499" t="s">
        <v>346</v>
      </c>
      <c r="I523" s="55"/>
      <c r="J523" s="499" t="s">
        <v>452</v>
      </c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00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  <c r="BI523" s="501"/>
    </row>
    <row r="524" spans="2:61" ht="20.100000000000001" customHeight="1" x14ac:dyDescent="0.45">
      <c r="B524" s="494"/>
      <c r="C524" s="31"/>
      <c r="D524" s="31"/>
      <c r="E524" s="31"/>
      <c r="F524" s="31"/>
      <c r="G524" s="495"/>
      <c r="H524" s="496"/>
      <c r="I524" s="31"/>
      <c r="J524" s="496"/>
      <c r="K524" s="31" t="s">
        <v>609</v>
      </c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497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498"/>
    </row>
    <row r="525" spans="2:61" ht="20.100000000000001" customHeight="1" x14ac:dyDescent="0.45">
      <c r="B525" s="494"/>
      <c r="C525" s="31"/>
      <c r="D525" s="31"/>
      <c r="E525" s="31"/>
      <c r="F525" s="31"/>
      <c r="G525" s="495"/>
      <c r="H525" s="496"/>
      <c r="I525" s="31"/>
      <c r="J525" s="496"/>
      <c r="K525" s="31"/>
      <c r="L525" s="31"/>
      <c r="M525" s="31" t="s">
        <v>610</v>
      </c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497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498"/>
    </row>
    <row r="526" spans="2:61" ht="20.100000000000001" customHeight="1" x14ac:dyDescent="0.45">
      <c r="B526" s="494"/>
      <c r="C526" s="31"/>
      <c r="D526" s="31"/>
      <c r="E526" s="31"/>
      <c r="F526" s="31"/>
      <c r="G526" s="495"/>
      <c r="H526" s="499" t="s">
        <v>347</v>
      </c>
      <c r="I526" s="55"/>
      <c r="J526" s="499"/>
      <c r="K526" s="55" t="s">
        <v>467</v>
      </c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00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501"/>
    </row>
    <row r="527" spans="2:61" ht="20.100000000000001" customHeight="1" x14ac:dyDescent="0.45">
      <c r="B527" s="494"/>
      <c r="C527" s="31"/>
      <c r="D527" s="31"/>
      <c r="E527" s="31"/>
      <c r="F527" s="31"/>
      <c r="G527" s="495"/>
      <c r="H527" s="496"/>
      <c r="I527" s="31"/>
      <c r="J527" s="496"/>
      <c r="K527" s="31"/>
      <c r="L527" s="31"/>
      <c r="M527" s="31" t="s">
        <v>467</v>
      </c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496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498"/>
    </row>
    <row r="528" spans="2:61" ht="20.100000000000001" customHeight="1" x14ac:dyDescent="0.45">
      <c r="B528" s="494"/>
      <c r="C528" s="31"/>
      <c r="D528" s="31"/>
      <c r="E528" s="31"/>
      <c r="F528" s="31"/>
      <c r="G528" s="495"/>
      <c r="H528" s="496"/>
      <c r="I528" s="31"/>
      <c r="J528" s="496"/>
      <c r="K528" s="31"/>
      <c r="L528" s="31"/>
      <c r="M528" s="31"/>
      <c r="N528" s="31"/>
      <c r="O528" s="31" t="s">
        <v>611</v>
      </c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496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498"/>
    </row>
    <row r="529" spans="2:61" ht="20.100000000000001" customHeight="1" x14ac:dyDescent="0.45">
      <c r="B529" s="494"/>
      <c r="C529" s="31"/>
      <c r="D529" s="31"/>
      <c r="E529" s="31"/>
      <c r="F529" s="31"/>
      <c r="G529" s="495"/>
      <c r="H529" s="496"/>
      <c r="I529" s="31"/>
      <c r="J529" s="496"/>
      <c r="K529" s="31"/>
      <c r="L529" s="31"/>
      <c r="M529" s="31"/>
      <c r="N529" s="31" t="s">
        <v>414</v>
      </c>
      <c r="O529" s="31" t="s">
        <v>612</v>
      </c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496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498"/>
    </row>
    <row r="530" spans="2:61" ht="20.100000000000001" customHeight="1" x14ac:dyDescent="0.45">
      <c r="B530" s="494"/>
      <c r="C530" s="31"/>
      <c r="D530" s="31"/>
      <c r="E530" s="31"/>
      <c r="F530" s="31"/>
      <c r="G530" s="495"/>
      <c r="H530" s="496"/>
      <c r="I530" s="31"/>
      <c r="J530" s="496"/>
      <c r="K530" s="31"/>
      <c r="L530" s="31"/>
      <c r="M530" s="31" t="s">
        <v>470</v>
      </c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496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498"/>
    </row>
    <row r="531" spans="2:61" ht="20.100000000000001" customHeight="1" x14ac:dyDescent="0.45">
      <c r="B531" s="494"/>
      <c r="C531" s="31"/>
      <c r="D531" s="31"/>
      <c r="E531" s="31"/>
      <c r="F531" s="31"/>
      <c r="G531" s="495"/>
      <c r="H531" s="496"/>
      <c r="I531" s="31"/>
      <c r="J531" s="496"/>
      <c r="K531" s="31" t="s">
        <v>470</v>
      </c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496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498"/>
    </row>
    <row r="532" spans="2:61" ht="20.100000000000001" customHeight="1" x14ac:dyDescent="0.45">
      <c r="B532" s="494"/>
      <c r="C532" s="31"/>
      <c r="D532" s="31"/>
      <c r="E532" s="31"/>
      <c r="F532" s="31"/>
      <c r="G532" s="495"/>
      <c r="H532" s="499" t="s">
        <v>473</v>
      </c>
      <c r="I532" s="55"/>
      <c r="J532" s="499" t="s">
        <v>604</v>
      </c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499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501"/>
    </row>
    <row r="533" spans="2:61" ht="20.100000000000001" customHeight="1" thickBot="1" x14ac:dyDescent="0.5">
      <c r="B533" s="494"/>
      <c r="C533" s="31"/>
      <c r="D533" s="31"/>
      <c r="E533" s="31"/>
      <c r="F533" s="31"/>
      <c r="G533" s="495"/>
      <c r="H533" s="499" t="s">
        <v>504</v>
      </c>
      <c r="I533" s="55"/>
      <c r="J533" s="499" t="s">
        <v>604</v>
      </c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499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501"/>
    </row>
    <row r="534" spans="2:61" ht="20.100000000000001" customHeight="1" x14ac:dyDescent="0.45">
      <c r="B534" s="488" t="s">
        <v>613</v>
      </c>
      <c r="C534" s="489"/>
      <c r="D534" s="489"/>
      <c r="E534" s="489"/>
      <c r="F534" s="489"/>
      <c r="G534" s="490"/>
      <c r="H534" s="491" t="s">
        <v>376</v>
      </c>
      <c r="I534" s="489"/>
      <c r="J534" s="519" t="s">
        <v>425</v>
      </c>
      <c r="K534" s="520"/>
      <c r="L534" s="520"/>
      <c r="M534" s="520"/>
      <c r="N534" s="520"/>
      <c r="O534" s="520"/>
      <c r="P534" s="520"/>
      <c r="Q534" s="521"/>
      <c r="R534" s="520" t="s">
        <v>614</v>
      </c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  <c r="AG534" s="520"/>
      <c r="AH534" s="520"/>
      <c r="AI534" s="520"/>
      <c r="AJ534" s="521"/>
      <c r="AK534" s="492"/>
      <c r="AL534" s="489"/>
      <c r="AM534" s="489"/>
      <c r="AN534" s="489"/>
      <c r="AO534" s="489"/>
      <c r="AP534" s="489"/>
      <c r="AQ534" s="489"/>
      <c r="AR534" s="489"/>
      <c r="AS534" s="489"/>
      <c r="AT534" s="489"/>
      <c r="AU534" s="489"/>
      <c r="AV534" s="489"/>
      <c r="AW534" s="489"/>
      <c r="AX534" s="489"/>
      <c r="AY534" s="489"/>
      <c r="AZ534" s="489"/>
      <c r="BA534" s="489"/>
      <c r="BB534" s="489"/>
      <c r="BC534" s="489"/>
      <c r="BD534" s="489"/>
      <c r="BE534" s="489"/>
      <c r="BF534" s="489"/>
      <c r="BG534" s="489"/>
      <c r="BH534" s="489"/>
      <c r="BI534" s="493"/>
    </row>
    <row r="535" spans="2:61" ht="20.100000000000001" customHeight="1" x14ac:dyDescent="0.45">
      <c r="B535" s="522" t="s">
        <v>496</v>
      </c>
      <c r="C535" s="31"/>
      <c r="D535" s="31"/>
      <c r="E535" s="31"/>
      <c r="F535" s="31"/>
      <c r="G535" s="495"/>
      <c r="H535" s="496"/>
      <c r="I535" s="31"/>
      <c r="J535" s="631" t="s">
        <v>620</v>
      </c>
      <c r="K535" s="52"/>
      <c r="L535" s="52"/>
      <c r="M535" s="52"/>
      <c r="N535" s="52"/>
      <c r="O535" s="52"/>
      <c r="P535" s="52"/>
      <c r="Q535" s="524"/>
      <c r="R535" s="632" t="s">
        <v>622</v>
      </c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4"/>
      <c r="AK535" s="497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498"/>
    </row>
    <row r="536" spans="2:61" ht="20.100000000000001" customHeight="1" x14ac:dyDescent="0.45">
      <c r="B536" s="522" t="s">
        <v>615</v>
      </c>
      <c r="C536" s="31"/>
      <c r="D536" s="31"/>
      <c r="E536" s="31"/>
      <c r="F536" s="31"/>
      <c r="G536" s="495"/>
      <c r="H536" s="496"/>
      <c r="I536" s="31"/>
      <c r="J536" s="523" t="s">
        <v>125</v>
      </c>
      <c r="K536" s="52"/>
      <c r="L536" s="52"/>
      <c r="M536" s="52"/>
      <c r="N536" s="52"/>
      <c r="O536" s="52"/>
      <c r="P536" s="52"/>
      <c r="Q536" s="524"/>
      <c r="R536" s="52" t="s">
        <v>616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4"/>
      <c r="AK536" s="497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498"/>
    </row>
    <row r="537" spans="2:61" ht="20.100000000000001" customHeight="1" x14ac:dyDescent="0.45">
      <c r="B537" s="522"/>
      <c r="C537" s="31"/>
      <c r="D537" s="31"/>
      <c r="E537" s="31"/>
      <c r="F537" s="31"/>
      <c r="G537" s="495"/>
      <c r="H537" s="496"/>
      <c r="I537" s="31"/>
      <c r="J537" s="523" t="s">
        <v>126</v>
      </c>
      <c r="K537" s="52"/>
      <c r="L537" s="52"/>
      <c r="M537" s="52"/>
      <c r="N537" s="52"/>
      <c r="O537" s="52"/>
      <c r="P537" s="52"/>
      <c r="Q537" s="524"/>
      <c r="R537" s="52" t="s">
        <v>617</v>
      </c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4"/>
      <c r="AK537" s="497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498"/>
    </row>
    <row r="538" spans="2:61" ht="20.100000000000001" customHeight="1" x14ac:dyDescent="0.45">
      <c r="B538" s="522"/>
      <c r="C538" s="31"/>
      <c r="D538" s="31"/>
      <c r="E538" s="31"/>
      <c r="F538" s="31"/>
      <c r="G538" s="495"/>
      <c r="H538" s="31"/>
      <c r="I538" s="31"/>
      <c r="J538" s="523" t="s">
        <v>127</v>
      </c>
      <c r="K538" s="52"/>
      <c r="L538" s="52"/>
      <c r="M538" s="52"/>
      <c r="N538" s="52"/>
      <c r="O538" s="52"/>
      <c r="P538" s="52"/>
      <c r="Q538" s="524"/>
      <c r="R538" s="52" t="s">
        <v>618</v>
      </c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4"/>
      <c r="AK538" s="497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498"/>
    </row>
    <row r="539" spans="2:61" ht="20.100000000000001" customHeight="1" x14ac:dyDescent="0.45">
      <c r="B539" s="522"/>
      <c r="C539" s="31"/>
      <c r="D539" s="31"/>
      <c r="E539" s="31"/>
      <c r="F539" s="31"/>
      <c r="G539" s="495"/>
      <c r="H539" s="499" t="s">
        <v>345</v>
      </c>
      <c r="I539" s="55"/>
      <c r="J539" s="499" t="s">
        <v>502</v>
      </c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00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501"/>
    </row>
    <row r="540" spans="2:61" ht="20.100000000000001" customHeight="1" x14ac:dyDescent="0.45">
      <c r="B540" s="494"/>
      <c r="C540" s="31"/>
      <c r="D540" s="31"/>
      <c r="E540" s="31"/>
      <c r="F540" s="31"/>
      <c r="G540" s="495"/>
      <c r="H540" s="499" t="s">
        <v>503</v>
      </c>
      <c r="I540" s="55"/>
      <c r="J540" s="633" t="s">
        <v>633</v>
      </c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00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  <c r="BI540" s="501"/>
    </row>
    <row r="541" spans="2:61" ht="20.100000000000001" customHeight="1" thickBot="1" x14ac:dyDescent="0.5">
      <c r="B541" s="494"/>
      <c r="C541" s="31"/>
      <c r="D541" s="31"/>
      <c r="E541" s="31"/>
      <c r="F541" s="31"/>
      <c r="G541" s="495"/>
      <c r="H541" s="626" t="s">
        <v>504</v>
      </c>
      <c r="I541" s="627"/>
      <c r="J541" s="634" t="s">
        <v>633</v>
      </c>
      <c r="K541" s="627"/>
      <c r="L541" s="627"/>
      <c r="M541" s="627"/>
      <c r="N541" s="627"/>
      <c r="O541" s="627"/>
      <c r="P541" s="627"/>
      <c r="Q541" s="627"/>
      <c r="R541" s="627"/>
      <c r="S541" s="627"/>
      <c r="T541" s="627"/>
      <c r="U541" s="627"/>
      <c r="V541" s="627"/>
      <c r="W541" s="627"/>
      <c r="X541" s="627"/>
      <c r="Y541" s="627"/>
      <c r="Z541" s="627"/>
      <c r="AA541" s="627"/>
      <c r="AB541" s="627"/>
      <c r="AC541" s="627"/>
      <c r="AD541" s="627"/>
      <c r="AE541" s="627"/>
      <c r="AF541" s="627"/>
      <c r="AG541" s="627"/>
      <c r="AH541" s="627"/>
      <c r="AI541" s="627"/>
      <c r="AJ541" s="627"/>
      <c r="AK541" s="628"/>
      <c r="AL541" s="627"/>
      <c r="AM541" s="627"/>
      <c r="AN541" s="627"/>
      <c r="AO541" s="627"/>
      <c r="AP541" s="627"/>
      <c r="AQ541" s="627"/>
      <c r="AR541" s="627"/>
      <c r="AS541" s="627"/>
      <c r="AT541" s="627"/>
      <c r="AU541" s="627"/>
      <c r="AV541" s="627"/>
      <c r="AW541" s="627"/>
      <c r="AX541" s="627"/>
      <c r="AY541" s="627"/>
      <c r="AZ541" s="627"/>
      <c r="BA541" s="627"/>
      <c r="BB541" s="627"/>
      <c r="BC541" s="627"/>
      <c r="BD541" s="627"/>
      <c r="BE541" s="627"/>
      <c r="BF541" s="627"/>
      <c r="BG541" s="627"/>
      <c r="BH541" s="627"/>
      <c r="BI541" s="629"/>
    </row>
    <row r="542" spans="2:61" ht="5.0999999999999996" customHeight="1" x14ac:dyDescent="0.45">
      <c r="B542" s="489"/>
      <c r="C542" s="489"/>
      <c r="D542" s="489"/>
      <c r="E542" s="489"/>
      <c r="F542" s="489"/>
      <c r="G542" s="489"/>
      <c r="H542" s="489"/>
      <c r="I542" s="489"/>
      <c r="J542" s="489"/>
      <c r="K542" s="489"/>
      <c r="L542" s="489"/>
      <c r="M542" s="489"/>
      <c r="N542" s="489"/>
      <c r="O542" s="489"/>
      <c r="P542" s="489"/>
      <c r="Q542" s="489"/>
      <c r="R542" s="489"/>
      <c r="S542" s="489"/>
      <c r="T542" s="489"/>
      <c r="U542" s="489"/>
      <c r="V542" s="489"/>
      <c r="W542" s="489"/>
      <c r="X542" s="489"/>
      <c r="Y542" s="489"/>
      <c r="Z542" s="489"/>
      <c r="AA542" s="489"/>
      <c r="AB542" s="489"/>
      <c r="AC542" s="489"/>
      <c r="AD542" s="489"/>
      <c r="AE542" s="489"/>
      <c r="AF542" s="489"/>
      <c r="AG542" s="489"/>
      <c r="AH542" s="489"/>
      <c r="AI542" s="489"/>
      <c r="AJ542" s="489"/>
      <c r="AK542" s="489"/>
      <c r="AL542" s="489"/>
      <c r="AM542" s="489"/>
      <c r="AN542" s="489"/>
      <c r="AO542" s="489"/>
      <c r="AP542" s="489"/>
      <c r="AQ542" s="489"/>
      <c r="AR542" s="489"/>
      <c r="AS542" s="489"/>
      <c r="AT542" s="489"/>
      <c r="AU542" s="489"/>
      <c r="AV542" s="489"/>
      <c r="AW542" s="489"/>
      <c r="AX542" s="489"/>
      <c r="AY542" s="489"/>
      <c r="AZ542" s="489"/>
      <c r="BA542" s="489"/>
      <c r="BB542" s="489"/>
      <c r="BC542" s="489"/>
      <c r="BD542" s="489"/>
      <c r="BE542" s="489"/>
      <c r="BF542" s="489"/>
      <c r="BG542" s="489"/>
      <c r="BH542" s="489"/>
      <c r="BI542" s="489"/>
    </row>
  </sheetData>
  <mergeCells count="28">
    <mergeCell ref="O132:AJ132"/>
    <mergeCell ref="AK132:BI132"/>
    <mergeCell ref="L200:AJ200"/>
    <mergeCell ref="AK200:BI200"/>
    <mergeCell ref="L267:AJ267"/>
    <mergeCell ref="AK267:BI267"/>
    <mergeCell ref="AX3:BA4"/>
    <mergeCell ref="BB3:BE4"/>
    <mergeCell ref="BF3:BI4"/>
    <mergeCell ref="BJ3:BM4"/>
    <mergeCell ref="O65:AJ65"/>
    <mergeCell ref="AK65:BI65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8" scale="59" fitToHeight="10" orientation="landscape" r:id="rId1"/>
  <headerFooter>
    <oddFooter>&amp;R©2024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42"/>
  <sheetViews>
    <sheetView zoomScaleNormal="100" zoomScaleSheetLayoutView="100" workbookViewId="0"/>
  </sheetViews>
  <sheetFormatPr defaultRowHeight="18" x14ac:dyDescent="0.45"/>
  <cols>
    <col min="1" max="1" width="8.796875" style="89"/>
    <col min="2" max="2" width="4.69921875" style="89" bestFit="1" customWidth="1"/>
    <col min="3" max="3" width="8.796875" style="90"/>
    <col min="4" max="4" width="9.3984375" style="91" bestFit="1" customWidth="1"/>
    <col min="5" max="5" width="8.796875" style="89"/>
    <col min="6" max="6" width="10.19921875" style="92" bestFit="1" customWidth="1"/>
    <col min="7" max="7" width="10.19921875" style="92" customWidth="1"/>
    <col min="8" max="9" width="1.8984375" style="89" customWidth="1"/>
    <col min="10" max="10" width="8.296875" style="89" customWidth="1"/>
    <col min="11" max="11" width="4.69921875" style="89" bestFit="1" customWidth="1"/>
    <col min="12" max="12" width="7" style="89" bestFit="1" customWidth="1"/>
    <col min="13" max="13" width="8.5" style="91" bestFit="1" customWidth="1"/>
    <col min="14" max="14" width="9.3984375" style="89" bestFit="1" customWidth="1"/>
    <col min="15" max="16" width="11.69921875" style="92" bestFit="1" customWidth="1"/>
    <col min="17" max="18" width="3.09765625" style="89" customWidth="1"/>
    <col min="19" max="19" width="8.796875" style="89"/>
    <col min="20" max="20" width="9.3984375" style="89" bestFit="1" customWidth="1"/>
    <col min="21" max="21" width="10.09765625" style="89" customWidth="1"/>
    <col min="22" max="22" width="11.69921875" style="89" bestFit="1" customWidth="1"/>
    <col min="23" max="24" width="2.3984375" style="89" customWidth="1"/>
    <col min="25" max="28" width="8.796875" style="89"/>
    <col min="29" max="30" width="2.59765625" style="89" customWidth="1"/>
    <col min="31" max="31" width="9.3984375" style="89" bestFit="1" customWidth="1"/>
    <col min="32" max="35" width="8.796875" style="89"/>
    <col min="36" max="37" width="2.59765625" style="89" customWidth="1"/>
    <col min="38" max="38" width="8.796875" style="89"/>
    <col min="39" max="39" width="9.3984375" style="89" bestFit="1" customWidth="1"/>
    <col min="40" max="40" width="10.19921875" style="89" bestFit="1" customWidth="1"/>
    <col min="41" max="41" width="3.5" style="89" customWidth="1"/>
    <col min="42" max="42" width="3.296875" style="89" customWidth="1"/>
    <col min="43" max="43" width="9.3984375" style="89" bestFit="1" customWidth="1"/>
    <col min="44" max="44" width="8.796875" style="89"/>
    <col min="45" max="45" width="12.5" style="89" bestFit="1" customWidth="1"/>
    <col min="46" max="46" width="3.5" style="89" customWidth="1"/>
    <col min="47" max="47" width="3.296875" style="89" customWidth="1"/>
    <col min="48" max="48" width="9.09765625" style="89" customWidth="1"/>
    <col min="49" max="49" width="8.796875" style="89"/>
    <col min="50" max="50" width="12.5" style="89" bestFit="1" customWidth="1"/>
    <col min="51" max="51" width="3.5" style="89" customWidth="1"/>
    <col min="52" max="52" width="3.296875" style="89" customWidth="1"/>
    <col min="53" max="53" width="9.296875" style="89" customWidth="1"/>
    <col min="54" max="54" width="8.796875" style="89"/>
    <col min="55" max="55" width="12.5" style="89" bestFit="1" customWidth="1"/>
    <col min="56" max="57" width="12.5" style="89" customWidth="1"/>
    <col min="58" max="59" width="2.59765625" style="89" customWidth="1"/>
    <col min="60" max="60" width="9.19921875" style="89" customWidth="1"/>
    <col min="61" max="64" width="8.796875" style="89"/>
    <col min="65" max="66" width="2.59765625" style="89" customWidth="1"/>
    <col min="67" max="67" width="9.296875" style="89" customWidth="1"/>
    <col min="68" max="71" width="14.796875" style="89" bestFit="1" customWidth="1"/>
    <col min="72" max="73" width="17.3984375" style="89" bestFit="1" customWidth="1"/>
    <col min="74" max="75" width="16.09765625" style="89" bestFit="1" customWidth="1"/>
    <col min="76" max="77" width="15.3984375" style="89" bestFit="1" customWidth="1"/>
    <col min="78" max="79" width="16.59765625" style="89" bestFit="1" customWidth="1"/>
    <col min="80" max="85" width="14.796875" style="89" bestFit="1" customWidth="1"/>
    <col min="86" max="87" width="17.3984375" style="89" bestFit="1" customWidth="1"/>
    <col min="88" max="89" width="16.09765625" style="89" bestFit="1" customWidth="1"/>
    <col min="90" max="91" width="15.3984375" style="89" bestFit="1" customWidth="1"/>
    <col min="92" max="93" width="16.59765625" style="89" bestFit="1" customWidth="1"/>
    <col min="94" max="95" width="14.796875" style="89" bestFit="1" customWidth="1"/>
    <col min="96" max="97" width="14.09765625" style="89" bestFit="1" customWidth="1"/>
    <col min="98" max="99" width="12.8984375" style="89" bestFit="1" customWidth="1"/>
    <col min="100" max="101" width="14.69921875" style="89" bestFit="1" customWidth="1"/>
    <col min="102" max="103" width="12.8984375" style="89" bestFit="1" customWidth="1"/>
    <col min="104" max="107" width="12.69921875" style="89" customWidth="1"/>
    <col min="108" max="108" width="3" style="89" customWidth="1"/>
    <col min="109" max="109" width="2.8984375" style="89" customWidth="1"/>
    <col min="110" max="110" width="8.796875" style="89"/>
    <col min="111" max="111" width="8.5" style="89" customWidth="1"/>
    <col min="112" max="112" width="8.5" style="91" bestFit="1" customWidth="1"/>
    <col min="113" max="113" width="9.19921875" style="92" bestFit="1" customWidth="1"/>
    <col min="114" max="114" width="8.796875" style="89"/>
    <col min="115" max="116" width="3" style="89" customWidth="1"/>
    <col min="117" max="117" width="8.796875" style="89"/>
    <col min="118" max="118" width="8.5" style="91" bestFit="1" customWidth="1"/>
    <col min="119" max="119" width="8.796875" style="89"/>
    <col min="120" max="120" width="11.69921875" style="537" bestFit="1" customWidth="1"/>
    <col min="121" max="121" width="10.796875" style="537" customWidth="1"/>
    <col min="122" max="16384" width="8.796875" style="89"/>
  </cols>
  <sheetData>
    <row r="1" spans="1:121" x14ac:dyDescent="0.45">
      <c r="A1" s="89" t="s">
        <v>382</v>
      </c>
      <c r="J1" s="89" t="s">
        <v>111</v>
      </c>
      <c r="M1" s="93"/>
      <c r="N1" s="94"/>
      <c r="O1" s="95"/>
      <c r="P1" s="95"/>
      <c r="Y1" s="89" t="s">
        <v>112</v>
      </c>
      <c r="AE1" s="89" t="s">
        <v>113</v>
      </c>
      <c r="AL1" s="94" t="s">
        <v>114</v>
      </c>
      <c r="AM1" s="94"/>
      <c r="AN1" s="94"/>
      <c r="AQ1" s="89" t="s">
        <v>115</v>
      </c>
      <c r="AV1" s="89" t="s">
        <v>116</v>
      </c>
      <c r="BA1" s="89" t="s">
        <v>117</v>
      </c>
      <c r="BH1" s="94" t="s">
        <v>118</v>
      </c>
      <c r="BI1" s="94"/>
      <c r="BJ1" s="94"/>
      <c r="BK1" s="94"/>
      <c r="BL1" s="94"/>
      <c r="BO1" s="89" t="s">
        <v>119</v>
      </c>
      <c r="DF1" s="89" t="s">
        <v>120</v>
      </c>
      <c r="DM1" s="89" t="s">
        <v>383</v>
      </c>
      <c r="DP1" s="92"/>
    </row>
    <row r="2" spans="1:121" x14ac:dyDescent="0.45">
      <c r="A2" s="89" t="s">
        <v>121</v>
      </c>
      <c r="B2" s="89" t="s">
        <v>122</v>
      </c>
      <c r="C2" s="90" t="s">
        <v>123</v>
      </c>
      <c r="D2" s="624" t="s">
        <v>399</v>
      </c>
      <c r="E2" s="89" t="s">
        <v>125</v>
      </c>
      <c r="F2" s="92" t="s">
        <v>126</v>
      </c>
      <c r="G2" s="92" t="s">
        <v>127</v>
      </c>
      <c r="J2" s="89" t="s">
        <v>128</v>
      </c>
      <c r="K2" s="89" t="s">
        <v>122</v>
      </c>
      <c r="L2" s="89" t="s">
        <v>129</v>
      </c>
      <c r="M2" s="624" t="s">
        <v>399</v>
      </c>
      <c r="N2" s="89" t="s">
        <v>125</v>
      </c>
      <c r="O2" s="92" t="s">
        <v>126</v>
      </c>
      <c r="P2" s="92" t="s">
        <v>127</v>
      </c>
      <c r="T2" s="91"/>
      <c r="Y2" s="89" t="s">
        <v>130</v>
      </c>
      <c r="Z2" s="624" t="s">
        <v>399</v>
      </c>
      <c r="AA2" s="89" t="s">
        <v>131</v>
      </c>
      <c r="AB2" s="89" t="s">
        <v>132</v>
      </c>
      <c r="AE2" s="624" t="s">
        <v>399</v>
      </c>
      <c r="AF2" s="92" t="s">
        <v>126</v>
      </c>
      <c r="AG2" s="92" t="s">
        <v>127</v>
      </c>
      <c r="AH2" s="89" t="s">
        <v>134</v>
      </c>
      <c r="AI2" s="89" t="s">
        <v>135</v>
      </c>
      <c r="AL2" s="94" t="s">
        <v>136</v>
      </c>
      <c r="AM2" s="93" t="s">
        <v>124</v>
      </c>
      <c r="AN2" s="94" t="s">
        <v>137</v>
      </c>
      <c r="AQ2" s="94" t="s">
        <v>133</v>
      </c>
      <c r="AR2" s="94" t="s">
        <v>138</v>
      </c>
      <c r="AS2" s="94" t="s">
        <v>139</v>
      </c>
      <c r="AV2" s="94" t="s">
        <v>133</v>
      </c>
      <c r="AW2" s="94" t="s">
        <v>138</v>
      </c>
      <c r="AX2" s="94" t="s">
        <v>139</v>
      </c>
      <c r="BA2" s="94" t="s">
        <v>133</v>
      </c>
      <c r="BB2" s="96" t="s">
        <v>140</v>
      </c>
      <c r="BC2" s="96" t="s">
        <v>141</v>
      </c>
      <c r="BD2" s="96" t="s">
        <v>142</v>
      </c>
      <c r="BE2" s="96" t="s">
        <v>143</v>
      </c>
      <c r="BH2" s="94" t="s">
        <v>133</v>
      </c>
      <c r="BI2" s="95" t="s">
        <v>126</v>
      </c>
      <c r="BJ2" s="95" t="s">
        <v>127</v>
      </c>
      <c r="BK2" s="94" t="s">
        <v>134</v>
      </c>
      <c r="BL2" s="94" t="s">
        <v>135</v>
      </c>
      <c r="BO2" s="624" t="s">
        <v>399</v>
      </c>
      <c r="BP2" s="92" t="s">
        <v>144</v>
      </c>
      <c r="BQ2" s="92" t="s">
        <v>145</v>
      </c>
      <c r="BR2" s="92" t="s">
        <v>146</v>
      </c>
      <c r="BS2" s="92" t="s">
        <v>147</v>
      </c>
      <c r="BT2" s="92" t="s">
        <v>148</v>
      </c>
      <c r="BU2" s="92" t="s">
        <v>149</v>
      </c>
      <c r="BV2" s="92" t="s">
        <v>150</v>
      </c>
      <c r="BW2" s="92" t="s">
        <v>151</v>
      </c>
      <c r="BX2" s="92" t="s">
        <v>152</v>
      </c>
      <c r="BY2" s="92" t="s">
        <v>153</v>
      </c>
      <c r="BZ2" s="92" t="s">
        <v>154</v>
      </c>
      <c r="CA2" s="92" t="s">
        <v>155</v>
      </c>
      <c r="CB2" s="92" t="s">
        <v>156</v>
      </c>
      <c r="CC2" s="92" t="s">
        <v>157</v>
      </c>
      <c r="CD2" s="92" t="s">
        <v>158</v>
      </c>
      <c r="CE2" s="92" t="s">
        <v>159</v>
      </c>
      <c r="CF2" s="92" t="s">
        <v>160</v>
      </c>
      <c r="CG2" s="92" t="s">
        <v>161</v>
      </c>
      <c r="CH2" s="92" t="s">
        <v>162</v>
      </c>
      <c r="CI2" s="92" t="s">
        <v>163</v>
      </c>
      <c r="CJ2" s="92" t="s">
        <v>164</v>
      </c>
      <c r="CK2" s="92" t="s">
        <v>165</v>
      </c>
      <c r="CL2" s="92" t="s">
        <v>166</v>
      </c>
      <c r="CM2" s="92" t="s">
        <v>167</v>
      </c>
      <c r="CN2" s="92" t="s">
        <v>168</v>
      </c>
      <c r="CO2" s="92" t="s">
        <v>169</v>
      </c>
      <c r="CP2" s="92" t="s">
        <v>170</v>
      </c>
      <c r="CQ2" s="92" t="s">
        <v>171</v>
      </c>
      <c r="CR2" s="92" t="s">
        <v>172</v>
      </c>
      <c r="CS2" s="92" t="s">
        <v>173</v>
      </c>
      <c r="CT2" s="92" t="s">
        <v>174</v>
      </c>
      <c r="CU2" s="92" t="s">
        <v>175</v>
      </c>
      <c r="CV2" s="92" t="s">
        <v>176</v>
      </c>
      <c r="CW2" s="92" t="s">
        <v>177</v>
      </c>
      <c r="CX2" s="92" t="s">
        <v>178</v>
      </c>
      <c r="CY2" s="92" t="s">
        <v>179</v>
      </c>
      <c r="CZ2" s="89" t="s">
        <v>180</v>
      </c>
      <c r="DA2" s="89" t="s">
        <v>181</v>
      </c>
      <c r="DB2" s="89" t="s">
        <v>182</v>
      </c>
      <c r="DC2" s="89" t="s">
        <v>183</v>
      </c>
      <c r="DF2" s="89" t="s">
        <v>184</v>
      </c>
      <c r="DG2" s="89" t="s">
        <v>185</v>
      </c>
      <c r="DH2" s="624" t="s">
        <v>399</v>
      </c>
      <c r="DI2" s="92" t="s">
        <v>186</v>
      </c>
      <c r="DM2" s="89" t="s">
        <v>384</v>
      </c>
      <c r="DN2" s="624" t="s">
        <v>399</v>
      </c>
      <c r="DO2" s="89" t="s">
        <v>125</v>
      </c>
      <c r="DP2" s="92" t="s">
        <v>126</v>
      </c>
      <c r="DQ2" s="92" t="s">
        <v>127</v>
      </c>
    </row>
    <row r="3" spans="1:121" x14ac:dyDescent="0.45">
      <c r="D3" s="97"/>
      <c r="M3" s="97"/>
      <c r="DP3" s="92"/>
    </row>
    <row r="4" spans="1:121" x14ac:dyDescent="0.45">
      <c r="D4" s="97"/>
      <c r="M4" s="97"/>
      <c r="DP4" s="92"/>
    </row>
    <row r="5" spans="1:121" x14ac:dyDescent="0.45">
      <c r="D5" s="97"/>
      <c r="M5" s="97"/>
      <c r="DP5" s="92"/>
    </row>
    <row r="6" spans="1:121" x14ac:dyDescent="0.45">
      <c r="D6" s="97"/>
      <c r="M6" s="97"/>
      <c r="DP6" s="92"/>
    </row>
    <row r="7" spans="1:121" x14ac:dyDescent="0.45">
      <c r="D7" s="97"/>
      <c r="M7" s="97"/>
      <c r="DP7" s="92"/>
    </row>
    <row r="8" spans="1:121" x14ac:dyDescent="0.45">
      <c r="D8" s="97"/>
      <c r="M8" s="97"/>
      <c r="DP8" s="92"/>
    </row>
    <row r="9" spans="1:121" x14ac:dyDescent="0.45">
      <c r="D9" s="97"/>
      <c r="M9" s="97"/>
      <c r="DP9" s="92"/>
    </row>
    <row r="10" spans="1:121" x14ac:dyDescent="0.45">
      <c r="D10" s="97"/>
      <c r="M10" s="97"/>
      <c r="DP10" s="92"/>
    </row>
    <row r="11" spans="1:121" x14ac:dyDescent="0.45">
      <c r="D11" s="97"/>
      <c r="M11" s="97"/>
      <c r="DP11" s="92"/>
    </row>
    <row r="12" spans="1:121" x14ac:dyDescent="0.45">
      <c r="D12" s="97"/>
      <c r="M12" s="97"/>
      <c r="DP12" s="92"/>
    </row>
    <row r="13" spans="1:121" x14ac:dyDescent="0.45">
      <c r="D13" s="97"/>
      <c r="M13" s="97"/>
      <c r="DP13" s="92"/>
    </row>
    <row r="14" spans="1:121" x14ac:dyDescent="0.45">
      <c r="D14" s="97"/>
      <c r="M14" s="97"/>
      <c r="DP14" s="92"/>
    </row>
    <row r="15" spans="1:121" x14ac:dyDescent="0.45">
      <c r="D15" s="97"/>
      <c r="M15" s="97"/>
    </row>
    <row r="16" spans="1:121" x14ac:dyDescent="0.45">
      <c r="D16" s="97"/>
      <c r="M16" s="97"/>
    </row>
    <row r="17" spans="4:13" x14ac:dyDescent="0.45">
      <c r="D17" s="97"/>
      <c r="M17" s="97"/>
    </row>
    <row r="18" spans="4:13" x14ac:dyDescent="0.45">
      <c r="D18" s="97"/>
      <c r="M18" s="97"/>
    </row>
    <row r="19" spans="4:13" x14ac:dyDescent="0.45">
      <c r="D19" s="97"/>
    </row>
    <row r="20" spans="4:13" x14ac:dyDescent="0.45">
      <c r="D20" s="97"/>
    </row>
    <row r="21" spans="4:13" x14ac:dyDescent="0.45">
      <c r="D21" s="97"/>
    </row>
    <row r="22" spans="4:13" x14ac:dyDescent="0.45">
      <c r="D22" s="97"/>
    </row>
    <row r="23" spans="4:13" x14ac:dyDescent="0.45">
      <c r="D23" s="97"/>
    </row>
    <row r="24" spans="4:13" x14ac:dyDescent="0.45">
      <c r="D24" s="97"/>
    </row>
    <row r="25" spans="4:13" x14ac:dyDescent="0.45">
      <c r="D25" s="97"/>
    </row>
    <row r="26" spans="4:13" x14ac:dyDescent="0.45">
      <c r="D26" s="97"/>
    </row>
    <row r="27" spans="4:13" x14ac:dyDescent="0.45">
      <c r="D27" s="97"/>
    </row>
    <row r="28" spans="4:13" x14ac:dyDescent="0.45">
      <c r="D28" s="97"/>
    </row>
    <row r="29" spans="4:13" x14ac:dyDescent="0.45">
      <c r="D29" s="97"/>
    </row>
    <row r="30" spans="4:13" x14ac:dyDescent="0.45">
      <c r="D30" s="97"/>
    </row>
    <row r="31" spans="4:13" x14ac:dyDescent="0.45">
      <c r="D31" s="97"/>
    </row>
    <row r="32" spans="4:13" x14ac:dyDescent="0.45">
      <c r="D32" s="97"/>
    </row>
    <row r="33" spans="4:4" x14ac:dyDescent="0.45">
      <c r="D33" s="97"/>
    </row>
    <row r="34" spans="4:4" x14ac:dyDescent="0.45">
      <c r="D34" s="97"/>
    </row>
    <row r="35" spans="4:4" x14ac:dyDescent="0.45">
      <c r="D35" s="97"/>
    </row>
    <row r="36" spans="4:4" x14ac:dyDescent="0.45">
      <c r="D36" s="97"/>
    </row>
    <row r="37" spans="4:4" x14ac:dyDescent="0.45">
      <c r="D37" s="97"/>
    </row>
    <row r="38" spans="4:4" x14ac:dyDescent="0.45">
      <c r="D38" s="97"/>
    </row>
    <row r="39" spans="4:4" x14ac:dyDescent="0.45">
      <c r="D39" s="97"/>
    </row>
    <row r="40" spans="4:4" x14ac:dyDescent="0.45">
      <c r="D40" s="97"/>
    </row>
    <row r="41" spans="4:4" x14ac:dyDescent="0.45">
      <c r="D41" s="97"/>
    </row>
    <row r="42" spans="4:4" x14ac:dyDescent="0.45">
      <c r="D42" s="97"/>
    </row>
    <row r="43" spans="4:4" x14ac:dyDescent="0.45">
      <c r="D43" s="97"/>
    </row>
    <row r="44" spans="4:4" x14ac:dyDescent="0.45">
      <c r="D44" s="97"/>
    </row>
    <row r="45" spans="4:4" x14ac:dyDescent="0.45">
      <c r="D45" s="97"/>
    </row>
    <row r="46" spans="4:4" x14ac:dyDescent="0.45">
      <c r="D46" s="97"/>
    </row>
    <row r="47" spans="4:4" x14ac:dyDescent="0.45">
      <c r="D47" s="97"/>
    </row>
    <row r="48" spans="4:4" x14ac:dyDescent="0.45">
      <c r="D48" s="97"/>
    </row>
    <row r="49" spans="4:4" x14ac:dyDescent="0.45">
      <c r="D49" s="97"/>
    </row>
    <row r="50" spans="4:4" x14ac:dyDescent="0.45">
      <c r="D50" s="97"/>
    </row>
    <row r="51" spans="4:4" x14ac:dyDescent="0.45">
      <c r="D51" s="97"/>
    </row>
    <row r="52" spans="4:4" x14ac:dyDescent="0.45">
      <c r="D52" s="97"/>
    </row>
    <row r="53" spans="4:4" x14ac:dyDescent="0.45">
      <c r="D53" s="97"/>
    </row>
    <row r="54" spans="4:4" x14ac:dyDescent="0.45">
      <c r="D54" s="97"/>
    </row>
    <row r="55" spans="4:4" x14ac:dyDescent="0.45">
      <c r="D55" s="97"/>
    </row>
    <row r="56" spans="4:4" x14ac:dyDescent="0.45">
      <c r="D56" s="97"/>
    </row>
    <row r="57" spans="4:4" x14ac:dyDescent="0.45">
      <c r="D57" s="97"/>
    </row>
    <row r="58" spans="4:4" x14ac:dyDescent="0.45">
      <c r="D58" s="97"/>
    </row>
    <row r="59" spans="4:4" x14ac:dyDescent="0.45">
      <c r="D59" s="97"/>
    </row>
    <row r="60" spans="4:4" x14ac:dyDescent="0.45">
      <c r="D60" s="97"/>
    </row>
    <row r="61" spans="4:4" x14ac:dyDescent="0.45">
      <c r="D61" s="97"/>
    </row>
    <row r="62" spans="4:4" x14ac:dyDescent="0.45">
      <c r="D62" s="97"/>
    </row>
    <row r="63" spans="4:4" x14ac:dyDescent="0.45">
      <c r="D63" s="97"/>
    </row>
    <row r="64" spans="4:4" x14ac:dyDescent="0.45">
      <c r="D64" s="97"/>
    </row>
    <row r="65" spans="4:4" x14ac:dyDescent="0.45">
      <c r="D65" s="97"/>
    </row>
    <row r="66" spans="4:4" x14ac:dyDescent="0.45">
      <c r="D66" s="97"/>
    </row>
    <row r="67" spans="4:4" x14ac:dyDescent="0.45">
      <c r="D67" s="97"/>
    </row>
    <row r="68" spans="4:4" x14ac:dyDescent="0.45">
      <c r="D68" s="97"/>
    </row>
    <row r="69" spans="4:4" x14ac:dyDescent="0.45">
      <c r="D69" s="97"/>
    </row>
    <row r="70" spans="4:4" x14ac:dyDescent="0.45">
      <c r="D70" s="97"/>
    </row>
    <row r="71" spans="4:4" x14ac:dyDescent="0.45">
      <c r="D71" s="97"/>
    </row>
    <row r="72" spans="4:4" x14ac:dyDescent="0.45">
      <c r="D72" s="97"/>
    </row>
    <row r="73" spans="4:4" x14ac:dyDescent="0.45">
      <c r="D73" s="97"/>
    </row>
    <row r="74" spans="4:4" x14ac:dyDescent="0.45">
      <c r="D74" s="97"/>
    </row>
    <row r="75" spans="4:4" x14ac:dyDescent="0.45">
      <c r="D75" s="97"/>
    </row>
    <row r="76" spans="4:4" x14ac:dyDescent="0.45">
      <c r="D76" s="97"/>
    </row>
    <row r="77" spans="4:4" x14ac:dyDescent="0.45">
      <c r="D77" s="97"/>
    </row>
    <row r="78" spans="4:4" x14ac:dyDescent="0.45">
      <c r="D78" s="97"/>
    </row>
    <row r="79" spans="4:4" x14ac:dyDescent="0.45">
      <c r="D79" s="97"/>
    </row>
    <row r="80" spans="4:4" x14ac:dyDescent="0.45">
      <c r="D80" s="97"/>
    </row>
    <row r="81" spans="4:4" x14ac:dyDescent="0.45">
      <c r="D81" s="97"/>
    </row>
    <row r="82" spans="4:4" x14ac:dyDescent="0.45">
      <c r="D82" s="97"/>
    </row>
    <row r="83" spans="4:4" x14ac:dyDescent="0.45">
      <c r="D83" s="97"/>
    </row>
    <row r="84" spans="4:4" x14ac:dyDescent="0.45">
      <c r="D84" s="97"/>
    </row>
    <row r="85" spans="4:4" x14ac:dyDescent="0.45">
      <c r="D85" s="97"/>
    </row>
    <row r="86" spans="4:4" x14ac:dyDescent="0.45">
      <c r="D86" s="97"/>
    </row>
    <row r="87" spans="4:4" x14ac:dyDescent="0.45">
      <c r="D87" s="97"/>
    </row>
    <row r="88" spans="4:4" x14ac:dyDescent="0.45">
      <c r="D88" s="97"/>
    </row>
    <row r="89" spans="4:4" x14ac:dyDescent="0.45">
      <c r="D89" s="97"/>
    </row>
    <row r="90" spans="4:4" x14ac:dyDescent="0.45">
      <c r="D90" s="97"/>
    </row>
    <row r="91" spans="4:4" x14ac:dyDescent="0.45">
      <c r="D91" s="97"/>
    </row>
    <row r="92" spans="4:4" x14ac:dyDescent="0.45">
      <c r="D92" s="97"/>
    </row>
    <row r="93" spans="4:4" x14ac:dyDescent="0.45">
      <c r="D93" s="97"/>
    </row>
    <row r="94" spans="4:4" x14ac:dyDescent="0.45">
      <c r="D94" s="97"/>
    </row>
    <row r="95" spans="4:4" x14ac:dyDescent="0.45">
      <c r="D95" s="97"/>
    </row>
    <row r="96" spans="4:4" x14ac:dyDescent="0.45">
      <c r="D96" s="97"/>
    </row>
    <row r="97" spans="4:4" x14ac:dyDescent="0.45">
      <c r="D97" s="97"/>
    </row>
    <row r="98" spans="4:4" x14ac:dyDescent="0.45">
      <c r="D98" s="97"/>
    </row>
    <row r="99" spans="4:4" x14ac:dyDescent="0.45">
      <c r="D99" s="97"/>
    </row>
    <row r="100" spans="4:4" x14ac:dyDescent="0.45">
      <c r="D100" s="97"/>
    </row>
    <row r="101" spans="4:4" x14ac:dyDescent="0.45">
      <c r="D101" s="97"/>
    </row>
    <row r="102" spans="4:4" x14ac:dyDescent="0.45">
      <c r="D102" s="97"/>
    </row>
    <row r="103" spans="4:4" x14ac:dyDescent="0.45">
      <c r="D103" s="97"/>
    </row>
    <row r="104" spans="4:4" x14ac:dyDescent="0.45">
      <c r="D104" s="97"/>
    </row>
    <row r="105" spans="4:4" x14ac:dyDescent="0.45">
      <c r="D105" s="97"/>
    </row>
    <row r="106" spans="4:4" x14ac:dyDescent="0.45">
      <c r="D106" s="97"/>
    </row>
    <row r="107" spans="4:4" x14ac:dyDescent="0.45">
      <c r="D107" s="97"/>
    </row>
    <row r="108" spans="4:4" x14ac:dyDescent="0.45">
      <c r="D108" s="97"/>
    </row>
    <row r="109" spans="4:4" x14ac:dyDescent="0.45">
      <c r="D109" s="97"/>
    </row>
    <row r="110" spans="4:4" x14ac:dyDescent="0.45">
      <c r="D110" s="97"/>
    </row>
    <row r="111" spans="4:4" x14ac:dyDescent="0.45">
      <c r="D111" s="97"/>
    </row>
    <row r="112" spans="4:4" x14ac:dyDescent="0.45">
      <c r="D112" s="97"/>
    </row>
    <row r="113" spans="4:4" x14ac:dyDescent="0.45">
      <c r="D113" s="97"/>
    </row>
    <row r="114" spans="4:4" x14ac:dyDescent="0.45">
      <c r="D114" s="97"/>
    </row>
    <row r="115" spans="4:4" x14ac:dyDescent="0.45">
      <c r="D115" s="97"/>
    </row>
    <row r="116" spans="4:4" x14ac:dyDescent="0.45">
      <c r="D116" s="97"/>
    </row>
    <row r="117" spans="4:4" x14ac:dyDescent="0.45">
      <c r="D117" s="97"/>
    </row>
    <row r="118" spans="4:4" x14ac:dyDescent="0.45">
      <c r="D118" s="97"/>
    </row>
    <row r="119" spans="4:4" x14ac:dyDescent="0.45">
      <c r="D119" s="97"/>
    </row>
    <row r="120" spans="4:4" x14ac:dyDescent="0.45">
      <c r="D120" s="97"/>
    </row>
    <row r="121" spans="4:4" x14ac:dyDescent="0.45">
      <c r="D121" s="97"/>
    </row>
    <row r="122" spans="4:4" x14ac:dyDescent="0.45">
      <c r="D122" s="97"/>
    </row>
    <row r="123" spans="4:4" x14ac:dyDescent="0.45">
      <c r="D123" s="97"/>
    </row>
    <row r="124" spans="4:4" x14ac:dyDescent="0.45">
      <c r="D124" s="97"/>
    </row>
    <row r="125" spans="4:4" x14ac:dyDescent="0.45">
      <c r="D125" s="97"/>
    </row>
    <row r="126" spans="4:4" x14ac:dyDescent="0.45">
      <c r="D126" s="97"/>
    </row>
    <row r="127" spans="4:4" x14ac:dyDescent="0.45">
      <c r="D127" s="97"/>
    </row>
    <row r="128" spans="4:4" x14ac:dyDescent="0.45">
      <c r="D128" s="97"/>
    </row>
    <row r="129" spans="4:4" x14ac:dyDescent="0.45">
      <c r="D129" s="97"/>
    </row>
    <row r="130" spans="4:4" x14ac:dyDescent="0.45">
      <c r="D130" s="97"/>
    </row>
    <row r="131" spans="4:4" x14ac:dyDescent="0.45">
      <c r="D131" s="97"/>
    </row>
    <row r="132" spans="4:4" x14ac:dyDescent="0.45">
      <c r="D132" s="97"/>
    </row>
    <row r="133" spans="4:4" x14ac:dyDescent="0.45">
      <c r="D133" s="97"/>
    </row>
    <row r="134" spans="4:4" x14ac:dyDescent="0.45">
      <c r="D134" s="97"/>
    </row>
    <row r="135" spans="4:4" x14ac:dyDescent="0.45">
      <c r="D135" s="97"/>
    </row>
    <row r="136" spans="4:4" x14ac:dyDescent="0.45">
      <c r="D136" s="97"/>
    </row>
    <row r="137" spans="4:4" x14ac:dyDescent="0.45">
      <c r="D137" s="97"/>
    </row>
    <row r="138" spans="4:4" x14ac:dyDescent="0.45">
      <c r="D138" s="97"/>
    </row>
    <row r="139" spans="4:4" x14ac:dyDescent="0.45">
      <c r="D139" s="97"/>
    </row>
    <row r="140" spans="4:4" x14ac:dyDescent="0.45">
      <c r="D140" s="97"/>
    </row>
    <row r="141" spans="4:4" x14ac:dyDescent="0.45">
      <c r="D141" s="97"/>
    </row>
    <row r="142" spans="4:4" x14ac:dyDescent="0.45">
      <c r="D142" s="97"/>
    </row>
    <row r="143" spans="4:4" x14ac:dyDescent="0.45">
      <c r="D143" s="97"/>
    </row>
    <row r="144" spans="4:4" x14ac:dyDescent="0.45">
      <c r="D144" s="97"/>
    </row>
    <row r="145" spans="4:4" x14ac:dyDescent="0.45">
      <c r="D145" s="97"/>
    </row>
    <row r="146" spans="4:4" x14ac:dyDescent="0.45">
      <c r="D146" s="97"/>
    </row>
    <row r="147" spans="4:4" x14ac:dyDescent="0.45">
      <c r="D147" s="97"/>
    </row>
    <row r="148" spans="4:4" x14ac:dyDescent="0.45">
      <c r="D148" s="97"/>
    </row>
    <row r="149" spans="4:4" x14ac:dyDescent="0.45">
      <c r="D149" s="97"/>
    </row>
    <row r="150" spans="4:4" x14ac:dyDescent="0.45">
      <c r="D150" s="97"/>
    </row>
    <row r="151" spans="4:4" x14ac:dyDescent="0.45">
      <c r="D151" s="97"/>
    </row>
    <row r="152" spans="4:4" x14ac:dyDescent="0.45">
      <c r="D152" s="97"/>
    </row>
    <row r="153" spans="4:4" x14ac:dyDescent="0.45">
      <c r="D153" s="97"/>
    </row>
    <row r="154" spans="4:4" x14ac:dyDescent="0.45">
      <c r="D154" s="97"/>
    </row>
    <row r="155" spans="4:4" x14ac:dyDescent="0.45">
      <c r="D155" s="97"/>
    </row>
    <row r="156" spans="4:4" x14ac:dyDescent="0.45">
      <c r="D156" s="97"/>
    </row>
    <row r="157" spans="4:4" x14ac:dyDescent="0.45">
      <c r="D157" s="97"/>
    </row>
    <row r="158" spans="4:4" x14ac:dyDescent="0.45">
      <c r="D158" s="97"/>
    </row>
    <row r="159" spans="4:4" x14ac:dyDescent="0.45">
      <c r="D159" s="97"/>
    </row>
    <row r="160" spans="4:4" x14ac:dyDescent="0.45">
      <c r="D160" s="97"/>
    </row>
    <row r="161" spans="4:4" x14ac:dyDescent="0.45">
      <c r="D161" s="97"/>
    </row>
    <row r="162" spans="4:4" x14ac:dyDescent="0.45">
      <c r="D162" s="97"/>
    </row>
    <row r="163" spans="4:4" x14ac:dyDescent="0.45">
      <c r="D163" s="97"/>
    </row>
    <row r="164" spans="4:4" x14ac:dyDescent="0.45">
      <c r="D164" s="97"/>
    </row>
    <row r="165" spans="4:4" x14ac:dyDescent="0.45">
      <c r="D165" s="97"/>
    </row>
    <row r="166" spans="4:4" x14ac:dyDescent="0.45">
      <c r="D166" s="97"/>
    </row>
    <row r="167" spans="4:4" x14ac:dyDescent="0.45">
      <c r="D167" s="97"/>
    </row>
    <row r="168" spans="4:4" x14ac:dyDescent="0.45">
      <c r="D168" s="97"/>
    </row>
    <row r="169" spans="4:4" x14ac:dyDescent="0.45">
      <c r="D169" s="97"/>
    </row>
    <row r="170" spans="4:4" x14ac:dyDescent="0.45">
      <c r="D170" s="97"/>
    </row>
    <row r="171" spans="4:4" x14ac:dyDescent="0.45">
      <c r="D171" s="97"/>
    </row>
    <row r="172" spans="4:4" x14ac:dyDescent="0.45">
      <c r="D172" s="97"/>
    </row>
    <row r="173" spans="4:4" x14ac:dyDescent="0.45">
      <c r="D173" s="97"/>
    </row>
    <row r="174" spans="4:4" x14ac:dyDescent="0.45">
      <c r="D174" s="97"/>
    </row>
    <row r="175" spans="4:4" x14ac:dyDescent="0.45">
      <c r="D175" s="97"/>
    </row>
    <row r="176" spans="4:4" x14ac:dyDescent="0.45">
      <c r="D176" s="97"/>
    </row>
    <row r="177" spans="4:4" x14ac:dyDescent="0.45">
      <c r="D177" s="97"/>
    </row>
    <row r="178" spans="4:4" x14ac:dyDescent="0.45">
      <c r="D178" s="97"/>
    </row>
    <row r="179" spans="4:4" x14ac:dyDescent="0.45">
      <c r="D179" s="97"/>
    </row>
    <row r="180" spans="4:4" x14ac:dyDescent="0.45">
      <c r="D180" s="97"/>
    </row>
    <row r="181" spans="4:4" x14ac:dyDescent="0.45">
      <c r="D181" s="97"/>
    </row>
    <row r="182" spans="4:4" x14ac:dyDescent="0.45">
      <c r="D182" s="97"/>
    </row>
    <row r="183" spans="4:4" x14ac:dyDescent="0.45">
      <c r="D183" s="97"/>
    </row>
    <row r="184" spans="4:4" x14ac:dyDescent="0.45">
      <c r="D184" s="97"/>
    </row>
    <row r="185" spans="4:4" x14ac:dyDescent="0.45">
      <c r="D185" s="97"/>
    </row>
    <row r="186" spans="4:4" x14ac:dyDescent="0.45">
      <c r="D186" s="97"/>
    </row>
    <row r="187" spans="4:4" x14ac:dyDescent="0.45">
      <c r="D187" s="97"/>
    </row>
    <row r="188" spans="4:4" x14ac:dyDescent="0.45">
      <c r="D188" s="97"/>
    </row>
    <row r="189" spans="4:4" x14ac:dyDescent="0.45">
      <c r="D189" s="97"/>
    </row>
    <row r="190" spans="4:4" x14ac:dyDescent="0.45">
      <c r="D190" s="97"/>
    </row>
    <row r="191" spans="4:4" x14ac:dyDescent="0.45">
      <c r="D191" s="97"/>
    </row>
    <row r="192" spans="4:4" x14ac:dyDescent="0.45">
      <c r="D192" s="97"/>
    </row>
    <row r="193" spans="4:4" x14ac:dyDescent="0.45">
      <c r="D193" s="97"/>
    </row>
    <row r="194" spans="4:4" x14ac:dyDescent="0.45">
      <c r="D194" s="97"/>
    </row>
    <row r="195" spans="4:4" x14ac:dyDescent="0.45">
      <c r="D195" s="97"/>
    </row>
    <row r="196" spans="4:4" x14ac:dyDescent="0.45">
      <c r="D196" s="97"/>
    </row>
    <row r="197" spans="4:4" x14ac:dyDescent="0.45">
      <c r="D197" s="97"/>
    </row>
    <row r="198" spans="4:4" x14ac:dyDescent="0.45">
      <c r="D198" s="97"/>
    </row>
    <row r="199" spans="4:4" x14ac:dyDescent="0.45">
      <c r="D199" s="97"/>
    </row>
    <row r="200" spans="4:4" x14ac:dyDescent="0.45">
      <c r="D200" s="97"/>
    </row>
    <row r="201" spans="4:4" x14ac:dyDescent="0.45">
      <c r="D201" s="97"/>
    </row>
    <row r="202" spans="4:4" x14ac:dyDescent="0.45">
      <c r="D202" s="97"/>
    </row>
    <row r="203" spans="4:4" x14ac:dyDescent="0.45">
      <c r="D203" s="97"/>
    </row>
    <row r="204" spans="4:4" x14ac:dyDescent="0.45">
      <c r="D204" s="97"/>
    </row>
    <row r="205" spans="4:4" x14ac:dyDescent="0.45">
      <c r="D205" s="97"/>
    </row>
    <row r="206" spans="4:4" x14ac:dyDescent="0.45">
      <c r="D206" s="97"/>
    </row>
    <row r="207" spans="4:4" x14ac:dyDescent="0.45">
      <c r="D207" s="97"/>
    </row>
    <row r="208" spans="4:4" x14ac:dyDescent="0.45">
      <c r="D208" s="97"/>
    </row>
    <row r="209" spans="4:4" x14ac:dyDescent="0.45">
      <c r="D209" s="97"/>
    </row>
    <row r="210" spans="4:4" x14ac:dyDescent="0.45">
      <c r="D210" s="97"/>
    </row>
    <row r="211" spans="4:4" x14ac:dyDescent="0.45">
      <c r="D211" s="97"/>
    </row>
    <row r="212" spans="4:4" x14ac:dyDescent="0.45">
      <c r="D212" s="97"/>
    </row>
    <row r="213" spans="4:4" x14ac:dyDescent="0.45">
      <c r="D213" s="97"/>
    </row>
    <row r="214" spans="4:4" x14ac:dyDescent="0.45">
      <c r="D214" s="97"/>
    </row>
    <row r="215" spans="4:4" x14ac:dyDescent="0.45">
      <c r="D215" s="97"/>
    </row>
    <row r="216" spans="4:4" x14ac:dyDescent="0.45">
      <c r="D216" s="97"/>
    </row>
    <row r="217" spans="4:4" x14ac:dyDescent="0.45">
      <c r="D217" s="97"/>
    </row>
    <row r="218" spans="4:4" x14ac:dyDescent="0.45">
      <c r="D218" s="97"/>
    </row>
    <row r="219" spans="4:4" x14ac:dyDescent="0.45">
      <c r="D219" s="97"/>
    </row>
    <row r="220" spans="4:4" x14ac:dyDescent="0.45">
      <c r="D220" s="97"/>
    </row>
    <row r="221" spans="4:4" x14ac:dyDescent="0.45">
      <c r="D221" s="97"/>
    </row>
    <row r="222" spans="4:4" x14ac:dyDescent="0.45">
      <c r="D222" s="97"/>
    </row>
    <row r="223" spans="4:4" x14ac:dyDescent="0.45">
      <c r="D223" s="97"/>
    </row>
    <row r="224" spans="4:4" x14ac:dyDescent="0.45">
      <c r="D224" s="97"/>
    </row>
    <row r="225" spans="4:4" x14ac:dyDescent="0.45">
      <c r="D225" s="97"/>
    </row>
    <row r="226" spans="4:4" x14ac:dyDescent="0.45">
      <c r="D226" s="97"/>
    </row>
    <row r="227" spans="4:4" x14ac:dyDescent="0.45">
      <c r="D227" s="97"/>
    </row>
    <row r="228" spans="4:4" x14ac:dyDescent="0.45">
      <c r="D228" s="97"/>
    </row>
    <row r="229" spans="4:4" x14ac:dyDescent="0.45">
      <c r="D229" s="97"/>
    </row>
    <row r="230" spans="4:4" x14ac:dyDescent="0.45">
      <c r="D230" s="97"/>
    </row>
    <row r="231" spans="4:4" x14ac:dyDescent="0.45">
      <c r="D231" s="97"/>
    </row>
    <row r="232" spans="4:4" x14ac:dyDescent="0.45">
      <c r="D232" s="97"/>
    </row>
    <row r="233" spans="4:4" x14ac:dyDescent="0.45">
      <c r="D233" s="97"/>
    </row>
    <row r="234" spans="4:4" x14ac:dyDescent="0.45">
      <c r="D234" s="97"/>
    </row>
    <row r="235" spans="4:4" x14ac:dyDescent="0.45">
      <c r="D235" s="97"/>
    </row>
    <row r="236" spans="4:4" x14ac:dyDescent="0.45">
      <c r="D236" s="97"/>
    </row>
    <row r="237" spans="4:4" x14ac:dyDescent="0.45">
      <c r="D237" s="97"/>
    </row>
    <row r="238" spans="4:4" x14ac:dyDescent="0.45">
      <c r="D238" s="97"/>
    </row>
    <row r="239" spans="4:4" x14ac:dyDescent="0.45">
      <c r="D239" s="97"/>
    </row>
    <row r="240" spans="4:4" x14ac:dyDescent="0.45">
      <c r="D240" s="97"/>
    </row>
    <row r="241" spans="4:4" x14ac:dyDescent="0.45">
      <c r="D241" s="97"/>
    </row>
    <row r="242" spans="4:4" x14ac:dyDescent="0.45">
      <c r="D242" s="97"/>
    </row>
    <row r="243" spans="4:4" x14ac:dyDescent="0.45">
      <c r="D243" s="97"/>
    </row>
    <row r="244" spans="4:4" x14ac:dyDescent="0.45">
      <c r="D244" s="97"/>
    </row>
    <row r="245" spans="4:4" x14ac:dyDescent="0.45">
      <c r="D245" s="97"/>
    </row>
    <row r="246" spans="4:4" x14ac:dyDescent="0.45">
      <c r="D246" s="97"/>
    </row>
    <row r="247" spans="4:4" x14ac:dyDescent="0.45">
      <c r="D247" s="97"/>
    </row>
    <row r="248" spans="4:4" x14ac:dyDescent="0.45">
      <c r="D248" s="97"/>
    </row>
    <row r="249" spans="4:4" x14ac:dyDescent="0.45">
      <c r="D249" s="97"/>
    </row>
    <row r="250" spans="4:4" x14ac:dyDescent="0.45">
      <c r="D250" s="97"/>
    </row>
    <row r="251" spans="4:4" x14ac:dyDescent="0.45">
      <c r="D251" s="97"/>
    </row>
    <row r="252" spans="4:4" x14ac:dyDescent="0.45">
      <c r="D252" s="97"/>
    </row>
    <row r="253" spans="4:4" x14ac:dyDescent="0.45">
      <c r="D253" s="97"/>
    </row>
    <row r="254" spans="4:4" x14ac:dyDescent="0.45">
      <c r="D254" s="97"/>
    </row>
    <row r="255" spans="4:4" x14ac:dyDescent="0.45">
      <c r="D255" s="97"/>
    </row>
    <row r="256" spans="4:4" x14ac:dyDescent="0.45">
      <c r="D256" s="97"/>
    </row>
    <row r="257" spans="4:4" x14ac:dyDescent="0.45">
      <c r="D257" s="97"/>
    </row>
    <row r="258" spans="4:4" x14ac:dyDescent="0.45">
      <c r="D258" s="97"/>
    </row>
    <row r="259" spans="4:4" x14ac:dyDescent="0.45">
      <c r="D259" s="97"/>
    </row>
    <row r="260" spans="4:4" x14ac:dyDescent="0.45">
      <c r="D260" s="97"/>
    </row>
    <row r="261" spans="4:4" x14ac:dyDescent="0.45">
      <c r="D261" s="97"/>
    </row>
    <row r="262" spans="4:4" x14ac:dyDescent="0.45">
      <c r="D262" s="97"/>
    </row>
    <row r="263" spans="4:4" x14ac:dyDescent="0.45">
      <c r="D263" s="97"/>
    </row>
    <row r="264" spans="4:4" x14ac:dyDescent="0.45">
      <c r="D264" s="97"/>
    </row>
    <row r="265" spans="4:4" x14ac:dyDescent="0.45">
      <c r="D265" s="97"/>
    </row>
    <row r="266" spans="4:4" x14ac:dyDescent="0.45">
      <c r="D266" s="97"/>
    </row>
    <row r="267" spans="4:4" x14ac:dyDescent="0.45">
      <c r="D267" s="97"/>
    </row>
    <row r="268" spans="4:4" x14ac:dyDescent="0.45">
      <c r="D268" s="97"/>
    </row>
    <row r="269" spans="4:4" x14ac:dyDescent="0.45">
      <c r="D269" s="97"/>
    </row>
    <row r="270" spans="4:4" x14ac:dyDescent="0.45">
      <c r="D270" s="97"/>
    </row>
    <row r="271" spans="4:4" x14ac:dyDescent="0.45">
      <c r="D271" s="97"/>
    </row>
    <row r="272" spans="4:4" x14ac:dyDescent="0.45">
      <c r="D272" s="97"/>
    </row>
    <row r="273" spans="4:4" x14ac:dyDescent="0.45">
      <c r="D273" s="97"/>
    </row>
    <row r="274" spans="4:4" x14ac:dyDescent="0.45">
      <c r="D274" s="97"/>
    </row>
    <row r="275" spans="4:4" x14ac:dyDescent="0.45">
      <c r="D275" s="97"/>
    </row>
    <row r="276" spans="4:4" x14ac:dyDescent="0.45">
      <c r="D276" s="97"/>
    </row>
    <row r="277" spans="4:4" x14ac:dyDescent="0.45">
      <c r="D277" s="97"/>
    </row>
    <row r="278" spans="4:4" x14ac:dyDescent="0.45">
      <c r="D278" s="97"/>
    </row>
    <row r="279" spans="4:4" x14ac:dyDescent="0.45">
      <c r="D279" s="97"/>
    </row>
    <row r="280" spans="4:4" x14ac:dyDescent="0.45">
      <c r="D280" s="97"/>
    </row>
    <row r="281" spans="4:4" x14ac:dyDescent="0.45">
      <c r="D281" s="97"/>
    </row>
    <row r="282" spans="4:4" x14ac:dyDescent="0.45">
      <c r="D282" s="97"/>
    </row>
    <row r="283" spans="4:4" x14ac:dyDescent="0.45">
      <c r="D283" s="97"/>
    </row>
    <row r="284" spans="4:4" x14ac:dyDescent="0.45">
      <c r="D284" s="97"/>
    </row>
    <row r="285" spans="4:4" x14ac:dyDescent="0.45">
      <c r="D285" s="97"/>
    </row>
    <row r="286" spans="4:4" x14ac:dyDescent="0.45">
      <c r="D286" s="97"/>
    </row>
    <row r="287" spans="4:4" x14ac:dyDescent="0.45">
      <c r="D287" s="97"/>
    </row>
    <row r="288" spans="4:4" x14ac:dyDescent="0.45">
      <c r="D288" s="97"/>
    </row>
    <row r="289" spans="4:4" x14ac:dyDescent="0.45">
      <c r="D289" s="97"/>
    </row>
    <row r="290" spans="4:4" x14ac:dyDescent="0.45">
      <c r="D290" s="97"/>
    </row>
    <row r="291" spans="4:4" x14ac:dyDescent="0.45">
      <c r="D291" s="97"/>
    </row>
    <row r="292" spans="4:4" x14ac:dyDescent="0.45">
      <c r="D292" s="97"/>
    </row>
    <row r="293" spans="4:4" x14ac:dyDescent="0.45">
      <c r="D293" s="97"/>
    </row>
    <row r="294" spans="4:4" x14ac:dyDescent="0.45">
      <c r="D294" s="97"/>
    </row>
    <row r="295" spans="4:4" x14ac:dyDescent="0.45">
      <c r="D295" s="97"/>
    </row>
    <row r="296" spans="4:4" x14ac:dyDescent="0.45">
      <c r="D296" s="97"/>
    </row>
    <row r="297" spans="4:4" x14ac:dyDescent="0.45">
      <c r="D297" s="97"/>
    </row>
    <row r="298" spans="4:4" x14ac:dyDescent="0.45">
      <c r="D298" s="97"/>
    </row>
    <row r="299" spans="4:4" x14ac:dyDescent="0.45">
      <c r="D299" s="97"/>
    </row>
    <row r="300" spans="4:4" x14ac:dyDescent="0.45">
      <c r="D300" s="97"/>
    </row>
    <row r="301" spans="4:4" x14ac:dyDescent="0.45">
      <c r="D301" s="97"/>
    </row>
    <row r="302" spans="4:4" x14ac:dyDescent="0.45">
      <c r="D302" s="97"/>
    </row>
    <row r="303" spans="4:4" x14ac:dyDescent="0.45">
      <c r="D303" s="97"/>
    </row>
    <row r="304" spans="4:4" x14ac:dyDescent="0.45">
      <c r="D304" s="97"/>
    </row>
    <row r="305" spans="4:4" x14ac:dyDescent="0.45">
      <c r="D305" s="97"/>
    </row>
    <row r="306" spans="4:4" x14ac:dyDescent="0.45">
      <c r="D306" s="97"/>
    </row>
    <row r="307" spans="4:4" x14ac:dyDescent="0.45">
      <c r="D307" s="97"/>
    </row>
    <row r="308" spans="4:4" x14ac:dyDescent="0.45">
      <c r="D308" s="97"/>
    </row>
    <row r="309" spans="4:4" x14ac:dyDescent="0.45">
      <c r="D309" s="97"/>
    </row>
    <row r="310" spans="4:4" x14ac:dyDescent="0.45">
      <c r="D310" s="97"/>
    </row>
    <row r="311" spans="4:4" x14ac:dyDescent="0.45">
      <c r="D311" s="97"/>
    </row>
    <row r="312" spans="4:4" x14ac:dyDescent="0.45">
      <c r="D312" s="97"/>
    </row>
    <row r="313" spans="4:4" x14ac:dyDescent="0.45">
      <c r="D313" s="97"/>
    </row>
    <row r="314" spans="4:4" x14ac:dyDescent="0.45">
      <c r="D314" s="97"/>
    </row>
    <row r="315" spans="4:4" x14ac:dyDescent="0.45">
      <c r="D315" s="97"/>
    </row>
    <row r="316" spans="4:4" x14ac:dyDescent="0.45">
      <c r="D316" s="97"/>
    </row>
    <row r="317" spans="4:4" x14ac:dyDescent="0.45">
      <c r="D317" s="97"/>
    </row>
    <row r="318" spans="4:4" x14ac:dyDescent="0.45">
      <c r="D318" s="97"/>
    </row>
    <row r="319" spans="4:4" x14ac:dyDescent="0.45">
      <c r="D319" s="97"/>
    </row>
    <row r="320" spans="4:4" x14ac:dyDescent="0.45">
      <c r="D320" s="97"/>
    </row>
    <row r="321" spans="4:4" x14ac:dyDescent="0.45">
      <c r="D321" s="97"/>
    </row>
    <row r="322" spans="4:4" x14ac:dyDescent="0.45">
      <c r="D322" s="97"/>
    </row>
    <row r="323" spans="4:4" x14ac:dyDescent="0.45">
      <c r="D323" s="97"/>
    </row>
    <row r="324" spans="4:4" x14ac:dyDescent="0.45">
      <c r="D324" s="97"/>
    </row>
    <row r="325" spans="4:4" x14ac:dyDescent="0.45">
      <c r="D325" s="97"/>
    </row>
    <row r="326" spans="4:4" x14ac:dyDescent="0.45">
      <c r="D326" s="97"/>
    </row>
    <row r="327" spans="4:4" x14ac:dyDescent="0.45">
      <c r="D327" s="97"/>
    </row>
    <row r="328" spans="4:4" x14ac:dyDescent="0.45">
      <c r="D328" s="97"/>
    </row>
    <row r="329" spans="4:4" x14ac:dyDescent="0.45">
      <c r="D329" s="97"/>
    </row>
    <row r="330" spans="4:4" x14ac:dyDescent="0.45">
      <c r="D330" s="97"/>
    </row>
    <row r="331" spans="4:4" x14ac:dyDescent="0.45">
      <c r="D331" s="97"/>
    </row>
    <row r="332" spans="4:4" x14ac:dyDescent="0.45">
      <c r="D332" s="97"/>
    </row>
    <row r="333" spans="4:4" x14ac:dyDescent="0.45">
      <c r="D333" s="97"/>
    </row>
    <row r="334" spans="4:4" x14ac:dyDescent="0.45">
      <c r="D334" s="97"/>
    </row>
    <row r="335" spans="4:4" x14ac:dyDescent="0.45">
      <c r="D335" s="97"/>
    </row>
    <row r="336" spans="4:4" x14ac:dyDescent="0.45">
      <c r="D336" s="97"/>
    </row>
    <row r="337" spans="4:4" x14ac:dyDescent="0.45">
      <c r="D337" s="97"/>
    </row>
    <row r="338" spans="4:4" x14ac:dyDescent="0.45">
      <c r="D338" s="97"/>
    </row>
    <row r="339" spans="4:4" x14ac:dyDescent="0.45">
      <c r="D339" s="97"/>
    </row>
    <row r="340" spans="4:4" x14ac:dyDescent="0.45">
      <c r="D340" s="97"/>
    </row>
    <row r="341" spans="4:4" x14ac:dyDescent="0.45">
      <c r="D341" s="97"/>
    </row>
    <row r="342" spans="4:4" x14ac:dyDescent="0.45">
      <c r="D342" s="97"/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Z41"/>
  <sheetViews>
    <sheetView zoomScaleNormal="100" zoomScaleSheetLayoutView="100" workbookViewId="0">
      <selection activeCell="Q33" sqref="Q33"/>
    </sheetView>
  </sheetViews>
  <sheetFormatPr defaultColWidth="8" defaultRowHeight="18" customHeight="1" x14ac:dyDescent="0.45"/>
  <cols>
    <col min="1" max="1" width="1.19921875" style="266" customWidth="1"/>
    <col min="2" max="2" width="3.8984375" style="266" customWidth="1"/>
    <col min="3" max="5" width="6" style="266" hidden="1" customWidth="1"/>
    <col min="6" max="6" width="12.69921875" style="527" customWidth="1"/>
    <col min="7" max="7" width="4.8984375" style="267" customWidth="1"/>
    <col min="8" max="8" width="12.69921875" style="266" customWidth="1"/>
    <col min="9" max="9" width="9" style="106" customWidth="1"/>
    <col min="10" max="10" width="5.09765625" style="267" customWidth="1"/>
    <col min="11" max="11" width="9" style="106" customWidth="1"/>
    <col min="12" max="12" width="9" style="268" customWidth="1"/>
    <col min="13" max="13" width="5.09765625" style="267" customWidth="1"/>
    <col min="14" max="14" width="9" style="268" customWidth="1"/>
    <col min="15" max="15" width="8.796875" style="268" customWidth="1"/>
    <col min="16" max="16" width="5.09765625" style="268" customWidth="1"/>
    <col min="17" max="18" width="8.796875" style="268" customWidth="1"/>
    <col min="19" max="19" width="5.09765625" style="268" customWidth="1"/>
    <col min="20" max="21" width="8.796875" style="268" customWidth="1"/>
    <col min="22" max="22" width="5.09765625" style="268" customWidth="1"/>
    <col min="23" max="24" width="8.796875" style="268" customWidth="1"/>
    <col min="25" max="25" width="5.09765625" style="268" customWidth="1"/>
    <col min="26" max="26" width="8.796875" style="268" customWidth="1"/>
    <col min="27" max="27" width="1.296875" style="266" customWidth="1"/>
    <col min="28" max="16384" width="8" style="266"/>
  </cols>
  <sheetData>
    <row r="1" spans="1:26" s="106" customFormat="1" ht="20.100000000000001" customHeight="1" x14ac:dyDescent="0.45">
      <c r="A1" s="98"/>
      <c r="B1" s="788" t="s">
        <v>188</v>
      </c>
      <c r="C1" s="788"/>
      <c r="D1" s="788"/>
      <c r="E1" s="788"/>
      <c r="F1" s="788"/>
      <c r="G1" s="789"/>
      <c r="H1" s="99"/>
      <c r="I1" s="100"/>
      <c r="J1" s="101"/>
      <c r="K1" s="102"/>
      <c r="L1" s="103"/>
      <c r="M1" s="101"/>
      <c r="N1" s="104"/>
      <c r="O1" s="103"/>
      <c r="P1" s="105"/>
      <c r="Q1" s="103"/>
      <c r="R1" s="103"/>
      <c r="S1" s="105"/>
      <c r="T1" s="103"/>
      <c r="U1" s="103"/>
      <c r="V1" s="105"/>
      <c r="W1" s="103"/>
      <c r="X1" s="103"/>
      <c r="Y1" s="105"/>
      <c r="Z1" s="103"/>
    </row>
    <row r="2" spans="1:26" s="106" customFormat="1" ht="13.5" customHeight="1" x14ac:dyDescent="0.45">
      <c r="A2" s="107"/>
      <c r="B2" s="108" t="s">
        <v>189</v>
      </c>
      <c r="C2" s="109"/>
      <c r="D2" s="109"/>
      <c r="E2" s="109"/>
      <c r="F2" s="790" t="str">
        <f>IF(MONTH(I2)&lt;4,YEAR(I2)-1&amp;"年度",YEAR(I2)&amp;"年度")</f>
        <v>2020年度</v>
      </c>
      <c r="G2" s="791"/>
      <c r="H2" s="792"/>
      <c r="I2" s="793">
        <v>44227</v>
      </c>
      <c r="J2" s="794"/>
      <c r="K2" s="795"/>
      <c r="L2" s="793">
        <v>44226</v>
      </c>
      <c r="M2" s="794"/>
      <c r="N2" s="795"/>
      <c r="O2" s="796"/>
      <c r="P2" s="783"/>
      <c r="Q2" s="783"/>
      <c r="R2" s="783"/>
      <c r="S2" s="783"/>
      <c r="T2" s="783"/>
      <c r="U2" s="783"/>
      <c r="V2" s="783"/>
      <c r="W2" s="783"/>
      <c r="X2" s="783"/>
      <c r="Y2" s="783"/>
      <c r="Z2" s="783"/>
    </row>
    <row r="3" spans="1:26" s="106" customFormat="1" ht="6" hidden="1" customHeight="1" x14ac:dyDescent="0.45">
      <c r="A3" s="107"/>
      <c r="B3" s="110"/>
      <c r="C3" s="111"/>
      <c r="D3" s="111"/>
      <c r="E3" s="111"/>
      <c r="F3" s="112" t="s">
        <v>190</v>
      </c>
      <c r="G3" s="113"/>
      <c r="H3" s="114" t="s">
        <v>191</v>
      </c>
      <c r="I3" s="115" t="s">
        <v>190</v>
      </c>
      <c r="J3" s="113"/>
      <c r="K3" s="116" t="s">
        <v>191</v>
      </c>
      <c r="L3" s="117" t="s">
        <v>190</v>
      </c>
      <c r="M3" s="113"/>
      <c r="N3" s="118" t="s">
        <v>191</v>
      </c>
      <c r="O3" s="105"/>
      <c r="P3" s="527"/>
      <c r="Q3" s="105"/>
      <c r="R3" s="105"/>
      <c r="S3" s="527"/>
      <c r="T3" s="105"/>
      <c r="U3" s="105"/>
      <c r="V3" s="527"/>
      <c r="W3" s="105"/>
      <c r="X3" s="105"/>
      <c r="Y3" s="527"/>
      <c r="Z3" s="105"/>
    </row>
    <row r="4" spans="1:26" s="106" customFormat="1" ht="20.100000000000001" customHeight="1" x14ac:dyDescent="0.45">
      <c r="A4" s="107"/>
      <c r="B4" s="119" t="s">
        <v>192</v>
      </c>
      <c r="C4" s="120"/>
      <c r="D4" s="120"/>
      <c r="E4" s="120"/>
      <c r="F4" s="121">
        <f>SUMIF(I$3:N$3,$F$3,I4:N4)</f>
        <v>0</v>
      </c>
      <c r="G4" s="122">
        <f>IF(ISERROR(F4/H4),0,F4/H4)</f>
        <v>0</v>
      </c>
      <c r="H4" s="784">
        <f>SUMIF(I$3:N$3,$H$3,I4:N4)</f>
        <v>0</v>
      </c>
      <c r="I4" s="123">
        <f>SUM(I10,I16,I22)</f>
        <v>0</v>
      </c>
      <c r="J4" s="122">
        <f>IF(ISERROR(I4/K4),0,I4/K4)</f>
        <v>0</v>
      </c>
      <c r="K4" s="786">
        <f>SUM(K10,K16,K22)</f>
        <v>0</v>
      </c>
      <c r="L4" s="123">
        <f>SUM(L10,L16,L22)</f>
        <v>0</v>
      </c>
      <c r="M4" s="122">
        <f>IF(ISERROR(L4/N4),0,L4/N4)</f>
        <v>0</v>
      </c>
      <c r="N4" s="786">
        <f>SUM(N10,N16,N22)</f>
        <v>0</v>
      </c>
      <c r="O4" s="124"/>
      <c r="P4" s="125"/>
      <c r="Q4" s="729"/>
      <c r="R4" s="528"/>
      <c r="S4" s="125"/>
      <c r="T4" s="729"/>
      <c r="U4" s="528"/>
      <c r="V4" s="125"/>
      <c r="W4" s="729"/>
      <c r="X4" s="528"/>
      <c r="Y4" s="125"/>
      <c r="Z4" s="729"/>
    </row>
    <row r="5" spans="1:26" s="106" customFormat="1" ht="20.100000000000001" customHeight="1" x14ac:dyDescent="0.45">
      <c r="A5" s="107"/>
      <c r="B5" s="126" t="s">
        <v>193</v>
      </c>
      <c r="C5" s="127"/>
      <c r="D5" s="127"/>
      <c r="E5" s="127"/>
      <c r="F5" s="128" t="e">
        <f>SUMIF(I$3:N$3,$F$3,I5:N5)</f>
        <v>#REF!</v>
      </c>
      <c r="G5" s="129">
        <f>IF(ISERROR(F5/H4),0,F5/H4)</f>
        <v>0</v>
      </c>
      <c r="H5" s="785"/>
      <c r="I5" s="130" t="e">
        <f>SUM(I11,I17,I23)</f>
        <v>#REF!</v>
      </c>
      <c r="J5" s="129">
        <f>IF(ISERROR(I5/K4),0,I5/K4)</f>
        <v>0</v>
      </c>
      <c r="K5" s="787"/>
      <c r="L5" s="130" t="e">
        <f>SUM(L11,L17,L23)</f>
        <v>#REF!</v>
      </c>
      <c r="M5" s="129">
        <f>IF(ISERROR(L5/N4),0,L5/N4)</f>
        <v>0</v>
      </c>
      <c r="N5" s="787"/>
      <c r="O5" s="124"/>
      <c r="P5" s="125"/>
      <c r="Q5" s="729"/>
      <c r="R5" s="528"/>
      <c r="S5" s="125"/>
      <c r="T5" s="729"/>
      <c r="U5" s="528"/>
      <c r="V5" s="125"/>
      <c r="W5" s="729"/>
      <c r="X5" s="528"/>
      <c r="Y5" s="125"/>
      <c r="Z5" s="729"/>
    </row>
    <row r="6" spans="1:26" s="106" customFormat="1" ht="15" customHeight="1" x14ac:dyDescent="0.45">
      <c r="A6" s="107"/>
      <c r="B6" s="773" t="s">
        <v>194</v>
      </c>
      <c r="C6" s="131"/>
      <c r="D6" s="131"/>
      <c r="E6" s="131"/>
      <c r="F6" s="132">
        <f ca="1">OFFSET(F6,,3)</f>
        <v>0</v>
      </c>
      <c r="G6" s="133" t="s">
        <v>195</v>
      </c>
      <c r="H6" s="134">
        <f ca="1">OFFSET(H6,,5)</f>
        <v>0</v>
      </c>
      <c r="I6" s="135">
        <f>SUM(I12,I18,I24,I30)</f>
        <v>0</v>
      </c>
      <c r="J6" s="136"/>
      <c r="K6" s="137">
        <f>SUM(K12,K18,K24,K30)</f>
        <v>0</v>
      </c>
      <c r="L6" s="138">
        <f>SUM(L12,L18,L24,L30)</f>
        <v>0</v>
      </c>
      <c r="M6" s="136"/>
      <c r="N6" s="137">
        <f>SUM(N12,N18,N24,N30)</f>
        <v>0</v>
      </c>
      <c r="O6" s="139"/>
      <c r="P6" s="125"/>
      <c r="Q6" s="140"/>
      <c r="R6" s="141"/>
      <c r="S6" s="125"/>
      <c r="T6" s="140"/>
      <c r="U6" s="141"/>
      <c r="V6" s="125"/>
      <c r="W6" s="140"/>
      <c r="X6" s="141"/>
      <c r="Y6" s="125"/>
      <c r="Z6" s="140"/>
    </row>
    <row r="7" spans="1:26" s="106" customFormat="1" ht="15" customHeight="1" x14ac:dyDescent="0.45">
      <c r="A7" s="107"/>
      <c r="B7" s="774"/>
      <c r="C7" s="142"/>
      <c r="D7" s="142"/>
      <c r="E7" s="142"/>
      <c r="F7" s="143">
        <f ca="1">OFFSET(F7,,3)</f>
        <v>0</v>
      </c>
      <c r="G7" s="144" t="s">
        <v>196</v>
      </c>
      <c r="H7" s="145">
        <f ca="1">OFFSET(H7,,5)</f>
        <v>0</v>
      </c>
      <c r="I7" s="146">
        <f ca="1">SUM(I13,I19,I25,I35)</f>
        <v>0</v>
      </c>
      <c r="J7" s="147"/>
      <c r="K7" s="148">
        <f>SUM(K13,K19,K25,K35)</f>
        <v>0</v>
      </c>
      <c r="L7" s="146">
        <f ca="1">SUM(L13,L19,L25,L35)</f>
        <v>0</v>
      </c>
      <c r="M7" s="147"/>
      <c r="N7" s="148">
        <f>SUM(N13,N19,N25,N35)</f>
        <v>0</v>
      </c>
      <c r="O7" s="140"/>
      <c r="P7" s="149"/>
      <c r="Q7" s="140"/>
      <c r="R7" s="140"/>
      <c r="S7" s="149"/>
      <c r="T7" s="140"/>
      <c r="U7" s="140"/>
      <c r="V7" s="149"/>
      <c r="W7" s="140"/>
      <c r="X7" s="140"/>
      <c r="Y7" s="149"/>
      <c r="Z7" s="140"/>
    </row>
    <row r="8" spans="1:26" s="106" customFormat="1" ht="18" customHeight="1" x14ac:dyDescent="0.45">
      <c r="A8" s="150"/>
      <c r="B8" s="775" t="s">
        <v>197</v>
      </c>
      <c r="C8" s="775"/>
      <c r="D8" s="775"/>
      <c r="E8" s="775"/>
      <c r="F8" s="775"/>
      <c r="G8" s="776"/>
      <c r="H8" s="151"/>
      <c r="I8" s="152"/>
      <c r="J8" s="101"/>
      <c r="K8" s="153"/>
      <c r="L8" s="103"/>
      <c r="M8" s="101"/>
      <c r="N8" s="104"/>
      <c r="O8" s="103"/>
      <c r="P8" s="105"/>
      <c r="Q8" s="103"/>
      <c r="R8" s="103"/>
      <c r="S8" s="105"/>
      <c r="T8" s="103"/>
      <c r="U8" s="103"/>
      <c r="V8" s="105"/>
      <c r="W8" s="103"/>
      <c r="X8" s="103"/>
      <c r="Y8" s="105"/>
      <c r="Z8" s="103"/>
    </row>
    <row r="9" spans="1:26" s="106" customFormat="1" ht="13.5" customHeight="1" x14ac:dyDescent="0.45">
      <c r="A9" s="107"/>
      <c r="B9" s="154" t="s">
        <v>189</v>
      </c>
      <c r="C9" s="155"/>
      <c r="D9" s="155"/>
      <c r="E9" s="155"/>
      <c r="F9" s="777" t="str">
        <f>YEAR(I9)-1978+1&amp;"期"</f>
        <v>44期</v>
      </c>
      <c r="G9" s="778"/>
      <c r="H9" s="779"/>
      <c r="I9" s="780">
        <f>I2</f>
        <v>44227</v>
      </c>
      <c r="J9" s="781"/>
      <c r="K9" s="782"/>
      <c r="L9" s="780">
        <f>L2</f>
        <v>44226</v>
      </c>
      <c r="M9" s="781"/>
      <c r="N9" s="782"/>
      <c r="O9" s="730"/>
      <c r="P9" s="724"/>
      <c r="Q9" s="724"/>
      <c r="R9" s="724"/>
      <c r="S9" s="724"/>
      <c r="T9" s="724"/>
      <c r="U9" s="724"/>
      <c r="V9" s="724"/>
      <c r="W9" s="724"/>
      <c r="X9" s="724"/>
      <c r="Y9" s="724"/>
      <c r="Z9" s="724"/>
    </row>
    <row r="10" spans="1:26" s="106" customFormat="1" ht="18" customHeight="1" x14ac:dyDescent="0.45">
      <c r="A10" s="107"/>
      <c r="B10" s="156" t="s">
        <v>198</v>
      </c>
      <c r="C10" s="157"/>
      <c r="D10" s="157"/>
      <c r="E10" s="157"/>
      <c r="F10" s="158">
        <f>SUMIF(I$3:N$3,$F$3,I10:N10)</f>
        <v>0</v>
      </c>
      <c r="G10" s="159">
        <f>IF(ISERROR(F10/H10),0,F10/H10)</f>
        <v>0</v>
      </c>
      <c r="H10" s="769">
        <f>SUMIF(I$3:N$3,$H$3,I10:N10)</f>
        <v>0</v>
      </c>
      <c r="I10" s="160">
        <f>別紙_テンプレート_商研!K5</f>
        <v>0</v>
      </c>
      <c r="J10" s="159">
        <f>IF(ISERROR(I10/K10),0,I10/K10)</f>
        <v>0</v>
      </c>
      <c r="K10" s="771">
        <f>別紙_テンプレート_商研!I4</f>
        <v>0</v>
      </c>
      <c r="L10" s="160">
        <f>別紙_テンプレート_商研!N5</f>
        <v>0</v>
      </c>
      <c r="M10" s="159">
        <f>IF(ISERROR(L10/N10),0,L10/N10)</f>
        <v>0</v>
      </c>
      <c r="N10" s="771">
        <f>別紙_テンプレート_商研!L4</f>
        <v>0</v>
      </c>
      <c r="O10" s="124"/>
      <c r="P10" s="125"/>
      <c r="Q10" s="729"/>
      <c r="R10" s="528"/>
      <c r="S10" s="125"/>
      <c r="T10" s="729"/>
      <c r="U10" s="528"/>
      <c r="V10" s="125"/>
      <c r="W10" s="729"/>
      <c r="X10" s="528"/>
      <c r="Y10" s="125"/>
      <c r="Z10" s="729"/>
    </row>
    <row r="11" spans="1:26" s="106" customFormat="1" ht="18" customHeight="1" x14ac:dyDescent="0.45">
      <c r="A11" s="107"/>
      <c r="B11" s="161" t="s">
        <v>193</v>
      </c>
      <c r="C11" s="162"/>
      <c r="D11" s="162"/>
      <c r="E11" s="162"/>
      <c r="F11" s="163" t="e">
        <f>SUMIF(I$3:N$3,$F$3,I11:N11)</f>
        <v>#REF!</v>
      </c>
      <c r="G11" s="164">
        <f>IF(ISERROR(F11/H10),0,F11/H10)</f>
        <v>0</v>
      </c>
      <c r="H11" s="770"/>
      <c r="I11" s="165" t="e">
        <f>別紙_テンプレート_商研!#REF!</f>
        <v>#REF!</v>
      </c>
      <c r="J11" s="164">
        <f>IF(ISERROR(I11/K10),0,I11/K10)</f>
        <v>0</v>
      </c>
      <c r="K11" s="772"/>
      <c r="L11" s="165" t="e">
        <f>別紙_テンプレート_商研!#REF!</f>
        <v>#REF!</v>
      </c>
      <c r="M11" s="164">
        <f>IF(ISERROR(L11/N10),0,L11/N10)</f>
        <v>0</v>
      </c>
      <c r="N11" s="772"/>
      <c r="O11" s="124"/>
      <c r="P11" s="125"/>
      <c r="Q11" s="729"/>
      <c r="R11" s="528"/>
      <c r="S11" s="125"/>
      <c r="T11" s="729"/>
      <c r="U11" s="528"/>
      <c r="V11" s="125"/>
      <c r="W11" s="729"/>
      <c r="X11" s="528"/>
      <c r="Y11" s="125"/>
      <c r="Z11" s="729"/>
    </row>
    <row r="12" spans="1:26" s="106" customFormat="1" ht="13.5" customHeight="1" x14ac:dyDescent="0.45">
      <c r="A12" s="107"/>
      <c r="B12" s="759" t="s">
        <v>194</v>
      </c>
      <c r="C12" s="166"/>
      <c r="D12" s="166"/>
      <c r="E12" s="166"/>
      <c r="F12" s="167">
        <f ca="1">OFFSET(F12,,3)</f>
        <v>0</v>
      </c>
      <c r="G12" s="168" t="s">
        <v>195</v>
      </c>
      <c r="H12" s="169">
        <f ca="1">OFFSET(H12,,5)</f>
        <v>0</v>
      </c>
      <c r="I12" s="170">
        <f>K13-K12</f>
        <v>0</v>
      </c>
      <c r="J12" s="171"/>
      <c r="K12" s="172"/>
      <c r="L12" s="173">
        <f>N13-N12</f>
        <v>0</v>
      </c>
      <c r="M12" s="171"/>
      <c r="N12" s="172"/>
      <c r="O12" s="139"/>
      <c r="P12" s="125"/>
      <c r="Q12" s="140"/>
      <c r="R12" s="141"/>
      <c r="S12" s="125"/>
      <c r="T12" s="140"/>
      <c r="U12" s="141"/>
      <c r="V12" s="125"/>
      <c r="W12" s="140"/>
      <c r="X12" s="141"/>
      <c r="Y12" s="125"/>
      <c r="Z12" s="140"/>
    </row>
    <row r="13" spans="1:26" s="106" customFormat="1" ht="13.5" customHeight="1" x14ac:dyDescent="0.45">
      <c r="A13" s="107"/>
      <c r="B13" s="760"/>
      <c r="C13" s="174"/>
      <c r="D13" s="174"/>
      <c r="E13" s="174"/>
      <c r="F13" s="175">
        <f ca="1">OFFSET(F13,,3)</f>
        <v>0</v>
      </c>
      <c r="G13" s="176" t="s">
        <v>196</v>
      </c>
      <c r="H13" s="177">
        <f ca="1">OFFSET(H13,,5)</f>
        <v>0</v>
      </c>
      <c r="I13" s="178">
        <f ca="1">SUM(I12-OFFSET(I12,,3))</f>
        <v>0</v>
      </c>
      <c r="J13" s="179"/>
      <c r="K13" s="180"/>
      <c r="L13" s="181">
        <f ca="1">SUM(L12-OFFSET(L12,,3))</f>
        <v>0</v>
      </c>
      <c r="M13" s="179"/>
      <c r="N13" s="180"/>
      <c r="O13" s="139"/>
      <c r="P13" s="149"/>
      <c r="Q13" s="140"/>
      <c r="R13" s="141"/>
      <c r="S13" s="149"/>
      <c r="T13" s="140"/>
      <c r="U13" s="141"/>
      <c r="V13" s="149"/>
      <c r="W13" s="140"/>
      <c r="X13" s="141"/>
      <c r="Y13" s="149"/>
      <c r="Z13" s="140"/>
    </row>
    <row r="14" spans="1:26" s="106" customFormat="1" ht="18" customHeight="1" x14ac:dyDescent="0.45">
      <c r="A14" s="150"/>
      <c r="B14" s="761" t="s">
        <v>199</v>
      </c>
      <c r="C14" s="761"/>
      <c r="D14" s="761"/>
      <c r="E14" s="761"/>
      <c r="F14" s="761"/>
      <c r="G14" s="762"/>
      <c r="H14" s="99"/>
      <c r="I14" s="100"/>
      <c r="J14" s="101"/>
      <c r="K14" s="102"/>
      <c r="L14" s="103"/>
      <c r="M14" s="101"/>
      <c r="N14" s="104"/>
      <c r="O14" s="103"/>
      <c r="P14" s="105"/>
      <c r="Q14" s="103"/>
      <c r="R14" s="103"/>
      <c r="S14" s="105"/>
      <c r="T14" s="103"/>
      <c r="U14" s="103"/>
      <c r="V14" s="105"/>
      <c r="W14" s="103"/>
      <c r="X14" s="103"/>
      <c r="Y14" s="105"/>
      <c r="Z14" s="103"/>
    </row>
    <row r="15" spans="1:26" s="106" customFormat="1" ht="13.5" customHeight="1" x14ac:dyDescent="0.45">
      <c r="A15" s="107"/>
      <c r="B15" s="182" t="s">
        <v>189</v>
      </c>
      <c r="C15" s="183"/>
      <c r="D15" s="183"/>
      <c r="E15" s="183"/>
      <c r="F15" s="763" t="str">
        <f>YEAR(I15)-2014+1&amp;"期"</f>
        <v>8期</v>
      </c>
      <c r="G15" s="764"/>
      <c r="H15" s="765"/>
      <c r="I15" s="766">
        <f>I2</f>
        <v>44227</v>
      </c>
      <c r="J15" s="767"/>
      <c r="K15" s="768"/>
      <c r="L15" s="766">
        <f>L2</f>
        <v>44226</v>
      </c>
      <c r="M15" s="767"/>
      <c r="N15" s="768"/>
      <c r="O15" s="730"/>
      <c r="P15" s="724"/>
      <c r="Q15" s="724"/>
      <c r="R15" s="724"/>
      <c r="S15" s="724"/>
      <c r="T15" s="724"/>
      <c r="U15" s="724"/>
      <c r="V15" s="724"/>
      <c r="W15" s="724"/>
      <c r="X15" s="724"/>
      <c r="Y15" s="724"/>
      <c r="Z15" s="724"/>
    </row>
    <row r="16" spans="1:26" s="106" customFormat="1" ht="18" customHeight="1" x14ac:dyDescent="0.45">
      <c r="A16" s="107"/>
      <c r="B16" s="184" t="s">
        <v>192</v>
      </c>
      <c r="C16" s="185"/>
      <c r="D16" s="185"/>
      <c r="E16" s="185"/>
      <c r="F16" s="186">
        <f>SUMIF(I$3:N$3,$F$3,I16:N16)</f>
        <v>0</v>
      </c>
      <c r="G16" s="187">
        <f>IF(ISERROR(F16/H16),0,F16/H16)</f>
        <v>0</v>
      </c>
      <c r="H16" s="755">
        <f>SUMIF(I$3:N$3,$H$3,I16:N16)</f>
        <v>0</v>
      </c>
      <c r="I16" s="188">
        <f>IFERROR(INDEX(別紙_テンプレート_DB!三研_原価税抜金額,MATCH(I$2,INDEX(別紙_テンプレート_DB!三研_年月,),0)),0)</f>
        <v>0</v>
      </c>
      <c r="J16" s="187">
        <f>IF(ISERROR(I16/K16),0,I16/K16)</f>
        <v>0</v>
      </c>
      <c r="K16" s="757">
        <f>IFERROR(INDEX(別紙_テンプレート_DB!三研_売上税抜金額,MATCH(I$2,INDEX(別紙_テンプレート_DB!三研_年月,),0)),0)</f>
        <v>0</v>
      </c>
      <c r="L16" s="188">
        <f>IFERROR(INDEX(別紙_テンプレート_DB!三研_原価税抜金額,MATCH(L$2,INDEX(別紙_テンプレート_DB!三研_年月,),0)),0)</f>
        <v>0</v>
      </c>
      <c r="M16" s="187">
        <f>IF(ISERROR(L16/N16),0,L16/N16)</f>
        <v>0</v>
      </c>
      <c r="N16" s="757">
        <f>IFERROR(INDEX(別紙_テンプレート_DB!三研_売上税抜金額,MATCH(L$2,INDEX(別紙_テンプレート_DB!三研_年月,),0)),0)</f>
        <v>0</v>
      </c>
      <c r="O16" s="124"/>
      <c r="P16" s="125"/>
      <c r="Q16" s="729"/>
      <c r="R16" s="528"/>
      <c r="S16" s="125"/>
      <c r="T16" s="729"/>
      <c r="U16" s="528"/>
      <c r="V16" s="125"/>
      <c r="W16" s="729"/>
      <c r="X16" s="528"/>
      <c r="Y16" s="125"/>
      <c r="Z16" s="729"/>
    </row>
    <row r="17" spans="1:26" s="106" customFormat="1" ht="18" customHeight="1" x14ac:dyDescent="0.45">
      <c r="A17" s="107"/>
      <c r="B17" s="189" t="s">
        <v>193</v>
      </c>
      <c r="C17" s="190"/>
      <c r="D17" s="190"/>
      <c r="E17" s="190"/>
      <c r="F17" s="191">
        <f>SUMIF(I$3:N$3,$F$3,I17:N17)</f>
        <v>0</v>
      </c>
      <c r="G17" s="192">
        <f>IF(ISERROR(F17/H16),0,F17/H16)</f>
        <v>0</v>
      </c>
      <c r="H17" s="756"/>
      <c r="I17" s="193">
        <f>K16-I16-(IFERROR(INDEX(別紙_テンプレート_DB!三研_人件一般費,MATCH(I$2,INDEX(別紙_テンプレート_DB!三研_年月,),0)),0))</f>
        <v>0</v>
      </c>
      <c r="J17" s="194">
        <f>IF(ISERROR(I17/K16),0,I17/K16)</f>
        <v>0</v>
      </c>
      <c r="K17" s="758"/>
      <c r="L17" s="193">
        <f>N16-L16-(IFERROR(INDEX(別紙_テンプレート_DB!三研_人件一般費,MATCH(L$2,INDEX(別紙_テンプレート_DB!三研_年月,),0)),0))</f>
        <v>0</v>
      </c>
      <c r="M17" s="194">
        <f>IF(ISERROR(L17/N16),0,L17/N16)</f>
        <v>0</v>
      </c>
      <c r="N17" s="758"/>
      <c r="O17" s="124"/>
      <c r="P17" s="125"/>
      <c r="Q17" s="729"/>
      <c r="R17" s="528"/>
      <c r="S17" s="125"/>
      <c r="T17" s="729"/>
      <c r="U17" s="528"/>
      <c r="V17" s="125"/>
      <c r="W17" s="729"/>
      <c r="X17" s="528"/>
      <c r="Y17" s="125"/>
      <c r="Z17" s="729"/>
    </row>
    <row r="18" spans="1:26" s="106" customFormat="1" ht="13.5" customHeight="1" x14ac:dyDescent="0.45">
      <c r="A18" s="107"/>
      <c r="B18" s="745" t="s">
        <v>194</v>
      </c>
      <c r="C18" s="195"/>
      <c r="D18" s="195"/>
      <c r="E18" s="195"/>
      <c r="F18" s="196">
        <f ca="1">OFFSET(F18,,3)</f>
        <v>0</v>
      </c>
      <c r="G18" s="197" t="s">
        <v>195</v>
      </c>
      <c r="H18" s="198">
        <f ca="1">OFFSET(H18,,5)</f>
        <v>0</v>
      </c>
      <c r="I18" s="199">
        <f>K19-K18</f>
        <v>0</v>
      </c>
      <c r="J18" s="200"/>
      <c r="K18" s="201"/>
      <c r="L18" s="202">
        <f>N19-N18</f>
        <v>0</v>
      </c>
      <c r="M18" s="200"/>
      <c r="N18" s="201"/>
      <c r="O18" s="139"/>
      <c r="P18" s="125"/>
      <c r="Q18" s="140"/>
      <c r="R18" s="141"/>
      <c r="S18" s="125"/>
      <c r="T18" s="140"/>
      <c r="U18" s="141"/>
      <c r="V18" s="125"/>
      <c r="W18" s="140"/>
      <c r="X18" s="141"/>
      <c r="Y18" s="125"/>
      <c r="Z18" s="140"/>
    </row>
    <row r="19" spans="1:26" s="106" customFormat="1" ht="13.5" customHeight="1" x14ac:dyDescent="0.45">
      <c r="A19" s="107"/>
      <c r="B19" s="746"/>
      <c r="C19" s="203"/>
      <c r="D19" s="203"/>
      <c r="E19" s="203"/>
      <c r="F19" s="204">
        <f ca="1">OFFSET(F19,,3)</f>
        <v>0</v>
      </c>
      <c r="G19" s="205" t="s">
        <v>196</v>
      </c>
      <c r="H19" s="206">
        <f ca="1">OFFSET(H19,,5)</f>
        <v>0</v>
      </c>
      <c r="I19" s="207">
        <f ca="1">SUM(I18-OFFSET(I18,,3))</f>
        <v>0</v>
      </c>
      <c r="J19" s="208"/>
      <c r="K19" s="209"/>
      <c r="L19" s="210">
        <f ca="1">SUM(L18-OFFSET(L18,,3))</f>
        <v>0</v>
      </c>
      <c r="M19" s="208"/>
      <c r="N19" s="209"/>
      <c r="O19" s="139"/>
      <c r="P19" s="149"/>
      <c r="Q19" s="140"/>
      <c r="R19" s="141"/>
      <c r="S19" s="149"/>
      <c r="T19" s="140"/>
      <c r="U19" s="141"/>
      <c r="V19" s="149"/>
      <c r="W19" s="140"/>
      <c r="X19" s="141"/>
      <c r="Y19" s="149"/>
      <c r="Z19" s="140"/>
    </row>
    <row r="20" spans="1:26" s="106" customFormat="1" ht="18" customHeight="1" x14ac:dyDescent="0.45">
      <c r="A20" s="150"/>
      <c r="B20" s="747" t="s">
        <v>200</v>
      </c>
      <c r="C20" s="747"/>
      <c r="D20" s="747"/>
      <c r="E20" s="747"/>
      <c r="F20" s="747"/>
      <c r="G20" s="748"/>
      <c r="H20" s="99"/>
      <c r="I20" s="100"/>
      <c r="J20" s="101"/>
      <c r="K20" s="102"/>
      <c r="L20" s="103"/>
      <c r="M20" s="101"/>
      <c r="N20" s="104"/>
      <c r="O20" s="103"/>
      <c r="P20" s="105"/>
      <c r="Q20" s="103"/>
      <c r="R20" s="103"/>
      <c r="S20" s="105"/>
      <c r="T20" s="103"/>
      <c r="U20" s="103"/>
      <c r="V20" s="105"/>
      <c r="W20" s="103"/>
      <c r="X20" s="103"/>
      <c r="Y20" s="105"/>
      <c r="Z20" s="103"/>
    </row>
    <row r="21" spans="1:26" s="106" customFormat="1" ht="13.5" customHeight="1" x14ac:dyDescent="0.45">
      <c r="A21" s="107"/>
      <c r="B21" s="211" t="s">
        <v>189</v>
      </c>
      <c r="C21" s="212"/>
      <c r="D21" s="212"/>
      <c r="E21" s="212"/>
      <c r="F21" s="749" t="str">
        <f>YEAR(I21)-1980+1&amp;"期"</f>
        <v>42期</v>
      </c>
      <c r="G21" s="750"/>
      <c r="H21" s="751"/>
      <c r="I21" s="752">
        <f>I2</f>
        <v>44227</v>
      </c>
      <c r="J21" s="753"/>
      <c r="K21" s="754"/>
      <c r="L21" s="752">
        <f>L2</f>
        <v>44226</v>
      </c>
      <c r="M21" s="753"/>
      <c r="N21" s="754"/>
      <c r="O21" s="730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</row>
    <row r="22" spans="1:26" s="106" customFormat="1" ht="18" customHeight="1" x14ac:dyDescent="0.45">
      <c r="A22" s="107"/>
      <c r="B22" s="213" t="s">
        <v>192</v>
      </c>
      <c r="C22" s="214"/>
      <c r="D22" s="214"/>
      <c r="E22" s="214"/>
      <c r="F22" s="215">
        <f>SUMIF(I$3:N$3,$F$3,I22:N22)</f>
        <v>0</v>
      </c>
      <c r="G22" s="216">
        <f>IF(ISERROR(F22/H22),0,F22/H22)</f>
        <v>0</v>
      </c>
      <c r="H22" s="741">
        <f>SUMIF(I$3:N$3,$H$3,I22:N22)</f>
        <v>0</v>
      </c>
      <c r="I22" s="217">
        <f>別紙_テンプレート_三和サービス!H4</f>
        <v>0</v>
      </c>
      <c r="J22" s="216">
        <f>IF(ISERROR(I22/K22),0,I22/K22)</f>
        <v>0</v>
      </c>
      <c r="K22" s="743">
        <f>別紙_テンプレート_三和サービス!J4</f>
        <v>0</v>
      </c>
      <c r="L22" s="217">
        <f>別紙_テンプレート_三和サービス!K4</f>
        <v>0</v>
      </c>
      <c r="M22" s="216">
        <f>IF(ISERROR(L22/N22),0,L22/N22)</f>
        <v>0</v>
      </c>
      <c r="N22" s="743">
        <f>別紙_テンプレート_三和サービス!M4</f>
        <v>0</v>
      </c>
      <c r="O22" s="124"/>
      <c r="P22" s="125"/>
      <c r="Q22" s="729"/>
      <c r="R22" s="528"/>
      <c r="S22" s="125"/>
      <c r="T22" s="729"/>
      <c r="U22" s="528"/>
      <c r="V22" s="125"/>
      <c r="W22" s="729"/>
      <c r="X22" s="528"/>
      <c r="Y22" s="125"/>
      <c r="Z22" s="729"/>
    </row>
    <row r="23" spans="1:26" s="106" customFormat="1" ht="18" customHeight="1" x14ac:dyDescent="0.45">
      <c r="A23" s="107"/>
      <c r="B23" s="218" t="s">
        <v>193</v>
      </c>
      <c r="C23" s="219"/>
      <c r="D23" s="219"/>
      <c r="E23" s="219"/>
      <c r="F23" s="220">
        <f>SUMIF(I$3:N$3,$F$3,I23:N23)</f>
        <v>0</v>
      </c>
      <c r="G23" s="221">
        <f>IF(ISERROR(F23/H22),0,F23/H22)</f>
        <v>0</v>
      </c>
      <c r="H23" s="742"/>
      <c r="I23" s="222">
        <f>別紙_テンプレート_三和サービス!H6</f>
        <v>0</v>
      </c>
      <c r="J23" s="221">
        <f>IF(ISERROR(I23/K22),0,I23/K22)</f>
        <v>0</v>
      </c>
      <c r="K23" s="744"/>
      <c r="L23" s="222">
        <f>別紙_テンプレート_三和サービス!K6</f>
        <v>0</v>
      </c>
      <c r="M23" s="221">
        <f>IF(ISERROR(L23/N22),0,L23/N22)</f>
        <v>0</v>
      </c>
      <c r="N23" s="744"/>
      <c r="O23" s="124"/>
      <c r="P23" s="125"/>
      <c r="Q23" s="729"/>
      <c r="R23" s="528"/>
      <c r="S23" s="125"/>
      <c r="T23" s="729"/>
      <c r="U23" s="528"/>
      <c r="V23" s="125"/>
      <c r="W23" s="729"/>
      <c r="X23" s="528"/>
      <c r="Y23" s="125"/>
      <c r="Z23" s="729"/>
    </row>
    <row r="24" spans="1:26" s="106" customFormat="1" ht="13.5" customHeight="1" x14ac:dyDescent="0.45">
      <c r="A24" s="107"/>
      <c r="B24" s="731" t="s">
        <v>194</v>
      </c>
      <c r="C24" s="223"/>
      <c r="D24" s="223"/>
      <c r="E24" s="223"/>
      <c r="F24" s="224">
        <f t="shared" ref="F24" ca="1" si="0">OFFSET(F24,,3)</f>
        <v>0</v>
      </c>
      <c r="G24" s="225" t="s">
        <v>195</v>
      </c>
      <c r="H24" s="226">
        <f ca="1">OFFSET(H24,,5)</f>
        <v>0</v>
      </c>
      <c r="I24" s="227">
        <f>K25-K24</f>
        <v>0</v>
      </c>
      <c r="J24" s="228"/>
      <c r="K24" s="229"/>
      <c r="L24" s="230">
        <f>N25-N24</f>
        <v>0</v>
      </c>
      <c r="M24" s="228"/>
      <c r="N24" s="229"/>
      <c r="O24" s="139"/>
      <c r="P24" s="125"/>
      <c r="Q24" s="140"/>
      <c r="R24" s="141"/>
      <c r="S24" s="125"/>
      <c r="T24" s="140"/>
      <c r="U24" s="141"/>
      <c r="V24" s="125"/>
      <c r="W24" s="140"/>
      <c r="X24" s="141"/>
      <c r="Y24" s="125"/>
      <c r="Z24" s="140"/>
    </row>
    <row r="25" spans="1:26" s="106" customFormat="1" ht="13.5" customHeight="1" x14ac:dyDescent="0.45">
      <c r="A25" s="107"/>
      <c r="B25" s="732"/>
      <c r="C25" s="231"/>
      <c r="D25" s="231"/>
      <c r="E25" s="231"/>
      <c r="F25" s="232">
        <f ca="1">OFFSET(F25,,3)</f>
        <v>0</v>
      </c>
      <c r="G25" s="233" t="s">
        <v>196</v>
      </c>
      <c r="H25" s="234">
        <f ca="1">OFFSET(H25,,5)</f>
        <v>0</v>
      </c>
      <c r="I25" s="235">
        <f ca="1">SUM(I24-OFFSET(I24,,3))</f>
        <v>0</v>
      </c>
      <c r="J25" s="236"/>
      <c r="K25" s="237"/>
      <c r="L25" s="238">
        <f ca="1">SUM(L24-OFFSET(L24,,3))</f>
        <v>0</v>
      </c>
      <c r="M25" s="236"/>
      <c r="N25" s="237"/>
      <c r="O25" s="139"/>
      <c r="P25" s="149"/>
      <c r="Q25" s="140"/>
      <c r="R25" s="141"/>
      <c r="S25" s="149"/>
      <c r="T25" s="140"/>
      <c r="U25" s="141"/>
      <c r="V25" s="149"/>
      <c r="W25" s="140"/>
      <c r="X25" s="141"/>
      <c r="Y25" s="149"/>
      <c r="Z25" s="140"/>
    </row>
    <row r="26" spans="1:26" s="106" customFormat="1" ht="18" customHeight="1" x14ac:dyDescent="0.45">
      <c r="A26" s="150"/>
      <c r="B26" s="733" t="s">
        <v>201</v>
      </c>
      <c r="C26" s="733"/>
      <c r="D26" s="733"/>
      <c r="E26" s="733"/>
      <c r="F26" s="733"/>
      <c r="G26" s="734"/>
      <c r="H26" s="99"/>
      <c r="I26" s="100"/>
      <c r="J26" s="101"/>
      <c r="K26" s="102"/>
      <c r="L26" s="103"/>
      <c r="M26" s="101"/>
      <c r="N26" s="104"/>
      <c r="O26" s="103"/>
      <c r="P26" s="105"/>
      <c r="Q26" s="103"/>
      <c r="R26" s="103"/>
      <c r="S26" s="105"/>
      <c r="T26" s="103"/>
      <c r="U26" s="103"/>
      <c r="V26" s="105"/>
      <c r="W26" s="103"/>
      <c r="X26" s="103"/>
      <c r="Y26" s="105"/>
      <c r="Z26" s="103"/>
    </row>
    <row r="27" spans="1:26" s="106" customFormat="1" ht="13.5" customHeight="1" x14ac:dyDescent="0.45">
      <c r="A27" s="107"/>
      <c r="B27" s="239" t="s">
        <v>189</v>
      </c>
      <c r="C27" s="240"/>
      <c r="D27" s="240"/>
      <c r="E27" s="240"/>
      <c r="F27" s="735" t="str">
        <f>YEAR(I27)-1985+1&amp;"期"</f>
        <v>37期</v>
      </c>
      <c r="G27" s="736"/>
      <c r="H27" s="737"/>
      <c r="I27" s="738">
        <f>I2</f>
        <v>44227</v>
      </c>
      <c r="J27" s="739"/>
      <c r="K27" s="740"/>
      <c r="L27" s="738">
        <f>L2</f>
        <v>44226</v>
      </c>
      <c r="M27" s="739"/>
      <c r="N27" s="740"/>
      <c r="O27" s="730"/>
      <c r="P27" s="724"/>
      <c r="Q27" s="724"/>
      <c r="R27" s="724"/>
      <c r="S27" s="724"/>
      <c r="T27" s="724"/>
      <c r="U27" s="724"/>
      <c r="V27" s="724"/>
      <c r="W27" s="724"/>
      <c r="X27" s="724"/>
      <c r="Y27" s="724"/>
      <c r="Z27" s="724"/>
    </row>
    <row r="28" spans="1:26" s="106" customFormat="1" ht="18" customHeight="1" x14ac:dyDescent="0.45">
      <c r="A28" s="107"/>
      <c r="B28" s="241" t="s">
        <v>192</v>
      </c>
      <c r="C28" s="242"/>
      <c r="D28" s="242"/>
      <c r="E28" s="242"/>
      <c r="F28" s="243">
        <f>SUMIF(I$3:N$3,$F$3,I28:N28)</f>
        <v>0</v>
      </c>
      <c r="G28" s="244">
        <f>IF(ISERROR(F28/H28),0,F28/H28)</f>
        <v>0</v>
      </c>
      <c r="H28" s="725">
        <f>SUMIF(I$3:N$3,$H$3,I28:N28)</f>
        <v>0</v>
      </c>
      <c r="I28" s="245"/>
      <c r="J28" s="244">
        <f>IF(ISERROR(I28/K28),0,I28/K28)</f>
        <v>0</v>
      </c>
      <c r="K28" s="727"/>
      <c r="L28" s="245"/>
      <c r="M28" s="244">
        <f>IF(ISERROR(L28/N28),0,L28/N28)</f>
        <v>0</v>
      </c>
      <c r="N28" s="727"/>
      <c r="O28" s="124"/>
      <c r="P28" s="125"/>
      <c r="Q28" s="729"/>
      <c r="R28" s="528"/>
      <c r="S28" s="125"/>
      <c r="T28" s="729"/>
      <c r="U28" s="528"/>
      <c r="V28" s="125"/>
      <c r="W28" s="729"/>
      <c r="X28" s="528"/>
      <c r="Y28" s="125"/>
      <c r="Z28" s="729"/>
    </row>
    <row r="29" spans="1:26" s="106" customFormat="1" ht="18" customHeight="1" x14ac:dyDescent="0.45">
      <c r="A29" s="107"/>
      <c r="B29" s="246" t="s">
        <v>193</v>
      </c>
      <c r="C29" s="247"/>
      <c r="D29" s="247"/>
      <c r="E29" s="247"/>
      <c r="F29" s="248">
        <f>SUMIF(I$3:N$3,$F$3,I29:N29)</f>
        <v>0</v>
      </c>
      <c r="G29" s="249">
        <f>IF(ISERROR(F29/H28),0,F29/H28)</f>
        <v>0</v>
      </c>
      <c r="H29" s="726"/>
      <c r="I29" s="250"/>
      <c r="J29" s="249">
        <f>IF(ISERROR(I29/K28),0,I29/K28)</f>
        <v>0</v>
      </c>
      <c r="K29" s="728"/>
      <c r="L29" s="250"/>
      <c r="M29" s="249">
        <f>IF(ISERROR(L29/N28),0,L29/N28)</f>
        <v>0</v>
      </c>
      <c r="N29" s="728"/>
      <c r="O29" s="124"/>
      <c r="P29" s="125"/>
      <c r="Q29" s="729"/>
      <c r="R29" s="528"/>
      <c r="S29" s="125"/>
      <c r="T29" s="729"/>
      <c r="U29" s="528"/>
      <c r="V29" s="125"/>
      <c r="W29" s="729"/>
      <c r="X29" s="528"/>
      <c r="Y29" s="125"/>
      <c r="Z29" s="729"/>
    </row>
    <row r="30" spans="1:26" s="106" customFormat="1" ht="13.5" customHeight="1" x14ac:dyDescent="0.45">
      <c r="A30" s="107"/>
      <c r="B30" s="713" t="s">
        <v>194</v>
      </c>
      <c r="C30" s="251"/>
      <c r="D30" s="251"/>
      <c r="E30" s="251"/>
      <c r="F30" s="716">
        <f ca="1">H35-SUM(H30:H34)</f>
        <v>0</v>
      </c>
      <c r="G30" s="252" t="s">
        <v>202</v>
      </c>
      <c r="H30" s="253"/>
      <c r="I30" s="718">
        <f>K35-SUM(K30:K34)</f>
        <v>0</v>
      </c>
      <c r="J30" s="254"/>
      <c r="K30" s="255"/>
      <c r="L30" s="721">
        <f>N35-SUM(N30:N34)</f>
        <v>0</v>
      </c>
      <c r="M30" s="254"/>
      <c r="N30" s="255"/>
      <c r="O30" s="139"/>
      <c r="P30" s="125"/>
      <c r="Q30" s="140"/>
      <c r="R30" s="141"/>
      <c r="S30" s="125"/>
      <c r="T30" s="140"/>
      <c r="U30" s="141"/>
      <c r="V30" s="125"/>
      <c r="W30" s="140"/>
      <c r="X30" s="141"/>
      <c r="Y30" s="125"/>
      <c r="Z30" s="140"/>
    </row>
    <row r="31" spans="1:26" s="106" customFormat="1" ht="13.5" customHeight="1" x14ac:dyDescent="0.45">
      <c r="A31" s="107"/>
      <c r="B31" s="714"/>
      <c r="C31" s="256"/>
      <c r="D31" s="256"/>
      <c r="E31" s="256"/>
      <c r="F31" s="717"/>
      <c r="G31" s="252" t="s">
        <v>203</v>
      </c>
      <c r="H31" s="257"/>
      <c r="I31" s="719"/>
      <c r="J31" s="254"/>
      <c r="K31" s="255"/>
      <c r="L31" s="722"/>
      <c r="M31" s="254"/>
      <c r="N31" s="255"/>
      <c r="O31" s="139"/>
      <c r="P31" s="125"/>
      <c r="Q31" s="140"/>
      <c r="R31" s="141"/>
      <c r="S31" s="125"/>
      <c r="T31" s="140"/>
      <c r="U31" s="141"/>
      <c r="V31" s="125"/>
      <c r="W31" s="140"/>
      <c r="X31" s="141"/>
      <c r="Y31" s="125"/>
      <c r="Z31" s="140"/>
    </row>
    <row r="32" spans="1:26" s="106" customFormat="1" ht="13.5" customHeight="1" x14ac:dyDescent="0.45">
      <c r="A32" s="107"/>
      <c r="B32" s="714"/>
      <c r="C32" s="256"/>
      <c r="D32" s="256"/>
      <c r="E32" s="256"/>
      <c r="F32" s="717"/>
      <c r="G32" s="252" t="s">
        <v>204</v>
      </c>
      <c r="H32" s="257"/>
      <c r="I32" s="719"/>
      <c r="J32" s="254"/>
      <c r="K32" s="255"/>
      <c r="L32" s="722"/>
      <c r="M32" s="254"/>
      <c r="N32" s="255"/>
      <c r="O32" s="139"/>
      <c r="P32" s="125"/>
      <c r="Q32" s="140"/>
      <c r="R32" s="141"/>
      <c r="S32" s="125"/>
      <c r="T32" s="140"/>
      <c r="U32" s="141"/>
      <c r="V32" s="125"/>
      <c r="W32" s="140"/>
      <c r="X32" s="141"/>
      <c r="Y32" s="125"/>
      <c r="Z32" s="140"/>
    </row>
    <row r="33" spans="1:26" s="106" customFormat="1" ht="13.5" customHeight="1" x14ac:dyDescent="0.45">
      <c r="A33" s="107"/>
      <c r="B33" s="714"/>
      <c r="C33" s="256"/>
      <c r="D33" s="256"/>
      <c r="E33" s="256"/>
      <c r="F33" s="717"/>
      <c r="G33" s="252" t="s">
        <v>205</v>
      </c>
      <c r="H33" s="257"/>
      <c r="I33" s="719"/>
      <c r="J33" s="254"/>
      <c r="K33" s="255"/>
      <c r="L33" s="722"/>
      <c r="M33" s="254"/>
      <c r="N33" s="255"/>
      <c r="O33" s="139"/>
      <c r="P33" s="125"/>
      <c r="Q33" s="140"/>
      <c r="R33" s="141"/>
      <c r="S33" s="125"/>
      <c r="T33" s="140"/>
      <c r="U33" s="141"/>
      <c r="V33" s="125"/>
      <c r="W33" s="140"/>
      <c r="X33" s="141"/>
      <c r="Y33" s="125"/>
      <c r="Z33" s="140"/>
    </row>
    <row r="34" spans="1:26" s="106" customFormat="1" ht="13.5" customHeight="1" x14ac:dyDescent="0.45">
      <c r="A34" s="107"/>
      <c r="B34" s="714"/>
      <c r="C34" s="258"/>
      <c r="D34" s="258"/>
      <c r="E34" s="258"/>
      <c r="F34" s="717"/>
      <c r="G34" s="252" t="s">
        <v>206</v>
      </c>
      <c r="H34" s="259">
        <f ca="1">OFFSET(H34,,5)</f>
        <v>0</v>
      </c>
      <c r="I34" s="720"/>
      <c r="J34" s="260"/>
      <c r="K34" s="261"/>
      <c r="L34" s="723"/>
      <c r="M34" s="260"/>
      <c r="N34" s="261"/>
      <c r="O34" s="139"/>
      <c r="P34" s="149"/>
      <c r="Q34" s="140"/>
      <c r="R34" s="141"/>
      <c r="S34" s="149"/>
      <c r="T34" s="140"/>
      <c r="U34" s="141"/>
      <c r="V34" s="149"/>
      <c r="W34" s="140"/>
      <c r="X34" s="141"/>
      <c r="Y34" s="149"/>
      <c r="Z34" s="140"/>
    </row>
    <row r="35" spans="1:26" s="106" customFormat="1" ht="13.5" customHeight="1" x14ac:dyDescent="0.45">
      <c r="A35" s="262"/>
      <c r="B35" s="715"/>
      <c r="C35" s="258"/>
      <c r="D35" s="258"/>
      <c r="E35" s="258"/>
      <c r="F35" s="263">
        <f ca="1">OFFSET(F35,,3)</f>
        <v>0</v>
      </c>
      <c r="G35" s="264" t="s">
        <v>196</v>
      </c>
      <c r="H35" s="259">
        <f ca="1">OFFSET(H35,,3)</f>
        <v>0</v>
      </c>
      <c r="I35" s="265">
        <f ca="1">SUM(I30-OFFSET(I30,,3))</f>
        <v>0</v>
      </c>
      <c r="J35" s="260"/>
      <c r="K35" s="261"/>
      <c r="L35" s="530">
        <f ca="1">SUM(L30-OFFSET(L30,,3))</f>
        <v>0</v>
      </c>
      <c r="M35" s="260"/>
      <c r="N35" s="261"/>
      <c r="O35" s="139"/>
      <c r="P35" s="149"/>
      <c r="Q35" s="140"/>
      <c r="R35" s="141"/>
      <c r="S35" s="149"/>
      <c r="T35" s="140"/>
      <c r="U35" s="141"/>
      <c r="V35" s="149"/>
      <c r="W35" s="140"/>
      <c r="X35" s="141"/>
      <c r="Y35" s="149"/>
      <c r="Z35" s="140"/>
    </row>
    <row r="36" spans="1:26" s="106" customFormat="1" ht="12.9" customHeight="1" x14ac:dyDescent="0.45">
      <c r="A36" s="266"/>
      <c r="B36" s="266"/>
      <c r="C36" s="266"/>
      <c r="D36" s="266"/>
      <c r="E36" s="266"/>
      <c r="F36" s="527"/>
      <c r="G36" s="267"/>
      <c r="H36" s="266"/>
      <c r="J36" s="267"/>
      <c r="L36" s="268"/>
      <c r="M36" s="267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spans="1:26" s="106" customFormat="1" ht="18" customHeight="1" x14ac:dyDescent="0.45">
      <c r="A37" s="266"/>
      <c r="B37" s="266"/>
      <c r="C37" s="266"/>
      <c r="D37" s="266"/>
      <c r="E37" s="266"/>
      <c r="F37" s="527"/>
      <c r="G37" s="267"/>
      <c r="H37" s="266"/>
      <c r="J37" s="267"/>
      <c r="L37" s="268"/>
      <c r="M37" s="267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spans="1:26" s="106" customFormat="1" ht="18" customHeight="1" x14ac:dyDescent="0.45">
      <c r="A38" s="266"/>
      <c r="B38" s="266"/>
      <c r="C38" s="266"/>
      <c r="D38" s="266"/>
      <c r="E38" s="266"/>
      <c r="F38" s="527"/>
      <c r="G38" s="267"/>
      <c r="H38" s="266"/>
      <c r="J38" s="267"/>
      <c r="L38" s="268"/>
      <c r="M38" s="267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spans="1:26" s="106" customFormat="1" ht="18" customHeight="1" x14ac:dyDescent="0.45">
      <c r="A39" s="266"/>
      <c r="B39" s="266"/>
      <c r="C39" s="266"/>
      <c r="D39" s="266"/>
      <c r="E39" s="266"/>
      <c r="F39" s="527"/>
      <c r="G39" s="267"/>
      <c r="H39" s="266"/>
      <c r="J39" s="267"/>
      <c r="L39" s="268"/>
      <c r="M39" s="267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spans="1:26" s="106" customFormat="1" ht="12.9" customHeight="1" x14ac:dyDescent="0.45">
      <c r="A40" s="266"/>
      <c r="B40" s="266"/>
      <c r="C40" s="266"/>
      <c r="D40" s="266"/>
      <c r="E40" s="266"/>
      <c r="F40" s="527"/>
      <c r="G40" s="267"/>
      <c r="H40" s="266"/>
      <c r="J40" s="267"/>
      <c r="L40" s="268"/>
      <c r="M40" s="267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spans="1:26" s="106" customFormat="1" ht="12.9" customHeight="1" x14ac:dyDescent="0.45">
      <c r="A41" s="266"/>
      <c r="B41" s="266"/>
      <c r="C41" s="266"/>
      <c r="D41" s="266"/>
      <c r="E41" s="266"/>
      <c r="F41" s="527"/>
      <c r="G41" s="267"/>
      <c r="H41" s="266"/>
      <c r="J41" s="267"/>
      <c r="L41" s="268"/>
      <c r="M41" s="267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</sheetData>
  <sheetProtection insertColumns="0" insertRows="0"/>
  <dataConsolidate/>
  <mergeCells count="83">
    <mergeCell ref="B1:G1"/>
    <mergeCell ref="F2:H2"/>
    <mergeCell ref="I2:K2"/>
    <mergeCell ref="L2:N2"/>
    <mergeCell ref="O2:Q2"/>
    <mergeCell ref="U2:W2"/>
    <mergeCell ref="X2:Z2"/>
    <mergeCell ref="H4:H5"/>
    <mergeCell ref="K4:K5"/>
    <mergeCell ref="N4:N5"/>
    <mergeCell ref="Q4:Q5"/>
    <mergeCell ref="T4:T5"/>
    <mergeCell ref="W4:W5"/>
    <mergeCell ref="Z4:Z5"/>
    <mergeCell ref="R2:T2"/>
    <mergeCell ref="B6:B7"/>
    <mergeCell ref="B8:G8"/>
    <mergeCell ref="F9:H9"/>
    <mergeCell ref="I9:K9"/>
    <mergeCell ref="L9:N9"/>
    <mergeCell ref="R9:T9"/>
    <mergeCell ref="U9:W9"/>
    <mergeCell ref="X9:Z9"/>
    <mergeCell ref="H10:H11"/>
    <mergeCell ref="K10:K11"/>
    <mergeCell ref="N10:N11"/>
    <mergeCell ref="Q10:Q11"/>
    <mergeCell ref="T10:T11"/>
    <mergeCell ref="W10:W11"/>
    <mergeCell ref="Z10:Z11"/>
    <mergeCell ref="O9:Q9"/>
    <mergeCell ref="B12:B13"/>
    <mergeCell ref="B14:G14"/>
    <mergeCell ref="F15:H15"/>
    <mergeCell ref="I15:K15"/>
    <mergeCell ref="L15:N15"/>
    <mergeCell ref="R15:T15"/>
    <mergeCell ref="U15:W15"/>
    <mergeCell ref="X15:Z15"/>
    <mergeCell ref="H16:H17"/>
    <mergeCell ref="K16:K17"/>
    <mergeCell ref="N16:N17"/>
    <mergeCell ref="Q16:Q17"/>
    <mergeCell ref="T16:T17"/>
    <mergeCell ref="W16:W17"/>
    <mergeCell ref="Z16:Z17"/>
    <mergeCell ref="O15:Q15"/>
    <mergeCell ref="B18:B19"/>
    <mergeCell ref="B20:G20"/>
    <mergeCell ref="F21:H21"/>
    <mergeCell ref="I21:K21"/>
    <mergeCell ref="L21:N21"/>
    <mergeCell ref="R21:T21"/>
    <mergeCell ref="U21:W21"/>
    <mergeCell ref="X21:Z21"/>
    <mergeCell ref="H22:H23"/>
    <mergeCell ref="K22:K23"/>
    <mergeCell ref="N22:N23"/>
    <mergeCell ref="Q22:Q23"/>
    <mergeCell ref="T22:T23"/>
    <mergeCell ref="W22:W23"/>
    <mergeCell ref="Z22:Z23"/>
    <mergeCell ref="O21:Q21"/>
    <mergeCell ref="B24:B25"/>
    <mergeCell ref="B26:G26"/>
    <mergeCell ref="F27:H27"/>
    <mergeCell ref="I27:K27"/>
    <mergeCell ref="L27:N27"/>
    <mergeCell ref="U27:W27"/>
    <mergeCell ref="X27:Z27"/>
    <mergeCell ref="H28:H29"/>
    <mergeCell ref="K28:K29"/>
    <mergeCell ref="N28:N29"/>
    <mergeCell ref="Q28:Q29"/>
    <mergeCell ref="T28:T29"/>
    <mergeCell ref="W28:W29"/>
    <mergeCell ref="Z28:Z29"/>
    <mergeCell ref="O27:Q27"/>
    <mergeCell ref="B30:B35"/>
    <mergeCell ref="F30:F34"/>
    <mergeCell ref="I30:I34"/>
    <mergeCell ref="L30:L34"/>
    <mergeCell ref="R27:T27"/>
  </mergeCells>
  <phoneticPr fontId="2"/>
  <pageMargins left="0.39370078740157483" right="0.39370078740157483" top="0.74803149606299213" bottom="0" header="0" footer="0"/>
  <pageSetup paperSize="9" orientation="landscape" r:id="rId1"/>
  <headerFooter>
    <oddFooter>&amp;C&amp;"HGPｺﾞｼｯｸM,ﾒﾃﾞｨｳﾑ"&amp;F/&amp;A&amp;R©2024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5"/>
  <sheetViews>
    <sheetView zoomScaleNormal="100" zoomScaleSheetLayoutView="100" workbookViewId="0">
      <selection sqref="A1:G1"/>
    </sheetView>
  </sheetViews>
  <sheetFormatPr defaultColWidth="8" defaultRowHeight="18.899999999999999" customHeight="1" outlineLevelRow="1" x14ac:dyDescent="0.45"/>
  <cols>
    <col min="1" max="1" width="6.296875" style="106" customWidth="1"/>
    <col min="2" max="2" width="6" style="321" customWidth="1"/>
    <col min="3" max="3" width="2.59765625" style="321" hidden="1" customWidth="1"/>
    <col min="4" max="4" width="6.3984375" style="321" hidden="1" customWidth="1"/>
    <col min="5" max="5" width="4.69921875" style="321" hidden="1" customWidth="1"/>
    <col min="6" max="6" width="11.3984375" style="269" customWidth="1"/>
    <col min="7" max="7" width="5.09765625" style="266" customWidth="1"/>
    <col min="8" max="8" width="11.3984375" style="269" customWidth="1"/>
    <col min="9" max="9" width="9.09765625" style="322" customWidth="1"/>
    <col min="10" max="10" width="5.09765625" style="323" customWidth="1"/>
    <col min="11" max="12" width="9.09765625" style="322" customWidth="1"/>
    <col min="13" max="13" width="5.09765625" style="323" customWidth="1"/>
    <col min="14" max="15" width="9.09765625" style="322" customWidth="1"/>
    <col min="16" max="16" width="5.09765625" style="323" customWidth="1"/>
    <col min="17" max="18" width="9.09765625" style="322" customWidth="1"/>
    <col min="19" max="19" width="5.09765625" style="323" customWidth="1"/>
    <col min="20" max="21" width="9.09765625" style="322" customWidth="1"/>
    <col min="22" max="22" width="5.09765625" style="323" customWidth="1"/>
    <col min="23" max="24" width="9.09765625" style="322" customWidth="1"/>
    <col min="25" max="25" width="5.09765625" style="323" customWidth="1"/>
    <col min="26" max="26" width="9.09765625" style="322" customWidth="1"/>
    <col min="27" max="27" width="1.09765625" style="106" customWidth="1"/>
    <col min="28" max="16384" width="8" style="106"/>
  </cols>
  <sheetData>
    <row r="1" spans="1:26" ht="15" customHeight="1" x14ac:dyDescent="0.45">
      <c r="A1" s="847" t="s">
        <v>207</v>
      </c>
      <c r="B1" s="848"/>
      <c r="C1" s="848"/>
      <c r="D1" s="848"/>
      <c r="E1" s="848"/>
      <c r="F1" s="848"/>
      <c r="G1" s="849"/>
      <c r="H1" s="153"/>
      <c r="I1" s="152"/>
      <c r="J1" s="102"/>
      <c r="K1" s="269"/>
      <c r="L1" s="269"/>
      <c r="M1" s="106"/>
      <c r="N1" s="269"/>
      <c r="O1" s="269"/>
      <c r="P1" s="106"/>
      <c r="Q1" s="269"/>
      <c r="R1" s="269"/>
      <c r="S1" s="106"/>
      <c r="T1" s="269"/>
      <c r="U1" s="269"/>
      <c r="V1" s="106"/>
      <c r="W1" s="269"/>
      <c r="X1" s="269"/>
      <c r="Y1" s="106"/>
      <c r="Z1" s="269"/>
    </row>
    <row r="2" spans="1:26" ht="15" customHeight="1" x14ac:dyDescent="0.45">
      <c r="A2" s="850" t="s">
        <v>189</v>
      </c>
      <c r="B2" s="851"/>
      <c r="C2" s="538"/>
      <c r="D2" s="539"/>
      <c r="E2" s="539"/>
      <c r="F2" s="852" t="str">
        <f>YEAR(I2)-1978+1&amp;"期"</f>
        <v>46期</v>
      </c>
      <c r="G2" s="853"/>
      <c r="H2" s="854"/>
      <c r="I2" s="855">
        <v>45199</v>
      </c>
      <c r="J2" s="856"/>
      <c r="K2" s="857"/>
      <c r="L2" s="858">
        <v>45198</v>
      </c>
      <c r="M2" s="856"/>
      <c r="N2" s="857"/>
      <c r="O2" s="796"/>
      <c r="P2" s="783"/>
      <c r="Q2" s="783"/>
      <c r="R2" s="783"/>
      <c r="S2" s="783"/>
      <c r="T2" s="783"/>
      <c r="U2" s="783"/>
      <c r="V2" s="783"/>
      <c r="W2" s="783"/>
      <c r="X2" s="783"/>
      <c r="Y2" s="783"/>
      <c r="Z2" s="783"/>
    </row>
    <row r="3" spans="1:26" ht="6.75" hidden="1" customHeight="1" x14ac:dyDescent="0.45">
      <c r="A3" s="271"/>
      <c r="B3" s="272"/>
      <c r="C3" s="273"/>
      <c r="D3" s="274"/>
      <c r="E3" s="274"/>
      <c r="F3" s="275" t="s">
        <v>190</v>
      </c>
      <c r="G3" s="276"/>
      <c r="H3" s="277" t="s">
        <v>191</v>
      </c>
      <c r="I3" s="278" t="s">
        <v>208</v>
      </c>
      <c r="J3" s="279"/>
      <c r="K3" s="280" t="s">
        <v>191</v>
      </c>
      <c r="L3" s="278" t="s">
        <v>190</v>
      </c>
      <c r="M3" s="279"/>
      <c r="N3" s="280" t="s">
        <v>191</v>
      </c>
      <c r="O3" s="529"/>
      <c r="P3" s="527"/>
      <c r="Q3" s="529"/>
      <c r="R3" s="529"/>
      <c r="S3" s="527"/>
      <c r="T3" s="529"/>
      <c r="U3" s="529"/>
      <c r="V3" s="527"/>
      <c r="W3" s="529"/>
      <c r="X3" s="529"/>
      <c r="Y3" s="527"/>
      <c r="Z3" s="529"/>
    </row>
    <row r="4" spans="1:26" s="487" customFormat="1" ht="15" customHeight="1" x14ac:dyDescent="0.45">
      <c r="A4" s="838" t="s">
        <v>385</v>
      </c>
      <c r="B4" s="839"/>
      <c r="C4" s="540">
        <v>0</v>
      </c>
      <c r="D4" s="540"/>
      <c r="E4" s="541"/>
      <c r="F4" s="840">
        <f>SUM(I4:N4)</f>
        <v>0</v>
      </c>
      <c r="G4" s="841"/>
      <c r="H4" s="842"/>
      <c r="I4" s="843">
        <f>SUMIF($C8:$C34,$C4,I8:I34)</f>
        <v>0</v>
      </c>
      <c r="J4" s="844">
        <f>SUMIF($C7:$C33,$C4,J7:J33)</f>
        <v>0</v>
      </c>
      <c r="K4" s="845">
        <f>SUMIF($C7:$C33,$C4,K7:K33)</f>
        <v>0</v>
      </c>
      <c r="L4" s="846">
        <f>SUMIF($C8:$C34,$C4,L8:L34)</f>
        <v>0</v>
      </c>
      <c r="M4" s="844">
        <f>SUMIF($C7:$C33,$C4,M7:M33)</f>
        <v>0</v>
      </c>
      <c r="N4" s="845">
        <f>SUMIF($C7:$C33,$C4,N7:N33)</f>
        <v>0</v>
      </c>
      <c r="O4" s="532"/>
      <c r="P4" s="542"/>
      <c r="Q4" s="532"/>
      <c r="R4" s="532"/>
      <c r="S4" s="542"/>
      <c r="T4" s="532"/>
      <c r="U4" s="532"/>
      <c r="V4" s="542"/>
      <c r="W4" s="529"/>
      <c r="X4" s="532"/>
      <c r="Y4" s="542"/>
      <c r="Z4" s="529"/>
    </row>
    <row r="5" spans="1:26" s="487" customFormat="1" ht="10.5" hidden="1" customHeight="1" x14ac:dyDescent="0.45">
      <c r="A5" s="543" t="s">
        <v>192</v>
      </c>
      <c r="B5" s="544"/>
      <c r="C5" s="545">
        <v>1</v>
      </c>
      <c r="D5" s="545"/>
      <c r="E5" s="546"/>
      <c r="F5" s="547"/>
      <c r="G5" s="548"/>
      <c r="H5" s="549">
        <f>SUM(I5:N5)</f>
        <v>0</v>
      </c>
      <c r="I5" s="550"/>
      <c r="J5" s="551"/>
      <c r="K5" s="552">
        <f>SUMIF($C8:$C34,$C5,K8:K34)</f>
        <v>0</v>
      </c>
      <c r="L5" s="553"/>
      <c r="M5" s="551"/>
      <c r="N5" s="552">
        <f>SUMIF($C8:$C34,$C5,N8:N34)</f>
        <v>0</v>
      </c>
      <c r="O5" s="532"/>
      <c r="P5" s="542"/>
      <c r="Q5" s="532"/>
      <c r="R5" s="532"/>
      <c r="S5" s="542"/>
      <c r="T5" s="532"/>
      <c r="U5" s="532"/>
      <c r="V5" s="542"/>
      <c r="W5" s="529"/>
      <c r="X5" s="532"/>
      <c r="Y5" s="542"/>
      <c r="Z5" s="529"/>
    </row>
    <row r="6" spans="1:26" s="487" customFormat="1" ht="15" customHeight="1" x14ac:dyDescent="0.45">
      <c r="A6" s="831" t="s">
        <v>233</v>
      </c>
      <c r="B6" s="832"/>
      <c r="C6" s="554"/>
      <c r="D6" s="554"/>
      <c r="E6" s="555"/>
      <c r="F6" s="833">
        <f>SUMIF(I$3:N$3,$F$3,I6:N6)</f>
        <v>0</v>
      </c>
      <c r="G6" s="834"/>
      <c r="H6" s="556">
        <f>IF(ISERROR(F6/F4),0,F6/F4)</f>
        <v>0</v>
      </c>
      <c r="I6" s="835">
        <f>I4-K5</f>
        <v>0</v>
      </c>
      <c r="J6" s="836"/>
      <c r="K6" s="557">
        <f>IF(ISERROR(I6/I4),0,I6/I4)</f>
        <v>0</v>
      </c>
      <c r="L6" s="837">
        <f>L4-N5</f>
        <v>0</v>
      </c>
      <c r="M6" s="836"/>
      <c r="N6" s="557">
        <f>IF(ISERROR(L6/L4),0,L6/L4)</f>
        <v>0</v>
      </c>
      <c r="O6" s="532"/>
      <c r="P6" s="542"/>
      <c r="Q6" s="532"/>
      <c r="R6" s="532"/>
      <c r="S6" s="542"/>
      <c r="T6" s="532"/>
      <c r="U6" s="532"/>
      <c r="V6" s="542"/>
      <c r="W6" s="529"/>
      <c r="X6" s="532"/>
      <c r="Y6" s="542"/>
      <c r="Z6" s="529"/>
    </row>
    <row r="7" spans="1:26" s="487" customFormat="1" ht="15" customHeight="1" x14ac:dyDescent="0.45">
      <c r="A7" s="558"/>
      <c r="B7" s="559" t="s">
        <v>217</v>
      </c>
      <c r="C7" s="560"/>
      <c r="D7" s="561"/>
      <c r="E7" s="561">
        <v>20</v>
      </c>
      <c r="F7" s="562">
        <f>SUMIF(I$3:N$3,$F$3,I7:N7)</f>
        <v>0</v>
      </c>
      <c r="G7" s="308" t="s">
        <v>218</v>
      </c>
      <c r="H7" s="563">
        <f>SUMIF(I$3:N$3,$H$3,I7:N7)</f>
        <v>0</v>
      </c>
      <c r="I7" s="564">
        <f>SUMIF($B$35:$B$98,$B7,I$35:I$98)</f>
        <v>0</v>
      </c>
      <c r="J7" s="308" t="s">
        <v>219</v>
      </c>
      <c r="K7" s="311">
        <f>SUMIF($B$35:$B$98,$B7,K$35:K$98)</f>
        <v>0</v>
      </c>
      <c r="L7" s="565">
        <f>SUMIF($B$35:$B$98,$B7,L$35:L$98)</f>
        <v>0</v>
      </c>
      <c r="M7" s="308" t="s">
        <v>219</v>
      </c>
      <c r="N7" s="311">
        <f>SUMIF($B$35:$B$98,$B7,N$35:N$98)</f>
        <v>0</v>
      </c>
      <c r="O7" s="532"/>
      <c r="P7" s="542"/>
      <c r="Q7" s="532"/>
      <c r="R7" s="532"/>
      <c r="S7" s="542"/>
      <c r="T7" s="532"/>
      <c r="U7" s="532"/>
      <c r="V7" s="542"/>
      <c r="W7" s="532"/>
      <c r="X7" s="532"/>
      <c r="Y7" s="542"/>
      <c r="Z7" s="532"/>
    </row>
    <row r="8" spans="1:26" ht="15" customHeight="1" x14ac:dyDescent="0.45">
      <c r="A8" s="813" t="s">
        <v>385</v>
      </c>
      <c r="B8" s="814"/>
      <c r="C8" s="566">
        <v>0</v>
      </c>
      <c r="D8" s="566"/>
      <c r="E8" s="566"/>
      <c r="F8" s="815">
        <f>SUM(H11:H16)</f>
        <v>0</v>
      </c>
      <c r="G8" s="816"/>
      <c r="H8" s="817"/>
      <c r="I8" s="818">
        <f>SUM(K11:K16)</f>
        <v>0</v>
      </c>
      <c r="J8" s="819"/>
      <c r="K8" s="820"/>
      <c r="L8" s="821">
        <f>SUM(N11:N16)</f>
        <v>0</v>
      </c>
      <c r="M8" s="819"/>
      <c r="N8" s="820"/>
      <c r="O8" s="532"/>
      <c r="P8" s="534"/>
      <c r="Q8" s="532"/>
      <c r="R8" s="532"/>
      <c r="S8" s="534"/>
      <c r="T8" s="532"/>
      <c r="U8" s="532"/>
      <c r="V8" s="534"/>
      <c r="W8" s="532"/>
      <c r="X8" s="532"/>
      <c r="Y8" s="534"/>
      <c r="Z8" s="532"/>
    </row>
    <row r="9" spans="1:26" ht="15" hidden="1" customHeight="1" x14ac:dyDescent="0.45">
      <c r="A9" s="543" t="s">
        <v>192</v>
      </c>
      <c r="B9" s="544"/>
      <c r="C9" s="545">
        <v>1</v>
      </c>
      <c r="D9" s="545"/>
      <c r="E9" s="546"/>
      <c r="F9" s="547"/>
      <c r="G9" s="548"/>
      <c r="H9" s="549">
        <f>SUM(I9:N9)</f>
        <v>0</v>
      </c>
      <c r="I9" s="550"/>
      <c r="J9" s="551"/>
      <c r="K9" s="552">
        <f>SUM(I11:I16)</f>
        <v>0</v>
      </c>
      <c r="L9" s="553"/>
      <c r="M9" s="551"/>
      <c r="N9" s="552">
        <f>SUM(L11:L16)</f>
        <v>0</v>
      </c>
      <c r="O9" s="532"/>
      <c r="P9" s="534"/>
      <c r="Q9" s="532"/>
      <c r="R9" s="532"/>
      <c r="S9" s="534"/>
      <c r="T9" s="532"/>
      <c r="U9" s="532"/>
      <c r="V9" s="534"/>
      <c r="W9" s="532"/>
      <c r="X9" s="532"/>
      <c r="Y9" s="534"/>
      <c r="Z9" s="532"/>
    </row>
    <row r="10" spans="1:26" ht="15" customHeight="1" x14ac:dyDescent="0.45">
      <c r="A10" s="822" t="s">
        <v>233</v>
      </c>
      <c r="B10" s="823"/>
      <c r="C10" s="567"/>
      <c r="D10" s="567"/>
      <c r="E10" s="567"/>
      <c r="F10" s="824">
        <f>F8-H9</f>
        <v>0</v>
      </c>
      <c r="G10" s="825"/>
      <c r="H10" s="568">
        <f>IF(ISERROR(F10/F8),0,F10/F8)</f>
        <v>0</v>
      </c>
      <c r="I10" s="826">
        <f>I8-K9</f>
        <v>0</v>
      </c>
      <c r="J10" s="812"/>
      <c r="K10" s="569">
        <f>IF(ISERROR(I10/I8),0,I10/I8)</f>
        <v>0</v>
      </c>
      <c r="L10" s="811">
        <f>L8-N9</f>
        <v>0</v>
      </c>
      <c r="M10" s="812"/>
      <c r="N10" s="569">
        <f>IF(ISERROR(L10/L8),0,L10/L8)</f>
        <v>0</v>
      </c>
      <c r="O10" s="532"/>
      <c r="P10" s="534"/>
      <c r="Q10" s="532"/>
      <c r="R10" s="532"/>
      <c r="S10" s="534"/>
      <c r="T10" s="532"/>
      <c r="U10" s="532"/>
      <c r="V10" s="534"/>
      <c r="W10" s="532"/>
      <c r="X10" s="532"/>
      <c r="Y10" s="534"/>
      <c r="Z10" s="532"/>
    </row>
    <row r="11" spans="1:26" ht="15" customHeight="1" x14ac:dyDescent="0.45">
      <c r="A11" s="800" t="s">
        <v>386</v>
      </c>
      <c r="B11" s="570" t="s">
        <v>210</v>
      </c>
      <c r="C11" s="571"/>
      <c r="D11" s="571">
        <v>1</v>
      </c>
      <c r="E11" s="571">
        <v>0</v>
      </c>
      <c r="F11" s="572">
        <f t="shared" ref="F11:F16" si="0">SUMIF(I$3:N$3,$F$3,I11:N11)</f>
        <v>0</v>
      </c>
      <c r="G11" s="288">
        <f t="shared" ref="G11:G16" si="1">IF(ISERROR(F11/H11),0,F11/H11)</f>
        <v>0</v>
      </c>
      <c r="H11" s="573">
        <f>SUMIF(I$3:N$3,$H$3,I11:N11)</f>
        <v>0</v>
      </c>
      <c r="I11" s="574">
        <f>IFERROR(INDEX(別紙_テンプレート_DB!$DQ$3:$DQ$65423,MATCH($D11&amp;"-"&amp;I$2&amp;"-"&amp;$E11,INDEX(別紙_テンプレート_DB!$DM$3:$DM$65423&amp;"-"&amp;別紙_テンプレート_DB!$DN$3:$DN$65423&amp;"-"&amp;別紙_テンプレート_DB!$DO$3:$DO$65423,),0)),0)</f>
        <v>0</v>
      </c>
      <c r="J11" s="288">
        <f t="shared" ref="J11:J16" si="2">IF(ISERROR(I11/K11),0,I11/K11)</f>
        <v>0</v>
      </c>
      <c r="K11" s="291">
        <f>IFERROR(INDEX(別紙_テンプレート_DB!$DP$3:$DP$65423,MATCH($D11&amp;"-"&amp;I$2&amp;"-"&amp;$E11,INDEX(別紙_テンプレート_DB!$DM$3:$DM$65423&amp;"-"&amp;別紙_テンプレート_DB!$DN$3:$DN$65423&amp;"-"&amp;別紙_テンプレート_DB!$DO$3:$DO$65423,),0)),0)</f>
        <v>0</v>
      </c>
      <c r="L11" s="575">
        <f>IFERROR(INDEX(別紙_テンプレート_DB!$DQ$3:$DQ$65423,MATCH($D11&amp;"-"&amp;L$2&amp;"-"&amp;$E11,INDEX(別紙_テンプレート_DB!$DM$3:$DM$65423&amp;"-"&amp;別紙_テンプレート_DB!$DN$3:$DN$65423&amp;"-"&amp;別紙_テンプレート_DB!$DO$3:$DO$65423,),0)),0)</f>
        <v>0</v>
      </c>
      <c r="M11" s="576">
        <f t="shared" ref="M11:M16" si="3">IF(ISERROR(L11/N11),0,L11/N11)</f>
        <v>0</v>
      </c>
      <c r="N11" s="291">
        <f>IFERROR(INDEX(別紙_テンプレート_DB!$DP$3:$DP$65423,MATCH($D11&amp;"-"&amp;L$2&amp;"-"&amp;$E11,INDEX(別紙_テンプレート_DB!$DM$3:$DM$65423&amp;"-"&amp;別紙_テンプレート_DB!$DN$3:$DN$65423&amp;"-"&amp;別紙_テンプレート_DB!$DO$3:$DO$65423,),0)),0)</f>
        <v>0</v>
      </c>
      <c r="O11" s="532"/>
      <c r="P11" s="534"/>
      <c r="Q11" s="532"/>
      <c r="R11" s="532"/>
      <c r="S11" s="534"/>
      <c r="T11" s="532"/>
      <c r="U11" s="532"/>
      <c r="V11" s="534"/>
      <c r="W11" s="532"/>
      <c r="X11" s="532"/>
      <c r="Y11" s="534"/>
      <c r="Z11" s="532"/>
    </row>
    <row r="12" spans="1:26" ht="15" customHeight="1" x14ac:dyDescent="0.45">
      <c r="A12" s="800"/>
      <c r="B12" s="577" t="s">
        <v>212</v>
      </c>
      <c r="C12" s="578"/>
      <c r="D12" s="578">
        <v>1</v>
      </c>
      <c r="E12" s="578">
        <v>1</v>
      </c>
      <c r="F12" s="579">
        <f t="shared" si="0"/>
        <v>0</v>
      </c>
      <c r="G12" s="297">
        <f t="shared" si="1"/>
        <v>0</v>
      </c>
      <c r="H12" s="580">
        <f t="shared" ref="H12:H16" si="4">SUMIF(I$3:N$3,$H$3,I12:N12)</f>
        <v>0</v>
      </c>
      <c r="I12" s="574">
        <f>IFERROR(INDEX(別紙_テンプレート_DB!$DQ$3:$DQ$65423,MATCH($D12&amp;"-"&amp;I$2&amp;"-"&amp;$E12,INDEX(別紙_テンプレート_DB!$DM$3:$DM$65423&amp;"-"&amp;別紙_テンプレート_DB!$DN$3:$DN$65423&amp;"-"&amp;別紙_テンプレート_DB!$DO$3:$DO$65423,),0)),0)</f>
        <v>0</v>
      </c>
      <c r="J12" s="297">
        <f t="shared" si="2"/>
        <v>0</v>
      </c>
      <c r="K12" s="291">
        <f>IFERROR(INDEX(別紙_テンプレート_DB!$DP$3:$DP$65423,MATCH($D12&amp;"-"&amp;I$2&amp;"-"&amp;$E12,INDEX(別紙_テンプレート_DB!$DM$3:$DM$65423&amp;"-"&amp;別紙_テンプレート_DB!$DN$3:$DN$65423&amp;"-"&amp;別紙_テンプレート_DB!$DO$3:$DO$65423,),0)),0)</f>
        <v>0</v>
      </c>
      <c r="L12" s="575">
        <f>IFERROR(INDEX(別紙_テンプレート_DB!$DQ$3:$DQ$65423,MATCH($D12&amp;"-"&amp;L$2&amp;"-"&amp;$E12,INDEX(別紙_テンプレート_DB!$DM$3:$DM$65423&amp;"-"&amp;別紙_テンプレート_DB!$DN$3:$DN$65423&amp;"-"&amp;別紙_テンプレート_DB!$DO$3:$DO$65423,),0)),0)</f>
        <v>0</v>
      </c>
      <c r="M12" s="581">
        <f t="shared" si="3"/>
        <v>0</v>
      </c>
      <c r="N12" s="291">
        <f>IFERROR(INDEX(別紙_テンプレート_DB!$DP$3:$DP$65423,MATCH($D12&amp;"-"&amp;L$2&amp;"-"&amp;$E12,INDEX(別紙_テンプレート_DB!$DM$3:$DM$65423&amp;"-"&amp;別紙_テンプレート_DB!$DN$3:$DN$65423&amp;"-"&amp;別紙_テンプレート_DB!$DO$3:$DO$65423,),0)),0)</f>
        <v>0</v>
      </c>
      <c r="O12" s="532"/>
      <c r="P12" s="534"/>
      <c r="Q12" s="532"/>
      <c r="R12" s="532"/>
      <c r="S12" s="534"/>
      <c r="T12" s="532"/>
      <c r="U12" s="532"/>
      <c r="V12" s="534"/>
      <c r="W12" s="532"/>
      <c r="X12" s="532"/>
      <c r="Y12" s="534"/>
      <c r="Z12" s="532"/>
    </row>
    <row r="13" spans="1:26" ht="15" customHeight="1" x14ac:dyDescent="0.45">
      <c r="A13" s="800"/>
      <c r="B13" s="577" t="s">
        <v>213</v>
      </c>
      <c r="C13" s="578"/>
      <c r="D13" s="578">
        <v>1</v>
      </c>
      <c r="E13" s="578">
        <v>2</v>
      </c>
      <c r="F13" s="579">
        <f t="shared" si="0"/>
        <v>0</v>
      </c>
      <c r="G13" s="297">
        <f t="shared" si="1"/>
        <v>0</v>
      </c>
      <c r="H13" s="580">
        <f t="shared" si="4"/>
        <v>0</v>
      </c>
      <c r="I13" s="574">
        <f>IFERROR(INDEX(別紙_テンプレート_DB!$DQ$3:$DQ$65423,MATCH($D13&amp;"-"&amp;I$2&amp;"-"&amp;$E13,INDEX(別紙_テンプレート_DB!$DM$3:$DM$65423&amp;"-"&amp;別紙_テンプレート_DB!$DN$3:$DN$65423&amp;"-"&amp;別紙_テンプレート_DB!$DO$3:$DO$65423,),0)),0)</f>
        <v>0</v>
      </c>
      <c r="J13" s="297">
        <f t="shared" si="2"/>
        <v>0</v>
      </c>
      <c r="K13" s="291">
        <f>IFERROR(INDEX(別紙_テンプレート_DB!$DP$3:$DP$65423,MATCH($D13&amp;"-"&amp;I$2&amp;"-"&amp;$E13,INDEX(別紙_テンプレート_DB!$DM$3:$DM$65423&amp;"-"&amp;別紙_テンプレート_DB!$DN$3:$DN$65423&amp;"-"&amp;別紙_テンプレート_DB!$DO$3:$DO$65423,),0)),0)</f>
        <v>0</v>
      </c>
      <c r="L13" s="575">
        <f>IFERROR(INDEX(別紙_テンプレート_DB!$DQ$3:$DQ$65423,MATCH($D13&amp;"-"&amp;L$2&amp;"-"&amp;$E13,INDEX(別紙_テンプレート_DB!$DM$3:$DM$65423&amp;"-"&amp;別紙_テンプレート_DB!$DN$3:$DN$65423&amp;"-"&amp;別紙_テンプレート_DB!$DO$3:$DO$65423,),0)),0)</f>
        <v>0</v>
      </c>
      <c r="M13" s="581">
        <f t="shared" si="3"/>
        <v>0</v>
      </c>
      <c r="N13" s="291">
        <f>IFERROR(INDEX(別紙_テンプレート_DB!$DP$3:$DP$65423,MATCH($D13&amp;"-"&amp;L$2&amp;"-"&amp;$E13,INDEX(別紙_テンプレート_DB!$DM$3:$DM$65423&amp;"-"&amp;別紙_テンプレート_DB!$DN$3:$DN$65423&amp;"-"&amp;別紙_テンプレート_DB!$DO$3:$DO$65423,),0)),0)</f>
        <v>0</v>
      </c>
      <c r="O13" s="532"/>
      <c r="P13" s="534"/>
      <c r="Q13" s="532"/>
      <c r="R13" s="532"/>
      <c r="S13" s="534"/>
      <c r="T13" s="532"/>
      <c r="U13" s="532"/>
      <c r="V13" s="534"/>
      <c r="W13" s="532"/>
      <c r="X13" s="532"/>
      <c r="Y13" s="534"/>
      <c r="Z13" s="532"/>
    </row>
    <row r="14" spans="1:26" ht="15" customHeight="1" x14ac:dyDescent="0.45">
      <c r="A14" s="800"/>
      <c r="B14" s="577" t="s">
        <v>387</v>
      </c>
      <c r="C14" s="578"/>
      <c r="D14" s="578">
        <v>1</v>
      </c>
      <c r="E14" s="578">
        <v>3</v>
      </c>
      <c r="F14" s="579">
        <f t="shared" si="0"/>
        <v>0</v>
      </c>
      <c r="G14" s="297">
        <f t="shared" si="1"/>
        <v>0</v>
      </c>
      <c r="H14" s="580">
        <f t="shared" si="4"/>
        <v>0</v>
      </c>
      <c r="I14" s="582">
        <f>IFERROR(INDEX(別紙_テンプレート_DB!$DQ$3:$DQ$65423,MATCH($D14&amp;"-"&amp;I$2&amp;"-"&amp;$E14,INDEX(別紙_テンプレート_DB!$DM$3:$DM$65423&amp;"-"&amp;別紙_テンプレート_DB!$DN$3:$DN$65423&amp;"-"&amp;別紙_テンプレート_DB!$DO$3:$DO$65423,),0)),0)</f>
        <v>0</v>
      </c>
      <c r="J14" s="297">
        <f t="shared" si="2"/>
        <v>0</v>
      </c>
      <c r="K14" s="583">
        <f>IFERROR(INDEX(別紙_テンプレート_DB!$DP$3:$DP$65423,MATCH($D14&amp;"-"&amp;I$2&amp;"-"&amp;$E14,INDEX(別紙_テンプレート_DB!$DM$3:$DM$65423&amp;"-"&amp;別紙_テンプレート_DB!$DN$3:$DN$65423&amp;"-"&amp;別紙_テンプレート_DB!$DO$3:$DO$65423,),0)),0)</f>
        <v>0</v>
      </c>
      <c r="L14" s="575">
        <f>IFERROR(INDEX(別紙_テンプレート_DB!$DQ$3:$DQ$65423,MATCH($D14&amp;"-"&amp;L$2&amp;"-"&amp;$E14,INDEX(別紙_テンプレート_DB!$DM$3:$DM$65423&amp;"-"&amp;別紙_テンプレート_DB!$DN$3:$DN$65423&amp;"-"&amp;別紙_テンプレート_DB!$DO$3:$DO$65423,),0)),0)</f>
        <v>0</v>
      </c>
      <c r="M14" s="581">
        <f t="shared" si="3"/>
        <v>0</v>
      </c>
      <c r="N14" s="291">
        <f>IFERROR(INDEX(別紙_テンプレート_DB!$DP$3:$DP$65423,MATCH($D14&amp;"-"&amp;L$2&amp;"-"&amp;$E14,INDEX(別紙_テンプレート_DB!$DM$3:$DM$65423&amp;"-"&amp;別紙_テンプレート_DB!$DN$3:$DN$65423&amp;"-"&amp;別紙_テンプレート_DB!$DO$3:$DO$65423,),0)),0)</f>
        <v>0</v>
      </c>
      <c r="O14" s="532"/>
      <c r="P14" s="534"/>
      <c r="Q14" s="532"/>
      <c r="R14" s="532"/>
      <c r="S14" s="534"/>
      <c r="T14" s="532"/>
      <c r="U14" s="532"/>
      <c r="V14" s="534"/>
      <c r="W14" s="532"/>
      <c r="X14" s="532"/>
      <c r="Y14" s="534"/>
      <c r="Z14" s="532"/>
    </row>
    <row r="15" spans="1:26" ht="15" customHeight="1" x14ac:dyDescent="0.45">
      <c r="A15" s="800"/>
      <c r="B15" s="577" t="s">
        <v>215</v>
      </c>
      <c r="C15" s="578"/>
      <c r="D15" s="578">
        <v>1</v>
      </c>
      <c r="E15" s="578">
        <v>106</v>
      </c>
      <c r="F15" s="579">
        <f t="shared" si="0"/>
        <v>0</v>
      </c>
      <c r="G15" s="297">
        <f t="shared" si="1"/>
        <v>0</v>
      </c>
      <c r="H15" s="580">
        <f t="shared" si="4"/>
        <v>0</v>
      </c>
      <c r="I15" s="574">
        <f>IFERROR(INDEX(別紙_テンプレート_DB!$DQ$3:$DQ$65423,MATCH($D15&amp;"-"&amp;I$2&amp;"-"&amp;$E15,INDEX(別紙_テンプレート_DB!$DM$3:$DM$65423&amp;"-"&amp;別紙_テンプレート_DB!$DN$3:$DN$65423&amp;"-"&amp;別紙_テンプレート_DB!$DO$3:$DO$65423,),0)),0)</f>
        <v>0</v>
      </c>
      <c r="J15" s="297">
        <f t="shared" si="2"/>
        <v>0</v>
      </c>
      <c r="K15" s="291">
        <f>IFERROR(INDEX(別紙_テンプレート_DB!$DP$3:$DP$65423,MATCH($D15&amp;"-"&amp;I$2&amp;"-"&amp;$E15,INDEX(別紙_テンプレート_DB!$DM$3:$DM$65423&amp;"-"&amp;別紙_テンプレート_DB!$DN$3:$DN$65423&amp;"-"&amp;別紙_テンプレート_DB!$DO$3:$DO$65423,),0)),0)</f>
        <v>0</v>
      </c>
      <c r="L15" s="575">
        <f>IFERROR(INDEX(別紙_テンプレート_DB!$DQ$3:$DQ$65423,MATCH($D15&amp;"-"&amp;L$2&amp;"-"&amp;$E15,INDEX(別紙_テンプレート_DB!$DM$3:$DM$65423&amp;"-"&amp;別紙_テンプレート_DB!$DN$3:$DN$65423&amp;"-"&amp;別紙_テンプレート_DB!$DO$3:$DO$65423,),0)),0)</f>
        <v>0</v>
      </c>
      <c r="M15" s="581">
        <f t="shared" si="3"/>
        <v>0</v>
      </c>
      <c r="N15" s="291">
        <f>IFERROR(INDEX(別紙_テンプレート_DB!$DP$3:$DP$65423,MATCH($D15&amp;"-"&amp;L$2&amp;"-"&amp;$E15,INDEX(別紙_テンプレート_DB!$DM$3:$DM$65423&amp;"-"&amp;別紙_テンプレート_DB!$DN$3:$DN$65423&amp;"-"&amp;別紙_テンプレート_DB!$DO$3:$DO$65423,),0)),0)</f>
        <v>0</v>
      </c>
      <c r="O15" s="532"/>
      <c r="P15" s="534"/>
      <c r="Q15" s="532"/>
      <c r="R15" s="532"/>
      <c r="S15" s="534"/>
      <c r="T15" s="532"/>
      <c r="U15" s="532"/>
      <c r="V15" s="534"/>
      <c r="W15" s="532"/>
      <c r="X15" s="532"/>
      <c r="Y15" s="534"/>
      <c r="Z15" s="532"/>
    </row>
    <row r="16" spans="1:26" ht="15" customHeight="1" x14ac:dyDescent="0.45">
      <c r="A16" s="801"/>
      <c r="B16" s="584" t="s">
        <v>216</v>
      </c>
      <c r="C16" s="585"/>
      <c r="D16" s="585">
        <v>1</v>
      </c>
      <c r="E16" s="585">
        <v>4</v>
      </c>
      <c r="F16" s="586">
        <f t="shared" si="0"/>
        <v>0</v>
      </c>
      <c r="G16" s="302">
        <f t="shared" si="1"/>
        <v>0</v>
      </c>
      <c r="H16" s="587">
        <f t="shared" si="4"/>
        <v>0</v>
      </c>
      <c r="I16" s="588">
        <f>IFERROR(INDEX(別紙_テンプレート_DB!$DQ$3:$DQ$65423,MATCH($D16&amp;"-"&amp;I$2&amp;"-"&amp;$E16,INDEX(別紙_テンプレート_DB!$DM$3:$DM$65423&amp;"-"&amp;別紙_テンプレート_DB!$DN$3:$DN$65423&amp;"-"&amp;別紙_テンプレート_DB!$DO$3:$DO$65423,),0)),0)</f>
        <v>0</v>
      </c>
      <c r="J16" s="302">
        <f t="shared" si="2"/>
        <v>0</v>
      </c>
      <c r="K16" s="589">
        <f>IFERROR(INDEX(別紙_テンプレート_DB!$DP$3:$DP$65423,MATCH($D16&amp;"-"&amp;I$2&amp;"-"&amp;$E16,INDEX(別紙_テンプレート_DB!$DM$3:$DM$65423&amp;"-"&amp;別紙_テンプレート_DB!$DN$3:$DN$65423&amp;"-"&amp;別紙_テンプレート_DB!$DO$3:$DO$65423,),0)),0)</f>
        <v>0</v>
      </c>
      <c r="L16" s="590">
        <f>IFERROR(INDEX(別紙_テンプレート_DB!$DQ$3:$DQ$65423,MATCH($D16&amp;"-"&amp;L$2&amp;"-"&amp;$E16,INDEX(別紙_テンプレート_DB!$DM$3:$DM$65423&amp;"-"&amp;別紙_テンプレート_DB!$DN$3:$DN$65423&amp;"-"&amp;別紙_テンプレート_DB!$DO$3:$DO$65423,),0)),0)</f>
        <v>0</v>
      </c>
      <c r="M16" s="591">
        <f t="shared" si="3"/>
        <v>0</v>
      </c>
      <c r="N16" s="589">
        <f>IFERROR(INDEX(別紙_テンプレート_DB!$DP$3:$DP$65423,MATCH($D16&amp;"-"&amp;L$2&amp;"-"&amp;$E16,INDEX(別紙_テンプレート_DB!$DM$3:$DM$65423&amp;"-"&amp;別紙_テンプレート_DB!$DN$3:$DN$65423&amp;"-"&amp;別紙_テンプレート_DB!$DO$3:$DO$65423,),0)),0)</f>
        <v>0</v>
      </c>
      <c r="O16" s="532"/>
      <c r="P16" s="534"/>
      <c r="Q16" s="532"/>
      <c r="R16" s="532"/>
      <c r="S16" s="534"/>
      <c r="T16" s="532"/>
      <c r="U16" s="532"/>
      <c r="V16" s="534"/>
      <c r="W16" s="532"/>
      <c r="X16" s="532"/>
      <c r="Y16" s="534"/>
      <c r="Z16" s="532"/>
    </row>
    <row r="17" spans="1:26" ht="15" customHeight="1" x14ac:dyDescent="0.45">
      <c r="A17" s="813" t="s">
        <v>385</v>
      </c>
      <c r="B17" s="814"/>
      <c r="C17" s="566">
        <v>0</v>
      </c>
      <c r="D17" s="566"/>
      <c r="E17" s="566"/>
      <c r="F17" s="815">
        <f>SUM(H20:H25)</f>
        <v>0</v>
      </c>
      <c r="G17" s="816"/>
      <c r="H17" s="817"/>
      <c r="I17" s="818">
        <f>SUM(K20:K25)</f>
        <v>0</v>
      </c>
      <c r="J17" s="819"/>
      <c r="K17" s="820"/>
      <c r="L17" s="821">
        <f>SUM(N20:N25)</f>
        <v>0</v>
      </c>
      <c r="M17" s="819"/>
      <c r="N17" s="820"/>
      <c r="O17" s="532"/>
      <c r="P17" s="534"/>
      <c r="Q17" s="532"/>
      <c r="R17" s="532"/>
      <c r="S17" s="534"/>
      <c r="T17" s="532"/>
      <c r="U17" s="532"/>
      <c r="V17" s="534"/>
      <c r="W17" s="532"/>
      <c r="X17" s="532"/>
      <c r="Y17" s="534"/>
      <c r="Z17" s="532"/>
    </row>
    <row r="18" spans="1:26" ht="15" hidden="1" customHeight="1" x14ac:dyDescent="0.45">
      <c r="A18" s="543" t="s">
        <v>192</v>
      </c>
      <c r="B18" s="544"/>
      <c r="C18" s="545">
        <v>1</v>
      </c>
      <c r="D18" s="545"/>
      <c r="E18" s="546"/>
      <c r="F18" s="547"/>
      <c r="G18" s="548"/>
      <c r="H18" s="549">
        <f>SUM(I18:N18)</f>
        <v>0</v>
      </c>
      <c r="I18" s="550"/>
      <c r="J18" s="551"/>
      <c r="K18" s="552">
        <f>SUM(I20:I25)</f>
        <v>0</v>
      </c>
      <c r="L18" s="553"/>
      <c r="M18" s="551"/>
      <c r="N18" s="552">
        <f>SUM(L20:L25)</f>
        <v>0</v>
      </c>
      <c r="O18" s="532"/>
      <c r="P18" s="534"/>
      <c r="Q18" s="532"/>
      <c r="R18" s="532"/>
      <c r="S18" s="534"/>
      <c r="T18" s="532"/>
      <c r="U18" s="532"/>
      <c r="V18" s="534"/>
      <c r="W18" s="532"/>
      <c r="X18" s="532"/>
      <c r="Y18" s="534"/>
      <c r="Z18" s="532"/>
    </row>
    <row r="19" spans="1:26" ht="15" customHeight="1" x14ac:dyDescent="0.45">
      <c r="A19" s="822" t="s">
        <v>233</v>
      </c>
      <c r="B19" s="823"/>
      <c r="C19" s="567"/>
      <c r="D19" s="567"/>
      <c r="E19" s="567"/>
      <c r="F19" s="824">
        <f>F17-H18</f>
        <v>0</v>
      </c>
      <c r="G19" s="825"/>
      <c r="H19" s="568">
        <f>IF(ISERROR(F19/F17),0,F19/F17)</f>
        <v>0</v>
      </c>
      <c r="I19" s="826">
        <f>I17-K18</f>
        <v>0</v>
      </c>
      <c r="J19" s="812"/>
      <c r="K19" s="569">
        <f>IF(ISERROR(I19/I17),0,I19/I17)</f>
        <v>0</v>
      </c>
      <c r="L19" s="811">
        <f>L17-N18</f>
        <v>0</v>
      </c>
      <c r="M19" s="812"/>
      <c r="N19" s="569">
        <f>IF(ISERROR(L19/L17),0,L19/L17)</f>
        <v>0</v>
      </c>
      <c r="O19" s="532"/>
      <c r="P19" s="534"/>
      <c r="Q19" s="532"/>
      <c r="R19" s="532"/>
      <c r="S19" s="534"/>
      <c r="T19" s="532"/>
      <c r="U19" s="532"/>
      <c r="V19" s="534"/>
      <c r="W19" s="532"/>
      <c r="X19" s="532"/>
      <c r="Y19" s="534"/>
      <c r="Z19" s="532"/>
    </row>
    <row r="20" spans="1:26" ht="15" customHeight="1" x14ac:dyDescent="0.45">
      <c r="A20" s="800" t="s">
        <v>388</v>
      </c>
      <c r="B20" s="570" t="s">
        <v>210</v>
      </c>
      <c r="C20" s="571"/>
      <c r="D20" s="571">
        <v>2</v>
      </c>
      <c r="E20" s="571">
        <v>0</v>
      </c>
      <c r="F20" s="572">
        <f t="shared" ref="F20:F25" si="5">SUMIF(I$3:N$3,$F$3,I20:N20)</f>
        <v>0</v>
      </c>
      <c r="G20" s="288">
        <f t="shared" ref="G20:G25" si="6">IF(ISERROR(F20/H20),0,F20/H20)</f>
        <v>0</v>
      </c>
      <c r="H20" s="573">
        <f t="shared" ref="H20:H25" si="7">SUMIF(I$3:N$3,$H$3,I20:N20)</f>
        <v>0</v>
      </c>
      <c r="I20" s="574">
        <f>IFERROR(INDEX(別紙_テンプレート_DB!$DQ$3:$DQ$65423,MATCH($D20&amp;"-"&amp;I$2&amp;"-"&amp;$E20,INDEX(別紙_テンプレート_DB!$DM$3:$DM$65423&amp;"-"&amp;別紙_テンプレート_DB!$DN$3:$DN$65423&amp;"-"&amp;別紙_テンプレート_DB!$DO$3:$DO$65423,),0)),0)</f>
        <v>0</v>
      </c>
      <c r="J20" s="288">
        <f t="shared" ref="J20:J25" si="8">IF(ISERROR(I20/K20),0,I20/K20)</f>
        <v>0</v>
      </c>
      <c r="K20" s="291">
        <f>IFERROR(INDEX(別紙_テンプレート_DB!$DP$3:$DP$65423,MATCH($D20&amp;"-"&amp;I$2&amp;"-"&amp;$E20,INDEX(別紙_テンプレート_DB!$DM$3:$DM$65423&amp;"-"&amp;別紙_テンプレート_DB!$DN$3:$DN$65423&amp;"-"&amp;別紙_テンプレート_DB!$DO$3:$DO$65423,),0)),0)</f>
        <v>0</v>
      </c>
      <c r="L20" s="575">
        <f>IFERROR(INDEX(別紙_テンプレート_DB!$DQ$3:$DQ$65423,MATCH($D20&amp;"-"&amp;L$2&amp;"-"&amp;$E20,INDEX(別紙_テンプレート_DB!$DM$3:$DM$65423&amp;"-"&amp;別紙_テンプレート_DB!$DN$3:$DN$65423&amp;"-"&amp;別紙_テンプレート_DB!$DO$3:$DO$65423,),0)),0)</f>
        <v>0</v>
      </c>
      <c r="M20" s="576">
        <f t="shared" ref="M20:M25" si="9">IF(ISERROR(L20/N20),0,L20/N20)</f>
        <v>0</v>
      </c>
      <c r="N20" s="291">
        <f>IFERROR(INDEX(別紙_テンプレート_DB!$DP$3:$DP$65423,MATCH($D20&amp;"-"&amp;L$2&amp;"-"&amp;$E20,INDEX(別紙_テンプレート_DB!$DM$3:$DM$65423&amp;"-"&amp;別紙_テンプレート_DB!$DN$3:$DN$65423&amp;"-"&amp;別紙_テンプレート_DB!$DO$3:$DO$65423,),0)),0)</f>
        <v>0</v>
      </c>
      <c r="O20" s="532"/>
      <c r="P20" s="534"/>
      <c r="Q20" s="532"/>
      <c r="R20" s="532"/>
      <c r="S20" s="534"/>
      <c r="T20" s="532"/>
      <c r="U20" s="532"/>
      <c r="V20" s="534"/>
      <c r="W20" s="532"/>
      <c r="X20" s="532"/>
      <c r="Y20" s="534"/>
      <c r="Z20" s="532"/>
    </row>
    <row r="21" spans="1:26" ht="15" customHeight="1" x14ac:dyDescent="0.45">
      <c r="A21" s="800"/>
      <c r="B21" s="577" t="s">
        <v>212</v>
      </c>
      <c r="C21" s="578"/>
      <c r="D21" s="578">
        <v>2</v>
      </c>
      <c r="E21" s="578">
        <v>1</v>
      </c>
      <c r="F21" s="579">
        <f t="shared" si="5"/>
        <v>0</v>
      </c>
      <c r="G21" s="297">
        <f t="shared" si="6"/>
        <v>0</v>
      </c>
      <c r="H21" s="580">
        <f t="shared" si="7"/>
        <v>0</v>
      </c>
      <c r="I21" s="574">
        <f>IFERROR(INDEX(別紙_テンプレート_DB!$DQ$3:$DQ$65423,MATCH($D21&amp;"-"&amp;I$2&amp;"-"&amp;$E21,INDEX(別紙_テンプレート_DB!$DM$3:$DM$65423&amp;"-"&amp;別紙_テンプレート_DB!$DN$3:$DN$65423&amp;"-"&amp;別紙_テンプレート_DB!$DO$3:$DO$65423,),0)),0)</f>
        <v>0</v>
      </c>
      <c r="J21" s="297">
        <f t="shared" si="8"/>
        <v>0</v>
      </c>
      <c r="K21" s="291">
        <f>IFERROR(INDEX(別紙_テンプレート_DB!$DP$3:$DP$65423,MATCH($D21&amp;"-"&amp;I$2&amp;"-"&amp;$E21,INDEX(別紙_テンプレート_DB!$DM$3:$DM$65423&amp;"-"&amp;別紙_テンプレート_DB!$DN$3:$DN$65423&amp;"-"&amp;別紙_テンプレート_DB!$DO$3:$DO$65423,),0)),0)</f>
        <v>0</v>
      </c>
      <c r="L21" s="575">
        <f>IFERROR(INDEX(別紙_テンプレート_DB!$DQ$3:$DQ$65423,MATCH($D21&amp;"-"&amp;L$2&amp;"-"&amp;$E21,INDEX(別紙_テンプレート_DB!$DM$3:$DM$65423&amp;"-"&amp;別紙_テンプレート_DB!$DN$3:$DN$65423&amp;"-"&amp;別紙_テンプレート_DB!$DO$3:$DO$65423,),0)),0)</f>
        <v>0</v>
      </c>
      <c r="M21" s="581">
        <f t="shared" si="9"/>
        <v>0</v>
      </c>
      <c r="N21" s="291">
        <f>IFERROR(INDEX(別紙_テンプレート_DB!$DP$3:$DP$65423,MATCH($D21&amp;"-"&amp;L$2&amp;"-"&amp;$E21,INDEX(別紙_テンプレート_DB!$DM$3:$DM$65423&amp;"-"&amp;別紙_テンプレート_DB!$DN$3:$DN$65423&amp;"-"&amp;別紙_テンプレート_DB!$DO$3:$DO$65423,),0)),0)</f>
        <v>0</v>
      </c>
      <c r="O21" s="532"/>
      <c r="P21" s="534"/>
      <c r="Q21" s="532"/>
      <c r="R21" s="532"/>
      <c r="S21" s="534"/>
      <c r="T21" s="532"/>
      <c r="U21" s="532"/>
      <c r="V21" s="534"/>
      <c r="W21" s="532"/>
      <c r="X21" s="532"/>
      <c r="Y21" s="534"/>
      <c r="Z21" s="532"/>
    </row>
    <row r="22" spans="1:26" ht="15" customHeight="1" x14ac:dyDescent="0.45">
      <c r="A22" s="800"/>
      <c r="B22" s="577" t="s">
        <v>213</v>
      </c>
      <c r="C22" s="578"/>
      <c r="D22" s="578">
        <v>2</v>
      </c>
      <c r="E22" s="578">
        <v>2</v>
      </c>
      <c r="F22" s="579">
        <f t="shared" si="5"/>
        <v>0</v>
      </c>
      <c r="G22" s="297">
        <f t="shared" si="6"/>
        <v>0</v>
      </c>
      <c r="H22" s="580">
        <f t="shared" si="7"/>
        <v>0</v>
      </c>
      <c r="I22" s="574">
        <f>IFERROR(INDEX(別紙_テンプレート_DB!$DQ$3:$DQ$65423,MATCH($D22&amp;"-"&amp;I$2&amp;"-"&amp;$E22,INDEX(別紙_テンプレート_DB!$DM$3:$DM$65423&amp;"-"&amp;別紙_テンプレート_DB!$DN$3:$DN$65423&amp;"-"&amp;別紙_テンプレート_DB!$DO$3:$DO$65423,),0)),0)</f>
        <v>0</v>
      </c>
      <c r="J22" s="297">
        <f t="shared" si="8"/>
        <v>0</v>
      </c>
      <c r="K22" s="291">
        <f>IFERROR(INDEX(別紙_テンプレート_DB!$DP$3:$DP$65423,MATCH($D22&amp;"-"&amp;I$2&amp;"-"&amp;$E22,INDEX(別紙_テンプレート_DB!$DM$3:$DM$65423&amp;"-"&amp;別紙_テンプレート_DB!$DN$3:$DN$65423&amp;"-"&amp;別紙_テンプレート_DB!$DO$3:$DO$65423,),0)),0)</f>
        <v>0</v>
      </c>
      <c r="L22" s="575">
        <f>IFERROR(INDEX(別紙_テンプレート_DB!$DQ$3:$DQ$65423,MATCH($D22&amp;"-"&amp;L$2&amp;"-"&amp;$E22,INDEX(別紙_テンプレート_DB!$DM$3:$DM$65423&amp;"-"&amp;別紙_テンプレート_DB!$DN$3:$DN$65423&amp;"-"&amp;別紙_テンプレート_DB!$DO$3:$DO$65423,),0)),0)</f>
        <v>0</v>
      </c>
      <c r="M22" s="581">
        <f t="shared" si="9"/>
        <v>0</v>
      </c>
      <c r="N22" s="291">
        <f>IFERROR(INDEX(別紙_テンプレート_DB!$DP$3:$DP$65423,MATCH($D22&amp;"-"&amp;L$2&amp;"-"&amp;$E22,INDEX(別紙_テンプレート_DB!$DM$3:$DM$65423&amp;"-"&amp;別紙_テンプレート_DB!$DN$3:$DN$65423&amp;"-"&amp;別紙_テンプレート_DB!$DO$3:$DO$65423,),0)),0)</f>
        <v>0</v>
      </c>
      <c r="O22" s="532"/>
      <c r="P22" s="534"/>
      <c r="Q22" s="532"/>
      <c r="R22" s="532"/>
      <c r="S22" s="534"/>
      <c r="T22" s="532"/>
      <c r="U22" s="532"/>
      <c r="V22" s="534"/>
      <c r="W22" s="532"/>
      <c r="X22" s="532"/>
      <c r="Y22" s="534"/>
      <c r="Z22" s="532"/>
    </row>
    <row r="23" spans="1:26" ht="15" customHeight="1" x14ac:dyDescent="0.45">
      <c r="A23" s="800"/>
      <c r="B23" s="577" t="s">
        <v>387</v>
      </c>
      <c r="C23" s="578"/>
      <c r="D23" s="578">
        <v>2</v>
      </c>
      <c r="E23" s="578">
        <v>3</v>
      </c>
      <c r="F23" s="579">
        <f t="shared" si="5"/>
        <v>0</v>
      </c>
      <c r="G23" s="297">
        <f t="shared" si="6"/>
        <v>0</v>
      </c>
      <c r="H23" s="580">
        <f t="shared" si="7"/>
        <v>0</v>
      </c>
      <c r="I23" s="582">
        <f>IFERROR(INDEX(別紙_テンプレート_DB!$DQ$3:$DQ$65423,MATCH($D23&amp;"-"&amp;I$2&amp;"-"&amp;$E23,INDEX(別紙_テンプレート_DB!$DM$3:$DM$65423&amp;"-"&amp;別紙_テンプレート_DB!$DN$3:$DN$65423&amp;"-"&amp;別紙_テンプレート_DB!$DO$3:$DO$65423,),0)),0)</f>
        <v>0</v>
      </c>
      <c r="J23" s="297">
        <f t="shared" si="8"/>
        <v>0</v>
      </c>
      <c r="K23" s="583">
        <f>IFERROR(INDEX(別紙_テンプレート_DB!$DP$3:$DP$65423,MATCH($D23&amp;"-"&amp;I$2&amp;"-"&amp;$E23,INDEX(別紙_テンプレート_DB!$DM$3:$DM$65423&amp;"-"&amp;別紙_テンプレート_DB!$DN$3:$DN$65423&amp;"-"&amp;別紙_テンプレート_DB!$DO$3:$DO$65423,),0)),0)</f>
        <v>0</v>
      </c>
      <c r="L23" s="575">
        <f>IFERROR(INDEX(別紙_テンプレート_DB!$DQ$3:$DQ$65423,MATCH($D23&amp;"-"&amp;L$2&amp;"-"&amp;$E23,INDEX(別紙_テンプレート_DB!$DM$3:$DM$65423&amp;"-"&amp;別紙_テンプレート_DB!$DN$3:$DN$65423&amp;"-"&amp;別紙_テンプレート_DB!$DO$3:$DO$65423,),0)),0)</f>
        <v>0</v>
      </c>
      <c r="M23" s="581">
        <f t="shared" si="9"/>
        <v>0</v>
      </c>
      <c r="N23" s="291">
        <f>IFERROR(INDEX(別紙_テンプレート_DB!$DP$3:$DP$65423,MATCH($D23&amp;"-"&amp;L$2&amp;"-"&amp;$E23,INDEX(別紙_テンプレート_DB!$DM$3:$DM$65423&amp;"-"&amp;別紙_テンプレート_DB!$DN$3:$DN$65423&amp;"-"&amp;別紙_テンプレート_DB!$DO$3:$DO$65423,),0)),0)</f>
        <v>0</v>
      </c>
      <c r="O23" s="284"/>
      <c r="P23" s="534"/>
      <c r="Q23" s="532"/>
      <c r="R23" s="532"/>
      <c r="S23" s="534"/>
      <c r="T23" s="532"/>
      <c r="U23" s="532"/>
      <c r="V23" s="534"/>
      <c r="W23" s="532"/>
      <c r="X23" s="532"/>
      <c r="Y23" s="534"/>
      <c r="Z23" s="532"/>
    </row>
    <row r="24" spans="1:26" s="269" customFormat="1" ht="15" customHeight="1" x14ac:dyDescent="0.45">
      <c r="A24" s="800"/>
      <c r="B24" s="577" t="s">
        <v>215</v>
      </c>
      <c r="C24" s="578"/>
      <c r="D24" s="578">
        <v>2</v>
      </c>
      <c r="E24" s="578">
        <v>106</v>
      </c>
      <c r="F24" s="579">
        <f t="shared" si="5"/>
        <v>0</v>
      </c>
      <c r="G24" s="297">
        <f t="shared" si="6"/>
        <v>0</v>
      </c>
      <c r="H24" s="580">
        <f t="shared" si="7"/>
        <v>0</v>
      </c>
      <c r="I24" s="574">
        <f>IFERROR(INDEX(別紙_テンプレート_DB!$DQ$3:$DQ$65423,MATCH($D24&amp;"-"&amp;I$2&amp;"-"&amp;$E24,INDEX(別紙_テンプレート_DB!$DM$3:$DM$65423&amp;"-"&amp;別紙_テンプレート_DB!$DN$3:$DN$65423&amp;"-"&amp;別紙_テンプレート_DB!$DO$3:$DO$65423,),0)),0)</f>
        <v>0</v>
      </c>
      <c r="J24" s="297">
        <f t="shared" si="8"/>
        <v>0</v>
      </c>
      <c r="K24" s="291">
        <f>IFERROR(INDEX(別紙_テンプレート_DB!$DP$3:$DP$65423,MATCH($D24&amp;"-"&amp;I$2&amp;"-"&amp;$E24,INDEX(別紙_テンプレート_DB!$DM$3:$DM$65423&amp;"-"&amp;別紙_テンプレート_DB!$DN$3:$DN$65423&amp;"-"&amp;別紙_テンプレート_DB!$DO$3:$DO$65423,),0)),0)</f>
        <v>0</v>
      </c>
      <c r="L24" s="575">
        <f>IFERROR(INDEX(別紙_テンプレート_DB!$DQ$3:$DQ$65423,MATCH($D24&amp;"-"&amp;L$2&amp;"-"&amp;$E24,INDEX(別紙_テンプレート_DB!$DM$3:$DM$65423&amp;"-"&amp;別紙_テンプレート_DB!$DN$3:$DN$65423&amp;"-"&amp;別紙_テンプレート_DB!$DO$3:$DO$65423,),0)),0)</f>
        <v>0</v>
      </c>
      <c r="M24" s="581">
        <f t="shared" si="9"/>
        <v>0</v>
      </c>
      <c r="N24" s="291">
        <f>IFERROR(INDEX(別紙_テンプレート_DB!$DP$3:$DP$65423,MATCH($D24&amp;"-"&amp;L$2&amp;"-"&amp;$E24,INDEX(別紙_テンプレート_DB!$DM$3:$DM$65423&amp;"-"&amp;別紙_テンプレート_DB!$DN$3:$DN$65423&amp;"-"&amp;別紙_テンプレート_DB!$DO$3:$DO$65423,),0)),0)</f>
        <v>0</v>
      </c>
      <c r="O24" s="532"/>
      <c r="P24" s="535"/>
      <c r="Q24" s="532"/>
      <c r="R24" s="532"/>
      <c r="S24" s="535"/>
      <c r="T24" s="532"/>
      <c r="U24" s="532"/>
      <c r="V24" s="535"/>
      <c r="W24" s="532"/>
      <c r="X24" s="532"/>
      <c r="Y24" s="535"/>
      <c r="Z24" s="532"/>
    </row>
    <row r="25" spans="1:26" s="269" customFormat="1" ht="15" customHeight="1" x14ac:dyDescent="0.45">
      <c r="A25" s="801"/>
      <c r="B25" s="584" t="s">
        <v>216</v>
      </c>
      <c r="C25" s="585"/>
      <c r="D25" s="585">
        <v>2</v>
      </c>
      <c r="E25" s="585">
        <v>4</v>
      </c>
      <c r="F25" s="586">
        <f t="shared" si="5"/>
        <v>0</v>
      </c>
      <c r="G25" s="302">
        <f t="shared" si="6"/>
        <v>0</v>
      </c>
      <c r="H25" s="587">
        <f t="shared" si="7"/>
        <v>0</v>
      </c>
      <c r="I25" s="588">
        <f>IFERROR(INDEX(別紙_テンプレート_DB!$DQ$3:$DQ$65423,MATCH($D25&amp;"-"&amp;I$2&amp;"-"&amp;$E25,INDEX(別紙_テンプレート_DB!$DM$3:$DM$65423&amp;"-"&amp;別紙_テンプレート_DB!$DN$3:$DN$65423&amp;"-"&amp;別紙_テンプレート_DB!$DO$3:$DO$65423,),0)),0)</f>
        <v>0</v>
      </c>
      <c r="J25" s="302">
        <f t="shared" si="8"/>
        <v>0</v>
      </c>
      <c r="K25" s="589">
        <f>IFERROR(INDEX(別紙_テンプレート_DB!$DP$3:$DP$65423,MATCH($D25&amp;"-"&amp;I$2&amp;"-"&amp;$E25,INDEX(別紙_テンプレート_DB!$DM$3:$DM$65423&amp;"-"&amp;別紙_テンプレート_DB!$DN$3:$DN$65423&amp;"-"&amp;別紙_テンプレート_DB!$DO$3:$DO$65423,),0)),0)</f>
        <v>0</v>
      </c>
      <c r="L25" s="590">
        <f>IFERROR(INDEX(別紙_テンプレート_DB!$DQ$3:$DQ$65423,MATCH($D25&amp;"-"&amp;L$2&amp;"-"&amp;$E25,INDEX(別紙_テンプレート_DB!$DM$3:$DM$65423&amp;"-"&amp;別紙_テンプレート_DB!$DN$3:$DN$65423&amp;"-"&amp;別紙_テンプレート_DB!$DO$3:$DO$65423,),0)),0)</f>
        <v>0</v>
      </c>
      <c r="M25" s="591">
        <f t="shared" si="9"/>
        <v>0</v>
      </c>
      <c r="N25" s="589">
        <f>IFERROR(INDEX(別紙_テンプレート_DB!$DP$3:$DP$65423,MATCH($D25&amp;"-"&amp;L$2&amp;"-"&amp;$E25,INDEX(別紙_テンプレート_DB!$DM$3:$DM$65423&amp;"-"&amp;別紙_テンプレート_DB!$DN$3:$DN$65423&amp;"-"&amp;別紙_テンプレート_DB!$DO$3:$DO$65423,),0)),0)</f>
        <v>0</v>
      </c>
      <c r="O25" s="532"/>
      <c r="P25" s="535"/>
      <c r="Q25" s="532"/>
      <c r="R25" s="532"/>
      <c r="S25" s="535"/>
      <c r="T25" s="532"/>
      <c r="U25" s="532"/>
      <c r="V25" s="535"/>
      <c r="W25" s="532"/>
      <c r="X25" s="532"/>
      <c r="Y25" s="535"/>
      <c r="Z25" s="532"/>
    </row>
    <row r="26" spans="1:26" s="269" customFormat="1" ht="15" customHeight="1" x14ac:dyDescent="0.45">
      <c r="A26" s="813" t="s">
        <v>385</v>
      </c>
      <c r="B26" s="814"/>
      <c r="C26" s="566">
        <v>0</v>
      </c>
      <c r="D26" s="566"/>
      <c r="E26" s="566"/>
      <c r="F26" s="815">
        <f>SUM(H29:H34)</f>
        <v>0</v>
      </c>
      <c r="G26" s="816"/>
      <c r="H26" s="817"/>
      <c r="I26" s="818">
        <f>SUM(K29:K34)</f>
        <v>0</v>
      </c>
      <c r="J26" s="819"/>
      <c r="K26" s="820"/>
      <c r="L26" s="821">
        <f>SUM(N29:N34)</f>
        <v>0</v>
      </c>
      <c r="M26" s="819"/>
      <c r="N26" s="820"/>
      <c r="O26" s="532"/>
      <c r="P26" s="535"/>
      <c r="Q26" s="532"/>
      <c r="R26" s="532"/>
      <c r="S26" s="535"/>
      <c r="T26" s="532"/>
      <c r="U26" s="532"/>
      <c r="V26" s="535"/>
      <c r="W26" s="532"/>
      <c r="X26" s="532"/>
      <c r="Y26" s="535"/>
      <c r="Z26" s="532"/>
    </row>
    <row r="27" spans="1:26" ht="15" hidden="1" customHeight="1" x14ac:dyDescent="0.45">
      <c r="A27" s="543" t="s">
        <v>192</v>
      </c>
      <c r="B27" s="544"/>
      <c r="C27" s="545">
        <v>1</v>
      </c>
      <c r="D27" s="545"/>
      <c r="E27" s="546"/>
      <c r="F27" s="547"/>
      <c r="G27" s="548"/>
      <c r="H27" s="549">
        <f>SUM(I27:N27)</f>
        <v>0</v>
      </c>
      <c r="I27" s="550"/>
      <c r="J27" s="551"/>
      <c r="K27" s="552">
        <f>SUM(I29:I34)</f>
        <v>0</v>
      </c>
      <c r="L27" s="553"/>
      <c r="M27" s="551"/>
      <c r="N27" s="552">
        <f>SUM(L29:L34)</f>
        <v>0</v>
      </c>
      <c r="O27" s="532"/>
      <c r="P27" s="534"/>
      <c r="Q27" s="532"/>
      <c r="R27" s="532"/>
      <c r="S27" s="534"/>
      <c r="T27" s="532"/>
      <c r="U27" s="532"/>
      <c r="V27" s="534"/>
      <c r="W27" s="532"/>
      <c r="X27" s="532"/>
      <c r="Y27" s="534"/>
      <c r="Z27" s="532"/>
    </row>
    <row r="28" spans="1:26" s="269" customFormat="1" ht="15" customHeight="1" x14ac:dyDescent="0.45">
      <c r="A28" s="822" t="s">
        <v>233</v>
      </c>
      <c r="B28" s="827"/>
      <c r="C28" s="592"/>
      <c r="D28" s="592"/>
      <c r="E28" s="592"/>
      <c r="F28" s="828">
        <f>F26-H27</f>
        <v>0</v>
      </c>
      <c r="G28" s="829"/>
      <c r="H28" s="593">
        <f>IF(ISERROR(F28/F26),0,F28/F26)</f>
        <v>0</v>
      </c>
      <c r="I28" s="830">
        <f>I26-K27</f>
        <v>0</v>
      </c>
      <c r="J28" s="798"/>
      <c r="K28" s="594">
        <f>IF(ISERROR(I28/I26),0,I28/I26)</f>
        <v>0</v>
      </c>
      <c r="L28" s="797">
        <f>L26-N27</f>
        <v>0</v>
      </c>
      <c r="M28" s="798"/>
      <c r="N28" s="594">
        <f>IF(ISERROR(L28/L26),0,L28/L26)</f>
        <v>0</v>
      </c>
      <c r="O28" s="532"/>
      <c r="P28" s="535"/>
      <c r="Q28" s="532"/>
      <c r="R28" s="532"/>
      <c r="S28" s="535"/>
      <c r="T28" s="532"/>
      <c r="U28" s="532"/>
      <c r="V28" s="535"/>
      <c r="W28" s="532"/>
      <c r="X28" s="532"/>
      <c r="Y28" s="535"/>
      <c r="Z28" s="532"/>
    </row>
    <row r="29" spans="1:26" s="269" customFormat="1" ht="15" customHeight="1" x14ac:dyDescent="0.45">
      <c r="A29" s="799" t="s">
        <v>389</v>
      </c>
      <c r="B29" s="595" t="s">
        <v>210</v>
      </c>
      <c r="C29" s="596"/>
      <c r="D29" s="596">
        <v>3</v>
      </c>
      <c r="E29" s="596">
        <v>0</v>
      </c>
      <c r="F29" s="597">
        <f t="shared" ref="F29:F36" si="10">SUMIF(I$3:N$3,$F$3,I29:N29)</f>
        <v>0</v>
      </c>
      <c r="G29" s="598">
        <f t="shared" ref="G29:G41" si="11">IF(ISERROR(F29/H29),0,F29/H29)</f>
        <v>0</v>
      </c>
      <c r="H29" s="599">
        <f t="shared" ref="H29:H35" si="12">SUMIF(I$3:N$3,$H$3,I29:N29)</f>
        <v>0</v>
      </c>
      <c r="I29" s="600">
        <f>IFERROR(INDEX(別紙_テンプレート_DB!$DQ$3:$DQ$65423,MATCH($D29&amp;"-"&amp;I$2&amp;"-"&amp;$E29,INDEX(別紙_テンプレート_DB!$DM$3:$DM$65423&amp;"-"&amp;別紙_テンプレート_DB!$DN$3:$DN$65423&amp;"-"&amp;別紙_テンプレート_DB!$DO$3:$DO$65423,),0)),0)</f>
        <v>0</v>
      </c>
      <c r="J29" s="598">
        <f t="shared" ref="J29:J41" si="13">IF(ISERROR(I29/K29),0,I29/K29)</f>
        <v>0</v>
      </c>
      <c r="K29" s="601">
        <f>IFERROR(INDEX(別紙_テンプレート_DB!$DP$3:$DP$65423,MATCH($D29&amp;"-"&amp;I$2&amp;"-"&amp;$E29,INDEX(別紙_テンプレート_DB!$DM$3:$DM$65423&amp;"-"&amp;別紙_テンプレート_DB!$DN$3:$DN$65423&amp;"-"&amp;別紙_テンプレート_DB!$DO$3:$DO$65423,),0)),0)</f>
        <v>0</v>
      </c>
      <c r="L29" s="602">
        <f>IFERROR(INDEX(別紙_テンプレート_DB!$DQ$3:$DQ$65423,MATCH($D29&amp;"-"&amp;L$2&amp;"-"&amp;$E29,INDEX(別紙_テンプレート_DB!$DM$3:$DM$65423&amp;"-"&amp;別紙_テンプレート_DB!$DN$3:$DN$65423&amp;"-"&amp;別紙_テンプレート_DB!$DO$3:$DO$65423,),0)),0)</f>
        <v>0</v>
      </c>
      <c r="M29" s="603">
        <f t="shared" ref="M29:M41" si="14">IF(ISERROR(L29/N29),0,L29/N29)</f>
        <v>0</v>
      </c>
      <c r="N29" s="601">
        <f>IFERROR(INDEX(別紙_テンプレート_DB!$DP$3:$DP$65423,MATCH($D29&amp;"-"&amp;L$2&amp;"-"&amp;$E29,INDEX(別紙_テンプレート_DB!$DM$3:$DM$65423&amp;"-"&amp;別紙_テンプレート_DB!$DN$3:$DN$65423&amp;"-"&amp;別紙_テンプレート_DB!$DO$3:$DO$65423,),0)),0)</f>
        <v>0</v>
      </c>
      <c r="O29" s="532"/>
      <c r="P29" s="535"/>
      <c r="Q29" s="532"/>
      <c r="R29" s="532"/>
      <c r="S29" s="535"/>
      <c r="T29" s="532"/>
      <c r="U29" s="532"/>
      <c r="V29" s="535"/>
      <c r="W29" s="532"/>
      <c r="X29" s="532"/>
      <c r="Y29" s="535"/>
      <c r="Z29" s="532"/>
    </row>
    <row r="30" spans="1:26" s="269" customFormat="1" ht="15" customHeight="1" x14ac:dyDescent="0.45">
      <c r="A30" s="800"/>
      <c r="B30" s="577" t="s">
        <v>212</v>
      </c>
      <c r="C30" s="578"/>
      <c r="D30" s="578">
        <v>3</v>
      </c>
      <c r="E30" s="578">
        <v>1</v>
      </c>
      <c r="F30" s="579">
        <f t="shared" si="10"/>
        <v>0</v>
      </c>
      <c r="G30" s="297">
        <f t="shared" si="11"/>
        <v>0</v>
      </c>
      <c r="H30" s="580">
        <f t="shared" si="12"/>
        <v>0</v>
      </c>
      <c r="I30" s="574">
        <f>IFERROR(INDEX(別紙_テンプレート_DB!$DQ$3:$DQ$65423,MATCH($D30&amp;"-"&amp;I$2&amp;"-"&amp;$E30,INDEX(別紙_テンプレート_DB!$DM$3:$DM$65423&amp;"-"&amp;別紙_テンプレート_DB!$DN$3:$DN$65423&amp;"-"&amp;別紙_テンプレート_DB!$DO$3:$DO$65423,),0)),0)</f>
        <v>0</v>
      </c>
      <c r="J30" s="297">
        <f t="shared" si="13"/>
        <v>0</v>
      </c>
      <c r="K30" s="291">
        <f>IFERROR(INDEX(別紙_テンプレート_DB!$DP$3:$DP$65423,MATCH($D30&amp;"-"&amp;I$2&amp;"-"&amp;$E30,INDEX(別紙_テンプレート_DB!$DM$3:$DM$65423&amp;"-"&amp;別紙_テンプレート_DB!$DN$3:$DN$65423&amp;"-"&amp;別紙_テンプレート_DB!$DO$3:$DO$65423,),0)),0)</f>
        <v>0</v>
      </c>
      <c r="L30" s="575">
        <f>IFERROR(INDEX(別紙_テンプレート_DB!$DQ$3:$DQ$65423,MATCH($D30&amp;"-"&amp;L$2&amp;"-"&amp;$E30,INDEX(別紙_テンプレート_DB!$DM$3:$DM$65423&amp;"-"&amp;別紙_テンプレート_DB!$DN$3:$DN$65423&amp;"-"&amp;別紙_テンプレート_DB!$DO$3:$DO$65423,),0)),0)</f>
        <v>0</v>
      </c>
      <c r="M30" s="581">
        <f t="shared" si="14"/>
        <v>0</v>
      </c>
      <c r="N30" s="291">
        <f>IFERROR(INDEX(別紙_テンプレート_DB!$DP$3:$DP$65423,MATCH($D30&amp;"-"&amp;L$2&amp;"-"&amp;$E30,INDEX(別紙_テンプレート_DB!$DM$3:$DM$65423&amp;"-"&amp;別紙_テンプレート_DB!$DN$3:$DN$65423&amp;"-"&amp;別紙_テンプレート_DB!$DO$3:$DO$65423,),0)),0)</f>
        <v>0</v>
      </c>
      <c r="O30" s="532"/>
      <c r="P30" s="535"/>
      <c r="Q30" s="532"/>
      <c r="R30" s="532"/>
      <c r="S30" s="535"/>
      <c r="T30" s="532"/>
      <c r="U30" s="532"/>
      <c r="V30" s="535"/>
      <c r="W30" s="532"/>
      <c r="X30" s="532"/>
      <c r="Y30" s="535"/>
      <c r="Z30" s="532"/>
    </row>
    <row r="31" spans="1:26" s="269" customFormat="1" ht="15" customHeight="1" x14ac:dyDescent="0.45">
      <c r="A31" s="800"/>
      <c r="B31" s="577" t="s">
        <v>213</v>
      </c>
      <c r="C31" s="578"/>
      <c r="D31" s="578">
        <v>3</v>
      </c>
      <c r="E31" s="578">
        <v>2</v>
      </c>
      <c r="F31" s="579">
        <f t="shared" si="10"/>
        <v>0</v>
      </c>
      <c r="G31" s="297">
        <f t="shared" si="11"/>
        <v>0</v>
      </c>
      <c r="H31" s="580">
        <f t="shared" si="12"/>
        <v>0</v>
      </c>
      <c r="I31" s="574">
        <f>IFERROR(INDEX(別紙_テンプレート_DB!$DQ$3:$DQ$65423,MATCH($D31&amp;"-"&amp;I$2&amp;"-"&amp;$E31,INDEX(別紙_テンプレート_DB!$DM$3:$DM$65423&amp;"-"&amp;別紙_テンプレート_DB!$DN$3:$DN$65423&amp;"-"&amp;別紙_テンプレート_DB!$DO$3:$DO$65423,),0)),0)</f>
        <v>0</v>
      </c>
      <c r="J31" s="297">
        <f t="shared" si="13"/>
        <v>0</v>
      </c>
      <c r="K31" s="291">
        <f>IFERROR(INDEX(別紙_テンプレート_DB!$DP$3:$DP$65423,MATCH($D31&amp;"-"&amp;I$2&amp;"-"&amp;$E31,INDEX(別紙_テンプレート_DB!$DM$3:$DM$65423&amp;"-"&amp;別紙_テンプレート_DB!$DN$3:$DN$65423&amp;"-"&amp;別紙_テンプレート_DB!$DO$3:$DO$65423,),0)),0)</f>
        <v>0</v>
      </c>
      <c r="L31" s="575">
        <f>IFERROR(INDEX(別紙_テンプレート_DB!$DQ$3:$DQ$65423,MATCH($D31&amp;"-"&amp;L$2&amp;"-"&amp;$E31,INDEX(別紙_テンプレート_DB!$DM$3:$DM$65423&amp;"-"&amp;別紙_テンプレート_DB!$DN$3:$DN$65423&amp;"-"&amp;別紙_テンプレート_DB!$DO$3:$DO$65423,),0)),0)</f>
        <v>0</v>
      </c>
      <c r="M31" s="581">
        <f t="shared" si="14"/>
        <v>0</v>
      </c>
      <c r="N31" s="291">
        <f>IFERROR(INDEX(別紙_テンプレート_DB!$DP$3:$DP$65423,MATCH($D31&amp;"-"&amp;L$2&amp;"-"&amp;$E31,INDEX(別紙_テンプレート_DB!$DM$3:$DM$65423&amp;"-"&amp;別紙_テンプレート_DB!$DN$3:$DN$65423&amp;"-"&amp;別紙_テンプレート_DB!$DO$3:$DO$65423,),0)),0)</f>
        <v>0</v>
      </c>
      <c r="O31" s="532"/>
      <c r="P31" s="535"/>
      <c r="Q31" s="532"/>
      <c r="R31" s="532"/>
      <c r="S31" s="535"/>
      <c r="T31" s="532"/>
      <c r="U31" s="532"/>
      <c r="V31" s="535"/>
      <c r="W31" s="532"/>
      <c r="X31" s="532"/>
      <c r="Y31" s="535"/>
      <c r="Z31" s="532"/>
    </row>
    <row r="32" spans="1:26" s="269" customFormat="1" ht="15" customHeight="1" x14ac:dyDescent="0.45">
      <c r="A32" s="800"/>
      <c r="B32" s="577" t="s">
        <v>387</v>
      </c>
      <c r="C32" s="578"/>
      <c r="D32" s="578">
        <v>3</v>
      </c>
      <c r="E32" s="578">
        <v>3</v>
      </c>
      <c r="F32" s="579">
        <f t="shared" si="10"/>
        <v>0</v>
      </c>
      <c r="G32" s="297">
        <f t="shared" si="11"/>
        <v>0</v>
      </c>
      <c r="H32" s="580">
        <f t="shared" si="12"/>
        <v>0</v>
      </c>
      <c r="I32" s="582">
        <f>IFERROR(INDEX(別紙_テンプレート_DB!$DQ$3:$DQ$65423,MATCH($D32&amp;"-"&amp;I$2&amp;"-"&amp;$E32,INDEX(別紙_テンプレート_DB!$DM$3:$DM$65423&amp;"-"&amp;別紙_テンプレート_DB!$DN$3:$DN$65423&amp;"-"&amp;別紙_テンプレート_DB!$DO$3:$DO$65423,),0)),0)</f>
        <v>0</v>
      </c>
      <c r="J32" s="297">
        <f t="shared" si="13"/>
        <v>0</v>
      </c>
      <c r="K32" s="583">
        <f>IFERROR(INDEX(別紙_テンプレート_DB!$DP$3:$DP$65423,MATCH($D32&amp;"-"&amp;I$2&amp;"-"&amp;$E32,INDEX(別紙_テンプレート_DB!$DM$3:$DM$65423&amp;"-"&amp;別紙_テンプレート_DB!$DN$3:$DN$65423&amp;"-"&amp;別紙_テンプレート_DB!$DO$3:$DO$65423,),0)),0)</f>
        <v>0</v>
      </c>
      <c r="L32" s="575">
        <f>IFERROR(INDEX(別紙_テンプレート_DB!$DQ$3:$DQ$65423,MATCH($D32&amp;"-"&amp;L$2&amp;"-"&amp;$E32,INDEX(別紙_テンプレート_DB!$DM$3:$DM$65423&amp;"-"&amp;別紙_テンプレート_DB!$DN$3:$DN$65423&amp;"-"&amp;別紙_テンプレート_DB!$DO$3:$DO$65423,),0)),0)</f>
        <v>0</v>
      </c>
      <c r="M32" s="581">
        <f t="shared" si="14"/>
        <v>0</v>
      </c>
      <c r="N32" s="291">
        <f>IFERROR(INDEX(別紙_テンプレート_DB!$DP$3:$DP$65423,MATCH($D32&amp;"-"&amp;L$2&amp;"-"&amp;$E32,INDEX(別紙_テンプレート_DB!$DM$3:$DM$65423&amp;"-"&amp;別紙_テンプレート_DB!$DN$3:$DN$65423&amp;"-"&amp;別紙_テンプレート_DB!$DO$3:$DO$65423,),0)),0)</f>
        <v>0</v>
      </c>
      <c r="O32" s="532"/>
      <c r="P32" s="535"/>
      <c r="Q32" s="532"/>
      <c r="R32" s="532"/>
      <c r="S32" s="535"/>
      <c r="T32" s="532"/>
      <c r="U32" s="532"/>
      <c r="V32" s="535"/>
      <c r="W32" s="532"/>
      <c r="X32" s="532"/>
      <c r="Y32" s="535"/>
      <c r="Z32" s="532"/>
    </row>
    <row r="33" spans="1:26" s="269" customFormat="1" ht="15" customHeight="1" x14ac:dyDescent="0.45">
      <c r="A33" s="800"/>
      <c r="B33" s="577" t="s">
        <v>215</v>
      </c>
      <c r="C33" s="578"/>
      <c r="D33" s="578">
        <v>3</v>
      </c>
      <c r="E33" s="578">
        <v>106</v>
      </c>
      <c r="F33" s="579">
        <f t="shared" si="10"/>
        <v>0</v>
      </c>
      <c r="G33" s="297">
        <f t="shared" si="11"/>
        <v>0</v>
      </c>
      <c r="H33" s="580">
        <f t="shared" si="12"/>
        <v>0</v>
      </c>
      <c r="I33" s="574">
        <f>IFERROR(INDEX(別紙_テンプレート_DB!$DQ$3:$DQ$65423,MATCH($D33&amp;"-"&amp;I$2&amp;"-"&amp;$E33,INDEX(別紙_テンプレート_DB!$DM$3:$DM$65423&amp;"-"&amp;別紙_テンプレート_DB!$DN$3:$DN$65423&amp;"-"&amp;別紙_テンプレート_DB!$DO$3:$DO$65423,),0)),0)</f>
        <v>0</v>
      </c>
      <c r="J33" s="297">
        <f t="shared" si="13"/>
        <v>0</v>
      </c>
      <c r="K33" s="291">
        <f>IFERROR(INDEX(別紙_テンプレート_DB!$DP$3:$DP$65423,MATCH($D33&amp;"-"&amp;I$2&amp;"-"&amp;$E33,INDEX(別紙_テンプレート_DB!$DM$3:$DM$65423&amp;"-"&amp;別紙_テンプレート_DB!$DN$3:$DN$65423&amp;"-"&amp;別紙_テンプレート_DB!$DO$3:$DO$65423,),0)),0)</f>
        <v>0</v>
      </c>
      <c r="L33" s="575">
        <f>IFERROR(INDEX(別紙_テンプレート_DB!$DQ$3:$DQ$65423,MATCH($D33&amp;"-"&amp;L$2&amp;"-"&amp;$E33,INDEX(別紙_テンプレート_DB!$DM$3:$DM$65423&amp;"-"&amp;別紙_テンプレート_DB!$DN$3:$DN$65423&amp;"-"&amp;別紙_テンプレート_DB!$DO$3:$DO$65423,),0)),0)</f>
        <v>0</v>
      </c>
      <c r="M33" s="581">
        <f t="shared" si="14"/>
        <v>0</v>
      </c>
      <c r="N33" s="291">
        <f>IFERROR(INDEX(別紙_テンプレート_DB!$DP$3:$DP$65423,MATCH($D33&amp;"-"&amp;L$2&amp;"-"&amp;$E33,INDEX(別紙_テンプレート_DB!$DM$3:$DM$65423&amp;"-"&amp;別紙_テンプレート_DB!$DN$3:$DN$65423&amp;"-"&amp;別紙_テンプレート_DB!$DO$3:$DO$65423,),0)),0)</f>
        <v>0</v>
      </c>
      <c r="O33" s="532"/>
      <c r="P33" s="535"/>
      <c r="Q33" s="532"/>
      <c r="R33" s="532"/>
      <c r="S33" s="535"/>
      <c r="T33" s="532"/>
      <c r="U33" s="532"/>
      <c r="V33" s="535"/>
      <c r="W33" s="532"/>
      <c r="X33" s="532"/>
      <c r="Y33" s="535"/>
      <c r="Z33" s="532"/>
    </row>
    <row r="34" spans="1:26" s="269" customFormat="1" ht="15" customHeight="1" x14ac:dyDescent="0.45">
      <c r="A34" s="801"/>
      <c r="B34" s="584" t="s">
        <v>216</v>
      </c>
      <c r="C34" s="585"/>
      <c r="D34" s="585">
        <v>3</v>
      </c>
      <c r="E34" s="585">
        <v>4</v>
      </c>
      <c r="F34" s="586">
        <f t="shared" si="10"/>
        <v>0</v>
      </c>
      <c r="G34" s="302">
        <f t="shared" si="11"/>
        <v>0</v>
      </c>
      <c r="H34" s="587">
        <f t="shared" si="12"/>
        <v>0</v>
      </c>
      <c r="I34" s="588">
        <f>IFERROR(INDEX(別紙_テンプレート_DB!$DQ$3:$DQ$65423,MATCH($D34&amp;"-"&amp;I$2&amp;"-"&amp;$E34,INDEX(別紙_テンプレート_DB!$DM$3:$DM$65423&amp;"-"&amp;別紙_テンプレート_DB!$DN$3:$DN$65423&amp;"-"&amp;別紙_テンプレート_DB!$DO$3:$DO$65423,),0)),0)</f>
        <v>0</v>
      </c>
      <c r="J34" s="302">
        <f t="shared" si="13"/>
        <v>0</v>
      </c>
      <c r="K34" s="589">
        <f>IFERROR(INDEX(別紙_テンプレート_DB!$DP$3:$DP$65423,MATCH($D34&amp;"-"&amp;I$2&amp;"-"&amp;$E34,INDEX(別紙_テンプレート_DB!$DM$3:$DM$65423&amp;"-"&amp;別紙_テンプレート_DB!$DN$3:$DN$65423&amp;"-"&amp;別紙_テンプレート_DB!$DO$3:$DO$65423,),0)),0)</f>
        <v>0</v>
      </c>
      <c r="L34" s="590">
        <f>IFERROR(INDEX(別紙_テンプレート_DB!$DQ$3:$DQ$65423,MATCH($D34&amp;"-"&amp;L$2&amp;"-"&amp;$E34,INDEX(別紙_テンプレート_DB!$DM$3:$DM$65423&amp;"-"&amp;別紙_テンプレート_DB!$DN$3:$DN$65423&amp;"-"&amp;別紙_テンプレート_DB!$DO$3:$DO$65423,),0)),0)</f>
        <v>0</v>
      </c>
      <c r="M34" s="591">
        <f t="shared" si="14"/>
        <v>0</v>
      </c>
      <c r="N34" s="589">
        <f>IFERROR(INDEX(別紙_テンプレート_DB!$DP$3:$DP$65423,MATCH($D34&amp;"-"&amp;L$2&amp;"-"&amp;$E34,INDEX(別紙_テンプレート_DB!$DM$3:$DM$65423&amp;"-"&amp;別紙_テンプレート_DB!$DN$3:$DN$65423&amp;"-"&amp;別紙_テンプレート_DB!$DO$3:$DO$65423,),0)),0)</f>
        <v>0</v>
      </c>
      <c r="O34" s="532"/>
      <c r="P34" s="535"/>
      <c r="Q34" s="532"/>
      <c r="R34" s="532"/>
      <c r="S34" s="535"/>
      <c r="T34" s="532"/>
      <c r="U34" s="532"/>
      <c r="V34" s="535"/>
      <c r="W34" s="532"/>
      <c r="X34" s="532"/>
      <c r="Y34" s="535"/>
      <c r="Z34" s="532"/>
    </row>
    <row r="35" spans="1:26" ht="13.5" customHeight="1" x14ac:dyDescent="0.45">
      <c r="A35" s="802" t="s">
        <v>226</v>
      </c>
      <c r="B35" s="604" t="s">
        <v>221</v>
      </c>
      <c r="C35" s="314"/>
      <c r="D35" s="314">
        <v>2401</v>
      </c>
      <c r="E35" s="314"/>
      <c r="F35" s="605">
        <f t="shared" si="10"/>
        <v>0</v>
      </c>
      <c r="G35" s="315">
        <f t="shared" si="11"/>
        <v>0</v>
      </c>
      <c r="H35" s="606">
        <f t="shared" si="12"/>
        <v>0</v>
      </c>
      <c r="I35" s="607">
        <f>SUMIF($D36:$D41,$D35,I36:I41)</f>
        <v>0</v>
      </c>
      <c r="J35" s="315">
        <f t="shared" si="13"/>
        <v>0</v>
      </c>
      <c r="K35" s="608">
        <f>SUM(K36:K41)</f>
        <v>0</v>
      </c>
      <c r="L35" s="607">
        <f>SUMIF($D36:$D41,$D35,L36:L41)</f>
        <v>0</v>
      </c>
      <c r="M35" s="315">
        <f t="shared" si="14"/>
        <v>0</v>
      </c>
      <c r="N35" s="608">
        <f>SUM(N36:N41)</f>
        <v>0</v>
      </c>
      <c r="O35" s="532"/>
      <c r="P35" s="535"/>
      <c r="Q35" s="532"/>
      <c r="R35" s="532"/>
      <c r="S35" s="535"/>
      <c r="T35" s="532"/>
      <c r="U35" s="532"/>
      <c r="V35" s="535"/>
      <c r="W35" s="532"/>
      <c r="X35" s="532"/>
      <c r="Y35" s="535"/>
      <c r="Z35" s="532"/>
    </row>
    <row r="36" spans="1:26" s="269" customFormat="1" ht="12" customHeight="1" outlineLevel="1" x14ac:dyDescent="0.45">
      <c r="A36" s="803"/>
      <c r="B36" s="570" t="s">
        <v>210</v>
      </c>
      <c r="C36" s="286">
        <v>0</v>
      </c>
      <c r="D36" s="286">
        <v>2401</v>
      </c>
      <c r="E36" s="286">
        <v>0</v>
      </c>
      <c r="F36" s="609">
        <f t="shared" si="10"/>
        <v>0</v>
      </c>
      <c r="G36" s="288">
        <f t="shared" si="11"/>
        <v>0</v>
      </c>
      <c r="H36" s="610">
        <f>SUMIF(I$3:N$3,$H$3,I36:N36)</f>
        <v>0</v>
      </c>
      <c r="I36" s="611">
        <f>IFERROR(INDEX(別紙_テンプレート_DB!$G$3:$G$65423,MATCH($C36&amp;"-"&amp;$D36&amp;"-"&amp;I$2&amp;"-"&amp;$E36,INDEX(別紙_テンプレート_DB!$A$3:$A$65423&amp;"-"&amp;別紙_テンプレート_DB!$C$3:$C$65423&amp;"-"&amp;別紙_テンプレート_DB!$D$3:$D$65423&amp;"-"&amp;別紙_テンプレート_DB!$E$3:$E$65423,),0)),0)</f>
        <v>0</v>
      </c>
      <c r="J36" s="288">
        <f t="shared" si="13"/>
        <v>0</v>
      </c>
      <c r="K36" s="612">
        <f>IFERROR(INDEX(別紙_テンプレート_DB!$F$3:$F$65423,MATCH($C36&amp;"-"&amp;$D36&amp;"-"&amp;I$2&amp;"-"&amp;$E36,INDEX(別紙_テンプレート_DB!$A$3:$A$65423&amp;"-"&amp;別紙_テンプレート_DB!$C$3:$C$65423&amp;"-"&amp;別紙_テンプレート_DB!$D$3:$D$65423&amp;"-"&amp;別紙_テンプレート_DB!$E$3:$E$65423,),0)),0)</f>
        <v>0</v>
      </c>
      <c r="L36" s="611">
        <f>IFERROR(INDEX(別紙_テンプレート_DB!$G$3:$G$65423,MATCH($C36&amp;"-"&amp;$D36&amp;"-"&amp;L$2&amp;"-"&amp;$E36,INDEX(別紙_テンプレート_DB!$A$3:$A$65423&amp;"-"&amp;別紙_テンプレート_DB!$C$3:$C$65423&amp;"-"&amp;別紙_テンプレート_DB!$D$3:$D$65423&amp;"-"&amp;別紙_テンプレート_DB!$E$3:$E$65423,),0)),0)</f>
        <v>0</v>
      </c>
      <c r="M36" s="288">
        <f t="shared" si="14"/>
        <v>0</v>
      </c>
      <c r="N36" s="612">
        <f>IFERROR(INDEX(別紙_テンプレート_DB!$F$3:$F$65423,MATCH($C36&amp;"-"&amp;$D36&amp;"-"&amp;L$2&amp;"-"&amp;$E36,INDEX(別紙_テンプレート_DB!$A$3:$A$65423&amp;"-"&amp;別紙_テンプレート_DB!$C$3:$C$65423&amp;"-"&amp;別紙_テンプレート_DB!$D$3:$D$65423&amp;"-"&amp;別紙_テンプレート_DB!$E$3:$E$65423,),0)),0)</f>
        <v>0</v>
      </c>
      <c r="O36" s="532"/>
      <c r="P36" s="535"/>
      <c r="Q36" s="532"/>
      <c r="R36" s="532"/>
      <c r="S36" s="535"/>
      <c r="T36" s="532"/>
      <c r="U36" s="532"/>
      <c r="V36" s="535"/>
      <c r="W36" s="532"/>
      <c r="X36" s="532"/>
      <c r="Y36" s="535"/>
      <c r="Z36" s="532"/>
    </row>
    <row r="37" spans="1:26" s="269" customFormat="1" ht="12" customHeight="1" outlineLevel="1" x14ac:dyDescent="0.45">
      <c r="A37" s="803"/>
      <c r="B37" s="577" t="s">
        <v>212</v>
      </c>
      <c r="C37" s="295">
        <v>0</v>
      </c>
      <c r="D37" s="295">
        <v>2401</v>
      </c>
      <c r="E37" s="295">
        <v>1</v>
      </c>
      <c r="F37" s="613">
        <f>SUMIF(I$3:N$3,$F$3,I37:N37)</f>
        <v>0</v>
      </c>
      <c r="G37" s="297">
        <f t="shared" si="11"/>
        <v>0</v>
      </c>
      <c r="H37" s="614">
        <f>SUMIF(I$3:N$3,$H$3,I37:N37)</f>
        <v>0</v>
      </c>
      <c r="I37" s="611">
        <f>IFERROR(INDEX(別紙_テンプレート_DB!$G$3:$G$65423,MATCH($C37&amp;"-"&amp;$D37&amp;"-"&amp;I$2&amp;"-"&amp;$E37,INDEX(別紙_テンプレート_DB!$A$3:$A$65423&amp;"-"&amp;別紙_テンプレート_DB!$C$3:$C$65423&amp;"-"&amp;別紙_テンプレート_DB!$D$3:$D$65423&amp;"-"&amp;別紙_テンプレート_DB!$E$3:$E$65423,),0)),0)</f>
        <v>0</v>
      </c>
      <c r="J37" s="297">
        <f t="shared" si="13"/>
        <v>0</v>
      </c>
      <c r="K37" s="612">
        <f>IFERROR(INDEX(別紙_テンプレート_DB!$F$3:$F$65423,MATCH($C37&amp;"-"&amp;$D37&amp;"-"&amp;I$2&amp;"-"&amp;$E37,INDEX(別紙_テンプレート_DB!$A$3:$A$65423&amp;"-"&amp;別紙_テンプレート_DB!$C$3:$C$65423&amp;"-"&amp;別紙_テンプレート_DB!$D$3:$D$65423&amp;"-"&amp;別紙_テンプレート_DB!$E$3:$E$65423,),0)),0)</f>
        <v>0</v>
      </c>
      <c r="L37" s="611">
        <f>IFERROR(INDEX(別紙_テンプレート_DB!$G$3:$G$65423,MATCH($C37&amp;"-"&amp;$D37&amp;"-"&amp;L$2&amp;"-"&amp;$E37,INDEX(別紙_テンプレート_DB!$A$3:$A$65423&amp;"-"&amp;別紙_テンプレート_DB!$C$3:$C$65423&amp;"-"&amp;別紙_テンプレート_DB!$D$3:$D$65423&amp;"-"&amp;別紙_テンプレート_DB!$E$3:$E$65423,),0)),0)</f>
        <v>0</v>
      </c>
      <c r="M37" s="297">
        <f t="shared" si="14"/>
        <v>0</v>
      </c>
      <c r="N37" s="612">
        <f>IFERROR(INDEX(別紙_テンプレート_DB!$F$3:$F$65423,MATCH($C37&amp;"-"&amp;$D37&amp;"-"&amp;L$2&amp;"-"&amp;$E37,INDEX(別紙_テンプレート_DB!$A$3:$A$65423&amp;"-"&amp;別紙_テンプレート_DB!$C$3:$C$65423&amp;"-"&amp;別紙_テンプレート_DB!$D$3:$D$65423&amp;"-"&amp;別紙_テンプレート_DB!$E$3:$E$65423,),0)),0)</f>
        <v>0</v>
      </c>
      <c r="O37" s="532"/>
      <c r="P37" s="535"/>
      <c r="Q37" s="532"/>
      <c r="R37" s="532"/>
      <c r="S37" s="535"/>
      <c r="T37" s="532"/>
      <c r="U37" s="532"/>
      <c r="V37" s="535"/>
      <c r="W37" s="532"/>
      <c r="X37" s="532"/>
      <c r="Y37" s="535"/>
      <c r="Z37" s="532"/>
    </row>
    <row r="38" spans="1:26" s="269" customFormat="1" ht="12" customHeight="1" outlineLevel="1" x14ac:dyDescent="0.45">
      <c r="A38" s="803"/>
      <c r="B38" s="577" t="s">
        <v>213</v>
      </c>
      <c r="C38" s="295">
        <v>0</v>
      </c>
      <c r="D38" s="295">
        <v>2401</v>
      </c>
      <c r="E38" s="295">
        <v>2</v>
      </c>
      <c r="F38" s="613">
        <f t="shared" ref="F38:F44" si="15">SUMIF(I$3:N$3,$F$3,I38:N38)</f>
        <v>0</v>
      </c>
      <c r="G38" s="297">
        <f t="shared" si="11"/>
        <v>0</v>
      </c>
      <c r="H38" s="614">
        <f t="shared" ref="H38:H43" si="16">SUMIF(I$3:N$3,$H$3,I38:N38)</f>
        <v>0</v>
      </c>
      <c r="I38" s="611">
        <f>IFERROR(INDEX(別紙_テンプレート_DB!$G$3:$G$65423,MATCH($C38&amp;"-"&amp;$D38&amp;"-"&amp;I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J38" s="297">
        <f t="shared" si="13"/>
        <v>0</v>
      </c>
      <c r="K38" s="612">
        <f>IFERROR(INDEX(別紙_テンプレート_DB!$F$3:$F$65423,MATCH($C38&amp;"-"&amp;$D38&amp;"-"&amp;I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L38" s="611">
        <f>IFERROR(INDEX(別紙_テンプレート_DB!$G$3:$G$65423,MATCH($C38&amp;"-"&amp;$D38&amp;"-"&amp;L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M38" s="297">
        <f t="shared" si="14"/>
        <v>0</v>
      </c>
      <c r="N38" s="612">
        <f>IFERROR(INDEX(別紙_テンプレート_DB!$F$3:$F$65423,MATCH($C38&amp;"-"&amp;$D38&amp;"-"&amp;L$2&amp;"-"&amp;$E38,INDEX(別紙_テンプレート_DB!$A$3:$A$65423&amp;"-"&amp;別紙_テンプレート_DB!$C$3:$C$65423&amp;"-"&amp;別紙_テンプレート_DB!$D$3:$D$65423&amp;"-"&amp;別紙_テンプレート_DB!$E$3:$E$65423,),0)),0)</f>
        <v>0</v>
      </c>
      <c r="O38" s="532"/>
      <c r="P38" s="535"/>
      <c r="Q38" s="532"/>
      <c r="R38" s="532"/>
      <c r="S38" s="535"/>
      <c r="T38" s="532"/>
      <c r="U38" s="532"/>
      <c r="V38" s="535"/>
      <c r="W38" s="532"/>
      <c r="X38" s="532"/>
      <c r="Y38" s="535"/>
      <c r="Z38" s="532"/>
    </row>
    <row r="39" spans="1:26" s="269" customFormat="1" ht="12" customHeight="1" outlineLevel="1" x14ac:dyDescent="0.45">
      <c r="A39" s="803"/>
      <c r="B39" s="577" t="s">
        <v>387</v>
      </c>
      <c r="C39" s="295">
        <v>0</v>
      </c>
      <c r="D39" s="295">
        <v>2401</v>
      </c>
      <c r="E39" s="295">
        <v>3</v>
      </c>
      <c r="F39" s="613">
        <f t="shared" si="15"/>
        <v>0</v>
      </c>
      <c r="G39" s="297">
        <f t="shared" si="11"/>
        <v>0</v>
      </c>
      <c r="H39" s="614">
        <f t="shared" si="16"/>
        <v>0</v>
      </c>
      <c r="I39" s="611">
        <f>IFERROR(INDEX(別紙_テンプレート_DB!$G$3:$G$65423,MATCH($C39&amp;"-"&amp;$D39&amp;"-"&amp;I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J39" s="297">
        <f t="shared" si="13"/>
        <v>0</v>
      </c>
      <c r="K39" s="612">
        <f>IFERROR(INDEX(別紙_テンプレート_DB!$F$3:$F$65423,MATCH($C39&amp;"-"&amp;$D39&amp;"-"&amp;I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L39" s="611">
        <f>IFERROR(INDEX(別紙_テンプレート_DB!$G$3:$G$65423,MATCH($C39&amp;"-"&amp;$D39&amp;"-"&amp;L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M39" s="297">
        <f t="shared" si="14"/>
        <v>0</v>
      </c>
      <c r="N39" s="612">
        <f>IFERROR(INDEX(別紙_テンプレート_DB!$F$3:$F$65423,MATCH($C39&amp;"-"&amp;$D39&amp;"-"&amp;L$2&amp;"-"&amp;$E39,INDEX(別紙_テンプレート_DB!$A$3:$A$65423&amp;"-"&amp;別紙_テンプレート_DB!$C$3:$C$65423&amp;"-"&amp;別紙_テンプレート_DB!$D$3:$D$65423&amp;"-"&amp;別紙_テンプレート_DB!$E$3:$E$65423,),0)),0)</f>
        <v>0</v>
      </c>
      <c r="O39" s="532"/>
      <c r="P39" s="535"/>
      <c r="Q39" s="532"/>
      <c r="R39" s="532"/>
      <c r="S39" s="535"/>
      <c r="T39" s="532"/>
      <c r="U39" s="532"/>
      <c r="V39" s="535"/>
      <c r="W39" s="532"/>
      <c r="X39" s="532"/>
      <c r="Y39" s="535"/>
      <c r="Z39" s="532"/>
    </row>
    <row r="40" spans="1:26" s="269" customFormat="1" ht="12" customHeight="1" outlineLevel="1" x14ac:dyDescent="0.45">
      <c r="A40" s="803"/>
      <c r="B40" s="577" t="s">
        <v>215</v>
      </c>
      <c r="C40" s="295">
        <v>0</v>
      </c>
      <c r="D40" s="295">
        <v>2401</v>
      </c>
      <c r="E40" s="295">
        <v>106</v>
      </c>
      <c r="F40" s="613">
        <f t="shared" si="15"/>
        <v>0</v>
      </c>
      <c r="G40" s="297">
        <f t="shared" si="11"/>
        <v>0</v>
      </c>
      <c r="H40" s="614">
        <f t="shared" si="16"/>
        <v>0</v>
      </c>
      <c r="I40" s="611">
        <f>IFERROR(INDEX(別紙_テンプレート_DB!$G$3:$G$65423,MATCH($C40&amp;"-"&amp;$D40&amp;"-"&amp;I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J40" s="297">
        <f t="shared" si="13"/>
        <v>0</v>
      </c>
      <c r="K40" s="612">
        <f>IFERROR(INDEX(別紙_テンプレート_DB!$F$3:$F$65423,MATCH($C40&amp;"-"&amp;$D40&amp;"-"&amp;I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L40" s="611">
        <f>IFERROR(INDEX(別紙_テンプレート_DB!$G$3:$G$65423,MATCH($C40&amp;"-"&amp;$D40&amp;"-"&amp;L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M40" s="297">
        <f t="shared" si="14"/>
        <v>0</v>
      </c>
      <c r="N40" s="612">
        <f>IFERROR(INDEX(別紙_テンプレート_DB!$F$3:$F$65423,MATCH($C40&amp;"-"&amp;$D40&amp;"-"&amp;L$2&amp;"-"&amp;$E40,INDEX(別紙_テンプレート_DB!$A$3:$A$65423&amp;"-"&amp;別紙_テンプレート_DB!$C$3:$C$65423&amp;"-"&amp;別紙_テンプレート_DB!$D$3:$D$65423&amp;"-"&amp;別紙_テンプレート_DB!$E$3:$E$65423,),0)),0)</f>
        <v>0</v>
      </c>
      <c r="O40" s="532"/>
      <c r="P40" s="535"/>
      <c r="Q40" s="532"/>
      <c r="R40" s="532"/>
      <c r="S40" s="535"/>
      <c r="T40" s="532"/>
      <c r="U40" s="532"/>
      <c r="V40" s="535"/>
      <c r="W40" s="532"/>
      <c r="X40" s="532"/>
      <c r="Y40" s="535"/>
      <c r="Z40" s="532"/>
    </row>
    <row r="41" spans="1:26" s="269" customFormat="1" ht="12" customHeight="1" outlineLevel="1" x14ac:dyDescent="0.45">
      <c r="A41" s="803"/>
      <c r="B41" s="584" t="s">
        <v>216</v>
      </c>
      <c r="C41" s="300">
        <v>0</v>
      </c>
      <c r="D41" s="300">
        <v>2401</v>
      </c>
      <c r="E41" s="300">
        <v>4</v>
      </c>
      <c r="F41" s="615">
        <f t="shared" si="15"/>
        <v>0</v>
      </c>
      <c r="G41" s="302">
        <f t="shared" si="11"/>
        <v>0</v>
      </c>
      <c r="H41" s="616">
        <f t="shared" si="16"/>
        <v>0</v>
      </c>
      <c r="I41" s="611">
        <f>IFERROR(INDEX(別紙_テンプレート_DB!$G$3:$G$65423,MATCH($C41&amp;"-"&amp;$D41&amp;"-"&amp;I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J41" s="302">
        <f t="shared" si="13"/>
        <v>0</v>
      </c>
      <c r="K41" s="612">
        <f>IFERROR(INDEX(別紙_テンプレート_DB!$F$3:$F$65423,MATCH($C41&amp;"-"&amp;$D41&amp;"-"&amp;I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L41" s="611">
        <f>IFERROR(INDEX(別紙_テンプレート_DB!$G$3:$G$65423,MATCH($C41&amp;"-"&amp;$D41&amp;"-"&amp;L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M41" s="302">
        <f t="shared" si="14"/>
        <v>0</v>
      </c>
      <c r="N41" s="612">
        <f>IFERROR(INDEX(別紙_テンプレート_DB!$F$3:$F$65423,MATCH($C41&amp;"-"&amp;$D41&amp;"-"&amp;L$2&amp;"-"&amp;$E41,INDEX(別紙_テンプレート_DB!$A$3:$A$65423&amp;"-"&amp;別紙_テンプレート_DB!$C$3:$C$65423&amp;"-"&amp;別紙_テンプレート_DB!$D$3:$D$65423&amp;"-"&amp;別紙_テンプレート_DB!$E$3:$E$65423,),0)),0)</f>
        <v>0</v>
      </c>
      <c r="O41" s="532"/>
      <c r="P41" s="535"/>
      <c r="Q41" s="532"/>
      <c r="R41" s="532"/>
      <c r="S41" s="535"/>
      <c r="T41" s="532"/>
      <c r="U41" s="532"/>
      <c r="V41" s="535"/>
      <c r="W41" s="532"/>
      <c r="X41" s="532"/>
      <c r="Y41" s="535"/>
      <c r="Z41" s="532"/>
    </row>
    <row r="42" spans="1:26" ht="0.15" customHeight="1" outlineLevel="1" x14ac:dyDescent="0.45">
      <c r="A42" s="804"/>
      <c r="B42" s="304" t="s">
        <v>217</v>
      </c>
      <c r="C42" s="305"/>
      <c r="D42" s="306">
        <v>2401</v>
      </c>
      <c r="E42" s="306">
        <v>20</v>
      </c>
      <c r="F42" s="605">
        <f t="shared" si="15"/>
        <v>0</v>
      </c>
      <c r="G42" s="617" t="s">
        <v>218</v>
      </c>
      <c r="H42" s="618">
        <f t="shared" si="16"/>
        <v>0</v>
      </c>
      <c r="I42" s="619">
        <f>IFERROR(INDEX(別紙_テンプレート_DB!$AB$3:$AB$65423,MATCH($D42&amp;"-"&amp;I$2,INDEX(別紙_テンプレート_DB!$Y$3:$Y$65423&amp;"-"&amp;別紙_テンプレート_DB!$Z$3:$Z$65423,),0)),0)</f>
        <v>0</v>
      </c>
      <c r="J42" s="617" t="s">
        <v>219</v>
      </c>
      <c r="K42" s="620">
        <f>IFERROR(INDEX(別紙_テンプレート_DB!$AA$3:$AA$65423,MATCH($D42&amp;"-"&amp;I$2,INDEX(別紙_テンプレート_DB!$Y$3:$Y$65423&amp;"-"&amp;別紙_テンプレート_DB!$Z$3:$Z$65423,),0)),0)</f>
        <v>0</v>
      </c>
      <c r="L42" s="619">
        <f>IFERROR(INDEX(別紙_テンプレート_DB!$AB$3:$AB$65423,MATCH($D42&amp;"-"&amp;L$2,INDEX(別紙_テンプレート_DB!$Y$3:$Y$65423&amp;"-"&amp;別紙_テンプレート_DB!$Z$3:$Z$65423,),0)),0)</f>
        <v>0</v>
      </c>
      <c r="M42" s="617" t="s">
        <v>219</v>
      </c>
      <c r="N42" s="620">
        <f>IFERROR(INDEX(別紙_テンプレート_DB!$AA$3:$AA$65423,MATCH($D42&amp;"-"&amp;L$2,INDEX(別紙_テンプレート_DB!$Y$3:$Y$65423&amp;"-"&amp;別紙_テンプレート_DB!$Z$3:$Z$65423,),0)),0)</f>
        <v>0</v>
      </c>
      <c r="O42" s="532"/>
      <c r="P42" s="312"/>
      <c r="Q42" s="532"/>
      <c r="R42" s="532"/>
      <c r="S42" s="312"/>
      <c r="T42" s="532"/>
      <c r="U42" s="532"/>
      <c r="V42" s="312"/>
      <c r="W42" s="532"/>
      <c r="X42" s="532"/>
      <c r="Y42" s="312"/>
      <c r="Z42" s="532"/>
    </row>
    <row r="43" spans="1:26" ht="13.5" customHeight="1" collapsed="1" x14ac:dyDescent="0.45">
      <c r="A43" s="802" t="s">
        <v>220</v>
      </c>
      <c r="B43" s="604" t="s">
        <v>221</v>
      </c>
      <c r="C43" s="314"/>
      <c r="D43" s="314">
        <v>6601</v>
      </c>
      <c r="E43" s="314"/>
      <c r="F43" s="605">
        <f t="shared" si="15"/>
        <v>0</v>
      </c>
      <c r="G43" s="315">
        <f t="shared" ref="G43:G49" si="17">IF(ISERROR(F43/H43),0,F43/H43)</f>
        <v>0</v>
      </c>
      <c r="H43" s="606">
        <f t="shared" si="16"/>
        <v>0</v>
      </c>
      <c r="I43" s="607">
        <f>SUMIF($D44:$D49,$D43,I44:I49)</f>
        <v>0</v>
      </c>
      <c r="J43" s="315">
        <f t="shared" ref="J43:J49" si="18">IF(ISERROR(I43/K43),0,I43/K43)</f>
        <v>0</v>
      </c>
      <c r="K43" s="608">
        <f>SUM(K44:K49)</f>
        <v>0</v>
      </c>
      <c r="L43" s="607">
        <f>SUMIF($D44:$D49,$D43,L44:L49)</f>
        <v>0</v>
      </c>
      <c r="M43" s="315">
        <f t="shared" ref="M43:M49" si="19">IF(ISERROR(L43/N43),0,L43/N43)</f>
        <v>0</v>
      </c>
      <c r="N43" s="608">
        <f>SUM(N44:N49)</f>
        <v>0</v>
      </c>
      <c r="O43" s="532"/>
      <c r="P43" s="535"/>
      <c r="Q43" s="532"/>
      <c r="R43" s="532"/>
      <c r="S43" s="535"/>
      <c r="T43" s="532"/>
      <c r="U43" s="532"/>
      <c r="V43" s="535"/>
      <c r="W43" s="532"/>
      <c r="X43" s="532"/>
      <c r="Y43" s="535"/>
      <c r="Z43" s="532"/>
    </row>
    <row r="44" spans="1:26" s="269" customFormat="1" ht="12" customHeight="1" outlineLevel="1" x14ac:dyDescent="0.45">
      <c r="A44" s="803"/>
      <c r="B44" s="570" t="s">
        <v>210</v>
      </c>
      <c r="C44" s="286">
        <v>0</v>
      </c>
      <c r="D44" s="286">
        <v>6601</v>
      </c>
      <c r="E44" s="286">
        <v>0</v>
      </c>
      <c r="F44" s="609">
        <f t="shared" si="15"/>
        <v>0</v>
      </c>
      <c r="G44" s="288">
        <f t="shared" si="17"/>
        <v>0</v>
      </c>
      <c r="H44" s="610">
        <f>SUMIF(I$3:N$3,$H$3,I44:N44)</f>
        <v>0</v>
      </c>
      <c r="I44" s="611">
        <f>IFERROR(INDEX(別紙_テンプレート_DB!$G$3:$G$65423,MATCH($C44&amp;"-"&amp;$D44&amp;"-"&amp;I$2&amp;"-"&amp;$E44,INDEX(別紙_テンプレート_DB!$A$3:$A$65423&amp;"-"&amp;別紙_テンプレート_DB!$C$3:$C$65423&amp;"-"&amp;別紙_テンプレート_DB!$D$3:$D$65423&amp;"-"&amp;別紙_テンプレート_DB!$E$3:$E$65423,),0)),0)</f>
        <v>0</v>
      </c>
      <c r="J44" s="288">
        <f t="shared" si="18"/>
        <v>0</v>
      </c>
      <c r="K44" s="612">
        <f>IFERROR(INDEX(別紙_テンプレート_DB!$F$3:$F$65423,MATCH($C44&amp;"-"&amp;$D44&amp;"-"&amp;I$2&amp;"-"&amp;$E44,INDEX(別紙_テンプレート_DB!$A$3:$A$65423&amp;"-"&amp;別紙_テンプレート_DB!$C$3:$C$65423&amp;"-"&amp;別紙_テンプレート_DB!$D$3:$D$65423&amp;"-"&amp;別紙_テンプレート_DB!$E$3:$E$65423,),0)),0)</f>
        <v>0</v>
      </c>
      <c r="L44" s="611">
        <f>IFERROR(INDEX(別紙_テンプレート_DB!$G$3:$G$65423,MATCH($C44&amp;"-"&amp;$D44&amp;"-"&amp;L$2&amp;"-"&amp;$E44,INDEX(別紙_テンプレート_DB!$A$3:$A$65423&amp;"-"&amp;別紙_テンプレート_DB!$C$3:$C$65423&amp;"-"&amp;別紙_テンプレート_DB!$D$3:$D$65423&amp;"-"&amp;別紙_テンプレート_DB!$E$3:$E$65423,),0)),0)</f>
        <v>0</v>
      </c>
      <c r="M44" s="288">
        <f t="shared" si="19"/>
        <v>0</v>
      </c>
      <c r="N44" s="612">
        <f>IFERROR(INDEX(別紙_テンプレート_DB!$F$3:$F$65423,MATCH($C44&amp;"-"&amp;$D44&amp;"-"&amp;L$2&amp;"-"&amp;$E44,INDEX(別紙_テンプレート_DB!$A$3:$A$65423&amp;"-"&amp;別紙_テンプレート_DB!$C$3:$C$65423&amp;"-"&amp;別紙_テンプレート_DB!$D$3:$D$65423&amp;"-"&amp;別紙_テンプレート_DB!$E$3:$E$65423,),0)),0)</f>
        <v>0</v>
      </c>
      <c r="O44" s="532"/>
      <c r="P44" s="535"/>
      <c r="Q44" s="532"/>
      <c r="R44" s="532"/>
      <c r="S44" s="535"/>
      <c r="T44" s="532"/>
      <c r="U44" s="532"/>
      <c r="V44" s="535"/>
      <c r="W44" s="532"/>
      <c r="X44" s="532"/>
      <c r="Y44" s="535"/>
      <c r="Z44" s="532"/>
    </row>
    <row r="45" spans="1:26" s="269" customFormat="1" ht="12" customHeight="1" outlineLevel="1" x14ac:dyDescent="0.45">
      <c r="A45" s="803"/>
      <c r="B45" s="577" t="s">
        <v>212</v>
      </c>
      <c r="C45" s="295">
        <v>0</v>
      </c>
      <c r="D45" s="295">
        <v>6601</v>
      </c>
      <c r="E45" s="295">
        <v>1</v>
      </c>
      <c r="F45" s="613">
        <f>SUMIF(I$3:N$3,$F$3,I45:N45)</f>
        <v>0</v>
      </c>
      <c r="G45" s="297">
        <f t="shared" si="17"/>
        <v>0</v>
      </c>
      <c r="H45" s="614">
        <f>SUMIF(I$3:N$3,$H$3,I45:N45)</f>
        <v>0</v>
      </c>
      <c r="I45" s="611">
        <f>IFERROR(INDEX(別紙_テンプレート_DB!$G$3:$G$65423,MATCH($C45&amp;"-"&amp;$D45&amp;"-"&amp;I$2&amp;"-"&amp;$E45,INDEX(別紙_テンプレート_DB!$A$3:$A$65423&amp;"-"&amp;別紙_テンプレート_DB!$C$3:$C$65423&amp;"-"&amp;別紙_テンプレート_DB!$D$3:$D$65423&amp;"-"&amp;別紙_テンプレート_DB!$E$3:$E$65423,),0)),0)</f>
        <v>0</v>
      </c>
      <c r="J45" s="297">
        <f t="shared" si="18"/>
        <v>0</v>
      </c>
      <c r="K45" s="612">
        <f>IFERROR(INDEX(別紙_テンプレート_DB!$F$3:$F$65423,MATCH($C45&amp;"-"&amp;$D45&amp;"-"&amp;I$2&amp;"-"&amp;$E45,INDEX(別紙_テンプレート_DB!$A$3:$A$65423&amp;"-"&amp;別紙_テンプレート_DB!$C$3:$C$65423&amp;"-"&amp;別紙_テンプレート_DB!$D$3:$D$65423&amp;"-"&amp;別紙_テンプレート_DB!$E$3:$E$65423,),0)),0)</f>
        <v>0</v>
      </c>
      <c r="L45" s="611">
        <f>IFERROR(INDEX(別紙_テンプレート_DB!$G$3:$G$65423,MATCH($C45&amp;"-"&amp;$D45&amp;"-"&amp;L$2&amp;"-"&amp;$E45,INDEX(別紙_テンプレート_DB!$A$3:$A$65423&amp;"-"&amp;別紙_テンプレート_DB!$C$3:$C$65423&amp;"-"&amp;別紙_テンプレート_DB!$D$3:$D$65423&amp;"-"&amp;別紙_テンプレート_DB!$E$3:$E$65423,),0)),0)</f>
        <v>0</v>
      </c>
      <c r="M45" s="297">
        <f t="shared" si="19"/>
        <v>0</v>
      </c>
      <c r="N45" s="612">
        <f>IFERROR(INDEX(別紙_テンプレート_DB!$F$3:$F$65423,MATCH($C45&amp;"-"&amp;$D45&amp;"-"&amp;L$2&amp;"-"&amp;$E45,INDEX(別紙_テンプレート_DB!$A$3:$A$65423&amp;"-"&amp;別紙_テンプレート_DB!$C$3:$C$65423&amp;"-"&amp;別紙_テンプレート_DB!$D$3:$D$65423&amp;"-"&amp;別紙_テンプレート_DB!$E$3:$E$65423,),0)),0)</f>
        <v>0</v>
      </c>
      <c r="O45" s="532"/>
      <c r="P45" s="535"/>
      <c r="Q45" s="532"/>
      <c r="R45" s="532"/>
      <c r="S45" s="535"/>
      <c r="T45" s="532"/>
      <c r="U45" s="532"/>
      <c r="V45" s="535"/>
      <c r="W45" s="532"/>
      <c r="X45" s="532"/>
      <c r="Y45" s="535"/>
      <c r="Z45" s="532"/>
    </row>
    <row r="46" spans="1:26" s="269" customFormat="1" ht="12" customHeight="1" outlineLevel="1" x14ac:dyDescent="0.45">
      <c r="A46" s="803"/>
      <c r="B46" s="577" t="s">
        <v>213</v>
      </c>
      <c r="C46" s="295">
        <v>0</v>
      </c>
      <c r="D46" s="295">
        <v>6601</v>
      </c>
      <c r="E46" s="295">
        <v>2</v>
      </c>
      <c r="F46" s="613">
        <f t="shared" ref="F46:F84" si="20">SUMIF(I$3:N$3,$F$3,I46:N46)</f>
        <v>0</v>
      </c>
      <c r="G46" s="297">
        <f t="shared" si="17"/>
        <v>0</v>
      </c>
      <c r="H46" s="614">
        <f t="shared" ref="H46:H51" si="21">SUMIF(I$3:N$3,$H$3,I46:N46)</f>
        <v>0</v>
      </c>
      <c r="I46" s="611">
        <f>IFERROR(INDEX(別紙_テンプレート_DB!$G$3:$G$65423,MATCH($C46&amp;"-"&amp;$D46&amp;"-"&amp;I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J46" s="297">
        <f t="shared" si="18"/>
        <v>0</v>
      </c>
      <c r="K46" s="612">
        <f>IFERROR(INDEX(別紙_テンプレート_DB!$F$3:$F$65423,MATCH($C46&amp;"-"&amp;$D46&amp;"-"&amp;I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L46" s="611">
        <f>IFERROR(INDEX(別紙_テンプレート_DB!$G$3:$G$65423,MATCH($C46&amp;"-"&amp;$D46&amp;"-"&amp;L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M46" s="297">
        <f t="shared" si="19"/>
        <v>0</v>
      </c>
      <c r="N46" s="612">
        <f>IFERROR(INDEX(別紙_テンプレート_DB!$F$3:$F$65423,MATCH($C46&amp;"-"&amp;$D46&amp;"-"&amp;L$2&amp;"-"&amp;$E46,INDEX(別紙_テンプレート_DB!$A$3:$A$65423&amp;"-"&amp;別紙_テンプレート_DB!$C$3:$C$65423&amp;"-"&amp;別紙_テンプレート_DB!$D$3:$D$65423&amp;"-"&amp;別紙_テンプレート_DB!$E$3:$E$65423,),0)),0)</f>
        <v>0</v>
      </c>
      <c r="O46" s="532"/>
      <c r="P46" s="535"/>
      <c r="Q46" s="532"/>
      <c r="R46" s="532"/>
      <c r="S46" s="535"/>
      <c r="T46" s="532"/>
      <c r="U46" s="532"/>
      <c r="V46" s="535"/>
      <c r="W46" s="532"/>
      <c r="X46" s="532"/>
      <c r="Y46" s="535"/>
      <c r="Z46" s="532"/>
    </row>
    <row r="47" spans="1:26" s="269" customFormat="1" ht="12" customHeight="1" outlineLevel="1" x14ac:dyDescent="0.45">
      <c r="A47" s="803"/>
      <c r="B47" s="577" t="s">
        <v>387</v>
      </c>
      <c r="C47" s="295">
        <v>0</v>
      </c>
      <c r="D47" s="295">
        <v>6601</v>
      </c>
      <c r="E47" s="295">
        <v>3</v>
      </c>
      <c r="F47" s="613">
        <f t="shared" si="20"/>
        <v>0</v>
      </c>
      <c r="G47" s="297">
        <f t="shared" si="17"/>
        <v>0</v>
      </c>
      <c r="H47" s="614">
        <f t="shared" si="21"/>
        <v>0</v>
      </c>
      <c r="I47" s="611">
        <f>IFERROR(INDEX(別紙_テンプレート_DB!$G$3:$G$65423,MATCH($C47&amp;"-"&amp;$D47&amp;"-"&amp;I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J47" s="297">
        <f t="shared" si="18"/>
        <v>0</v>
      </c>
      <c r="K47" s="612">
        <f>IFERROR(INDEX(別紙_テンプレート_DB!$F$3:$F$65423,MATCH($C47&amp;"-"&amp;$D47&amp;"-"&amp;I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L47" s="611">
        <f>IFERROR(INDEX(別紙_テンプレート_DB!$G$3:$G$65423,MATCH($C47&amp;"-"&amp;$D47&amp;"-"&amp;L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M47" s="297">
        <f t="shared" si="19"/>
        <v>0</v>
      </c>
      <c r="N47" s="612">
        <f>IFERROR(INDEX(別紙_テンプレート_DB!$F$3:$F$65423,MATCH($C47&amp;"-"&amp;$D47&amp;"-"&amp;L$2&amp;"-"&amp;$E47,INDEX(別紙_テンプレート_DB!$A$3:$A$65423&amp;"-"&amp;別紙_テンプレート_DB!$C$3:$C$65423&amp;"-"&amp;別紙_テンプレート_DB!$D$3:$D$65423&amp;"-"&amp;別紙_テンプレート_DB!$E$3:$E$65423,),0)),0)</f>
        <v>0</v>
      </c>
      <c r="O47" s="532"/>
      <c r="P47" s="535"/>
      <c r="Q47" s="532"/>
      <c r="R47" s="532"/>
      <c r="S47" s="535"/>
      <c r="T47" s="532"/>
      <c r="U47" s="532"/>
      <c r="V47" s="535"/>
      <c r="W47" s="532"/>
      <c r="X47" s="532"/>
      <c r="Y47" s="535"/>
      <c r="Z47" s="532"/>
    </row>
    <row r="48" spans="1:26" s="269" customFormat="1" ht="12" customHeight="1" outlineLevel="1" x14ac:dyDescent="0.45">
      <c r="A48" s="803"/>
      <c r="B48" s="577" t="s">
        <v>215</v>
      </c>
      <c r="C48" s="295">
        <v>0</v>
      </c>
      <c r="D48" s="295">
        <v>6601</v>
      </c>
      <c r="E48" s="295">
        <v>106</v>
      </c>
      <c r="F48" s="613">
        <f t="shared" si="20"/>
        <v>0</v>
      </c>
      <c r="G48" s="297">
        <f t="shared" si="17"/>
        <v>0</v>
      </c>
      <c r="H48" s="614">
        <f t="shared" si="21"/>
        <v>0</v>
      </c>
      <c r="I48" s="611">
        <f>IFERROR(INDEX(別紙_テンプレート_DB!$G$3:$G$65423,MATCH($C48&amp;"-"&amp;$D48&amp;"-"&amp;I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J48" s="297">
        <f t="shared" si="18"/>
        <v>0</v>
      </c>
      <c r="K48" s="612">
        <f>IFERROR(INDEX(別紙_テンプレート_DB!$F$3:$F$65423,MATCH($C48&amp;"-"&amp;$D48&amp;"-"&amp;I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L48" s="611">
        <f>IFERROR(INDEX(別紙_テンプレート_DB!$G$3:$G$65423,MATCH($C48&amp;"-"&amp;$D48&amp;"-"&amp;L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M48" s="297">
        <f t="shared" si="19"/>
        <v>0</v>
      </c>
      <c r="N48" s="612">
        <f>IFERROR(INDEX(別紙_テンプレート_DB!$F$3:$F$65423,MATCH($C48&amp;"-"&amp;$D48&amp;"-"&amp;L$2&amp;"-"&amp;$E48,INDEX(別紙_テンプレート_DB!$A$3:$A$65423&amp;"-"&amp;別紙_テンプレート_DB!$C$3:$C$65423&amp;"-"&amp;別紙_テンプレート_DB!$D$3:$D$65423&amp;"-"&amp;別紙_テンプレート_DB!$E$3:$E$65423,),0)),0)</f>
        <v>0</v>
      </c>
      <c r="O48" s="532"/>
      <c r="P48" s="535"/>
      <c r="Q48" s="532"/>
      <c r="R48" s="532"/>
      <c r="S48" s="535"/>
      <c r="T48" s="532"/>
      <c r="U48" s="532"/>
      <c r="V48" s="535"/>
      <c r="W48" s="532"/>
      <c r="X48" s="532"/>
      <c r="Y48" s="535"/>
      <c r="Z48" s="532"/>
    </row>
    <row r="49" spans="1:26" s="269" customFormat="1" ht="12" customHeight="1" outlineLevel="1" x14ac:dyDescent="0.45">
      <c r="A49" s="803"/>
      <c r="B49" s="584" t="s">
        <v>216</v>
      </c>
      <c r="C49" s="300">
        <v>0</v>
      </c>
      <c r="D49" s="300">
        <v>6601</v>
      </c>
      <c r="E49" s="300">
        <v>4</v>
      </c>
      <c r="F49" s="615">
        <f t="shared" si="20"/>
        <v>0</v>
      </c>
      <c r="G49" s="302">
        <f t="shared" si="17"/>
        <v>0</v>
      </c>
      <c r="H49" s="616">
        <f t="shared" si="21"/>
        <v>0</v>
      </c>
      <c r="I49" s="611">
        <f>IFERROR(INDEX(別紙_テンプレート_DB!$G$3:$G$65423,MATCH($C49&amp;"-"&amp;$D49&amp;"-"&amp;I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J49" s="302">
        <f t="shared" si="18"/>
        <v>0</v>
      </c>
      <c r="K49" s="612">
        <f>IFERROR(INDEX(別紙_テンプレート_DB!$F$3:$F$65423,MATCH($C49&amp;"-"&amp;$D49&amp;"-"&amp;I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L49" s="611">
        <f>IFERROR(INDEX(別紙_テンプレート_DB!$G$3:$G$65423,MATCH($C49&amp;"-"&amp;$D49&amp;"-"&amp;L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M49" s="302">
        <f t="shared" si="19"/>
        <v>0</v>
      </c>
      <c r="N49" s="612">
        <f>IFERROR(INDEX(別紙_テンプレート_DB!$F$3:$F$65423,MATCH($C49&amp;"-"&amp;$D49&amp;"-"&amp;L$2&amp;"-"&amp;$E49,INDEX(別紙_テンプレート_DB!$A$3:$A$65423&amp;"-"&amp;別紙_テンプレート_DB!$C$3:$C$65423&amp;"-"&amp;別紙_テンプレート_DB!$D$3:$D$65423&amp;"-"&amp;別紙_テンプレート_DB!$E$3:$E$65423,),0)),0)</f>
        <v>0</v>
      </c>
      <c r="O49" s="532"/>
      <c r="P49" s="535"/>
      <c r="Q49" s="532"/>
      <c r="R49" s="532"/>
      <c r="S49" s="535"/>
      <c r="T49" s="532"/>
      <c r="U49" s="532"/>
      <c r="V49" s="535"/>
      <c r="W49" s="532"/>
      <c r="X49" s="532"/>
      <c r="Y49" s="535"/>
      <c r="Z49" s="532"/>
    </row>
    <row r="50" spans="1:26" ht="0.15" customHeight="1" outlineLevel="1" x14ac:dyDescent="0.45">
      <c r="A50" s="804"/>
      <c r="B50" s="304" t="s">
        <v>217</v>
      </c>
      <c r="C50" s="305"/>
      <c r="D50" s="306">
        <v>6601</v>
      </c>
      <c r="E50" s="306">
        <v>20</v>
      </c>
      <c r="F50" s="605">
        <f t="shared" si="20"/>
        <v>0</v>
      </c>
      <c r="G50" s="617" t="s">
        <v>218</v>
      </c>
      <c r="H50" s="618">
        <f t="shared" si="21"/>
        <v>0</v>
      </c>
      <c r="I50" s="619">
        <f>IFERROR(INDEX(別紙_テンプレート_DB!$AB$3:$AB$65423,MATCH($D50&amp;"-"&amp;I$2,INDEX(別紙_テンプレート_DB!$Y$3:$Y$65423&amp;"-"&amp;別紙_テンプレート_DB!$Z$3:$Z$65423,),0)),0)</f>
        <v>0</v>
      </c>
      <c r="J50" s="617" t="s">
        <v>219</v>
      </c>
      <c r="K50" s="620">
        <f>IFERROR(INDEX(別紙_テンプレート_DB!$AA$3:$AA$65423,MATCH($D50&amp;"-"&amp;I$2,INDEX(別紙_テンプレート_DB!$Y$3:$Y$65423&amp;"-"&amp;別紙_テンプレート_DB!$Z$3:$Z$65423,),0)),0)</f>
        <v>0</v>
      </c>
      <c r="L50" s="619">
        <f>IFERROR(INDEX(別紙_テンプレート_DB!$AB$3:$AB$65423,MATCH($D50&amp;"-"&amp;L$2,INDEX(別紙_テンプレート_DB!$Y$3:$Y$65423&amp;"-"&amp;別紙_テンプレート_DB!$Z$3:$Z$65423,),0)),0)</f>
        <v>0</v>
      </c>
      <c r="M50" s="617" t="s">
        <v>219</v>
      </c>
      <c r="N50" s="620">
        <f>IFERROR(INDEX(別紙_テンプレート_DB!$AA$3:$AA$65423,MATCH($D50&amp;"-"&amp;L$2,INDEX(別紙_テンプレート_DB!$Y$3:$Y$65423&amp;"-"&amp;別紙_テンプレート_DB!$Z$3:$Z$65423,),0)),0)</f>
        <v>0</v>
      </c>
      <c r="O50" s="532"/>
      <c r="P50" s="312"/>
      <c r="Q50" s="532"/>
      <c r="R50" s="532"/>
      <c r="S50" s="312"/>
      <c r="T50" s="532"/>
      <c r="U50" s="532"/>
      <c r="V50" s="312"/>
      <c r="W50" s="532"/>
      <c r="X50" s="532"/>
      <c r="Y50" s="312"/>
      <c r="Z50" s="532"/>
    </row>
    <row r="51" spans="1:26" ht="13.5" customHeight="1" collapsed="1" x14ac:dyDescent="0.45">
      <c r="A51" s="802" t="s">
        <v>223</v>
      </c>
      <c r="B51" s="604" t="s">
        <v>221</v>
      </c>
      <c r="C51" s="314"/>
      <c r="D51" s="314">
        <v>3001</v>
      </c>
      <c r="E51" s="314"/>
      <c r="F51" s="605">
        <f t="shared" si="20"/>
        <v>0</v>
      </c>
      <c r="G51" s="315">
        <f t="shared" ref="G51:G57" si="22">IF(ISERROR(F51/H51),0,F51/H51)</f>
        <v>0</v>
      </c>
      <c r="H51" s="606">
        <f t="shared" si="21"/>
        <v>0</v>
      </c>
      <c r="I51" s="607">
        <f>SUMIF($D52:$D57,$D51,I52:I57)</f>
        <v>0</v>
      </c>
      <c r="J51" s="315">
        <f t="shared" ref="J51:J57" si="23">IF(ISERROR(I51/K51),0,I51/K51)</f>
        <v>0</v>
      </c>
      <c r="K51" s="608">
        <f>SUM(K52:K57)</f>
        <v>0</v>
      </c>
      <c r="L51" s="607">
        <f>SUMIF($D52:$D57,$D51,L52:L57)</f>
        <v>0</v>
      </c>
      <c r="M51" s="315">
        <f t="shared" ref="M51:M57" si="24">IF(ISERROR(L51/N51),0,L51/N51)</f>
        <v>0</v>
      </c>
      <c r="N51" s="608">
        <f>SUM(N52:N57)</f>
        <v>0</v>
      </c>
      <c r="O51" s="532"/>
      <c r="P51" s="535"/>
      <c r="Q51" s="532"/>
      <c r="R51" s="532"/>
      <c r="S51" s="535"/>
      <c r="T51" s="532"/>
      <c r="U51" s="532"/>
      <c r="V51" s="535"/>
      <c r="W51" s="532"/>
      <c r="X51" s="532"/>
      <c r="Y51" s="535"/>
      <c r="Z51" s="532"/>
    </row>
    <row r="52" spans="1:26" s="269" customFormat="1" ht="12" customHeight="1" outlineLevel="1" x14ac:dyDescent="0.45">
      <c r="A52" s="803"/>
      <c r="B52" s="570" t="s">
        <v>210</v>
      </c>
      <c r="C52" s="286">
        <v>0</v>
      </c>
      <c r="D52" s="286">
        <v>3001</v>
      </c>
      <c r="E52" s="286">
        <v>0</v>
      </c>
      <c r="F52" s="609">
        <f t="shared" si="20"/>
        <v>0</v>
      </c>
      <c r="G52" s="288">
        <f t="shared" si="22"/>
        <v>0</v>
      </c>
      <c r="H52" s="610">
        <f>SUMIF(I$3:N$3,$H$3,I52:N52)</f>
        <v>0</v>
      </c>
      <c r="I52" s="611">
        <f>IFERROR(INDEX(別紙_テンプレート_DB!$G$3:$G$65423,MATCH($C52&amp;"-"&amp;$D52&amp;"-"&amp;I$2&amp;"-"&amp;$E52,INDEX(別紙_テンプレート_DB!$A$3:$A$65423&amp;"-"&amp;別紙_テンプレート_DB!$C$3:$C$65423&amp;"-"&amp;別紙_テンプレート_DB!$D$3:$D$65423&amp;"-"&amp;別紙_テンプレート_DB!$E$3:$E$65423,),0)),0)</f>
        <v>0</v>
      </c>
      <c r="J52" s="288">
        <f t="shared" si="23"/>
        <v>0</v>
      </c>
      <c r="K52" s="612">
        <f>IFERROR(INDEX(別紙_テンプレート_DB!$F$3:$F$65423,MATCH($C52&amp;"-"&amp;$D52&amp;"-"&amp;I$2&amp;"-"&amp;$E52,INDEX(別紙_テンプレート_DB!$A$3:$A$65423&amp;"-"&amp;別紙_テンプレート_DB!$C$3:$C$65423&amp;"-"&amp;別紙_テンプレート_DB!$D$3:$D$65423&amp;"-"&amp;別紙_テンプレート_DB!$E$3:$E$65423,),0)),0)</f>
        <v>0</v>
      </c>
      <c r="L52" s="611">
        <f>IFERROR(INDEX(別紙_テンプレート_DB!$G$3:$G$65423,MATCH($C52&amp;"-"&amp;$D52&amp;"-"&amp;L$2&amp;"-"&amp;$E52,INDEX(別紙_テンプレート_DB!$A$3:$A$65423&amp;"-"&amp;別紙_テンプレート_DB!$C$3:$C$65423&amp;"-"&amp;別紙_テンプレート_DB!$D$3:$D$65423&amp;"-"&amp;別紙_テンプレート_DB!$E$3:$E$65423,),0)),0)</f>
        <v>0</v>
      </c>
      <c r="M52" s="288">
        <f t="shared" si="24"/>
        <v>0</v>
      </c>
      <c r="N52" s="612">
        <f>IFERROR(INDEX(別紙_テンプレート_DB!$F$3:$F$65423,MATCH($C52&amp;"-"&amp;$D52&amp;"-"&amp;L$2&amp;"-"&amp;$E52,INDEX(別紙_テンプレート_DB!$A$3:$A$65423&amp;"-"&amp;別紙_テンプレート_DB!$C$3:$C$65423&amp;"-"&amp;別紙_テンプレート_DB!$D$3:$D$65423&amp;"-"&amp;別紙_テンプレート_DB!$E$3:$E$65423,),0)),0)</f>
        <v>0</v>
      </c>
      <c r="O52" s="532"/>
      <c r="P52" s="535"/>
      <c r="Q52" s="532"/>
      <c r="R52" s="532"/>
      <c r="S52" s="535"/>
      <c r="T52" s="532"/>
      <c r="U52" s="532"/>
      <c r="V52" s="535"/>
      <c r="W52" s="532"/>
      <c r="X52" s="532"/>
      <c r="Y52" s="535"/>
      <c r="Z52" s="532"/>
    </row>
    <row r="53" spans="1:26" s="269" customFormat="1" ht="12" customHeight="1" outlineLevel="1" x14ac:dyDescent="0.45">
      <c r="A53" s="803"/>
      <c r="B53" s="577" t="s">
        <v>212</v>
      </c>
      <c r="C53" s="295">
        <v>0</v>
      </c>
      <c r="D53" s="295">
        <v>3001</v>
      </c>
      <c r="E53" s="295">
        <v>1</v>
      </c>
      <c r="F53" s="613">
        <f>SUMIF(I$3:N$3,$F$3,I53:N53)</f>
        <v>0</v>
      </c>
      <c r="G53" s="297">
        <f t="shared" si="22"/>
        <v>0</v>
      </c>
      <c r="H53" s="614">
        <f>SUMIF(I$3:N$3,$H$3,I53:N53)</f>
        <v>0</v>
      </c>
      <c r="I53" s="611">
        <f>IFERROR(INDEX(別紙_テンプレート_DB!$G$3:$G$65423,MATCH($C53&amp;"-"&amp;$D53&amp;"-"&amp;I$2&amp;"-"&amp;$E53,INDEX(別紙_テンプレート_DB!$A$3:$A$65423&amp;"-"&amp;別紙_テンプレート_DB!$C$3:$C$65423&amp;"-"&amp;別紙_テンプレート_DB!$D$3:$D$65423&amp;"-"&amp;別紙_テンプレート_DB!$E$3:$E$65423,),0)),0)</f>
        <v>0</v>
      </c>
      <c r="J53" s="297">
        <f t="shared" si="23"/>
        <v>0</v>
      </c>
      <c r="K53" s="612">
        <f>IFERROR(INDEX(別紙_テンプレート_DB!$F$3:$F$65423,MATCH($C53&amp;"-"&amp;$D53&amp;"-"&amp;I$2&amp;"-"&amp;$E53,INDEX(別紙_テンプレート_DB!$A$3:$A$65423&amp;"-"&amp;別紙_テンプレート_DB!$C$3:$C$65423&amp;"-"&amp;別紙_テンプレート_DB!$D$3:$D$65423&amp;"-"&amp;別紙_テンプレート_DB!$E$3:$E$65423,),0)),0)</f>
        <v>0</v>
      </c>
      <c r="L53" s="611">
        <f>IFERROR(INDEX(別紙_テンプレート_DB!$G$3:$G$65423,MATCH($C53&amp;"-"&amp;$D53&amp;"-"&amp;L$2&amp;"-"&amp;$E53,INDEX(別紙_テンプレート_DB!$A$3:$A$65423&amp;"-"&amp;別紙_テンプレート_DB!$C$3:$C$65423&amp;"-"&amp;別紙_テンプレート_DB!$D$3:$D$65423&amp;"-"&amp;別紙_テンプレート_DB!$E$3:$E$65423,),0)),0)</f>
        <v>0</v>
      </c>
      <c r="M53" s="297">
        <f t="shared" si="24"/>
        <v>0</v>
      </c>
      <c r="N53" s="612">
        <f>IFERROR(INDEX(別紙_テンプレート_DB!$F$3:$F$65423,MATCH($C53&amp;"-"&amp;$D53&amp;"-"&amp;L$2&amp;"-"&amp;$E53,INDEX(別紙_テンプレート_DB!$A$3:$A$65423&amp;"-"&amp;別紙_テンプレート_DB!$C$3:$C$65423&amp;"-"&amp;別紙_テンプレート_DB!$D$3:$D$65423&amp;"-"&amp;別紙_テンプレート_DB!$E$3:$E$65423,),0)),0)</f>
        <v>0</v>
      </c>
      <c r="O53" s="532"/>
      <c r="P53" s="535"/>
      <c r="Q53" s="532"/>
      <c r="R53" s="532"/>
      <c r="S53" s="535"/>
      <c r="T53" s="532"/>
      <c r="U53" s="532"/>
      <c r="V53" s="535"/>
      <c r="W53" s="532"/>
      <c r="X53" s="532"/>
      <c r="Y53" s="535"/>
      <c r="Z53" s="532"/>
    </row>
    <row r="54" spans="1:26" s="269" customFormat="1" ht="12" customHeight="1" outlineLevel="1" x14ac:dyDescent="0.45">
      <c r="A54" s="803"/>
      <c r="B54" s="577" t="s">
        <v>213</v>
      </c>
      <c r="C54" s="295">
        <v>0</v>
      </c>
      <c r="D54" s="295">
        <v>3001</v>
      </c>
      <c r="E54" s="295">
        <v>2</v>
      </c>
      <c r="F54" s="613">
        <f t="shared" ref="F54:F60" si="25">SUMIF(I$3:N$3,$F$3,I54:N54)</f>
        <v>0</v>
      </c>
      <c r="G54" s="297">
        <f t="shared" si="22"/>
        <v>0</v>
      </c>
      <c r="H54" s="614">
        <f>SUMIF(I$3:N$3,$H$3,I54:N54)</f>
        <v>0</v>
      </c>
      <c r="I54" s="611">
        <f>IFERROR(INDEX(別紙_テンプレート_DB!$G$3:$G$65423,MATCH($C54&amp;"-"&amp;$D54&amp;"-"&amp;I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J54" s="297">
        <f t="shared" si="23"/>
        <v>0</v>
      </c>
      <c r="K54" s="612">
        <f>IFERROR(INDEX(別紙_テンプレート_DB!$F$3:$F$65423,MATCH($C54&amp;"-"&amp;$D54&amp;"-"&amp;I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L54" s="611">
        <f>IFERROR(INDEX(別紙_テンプレート_DB!$G$3:$G$65423,MATCH($C54&amp;"-"&amp;$D54&amp;"-"&amp;L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M54" s="297">
        <f t="shared" si="24"/>
        <v>0</v>
      </c>
      <c r="N54" s="612">
        <f>IFERROR(INDEX(別紙_テンプレート_DB!$F$3:$F$65423,MATCH($C54&amp;"-"&amp;$D54&amp;"-"&amp;L$2&amp;"-"&amp;$E54,INDEX(別紙_テンプレート_DB!$A$3:$A$65423&amp;"-"&amp;別紙_テンプレート_DB!$C$3:$C$65423&amp;"-"&amp;別紙_テンプレート_DB!$D$3:$D$65423&amp;"-"&amp;別紙_テンプレート_DB!$E$3:$E$65423,),0)),0)</f>
        <v>0</v>
      </c>
      <c r="O54" s="532"/>
      <c r="P54" s="535"/>
      <c r="Q54" s="532"/>
      <c r="R54" s="532"/>
      <c r="S54" s="535"/>
      <c r="T54" s="532"/>
      <c r="U54" s="532"/>
      <c r="V54" s="535"/>
      <c r="W54" s="532"/>
      <c r="X54" s="532"/>
      <c r="Y54" s="535"/>
      <c r="Z54" s="532"/>
    </row>
    <row r="55" spans="1:26" s="269" customFormat="1" ht="12" customHeight="1" outlineLevel="1" x14ac:dyDescent="0.45">
      <c r="A55" s="803"/>
      <c r="B55" s="577" t="s">
        <v>387</v>
      </c>
      <c r="C55" s="295">
        <v>0</v>
      </c>
      <c r="D55" s="295">
        <v>3001</v>
      </c>
      <c r="E55" s="295">
        <v>3</v>
      </c>
      <c r="F55" s="613">
        <f t="shared" si="25"/>
        <v>0</v>
      </c>
      <c r="G55" s="297">
        <f t="shared" si="22"/>
        <v>0</v>
      </c>
      <c r="H55" s="614">
        <f>SUMIF(I$3:N$3,$H$3,I55:N55)</f>
        <v>0</v>
      </c>
      <c r="I55" s="611">
        <f>IFERROR(INDEX(別紙_テンプレート_DB!$G$3:$G$65423,MATCH($C55&amp;"-"&amp;$D55&amp;"-"&amp;I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J55" s="297">
        <f t="shared" si="23"/>
        <v>0</v>
      </c>
      <c r="K55" s="612">
        <f>IFERROR(INDEX(別紙_テンプレート_DB!$F$3:$F$65423,MATCH($C55&amp;"-"&amp;$D55&amp;"-"&amp;I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L55" s="611">
        <f>IFERROR(INDEX(別紙_テンプレート_DB!$G$3:$G$65423,MATCH($C55&amp;"-"&amp;$D55&amp;"-"&amp;L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M55" s="297">
        <f t="shared" si="24"/>
        <v>0</v>
      </c>
      <c r="N55" s="612">
        <f>IFERROR(INDEX(別紙_テンプレート_DB!$F$3:$F$65423,MATCH($C55&amp;"-"&amp;$D55&amp;"-"&amp;L$2&amp;"-"&amp;$E55,INDEX(別紙_テンプレート_DB!$A$3:$A$65423&amp;"-"&amp;別紙_テンプレート_DB!$C$3:$C$65423&amp;"-"&amp;別紙_テンプレート_DB!$D$3:$D$65423&amp;"-"&amp;別紙_テンプレート_DB!$E$3:$E$65423,),0)),0)</f>
        <v>0</v>
      </c>
      <c r="O55" s="532"/>
      <c r="P55" s="535"/>
      <c r="Q55" s="532"/>
      <c r="R55" s="532"/>
      <c r="S55" s="535"/>
      <c r="T55" s="532"/>
      <c r="U55" s="532"/>
      <c r="V55" s="535"/>
      <c r="W55" s="532"/>
      <c r="X55" s="532"/>
      <c r="Y55" s="535"/>
      <c r="Z55" s="532"/>
    </row>
    <row r="56" spans="1:26" s="269" customFormat="1" ht="12" customHeight="1" outlineLevel="1" x14ac:dyDescent="0.45">
      <c r="A56" s="803"/>
      <c r="B56" s="577" t="s">
        <v>215</v>
      </c>
      <c r="C56" s="295">
        <v>0</v>
      </c>
      <c r="D56" s="295">
        <v>3001</v>
      </c>
      <c r="E56" s="295">
        <v>106</v>
      </c>
      <c r="F56" s="613">
        <f t="shared" si="25"/>
        <v>0</v>
      </c>
      <c r="G56" s="297">
        <f t="shared" si="22"/>
        <v>0</v>
      </c>
      <c r="H56" s="614">
        <f t="shared" ref="H56:H88" si="26">SUMIF(I$3:N$3,$H$3,I56:N56)</f>
        <v>0</v>
      </c>
      <c r="I56" s="611">
        <f>IFERROR(INDEX(別紙_テンプレート_DB!$G$3:$G$65423,MATCH($C56&amp;"-"&amp;$D56&amp;"-"&amp;I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J56" s="297">
        <f t="shared" si="23"/>
        <v>0</v>
      </c>
      <c r="K56" s="612">
        <f>IFERROR(INDEX(別紙_テンプレート_DB!$F$3:$F$65423,MATCH($C56&amp;"-"&amp;$D56&amp;"-"&amp;I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L56" s="611">
        <f>IFERROR(INDEX(別紙_テンプレート_DB!$G$3:$G$65423,MATCH($C56&amp;"-"&amp;$D56&amp;"-"&amp;L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M56" s="297">
        <f t="shared" si="24"/>
        <v>0</v>
      </c>
      <c r="N56" s="612">
        <f>IFERROR(INDEX(別紙_テンプレート_DB!$F$3:$F$65423,MATCH($C56&amp;"-"&amp;$D56&amp;"-"&amp;L$2&amp;"-"&amp;$E56,INDEX(別紙_テンプレート_DB!$A$3:$A$65423&amp;"-"&amp;別紙_テンプレート_DB!$C$3:$C$65423&amp;"-"&amp;別紙_テンプレート_DB!$D$3:$D$65423&amp;"-"&amp;別紙_テンプレート_DB!$E$3:$E$65423,),0)),0)</f>
        <v>0</v>
      </c>
      <c r="O56" s="532"/>
      <c r="P56" s="535"/>
      <c r="Q56" s="532"/>
      <c r="R56" s="532"/>
      <c r="S56" s="535"/>
      <c r="T56" s="532"/>
      <c r="U56" s="532"/>
      <c r="V56" s="535"/>
      <c r="W56" s="532"/>
      <c r="X56" s="532"/>
      <c r="Y56" s="535"/>
      <c r="Z56" s="532"/>
    </row>
    <row r="57" spans="1:26" s="269" customFormat="1" ht="12" customHeight="1" outlineLevel="1" x14ac:dyDescent="0.45">
      <c r="A57" s="803"/>
      <c r="B57" s="584" t="s">
        <v>216</v>
      </c>
      <c r="C57" s="300">
        <v>0</v>
      </c>
      <c r="D57" s="300">
        <v>3001</v>
      </c>
      <c r="E57" s="300">
        <v>4</v>
      </c>
      <c r="F57" s="615">
        <f t="shared" si="25"/>
        <v>0</v>
      </c>
      <c r="G57" s="302">
        <f t="shared" si="22"/>
        <v>0</v>
      </c>
      <c r="H57" s="616">
        <f t="shared" si="26"/>
        <v>0</v>
      </c>
      <c r="I57" s="611">
        <f>IFERROR(INDEX(別紙_テンプレート_DB!$G$3:$G$65423,MATCH($C57&amp;"-"&amp;$D57&amp;"-"&amp;I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J57" s="302">
        <f t="shared" si="23"/>
        <v>0</v>
      </c>
      <c r="K57" s="612">
        <f>IFERROR(INDEX(別紙_テンプレート_DB!$F$3:$F$65423,MATCH($C57&amp;"-"&amp;$D57&amp;"-"&amp;I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L57" s="611">
        <f>IFERROR(INDEX(別紙_テンプレート_DB!$G$3:$G$65423,MATCH($C57&amp;"-"&amp;$D57&amp;"-"&amp;L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M57" s="302">
        <f t="shared" si="24"/>
        <v>0</v>
      </c>
      <c r="N57" s="612">
        <f>IFERROR(INDEX(別紙_テンプレート_DB!$F$3:$F$65423,MATCH($C57&amp;"-"&amp;$D57&amp;"-"&amp;L$2&amp;"-"&amp;$E57,INDEX(別紙_テンプレート_DB!$A$3:$A$65423&amp;"-"&amp;別紙_テンプレート_DB!$C$3:$C$65423&amp;"-"&amp;別紙_テンプレート_DB!$D$3:$D$65423&amp;"-"&amp;別紙_テンプレート_DB!$E$3:$E$65423,),0)),0)</f>
        <v>0</v>
      </c>
      <c r="O57" s="532"/>
      <c r="P57" s="535"/>
      <c r="Q57" s="532"/>
      <c r="R57" s="532"/>
      <c r="S57" s="535"/>
      <c r="T57" s="532"/>
      <c r="U57" s="532"/>
      <c r="V57" s="535"/>
      <c r="W57" s="532"/>
      <c r="X57" s="532"/>
      <c r="Y57" s="535"/>
      <c r="Z57" s="532"/>
    </row>
    <row r="58" spans="1:26" ht="0.15" customHeight="1" outlineLevel="1" x14ac:dyDescent="0.45">
      <c r="A58" s="804"/>
      <c r="B58" s="304" t="s">
        <v>217</v>
      </c>
      <c r="C58" s="305"/>
      <c r="D58" s="306">
        <v>3001</v>
      </c>
      <c r="E58" s="306">
        <v>20</v>
      </c>
      <c r="F58" s="605">
        <f t="shared" si="25"/>
        <v>0</v>
      </c>
      <c r="G58" s="617" t="s">
        <v>218</v>
      </c>
      <c r="H58" s="618">
        <f t="shared" si="26"/>
        <v>0</v>
      </c>
      <c r="I58" s="619">
        <f>IFERROR(INDEX(別紙_テンプレート_DB!$AB$3:$AB$65423,MATCH($D58&amp;"-"&amp;I$2,INDEX(別紙_テンプレート_DB!$Y$3:$Y$65423&amp;"-"&amp;別紙_テンプレート_DB!$Z$3:$Z$65423,),0)),0)</f>
        <v>0</v>
      </c>
      <c r="J58" s="617" t="s">
        <v>219</v>
      </c>
      <c r="K58" s="620">
        <f>IFERROR(INDEX(別紙_テンプレート_DB!$AA$3:$AA$65423,MATCH($D58&amp;"-"&amp;I$2,INDEX(別紙_テンプレート_DB!$Y$3:$Y$65423&amp;"-"&amp;別紙_テンプレート_DB!$Z$3:$Z$65423,),0)),0)</f>
        <v>0</v>
      </c>
      <c r="L58" s="619">
        <f>IFERROR(INDEX(別紙_テンプレート_DB!$AB$3:$AB$65423,MATCH($D58&amp;"-"&amp;L$2,INDEX(別紙_テンプレート_DB!$Y$3:$Y$65423&amp;"-"&amp;別紙_テンプレート_DB!$Z$3:$Z$65423,),0)),0)</f>
        <v>0</v>
      </c>
      <c r="M58" s="617" t="s">
        <v>219</v>
      </c>
      <c r="N58" s="620">
        <f>IFERROR(INDEX(別紙_テンプレート_DB!$AA$3:$AA$65423,MATCH($D58&amp;"-"&amp;L$2,INDEX(別紙_テンプレート_DB!$Y$3:$Y$65423&amp;"-"&amp;別紙_テンプレート_DB!$Z$3:$Z$65423,),0)),0)</f>
        <v>0</v>
      </c>
      <c r="O58" s="532"/>
      <c r="P58" s="312"/>
      <c r="Q58" s="532"/>
      <c r="R58" s="532"/>
      <c r="S58" s="312"/>
      <c r="T58" s="532"/>
      <c r="U58" s="532"/>
      <c r="V58" s="312"/>
      <c r="W58" s="532"/>
      <c r="X58" s="532"/>
      <c r="Y58" s="312"/>
      <c r="Z58" s="532"/>
    </row>
    <row r="59" spans="1:26" ht="13.5" customHeight="1" collapsed="1" x14ac:dyDescent="0.45">
      <c r="A59" s="802" t="s">
        <v>225</v>
      </c>
      <c r="B59" s="604" t="s">
        <v>221</v>
      </c>
      <c r="C59" s="314"/>
      <c r="D59" s="314">
        <v>9803</v>
      </c>
      <c r="E59" s="314"/>
      <c r="F59" s="605">
        <f t="shared" si="25"/>
        <v>0</v>
      </c>
      <c r="G59" s="315">
        <f t="shared" ref="G59:G65" si="27">IF(ISERROR(F59/H59),0,F59/H59)</f>
        <v>0</v>
      </c>
      <c r="H59" s="606">
        <f t="shared" si="26"/>
        <v>0</v>
      </c>
      <c r="I59" s="607">
        <f>SUMIF($D60:$D65,$D59,I60:I65)</f>
        <v>0</v>
      </c>
      <c r="J59" s="315">
        <f t="shared" ref="J59:J65" si="28">IF(ISERROR(I59/K59),0,I59/K59)</f>
        <v>0</v>
      </c>
      <c r="K59" s="608">
        <f>SUM(K60:K65)</f>
        <v>0</v>
      </c>
      <c r="L59" s="607">
        <f>SUMIF($D60:$D65,$D59,L60:L65)</f>
        <v>0</v>
      </c>
      <c r="M59" s="315">
        <f t="shared" ref="M59:M65" si="29">IF(ISERROR(L59/N59),0,L59/N59)</f>
        <v>0</v>
      </c>
      <c r="N59" s="608">
        <f>SUM(N60:N65)</f>
        <v>0</v>
      </c>
      <c r="O59" s="532"/>
      <c r="P59" s="535"/>
      <c r="Q59" s="532"/>
      <c r="R59" s="532"/>
      <c r="S59" s="535"/>
      <c r="T59" s="532"/>
      <c r="U59" s="532"/>
      <c r="V59" s="535"/>
      <c r="W59" s="532"/>
      <c r="X59" s="532"/>
      <c r="Y59" s="535"/>
      <c r="Z59" s="532"/>
    </row>
    <row r="60" spans="1:26" s="269" customFormat="1" ht="12" customHeight="1" outlineLevel="1" x14ac:dyDescent="0.45">
      <c r="A60" s="803"/>
      <c r="B60" s="570" t="s">
        <v>210</v>
      </c>
      <c r="C60" s="286">
        <v>0</v>
      </c>
      <c r="D60" s="286">
        <v>9803</v>
      </c>
      <c r="E60" s="286">
        <v>0</v>
      </c>
      <c r="F60" s="609">
        <f t="shared" si="25"/>
        <v>0</v>
      </c>
      <c r="G60" s="288">
        <f t="shared" si="27"/>
        <v>0</v>
      </c>
      <c r="H60" s="610">
        <f t="shared" si="26"/>
        <v>0</v>
      </c>
      <c r="I60" s="611">
        <f>IFERROR(INDEX(別紙_テンプレート_DB!$G$3:$G$65423,MATCH($C60&amp;"-"&amp;$D60&amp;"-"&amp;I$2&amp;"-"&amp;$E60,INDEX(別紙_テンプレート_DB!$A$3:$A$65423&amp;"-"&amp;別紙_テンプレート_DB!$C$3:$C$65423&amp;"-"&amp;別紙_テンプレート_DB!$D$3:$D$65423&amp;"-"&amp;別紙_テンプレート_DB!$E$3:$E$65423,),0)),0)</f>
        <v>0</v>
      </c>
      <c r="J60" s="288">
        <f t="shared" si="28"/>
        <v>0</v>
      </c>
      <c r="K60" s="612">
        <f>IFERROR(INDEX(別紙_テンプレート_DB!$F$3:$F$65423,MATCH($C60&amp;"-"&amp;$D60&amp;"-"&amp;I$2&amp;"-"&amp;$E60,INDEX(別紙_テンプレート_DB!$A$3:$A$65423&amp;"-"&amp;別紙_テンプレート_DB!$C$3:$C$65423&amp;"-"&amp;別紙_テンプレート_DB!$D$3:$D$65423&amp;"-"&amp;別紙_テンプレート_DB!$E$3:$E$65423,),0)),0)</f>
        <v>0</v>
      </c>
      <c r="L60" s="611">
        <f>IFERROR(INDEX(別紙_テンプレート_DB!$G$3:$G$65423,MATCH($C60&amp;"-"&amp;$D60&amp;"-"&amp;L$2&amp;"-"&amp;$E60,INDEX(別紙_テンプレート_DB!$A$3:$A$65423&amp;"-"&amp;別紙_テンプレート_DB!$C$3:$C$65423&amp;"-"&amp;別紙_テンプレート_DB!$D$3:$D$65423&amp;"-"&amp;別紙_テンプレート_DB!$E$3:$E$65423,),0)),0)</f>
        <v>0</v>
      </c>
      <c r="M60" s="288">
        <f t="shared" si="29"/>
        <v>0</v>
      </c>
      <c r="N60" s="612">
        <f>IFERROR(INDEX(別紙_テンプレート_DB!$F$3:$F$65423,MATCH($C60&amp;"-"&amp;$D60&amp;"-"&amp;L$2&amp;"-"&amp;$E60,INDEX(別紙_テンプレート_DB!$A$3:$A$65423&amp;"-"&amp;別紙_テンプレート_DB!$C$3:$C$65423&amp;"-"&amp;別紙_テンプレート_DB!$D$3:$D$65423&amp;"-"&amp;別紙_テンプレート_DB!$E$3:$E$65423,),0)),0)</f>
        <v>0</v>
      </c>
      <c r="O60" s="532"/>
      <c r="P60" s="535"/>
      <c r="Q60" s="532"/>
      <c r="R60" s="532"/>
      <c r="S60" s="535"/>
      <c r="T60" s="532"/>
      <c r="U60" s="532"/>
      <c r="V60" s="535"/>
      <c r="W60" s="532"/>
      <c r="X60" s="532"/>
      <c r="Y60" s="535"/>
      <c r="Z60" s="532"/>
    </row>
    <row r="61" spans="1:26" s="269" customFormat="1" ht="12" customHeight="1" outlineLevel="1" x14ac:dyDescent="0.45">
      <c r="A61" s="803"/>
      <c r="B61" s="577" t="s">
        <v>212</v>
      </c>
      <c r="C61" s="295">
        <v>0</v>
      </c>
      <c r="D61" s="295">
        <v>9803</v>
      </c>
      <c r="E61" s="295">
        <v>1</v>
      </c>
      <c r="F61" s="613">
        <f>SUMIF(I$3:N$3,$F$3,I61:N61)</f>
        <v>0</v>
      </c>
      <c r="G61" s="297">
        <f t="shared" si="27"/>
        <v>0</v>
      </c>
      <c r="H61" s="614">
        <f t="shared" si="26"/>
        <v>0</v>
      </c>
      <c r="I61" s="611">
        <f>IFERROR(INDEX(別紙_テンプレート_DB!$G$3:$G$65423,MATCH($C61&amp;"-"&amp;$D61&amp;"-"&amp;I$2&amp;"-"&amp;$E61,INDEX(別紙_テンプレート_DB!$A$3:$A$65423&amp;"-"&amp;別紙_テンプレート_DB!$C$3:$C$65423&amp;"-"&amp;別紙_テンプレート_DB!$D$3:$D$65423&amp;"-"&amp;別紙_テンプレート_DB!$E$3:$E$65423,),0)),0)</f>
        <v>0</v>
      </c>
      <c r="J61" s="297">
        <f t="shared" si="28"/>
        <v>0</v>
      </c>
      <c r="K61" s="612">
        <f>IFERROR(INDEX(別紙_テンプレート_DB!$F$3:$F$65423,MATCH($C61&amp;"-"&amp;$D61&amp;"-"&amp;I$2&amp;"-"&amp;$E61,INDEX(別紙_テンプレート_DB!$A$3:$A$65423&amp;"-"&amp;別紙_テンプレート_DB!$C$3:$C$65423&amp;"-"&amp;別紙_テンプレート_DB!$D$3:$D$65423&amp;"-"&amp;別紙_テンプレート_DB!$E$3:$E$65423,),0)),0)</f>
        <v>0</v>
      </c>
      <c r="L61" s="611">
        <f>IFERROR(INDEX(別紙_テンプレート_DB!$G$3:$G$65423,MATCH($C61&amp;"-"&amp;$D61&amp;"-"&amp;L$2&amp;"-"&amp;$E61,INDEX(別紙_テンプレート_DB!$A$3:$A$65423&amp;"-"&amp;別紙_テンプレート_DB!$C$3:$C$65423&amp;"-"&amp;別紙_テンプレート_DB!$D$3:$D$65423&amp;"-"&amp;別紙_テンプレート_DB!$E$3:$E$65423,),0)),0)</f>
        <v>0</v>
      </c>
      <c r="M61" s="297">
        <f t="shared" si="29"/>
        <v>0</v>
      </c>
      <c r="N61" s="612">
        <f>IFERROR(INDEX(別紙_テンプレート_DB!$F$3:$F$65423,MATCH($C61&amp;"-"&amp;$D61&amp;"-"&amp;L$2&amp;"-"&amp;$E61,INDEX(別紙_テンプレート_DB!$A$3:$A$65423&amp;"-"&amp;別紙_テンプレート_DB!$C$3:$C$65423&amp;"-"&amp;別紙_テンプレート_DB!$D$3:$D$65423&amp;"-"&amp;別紙_テンプレート_DB!$E$3:$E$65423,),0)),0)</f>
        <v>0</v>
      </c>
      <c r="O61" s="532"/>
      <c r="P61" s="535"/>
      <c r="Q61" s="532"/>
      <c r="R61" s="532"/>
      <c r="S61" s="535"/>
      <c r="T61" s="532"/>
      <c r="U61" s="532"/>
      <c r="V61" s="535"/>
      <c r="W61" s="532"/>
      <c r="X61" s="532"/>
      <c r="Y61" s="535"/>
      <c r="Z61" s="532"/>
    </row>
    <row r="62" spans="1:26" s="269" customFormat="1" ht="12" customHeight="1" outlineLevel="1" x14ac:dyDescent="0.45">
      <c r="A62" s="803"/>
      <c r="B62" s="577" t="s">
        <v>213</v>
      </c>
      <c r="C62" s="295">
        <v>0</v>
      </c>
      <c r="D62" s="295">
        <v>9803</v>
      </c>
      <c r="E62" s="295">
        <v>2</v>
      </c>
      <c r="F62" s="613">
        <f t="shared" ref="F62:F68" si="30">SUMIF(I$3:N$3,$F$3,I62:N62)</f>
        <v>0</v>
      </c>
      <c r="G62" s="297">
        <f t="shared" si="27"/>
        <v>0</v>
      </c>
      <c r="H62" s="614">
        <f t="shared" si="26"/>
        <v>0</v>
      </c>
      <c r="I62" s="611">
        <f>IFERROR(INDEX(別紙_テンプレート_DB!$G$3:$G$65423,MATCH($C62&amp;"-"&amp;$D62&amp;"-"&amp;I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J62" s="297">
        <f t="shared" si="28"/>
        <v>0</v>
      </c>
      <c r="K62" s="612">
        <f>IFERROR(INDEX(別紙_テンプレート_DB!$F$3:$F$65423,MATCH($C62&amp;"-"&amp;$D62&amp;"-"&amp;I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L62" s="611">
        <f>IFERROR(INDEX(別紙_テンプレート_DB!$G$3:$G$65423,MATCH($C62&amp;"-"&amp;$D62&amp;"-"&amp;L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M62" s="297">
        <f t="shared" si="29"/>
        <v>0</v>
      </c>
      <c r="N62" s="612">
        <f>IFERROR(INDEX(別紙_テンプレート_DB!$F$3:$F$65423,MATCH($C62&amp;"-"&amp;$D62&amp;"-"&amp;L$2&amp;"-"&amp;$E62,INDEX(別紙_テンプレート_DB!$A$3:$A$65423&amp;"-"&amp;別紙_テンプレート_DB!$C$3:$C$65423&amp;"-"&amp;別紙_テンプレート_DB!$D$3:$D$65423&amp;"-"&amp;別紙_テンプレート_DB!$E$3:$E$65423,),0)),0)</f>
        <v>0</v>
      </c>
      <c r="O62" s="532"/>
      <c r="P62" s="535"/>
      <c r="Q62" s="532"/>
      <c r="R62" s="532"/>
      <c r="S62" s="535"/>
      <c r="T62" s="532"/>
      <c r="U62" s="532"/>
      <c r="V62" s="535"/>
      <c r="W62" s="532"/>
      <c r="X62" s="532"/>
      <c r="Y62" s="535"/>
      <c r="Z62" s="532"/>
    </row>
    <row r="63" spans="1:26" s="269" customFormat="1" ht="12" customHeight="1" outlineLevel="1" x14ac:dyDescent="0.45">
      <c r="A63" s="803"/>
      <c r="B63" s="577" t="s">
        <v>387</v>
      </c>
      <c r="C63" s="295">
        <v>0</v>
      </c>
      <c r="D63" s="295">
        <v>9803</v>
      </c>
      <c r="E63" s="295">
        <v>3</v>
      </c>
      <c r="F63" s="613">
        <f t="shared" si="30"/>
        <v>0</v>
      </c>
      <c r="G63" s="297">
        <f t="shared" si="27"/>
        <v>0</v>
      </c>
      <c r="H63" s="614">
        <f t="shared" si="26"/>
        <v>0</v>
      </c>
      <c r="I63" s="611">
        <f>IFERROR(INDEX(別紙_テンプレート_DB!$G$3:$G$65423,MATCH($C63&amp;"-"&amp;$D63&amp;"-"&amp;I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J63" s="297">
        <f t="shared" si="28"/>
        <v>0</v>
      </c>
      <c r="K63" s="612">
        <f>IFERROR(INDEX(別紙_テンプレート_DB!$F$3:$F$65423,MATCH($C63&amp;"-"&amp;$D63&amp;"-"&amp;I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L63" s="611">
        <f>IFERROR(INDEX(別紙_テンプレート_DB!$G$3:$G$65423,MATCH($C63&amp;"-"&amp;$D63&amp;"-"&amp;L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M63" s="297">
        <f t="shared" si="29"/>
        <v>0</v>
      </c>
      <c r="N63" s="612">
        <f>IFERROR(INDEX(別紙_テンプレート_DB!$F$3:$F$65423,MATCH($C63&amp;"-"&amp;$D63&amp;"-"&amp;L$2&amp;"-"&amp;$E63,INDEX(別紙_テンプレート_DB!$A$3:$A$65423&amp;"-"&amp;別紙_テンプレート_DB!$C$3:$C$65423&amp;"-"&amp;別紙_テンプレート_DB!$D$3:$D$65423&amp;"-"&amp;別紙_テンプレート_DB!$E$3:$E$65423,),0)),0)</f>
        <v>0</v>
      </c>
      <c r="O63" s="532"/>
      <c r="P63" s="535"/>
      <c r="Q63" s="532"/>
      <c r="R63" s="532"/>
      <c r="S63" s="535"/>
      <c r="T63" s="532"/>
      <c r="U63" s="532"/>
      <c r="V63" s="535"/>
      <c r="W63" s="532"/>
      <c r="X63" s="532"/>
      <c r="Y63" s="535"/>
      <c r="Z63" s="532"/>
    </row>
    <row r="64" spans="1:26" s="269" customFormat="1" ht="12" customHeight="1" outlineLevel="1" x14ac:dyDescent="0.45">
      <c r="A64" s="803"/>
      <c r="B64" s="577" t="s">
        <v>215</v>
      </c>
      <c r="C64" s="295">
        <v>0</v>
      </c>
      <c r="D64" s="295">
        <v>9803</v>
      </c>
      <c r="E64" s="295">
        <v>106</v>
      </c>
      <c r="F64" s="613">
        <f t="shared" si="30"/>
        <v>0</v>
      </c>
      <c r="G64" s="297">
        <f t="shared" si="27"/>
        <v>0</v>
      </c>
      <c r="H64" s="614">
        <f t="shared" si="26"/>
        <v>0</v>
      </c>
      <c r="I64" s="611">
        <f>IFERROR(INDEX(別紙_テンプレート_DB!$G$3:$G$65423,MATCH($C64&amp;"-"&amp;$D64&amp;"-"&amp;I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J64" s="297">
        <f t="shared" si="28"/>
        <v>0</v>
      </c>
      <c r="K64" s="612">
        <f>IFERROR(INDEX(別紙_テンプレート_DB!$F$3:$F$65423,MATCH($C64&amp;"-"&amp;$D64&amp;"-"&amp;I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L64" s="611">
        <f>IFERROR(INDEX(別紙_テンプレート_DB!$G$3:$G$65423,MATCH($C64&amp;"-"&amp;$D64&amp;"-"&amp;L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M64" s="297">
        <f t="shared" si="29"/>
        <v>0</v>
      </c>
      <c r="N64" s="612">
        <f>IFERROR(INDEX(別紙_テンプレート_DB!$F$3:$F$65423,MATCH($C64&amp;"-"&amp;$D64&amp;"-"&amp;L$2&amp;"-"&amp;$E64,INDEX(別紙_テンプレート_DB!$A$3:$A$65423&amp;"-"&amp;別紙_テンプレート_DB!$C$3:$C$65423&amp;"-"&amp;別紙_テンプレート_DB!$D$3:$D$65423&amp;"-"&amp;別紙_テンプレート_DB!$E$3:$E$65423,),0)),0)</f>
        <v>0</v>
      </c>
      <c r="O64" s="532"/>
      <c r="P64" s="535"/>
      <c r="Q64" s="532"/>
      <c r="R64" s="532"/>
      <c r="S64" s="535"/>
      <c r="T64" s="532"/>
      <c r="U64" s="532"/>
      <c r="V64" s="535"/>
      <c r="W64" s="532"/>
      <c r="X64" s="532"/>
      <c r="Y64" s="535"/>
      <c r="Z64" s="532"/>
    </row>
    <row r="65" spans="1:26" s="269" customFormat="1" ht="12" customHeight="1" outlineLevel="1" x14ac:dyDescent="0.45">
      <c r="A65" s="803"/>
      <c r="B65" s="584" t="s">
        <v>216</v>
      </c>
      <c r="C65" s="300">
        <v>0</v>
      </c>
      <c r="D65" s="300">
        <v>9803</v>
      </c>
      <c r="E65" s="300">
        <v>4</v>
      </c>
      <c r="F65" s="615">
        <f t="shared" si="30"/>
        <v>0</v>
      </c>
      <c r="G65" s="302">
        <f t="shared" si="27"/>
        <v>0</v>
      </c>
      <c r="H65" s="616">
        <f t="shared" si="26"/>
        <v>0</v>
      </c>
      <c r="I65" s="611">
        <f>IFERROR(INDEX(別紙_テンプレート_DB!$G$3:$G$65423,MATCH($C65&amp;"-"&amp;$D65&amp;"-"&amp;I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J65" s="302">
        <f t="shared" si="28"/>
        <v>0</v>
      </c>
      <c r="K65" s="612">
        <f>IFERROR(INDEX(別紙_テンプレート_DB!$F$3:$F$65423,MATCH($C65&amp;"-"&amp;$D65&amp;"-"&amp;I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L65" s="611">
        <f>IFERROR(INDEX(別紙_テンプレート_DB!$G$3:$G$65423,MATCH($C65&amp;"-"&amp;$D65&amp;"-"&amp;L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M65" s="302">
        <f t="shared" si="29"/>
        <v>0</v>
      </c>
      <c r="N65" s="612">
        <f>IFERROR(INDEX(別紙_テンプレート_DB!$F$3:$F$65423,MATCH($C65&amp;"-"&amp;$D65&amp;"-"&amp;L$2&amp;"-"&amp;$E65,INDEX(別紙_テンプレート_DB!$A$3:$A$65423&amp;"-"&amp;別紙_テンプレート_DB!$C$3:$C$65423&amp;"-"&amp;別紙_テンプレート_DB!$D$3:$D$65423&amp;"-"&amp;別紙_テンプレート_DB!$E$3:$E$65423,),0)),0)</f>
        <v>0</v>
      </c>
      <c r="O65" s="532"/>
      <c r="P65" s="535"/>
      <c r="Q65" s="532"/>
      <c r="R65" s="532"/>
      <c r="S65" s="535"/>
      <c r="T65" s="532"/>
      <c r="U65" s="532"/>
      <c r="V65" s="535"/>
      <c r="W65" s="532"/>
      <c r="X65" s="532"/>
      <c r="Y65" s="535"/>
      <c r="Z65" s="532"/>
    </row>
    <row r="66" spans="1:26" ht="0.15" customHeight="1" outlineLevel="1" x14ac:dyDescent="0.45">
      <c r="A66" s="804"/>
      <c r="B66" s="304" t="s">
        <v>217</v>
      </c>
      <c r="C66" s="305"/>
      <c r="D66" s="306">
        <v>9803</v>
      </c>
      <c r="E66" s="306">
        <v>20</v>
      </c>
      <c r="F66" s="605">
        <f t="shared" si="30"/>
        <v>0</v>
      </c>
      <c r="G66" s="617" t="s">
        <v>218</v>
      </c>
      <c r="H66" s="618">
        <f t="shared" si="26"/>
        <v>0</v>
      </c>
      <c r="I66" s="619">
        <f>IFERROR(INDEX(別紙_テンプレート_DB!$AB$3:$AB$65423,MATCH($D66&amp;"-"&amp;I$2,INDEX(別紙_テンプレート_DB!$Y$3:$Y$65423&amp;"-"&amp;別紙_テンプレート_DB!$Z$3:$Z$65423,),0)),0)</f>
        <v>0</v>
      </c>
      <c r="J66" s="617" t="s">
        <v>219</v>
      </c>
      <c r="K66" s="620">
        <f>IFERROR(INDEX(別紙_テンプレート_DB!$AA$3:$AA$65423,MATCH($D66&amp;"-"&amp;I$2,INDEX(別紙_テンプレート_DB!$Y$3:$Y$65423&amp;"-"&amp;別紙_テンプレート_DB!$Z$3:$Z$65423,),0)),0)</f>
        <v>0</v>
      </c>
      <c r="L66" s="619">
        <f>IFERROR(INDEX(別紙_テンプレート_DB!$AB$3:$AB$65423,MATCH($D66&amp;"-"&amp;L$2,INDEX(別紙_テンプレート_DB!$Y$3:$Y$65423&amp;"-"&amp;別紙_テンプレート_DB!$Z$3:$Z$65423,),0)),0)</f>
        <v>0</v>
      </c>
      <c r="M66" s="617" t="s">
        <v>219</v>
      </c>
      <c r="N66" s="620">
        <f>IFERROR(INDEX(別紙_テンプレート_DB!$AA$3:$AA$65423,MATCH($D66&amp;"-"&amp;L$2,INDEX(別紙_テンプレート_DB!$Y$3:$Y$65423&amp;"-"&amp;別紙_テンプレート_DB!$Z$3:$Z$65423,),0)),0)</f>
        <v>0</v>
      </c>
      <c r="O66" s="532"/>
      <c r="P66" s="312"/>
      <c r="Q66" s="532"/>
      <c r="R66" s="532"/>
      <c r="S66" s="312"/>
      <c r="T66" s="532"/>
      <c r="U66" s="532"/>
      <c r="V66" s="312"/>
      <c r="W66" s="532"/>
      <c r="X66" s="532"/>
      <c r="Y66" s="312"/>
      <c r="Z66" s="532"/>
    </row>
    <row r="67" spans="1:26" ht="13.5" customHeight="1" collapsed="1" x14ac:dyDescent="0.45">
      <c r="A67" s="802" t="s">
        <v>224</v>
      </c>
      <c r="B67" s="604" t="s">
        <v>221</v>
      </c>
      <c r="C67" s="314"/>
      <c r="D67" s="314">
        <v>4801</v>
      </c>
      <c r="E67" s="314"/>
      <c r="F67" s="605">
        <f t="shared" si="30"/>
        <v>0</v>
      </c>
      <c r="G67" s="315">
        <f t="shared" ref="G67:G73" si="31">IF(ISERROR(F67/H67),0,F67/H67)</f>
        <v>0</v>
      </c>
      <c r="H67" s="606">
        <f t="shared" si="26"/>
        <v>0</v>
      </c>
      <c r="I67" s="607">
        <f>SUMIF($D68:$D73,$D67,I68:I73)</f>
        <v>0</v>
      </c>
      <c r="J67" s="315">
        <f t="shared" ref="J67:J73" si="32">IF(ISERROR(I67/K67),0,I67/K67)</f>
        <v>0</v>
      </c>
      <c r="K67" s="608">
        <f>SUM(K68:K73)</f>
        <v>0</v>
      </c>
      <c r="L67" s="607">
        <f>SUMIF($D68:$D73,$D67,L68:L73)</f>
        <v>0</v>
      </c>
      <c r="M67" s="315">
        <f t="shared" ref="M67:M73" si="33">IF(ISERROR(L67/N67),0,L67/N67)</f>
        <v>0</v>
      </c>
      <c r="N67" s="608">
        <f>SUM(N68:N73)</f>
        <v>0</v>
      </c>
      <c r="O67" s="532"/>
      <c r="P67" s="535"/>
      <c r="Q67" s="532"/>
      <c r="R67" s="532"/>
      <c r="S67" s="535"/>
      <c r="T67" s="532"/>
      <c r="U67" s="532"/>
      <c r="V67" s="535"/>
      <c r="W67" s="532"/>
      <c r="X67" s="532"/>
      <c r="Y67" s="535"/>
      <c r="Z67" s="532"/>
    </row>
    <row r="68" spans="1:26" s="269" customFormat="1" ht="12" customHeight="1" outlineLevel="1" x14ac:dyDescent="0.45">
      <c r="A68" s="803"/>
      <c r="B68" s="570" t="s">
        <v>210</v>
      </c>
      <c r="C68" s="286">
        <v>0</v>
      </c>
      <c r="D68" s="286">
        <v>4801</v>
      </c>
      <c r="E68" s="286">
        <v>0</v>
      </c>
      <c r="F68" s="609">
        <f t="shared" si="30"/>
        <v>0</v>
      </c>
      <c r="G68" s="288">
        <f t="shared" si="31"/>
        <v>0</v>
      </c>
      <c r="H68" s="610">
        <f t="shared" si="26"/>
        <v>0</v>
      </c>
      <c r="I68" s="611">
        <f>IFERROR(INDEX(別紙_テンプレート_DB!$G$3:$G$65423,MATCH($C68&amp;"-"&amp;$D68&amp;"-"&amp;I$2&amp;"-"&amp;$E68,INDEX(別紙_テンプレート_DB!$A$3:$A$65423&amp;"-"&amp;別紙_テンプレート_DB!$C$3:$C$65423&amp;"-"&amp;別紙_テンプレート_DB!$D$3:$D$65423&amp;"-"&amp;別紙_テンプレート_DB!$E$3:$E$65423,),0)),0)</f>
        <v>0</v>
      </c>
      <c r="J68" s="288">
        <f t="shared" si="32"/>
        <v>0</v>
      </c>
      <c r="K68" s="612">
        <f>IFERROR(INDEX(別紙_テンプレート_DB!$F$3:$F$65423,MATCH($C68&amp;"-"&amp;$D68&amp;"-"&amp;I$2&amp;"-"&amp;$E68,INDEX(別紙_テンプレート_DB!$A$3:$A$65423&amp;"-"&amp;別紙_テンプレート_DB!$C$3:$C$65423&amp;"-"&amp;別紙_テンプレート_DB!$D$3:$D$65423&amp;"-"&amp;別紙_テンプレート_DB!$E$3:$E$65423,),0)),0)</f>
        <v>0</v>
      </c>
      <c r="L68" s="611">
        <f>IFERROR(INDEX(別紙_テンプレート_DB!$G$3:$G$65423,MATCH($C68&amp;"-"&amp;$D68&amp;"-"&amp;L$2&amp;"-"&amp;$E68,INDEX(別紙_テンプレート_DB!$A$3:$A$65423&amp;"-"&amp;別紙_テンプレート_DB!$C$3:$C$65423&amp;"-"&amp;別紙_テンプレート_DB!$D$3:$D$65423&amp;"-"&amp;別紙_テンプレート_DB!$E$3:$E$65423,),0)),0)</f>
        <v>0</v>
      </c>
      <c r="M68" s="288">
        <f t="shared" si="33"/>
        <v>0</v>
      </c>
      <c r="N68" s="612">
        <f>IFERROR(INDEX(別紙_テンプレート_DB!$F$3:$F$65423,MATCH($C68&amp;"-"&amp;$D68&amp;"-"&amp;L$2&amp;"-"&amp;$E68,INDEX(別紙_テンプレート_DB!$A$3:$A$65423&amp;"-"&amp;別紙_テンプレート_DB!$C$3:$C$65423&amp;"-"&amp;別紙_テンプレート_DB!$D$3:$D$65423&amp;"-"&amp;別紙_テンプレート_DB!$E$3:$E$65423,),0)),0)</f>
        <v>0</v>
      </c>
      <c r="O68" s="532"/>
      <c r="P68" s="535"/>
      <c r="Q68" s="532"/>
      <c r="R68" s="532"/>
      <c r="S68" s="535"/>
      <c r="T68" s="532"/>
      <c r="U68" s="532"/>
      <c r="V68" s="535"/>
      <c r="W68" s="532"/>
      <c r="X68" s="532"/>
      <c r="Y68" s="535"/>
      <c r="Z68" s="532"/>
    </row>
    <row r="69" spans="1:26" s="269" customFormat="1" ht="12" customHeight="1" outlineLevel="1" x14ac:dyDescent="0.45">
      <c r="A69" s="803"/>
      <c r="B69" s="577" t="s">
        <v>212</v>
      </c>
      <c r="C69" s="295">
        <v>0</v>
      </c>
      <c r="D69" s="295">
        <v>4801</v>
      </c>
      <c r="E69" s="295">
        <v>1</v>
      </c>
      <c r="F69" s="613">
        <f>SUMIF(I$3:N$3,$F$3,I69:N69)</f>
        <v>0</v>
      </c>
      <c r="G69" s="297">
        <f t="shared" si="31"/>
        <v>0</v>
      </c>
      <c r="H69" s="614">
        <f t="shared" si="26"/>
        <v>0</v>
      </c>
      <c r="I69" s="611">
        <f>IFERROR(INDEX(別紙_テンプレート_DB!$G$3:$G$65423,MATCH($C69&amp;"-"&amp;$D69&amp;"-"&amp;I$2&amp;"-"&amp;$E69,INDEX(別紙_テンプレート_DB!$A$3:$A$65423&amp;"-"&amp;別紙_テンプレート_DB!$C$3:$C$65423&amp;"-"&amp;別紙_テンプレート_DB!$D$3:$D$65423&amp;"-"&amp;別紙_テンプレート_DB!$E$3:$E$65423,),0)),0)</f>
        <v>0</v>
      </c>
      <c r="J69" s="297">
        <f t="shared" si="32"/>
        <v>0</v>
      </c>
      <c r="K69" s="612">
        <f>IFERROR(INDEX(別紙_テンプレート_DB!$F$3:$F$65423,MATCH($C69&amp;"-"&amp;$D69&amp;"-"&amp;I$2&amp;"-"&amp;$E69,INDEX(別紙_テンプレート_DB!$A$3:$A$65423&amp;"-"&amp;別紙_テンプレート_DB!$C$3:$C$65423&amp;"-"&amp;別紙_テンプレート_DB!$D$3:$D$65423&amp;"-"&amp;別紙_テンプレート_DB!$E$3:$E$65423,),0)),0)</f>
        <v>0</v>
      </c>
      <c r="L69" s="611">
        <f>IFERROR(INDEX(別紙_テンプレート_DB!$G$3:$G$65423,MATCH($C69&amp;"-"&amp;$D69&amp;"-"&amp;L$2&amp;"-"&amp;$E69,INDEX(別紙_テンプレート_DB!$A$3:$A$65423&amp;"-"&amp;別紙_テンプレート_DB!$C$3:$C$65423&amp;"-"&amp;別紙_テンプレート_DB!$D$3:$D$65423&amp;"-"&amp;別紙_テンプレート_DB!$E$3:$E$65423,),0)),0)</f>
        <v>0</v>
      </c>
      <c r="M69" s="297">
        <f t="shared" si="33"/>
        <v>0</v>
      </c>
      <c r="N69" s="612">
        <f>IFERROR(INDEX(別紙_テンプレート_DB!$F$3:$F$65423,MATCH($C69&amp;"-"&amp;$D69&amp;"-"&amp;L$2&amp;"-"&amp;$E69,INDEX(別紙_テンプレート_DB!$A$3:$A$65423&amp;"-"&amp;別紙_テンプレート_DB!$C$3:$C$65423&amp;"-"&amp;別紙_テンプレート_DB!$D$3:$D$65423&amp;"-"&amp;別紙_テンプレート_DB!$E$3:$E$65423,),0)),0)</f>
        <v>0</v>
      </c>
      <c r="O69" s="532"/>
      <c r="P69" s="535"/>
      <c r="Q69" s="532"/>
      <c r="R69" s="532"/>
      <c r="S69" s="535"/>
      <c r="T69" s="532"/>
      <c r="U69" s="532"/>
      <c r="V69" s="535"/>
      <c r="W69" s="532"/>
      <c r="X69" s="532"/>
      <c r="Y69" s="535"/>
      <c r="Z69" s="532"/>
    </row>
    <row r="70" spans="1:26" s="269" customFormat="1" ht="12" customHeight="1" outlineLevel="1" x14ac:dyDescent="0.45">
      <c r="A70" s="803"/>
      <c r="B70" s="577" t="s">
        <v>213</v>
      </c>
      <c r="C70" s="295">
        <v>0</v>
      </c>
      <c r="D70" s="295">
        <v>4801</v>
      </c>
      <c r="E70" s="295">
        <v>2</v>
      </c>
      <c r="F70" s="613">
        <f t="shared" ref="F70:F76" si="34">SUMIF(I$3:N$3,$F$3,I70:N70)</f>
        <v>0</v>
      </c>
      <c r="G70" s="297">
        <f t="shared" si="31"/>
        <v>0</v>
      </c>
      <c r="H70" s="614">
        <f t="shared" si="26"/>
        <v>0</v>
      </c>
      <c r="I70" s="611">
        <f>IFERROR(INDEX(別紙_テンプレート_DB!$G$3:$G$65423,MATCH($C70&amp;"-"&amp;$D70&amp;"-"&amp;I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J70" s="297">
        <f t="shared" si="32"/>
        <v>0</v>
      </c>
      <c r="K70" s="612">
        <f>IFERROR(INDEX(別紙_テンプレート_DB!$F$3:$F$65423,MATCH($C70&amp;"-"&amp;$D70&amp;"-"&amp;I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L70" s="611">
        <f>IFERROR(INDEX(別紙_テンプレート_DB!$G$3:$G$65423,MATCH($C70&amp;"-"&amp;$D70&amp;"-"&amp;L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M70" s="297">
        <f t="shared" si="33"/>
        <v>0</v>
      </c>
      <c r="N70" s="612">
        <f>IFERROR(INDEX(別紙_テンプレート_DB!$F$3:$F$65423,MATCH($C70&amp;"-"&amp;$D70&amp;"-"&amp;L$2&amp;"-"&amp;$E70,INDEX(別紙_テンプレート_DB!$A$3:$A$65423&amp;"-"&amp;別紙_テンプレート_DB!$C$3:$C$65423&amp;"-"&amp;別紙_テンプレート_DB!$D$3:$D$65423&amp;"-"&amp;別紙_テンプレート_DB!$E$3:$E$65423,),0)),0)</f>
        <v>0</v>
      </c>
      <c r="O70" s="532"/>
      <c r="P70" s="535"/>
      <c r="Q70" s="532"/>
      <c r="R70" s="532"/>
      <c r="S70" s="535"/>
      <c r="T70" s="532"/>
      <c r="U70" s="532"/>
      <c r="V70" s="535"/>
      <c r="W70" s="532"/>
      <c r="X70" s="532"/>
      <c r="Y70" s="535"/>
      <c r="Z70" s="532"/>
    </row>
    <row r="71" spans="1:26" s="269" customFormat="1" ht="12" customHeight="1" outlineLevel="1" x14ac:dyDescent="0.45">
      <c r="A71" s="803"/>
      <c r="B71" s="577" t="s">
        <v>387</v>
      </c>
      <c r="C71" s="295">
        <v>0</v>
      </c>
      <c r="D71" s="295">
        <v>4801</v>
      </c>
      <c r="E71" s="295">
        <v>3</v>
      </c>
      <c r="F71" s="613">
        <f t="shared" si="34"/>
        <v>0</v>
      </c>
      <c r="G71" s="297">
        <f t="shared" si="31"/>
        <v>0</v>
      </c>
      <c r="H71" s="614">
        <f t="shared" si="26"/>
        <v>0</v>
      </c>
      <c r="I71" s="611">
        <f>IFERROR(INDEX(別紙_テンプレート_DB!$G$3:$G$65423,MATCH($C71&amp;"-"&amp;$D71&amp;"-"&amp;I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J71" s="297">
        <f t="shared" si="32"/>
        <v>0</v>
      </c>
      <c r="K71" s="612">
        <f>IFERROR(INDEX(別紙_テンプレート_DB!$F$3:$F$65423,MATCH($C71&amp;"-"&amp;$D71&amp;"-"&amp;I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L71" s="611">
        <f>IFERROR(INDEX(別紙_テンプレート_DB!$G$3:$G$65423,MATCH($C71&amp;"-"&amp;$D71&amp;"-"&amp;L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M71" s="297">
        <f t="shared" si="33"/>
        <v>0</v>
      </c>
      <c r="N71" s="612">
        <f>IFERROR(INDEX(別紙_テンプレート_DB!$F$3:$F$65423,MATCH($C71&amp;"-"&amp;$D71&amp;"-"&amp;L$2&amp;"-"&amp;$E71,INDEX(別紙_テンプレート_DB!$A$3:$A$65423&amp;"-"&amp;別紙_テンプレート_DB!$C$3:$C$65423&amp;"-"&amp;別紙_テンプレート_DB!$D$3:$D$65423&amp;"-"&amp;別紙_テンプレート_DB!$E$3:$E$65423,),0)),0)</f>
        <v>0</v>
      </c>
      <c r="O71" s="532"/>
      <c r="P71" s="535"/>
      <c r="Q71" s="532"/>
      <c r="R71" s="532"/>
      <c r="S71" s="535"/>
      <c r="T71" s="532"/>
      <c r="U71" s="532"/>
      <c r="V71" s="535"/>
      <c r="W71" s="532"/>
      <c r="X71" s="532"/>
      <c r="Y71" s="535"/>
      <c r="Z71" s="532"/>
    </row>
    <row r="72" spans="1:26" s="269" customFormat="1" ht="12" customHeight="1" outlineLevel="1" x14ac:dyDescent="0.45">
      <c r="A72" s="803"/>
      <c r="B72" s="577" t="s">
        <v>215</v>
      </c>
      <c r="C72" s="295">
        <v>0</v>
      </c>
      <c r="D72" s="295">
        <v>4801</v>
      </c>
      <c r="E72" s="295">
        <v>106</v>
      </c>
      <c r="F72" s="613">
        <f t="shared" si="34"/>
        <v>0</v>
      </c>
      <c r="G72" s="297">
        <f t="shared" si="31"/>
        <v>0</v>
      </c>
      <c r="H72" s="614">
        <f t="shared" si="26"/>
        <v>0</v>
      </c>
      <c r="I72" s="611">
        <f>IFERROR(INDEX(別紙_テンプレート_DB!$G$3:$G$65423,MATCH($C72&amp;"-"&amp;$D72&amp;"-"&amp;I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J72" s="297">
        <f t="shared" si="32"/>
        <v>0</v>
      </c>
      <c r="K72" s="612">
        <f>IFERROR(INDEX(別紙_テンプレート_DB!$F$3:$F$65423,MATCH($C72&amp;"-"&amp;$D72&amp;"-"&amp;I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L72" s="611">
        <f>IFERROR(INDEX(別紙_テンプレート_DB!$G$3:$G$65423,MATCH($C72&amp;"-"&amp;$D72&amp;"-"&amp;L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M72" s="297">
        <f t="shared" si="33"/>
        <v>0</v>
      </c>
      <c r="N72" s="612">
        <f>IFERROR(INDEX(別紙_テンプレート_DB!$F$3:$F$65423,MATCH($C72&amp;"-"&amp;$D72&amp;"-"&amp;L$2&amp;"-"&amp;$E72,INDEX(別紙_テンプレート_DB!$A$3:$A$65423&amp;"-"&amp;別紙_テンプレート_DB!$C$3:$C$65423&amp;"-"&amp;別紙_テンプレート_DB!$D$3:$D$65423&amp;"-"&amp;別紙_テンプレート_DB!$E$3:$E$65423,),0)),0)</f>
        <v>0</v>
      </c>
      <c r="O72" s="532"/>
      <c r="P72" s="535"/>
      <c r="Q72" s="532"/>
      <c r="R72" s="532"/>
      <c r="S72" s="535"/>
      <c r="T72" s="532"/>
      <c r="U72" s="532"/>
      <c r="V72" s="535"/>
      <c r="W72" s="532"/>
      <c r="X72" s="532"/>
      <c r="Y72" s="535"/>
      <c r="Z72" s="532"/>
    </row>
    <row r="73" spans="1:26" s="269" customFormat="1" ht="12" customHeight="1" outlineLevel="1" x14ac:dyDescent="0.45">
      <c r="A73" s="803"/>
      <c r="B73" s="584" t="s">
        <v>216</v>
      </c>
      <c r="C73" s="300">
        <v>0</v>
      </c>
      <c r="D73" s="300">
        <v>4801</v>
      </c>
      <c r="E73" s="300">
        <v>4</v>
      </c>
      <c r="F73" s="615">
        <f t="shared" si="34"/>
        <v>0</v>
      </c>
      <c r="G73" s="302">
        <f t="shared" si="31"/>
        <v>0</v>
      </c>
      <c r="H73" s="616">
        <f t="shared" si="26"/>
        <v>0</v>
      </c>
      <c r="I73" s="611">
        <f>IFERROR(INDEX(別紙_テンプレート_DB!$G$3:$G$65423,MATCH($C73&amp;"-"&amp;$D73&amp;"-"&amp;I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J73" s="302">
        <f t="shared" si="32"/>
        <v>0</v>
      </c>
      <c r="K73" s="612">
        <f>IFERROR(INDEX(別紙_テンプレート_DB!$F$3:$F$65423,MATCH($C73&amp;"-"&amp;$D73&amp;"-"&amp;I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L73" s="611">
        <f>IFERROR(INDEX(別紙_テンプレート_DB!$G$3:$G$65423,MATCH($C73&amp;"-"&amp;$D73&amp;"-"&amp;L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M73" s="302">
        <f t="shared" si="33"/>
        <v>0</v>
      </c>
      <c r="N73" s="612">
        <f>IFERROR(INDEX(別紙_テンプレート_DB!$F$3:$F$65423,MATCH($C73&amp;"-"&amp;$D73&amp;"-"&amp;L$2&amp;"-"&amp;$E73,INDEX(別紙_テンプレート_DB!$A$3:$A$65423&amp;"-"&amp;別紙_テンプレート_DB!$C$3:$C$65423&amp;"-"&amp;別紙_テンプレート_DB!$D$3:$D$65423&amp;"-"&amp;別紙_テンプレート_DB!$E$3:$E$65423,),0)),0)</f>
        <v>0</v>
      </c>
      <c r="O73" s="532"/>
      <c r="P73" s="535"/>
      <c r="Q73" s="532"/>
      <c r="R73" s="532"/>
      <c r="S73" s="535"/>
      <c r="T73" s="532"/>
      <c r="U73" s="532"/>
      <c r="V73" s="535"/>
      <c r="W73" s="532"/>
      <c r="X73" s="532"/>
      <c r="Y73" s="535"/>
      <c r="Z73" s="532"/>
    </row>
    <row r="74" spans="1:26" ht="0.15" customHeight="1" outlineLevel="1" x14ac:dyDescent="0.45">
      <c r="A74" s="804"/>
      <c r="B74" s="304" t="s">
        <v>217</v>
      </c>
      <c r="C74" s="305"/>
      <c r="D74" s="306">
        <v>4801</v>
      </c>
      <c r="E74" s="306">
        <v>20</v>
      </c>
      <c r="F74" s="605">
        <f t="shared" si="34"/>
        <v>0</v>
      </c>
      <c r="G74" s="617" t="s">
        <v>218</v>
      </c>
      <c r="H74" s="618">
        <f t="shared" si="26"/>
        <v>0</v>
      </c>
      <c r="I74" s="619">
        <f>IFERROR(INDEX(別紙_テンプレート_DB!$AB$3:$AB$65423,MATCH($D74&amp;"-"&amp;I$2,INDEX(別紙_テンプレート_DB!$Y$3:$Y$65423&amp;"-"&amp;別紙_テンプレート_DB!$Z$3:$Z$65423,),0)),0)</f>
        <v>0</v>
      </c>
      <c r="J74" s="617" t="s">
        <v>219</v>
      </c>
      <c r="K74" s="620">
        <f>IFERROR(INDEX(別紙_テンプレート_DB!$AA$3:$AA$65423,MATCH($D74&amp;"-"&amp;I$2,INDEX(別紙_テンプレート_DB!$Y$3:$Y$65423&amp;"-"&amp;別紙_テンプレート_DB!$Z$3:$Z$65423,),0)),0)</f>
        <v>0</v>
      </c>
      <c r="L74" s="619">
        <f>IFERROR(INDEX(別紙_テンプレート_DB!$AB$3:$AB$65423,MATCH($D74&amp;"-"&amp;L$2,INDEX(別紙_テンプレート_DB!$Y$3:$Y$65423&amp;"-"&amp;別紙_テンプレート_DB!$Z$3:$Z$65423,),0)),0)</f>
        <v>0</v>
      </c>
      <c r="M74" s="617" t="s">
        <v>219</v>
      </c>
      <c r="N74" s="620">
        <f>IFERROR(INDEX(別紙_テンプレート_DB!$AA$3:$AA$65423,MATCH($D74&amp;"-"&amp;L$2,INDEX(別紙_テンプレート_DB!$Y$3:$Y$65423&amp;"-"&amp;別紙_テンプレート_DB!$Z$3:$Z$65423,),0)),0)</f>
        <v>0</v>
      </c>
      <c r="O74" s="532"/>
      <c r="P74" s="312"/>
      <c r="Q74" s="532"/>
      <c r="R74" s="532"/>
      <c r="S74" s="312"/>
      <c r="T74" s="532"/>
      <c r="U74" s="532"/>
      <c r="V74" s="312"/>
      <c r="W74" s="532"/>
      <c r="X74" s="532"/>
      <c r="Y74" s="312"/>
      <c r="Z74" s="532"/>
    </row>
    <row r="75" spans="1:26" ht="13.5" customHeight="1" collapsed="1" x14ac:dyDescent="0.45">
      <c r="A75" s="802" t="s">
        <v>227</v>
      </c>
      <c r="B75" s="604" t="s">
        <v>221</v>
      </c>
      <c r="C75" s="314"/>
      <c r="D75" s="314">
        <v>8001</v>
      </c>
      <c r="E75" s="314"/>
      <c r="F75" s="605">
        <f t="shared" si="34"/>
        <v>0</v>
      </c>
      <c r="G75" s="315">
        <f t="shared" ref="G75:G81" si="35">IF(ISERROR(F75/H75),0,F75/H75)</f>
        <v>0</v>
      </c>
      <c r="H75" s="606">
        <f t="shared" si="26"/>
        <v>0</v>
      </c>
      <c r="I75" s="607">
        <f>SUMIF($D76:$D81,$D75,I76:I81)</f>
        <v>0</v>
      </c>
      <c r="J75" s="315">
        <f t="shared" ref="J75:J81" si="36">IF(ISERROR(I75/K75),0,I75/K75)</f>
        <v>0</v>
      </c>
      <c r="K75" s="608">
        <f>SUM(K76:K81)</f>
        <v>0</v>
      </c>
      <c r="L75" s="607">
        <f>SUMIF($D76:$D81,$D75,L76:L81)</f>
        <v>0</v>
      </c>
      <c r="M75" s="315">
        <f t="shared" ref="M75:M81" si="37">IF(ISERROR(L75/N75),0,L75/N75)</f>
        <v>0</v>
      </c>
      <c r="N75" s="608">
        <f>SUM(N76:N81)</f>
        <v>0</v>
      </c>
      <c r="O75" s="532"/>
      <c r="P75" s="535"/>
      <c r="Q75" s="532"/>
      <c r="R75" s="532"/>
      <c r="S75" s="535"/>
      <c r="T75" s="532"/>
      <c r="U75" s="532"/>
      <c r="V75" s="535"/>
      <c r="W75" s="532"/>
      <c r="X75" s="532"/>
      <c r="Y75" s="535"/>
      <c r="Z75" s="532"/>
    </row>
    <row r="76" spans="1:26" s="269" customFormat="1" ht="12" customHeight="1" outlineLevel="1" x14ac:dyDescent="0.45">
      <c r="A76" s="803"/>
      <c r="B76" s="570" t="s">
        <v>210</v>
      </c>
      <c r="C76" s="286">
        <v>0</v>
      </c>
      <c r="D76" s="286">
        <v>8001</v>
      </c>
      <c r="E76" s="286">
        <v>0</v>
      </c>
      <c r="F76" s="609">
        <f t="shared" si="34"/>
        <v>0</v>
      </c>
      <c r="G76" s="288">
        <f t="shared" si="35"/>
        <v>0</v>
      </c>
      <c r="H76" s="610">
        <f t="shared" si="26"/>
        <v>0</v>
      </c>
      <c r="I76" s="611">
        <f>IFERROR(INDEX(別紙_テンプレート_DB!$G$3:$G$65423,MATCH($C76&amp;"-"&amp;$D76&amp;"-"&amp;I$2&amp;"-"&amp;$E76,INDEX(別紙_テンプレート_DB!$A$3:$A$65423&amp;"-"&amp;別紙_テンプレート_DB!$C$3:$C$65423&amp;"-"&amp;別紙_テンプレート_DB!$D$3:$D$65423&amp;"-"&amp;別紙_テンプレート_DB!$E$3:$E$65423,),0)),0)</f>
        <v>0</v>
      </c>
      <c r="J76" s="288">
        <f t="shared" si="36"/>
        <v>0</v>
      </c>
      <c r="K76" s="612">
        <f>IFERROR(INDEX(別紙_テンプレート_DB!$F$3:$F$65423,MATCH($C76&amp;"-"&amp;$D76&amp;"-"&amp;I$2&amp;"-"&amp;$E76,INDEX(別紙_テンプレート_DB!$A$3:$A$65423&amp;"-"&amp;別紙_テンプレート_DB!$C$3:$C$65423&amp;"-"&amp;別紙_テンプレート_DB!$D$3:$D$65423&amp;"-"&amp;別紙_テンプレート_DB!$E$3:$E$65423,),0)),0)</f>
        <v>0</v>
      </c>
      <c r="L76" s="611">
        <f>IFERROR(INDEX(別紙_テンプレート_DB!$G$3:$G$65423,MATCH($C76&amp;"-"&amp;$D76&amp;"-"&amp;L$2&amp;"-"&amp;$E76,INDEX(別紙_テンプレート_DB!$A$3:$A$65423&amp;"-"&amp;別紙_テンプレート_DB!$C$3:$C$65423&amp;"-"&amp;別紙_テンプレート_DB!$D$3:$D$65423&amp;"-"&amp;別紙_テンプレート_DB!$E$3:$E$65423,),0)),0)</f>
        <v>0</v>
      </c>
      <c r="M76" s="288">
        <f t="shared" si="37"/>
        <v>0</v>
      </c>
      <c r="N76" s="612">
        <f>IFERROR(INDEX(別紙_テンプレート_DB!$F$3:$F$65423,MATCH($C76&amp;"-"&amp;$D76&amp;"-"&amp;L$2&amp;"-"&amp;$E76,INDEX(別紙_テンプレート_DB!$A$3:$A$65423&amp;"-"&amp;別紙_テンプレート_DB!$C$3:$C$65423&amp;"-"&amp;別紙_テンプレート_DB!$D$3:$D$65423&amp;"-"&amp;別紙_テンプレート_DB!$E$3:$E$65423,),0)),0)</f>
        <v>0</v>
      </c>
      <c r="O76" s="532"/>
      <c r="P76" s="535"/>
      <c r="Q76" s="532"/>
      <c r="R76" s="532"/>
      <c r="S76" s="535"/>
      <c r="T76" s="532"/>
      <c r="U76" s="532"/>
      <c r="V76" s="535"/>
      <c r="W76" s="532"/>
      <c r="X76" s="532"/>
      <c r="Y76" s="535"/>
      <c r="Z76" s="532"/>
    </row>
    <row r="77" spans="1:26" s="269" customFormat="1" ht="12" customHeight="1" outlineLevel="1" x14ac:dyDescent="0.45">
      <c r="A77" s="803"/>
      <c r="B77" s="577" t="s">
        <v>212</v>
      </c>
      <c r="C77" s="295">
        <v>0</v>
      </c>
      <c r="D77" s="295">
        <v>8001</v>
      </c>
      <c r="E77" s="295">
        <v>1</v>
      </c>
      <c r="F77" s="613">
        <f>SUMIF(I$3:N$3,$F$3,I77:N77)</f>
        <v>0</v>
      </c>
      <c r="G77" s="297">
        <f t="shared" si="35"/>
        <v>0</v>
      </c>
      <c r="H77" s="614">
        <f t="shared" si="26"/>
        <v>0</v>
      </c>
      <c r="I77" s="611">
        <f>IFERROR(INDEX(別紙_テンプレート_DB!$G$3:$G$65423,MATCH($C77&amp;"-"&amp;$D77&amp;"-"&amp;I$2&amp;"-"&amp;$E77,INDEX(別紙_テンプレート_DB!$A$3:$A$65423&amp;"-"&amp;別紙_テンプレート_DB!$C$3:$C$65423&amp;"-"&amp;別紙_テンプレート_DB!$D$3:$D$65423&amp;"-"&amp;別紙_テンプレート_DB!$E$3:$E$65423,),0)),0)</f>
        <v>0</v>
      </c>
      <c r="J77" s="297">
        <f t="shared" si="36"/>
        <v>0</v>
      </c>
      <c r="K77" s="612">
        <f>IFERROR(INDEX(別紙_テンプレート_DB!$F$3:$F$65423,MATCH($C77&amp;"-"&amp;$D77&amp;"-"&amp;I$2&amp;"-"&amp;$E77,INDEX(別紙_テンプレート_DB!$A$3:$A$65423&amp;"-"&amp;別紙_テンプレート_DB!$C$3:$C$65423&amp;"-"&amp;別紙_テンプレート_DB!$D$3:$D$65423&amp;"-"&amp;別紙_テンプレート_DB!$E$3:$E$65423,),0)),0)</f>
        <v>0</v>
      </c>
      <c r="L77" s="611">
        <f>IFERROR(INDEX(別紙_テンプレート_DB!$G$3:$G$65423,MATCH($C77&amp;"-"&amp;$D77&amp;"-"&amp;L$2&amp;"-"&amp;$E77,INDEX(別紙_テンプレート_DB!$A$3:$A$65423&amp;"-"&amp;別紙_テンプレート_DB!$C$3:$C$65423&amp;"-"&amp;別紙_テンプレート_DB!$D$3:$D$65423&amp;"-"&amp;別紙_テンプレート_DB!$E$3:$E$65423,),0)),0)</f>
        <v>0</v>
      </c>
      <c r="M77" s="297">
        <f t="shared" si="37"/>
        <v>0</v>
      </c>
      <c r="N77" s="612">
        <f>IFERROR(INDEX(別紙_テンプレート_DB!$F$3:$F$65423,MATCH($C77&amp;"-"&amp;$D77&amp;"-"&amp;L$2&amp;"-"&amp;$E77,INDEX(別紙_テンプレート_DB!$A$3:$A$65423&amp;"-"&amp;別紙_テンプレート_DB!$C$3:$C$65423&amp;"-"&amp;別紙_テンプレート_DB!$D$3:$D$65423&amp;"-"&amp;別紙_テンプレート_DB!$E$3:$E$65423,),0)),0)</f>
        <v>0</v>
      </c>
      <c r="O77" s="532"/>
      <c r="P77" s="535"/>
      <c r="Q77" s="532"/>
      <c r="R77" s="532"/>
      <c r="S77" s="535"/>
      <c r="T77" s="532"/>
      <c r="U77" s="532"/>
      <c r="V77" s="535"/>
      <c r="W77" s="532"/>
      <c r="X77" s="532"/>
      <c r="Y77" s="535"/>
      <c r="Z77" s="532"/>
    </row>
    <row r="78" spans="1:26" s="269" customFormat="1" ht="12" customHeight="1" outlineLevel="1" x14ac:dyDescent="0.45">
      <c r="A78" s="803"/>
      <c r="B78" s="577" t="s">
        <v>213</v>
      </c>
      <c r="C78" s="295">
        <v>0</v>
      </c>
      <c r="D78" s="295">
        <v>8001</v>
      </c>
      <c r="E78" s="295">
        <v>2</v>
      </c>
      <c r="F78" s="613">
        <f t="shared" ref="F78:F82" si="38">SUMIF(I$3:N$3,$F$3,I78:N78)</f>
        <v>0</v>
      </c>
      <c r="G78" s="297">
        <f t="shared" si="35"/>
        <v>0</v>
      </c>
      <c r="H78" s="614">
        <f t="shared" si="26"/>
        <v>0</v>
      </c>
      <c r="I78" s="611">
        <f>IFERROR(INDEX(別紙_テンプレート_DB!$G$3:$G$65423,MATCH($C78&amp;"-"&amp;$D78&amp;"-"&amp;I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J78" s="297">
        <f t="shared" si="36"/>
        <v>0</v>
      </c>
      <c r="K78" s="612">
        <f>IFERROR(INDEX(別紙_テンプレート_DB!$F$3:$F$65423,MATCH($C78&amp;"-"&amp;$D78&amp;"-"&amp;I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L78" s="611">
        <f>IFERROR(INDEX(別紙_テンプレート_DB!$G$3:$G$65423,MATCH($C78&amp;"-"&amp;$D78&amp;"-"&amp;L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M78" s="297">
        <f t="shared" si="37"/>
        <v>0</v>
      </c>
      <c r="N78" s="612">
        <f>IFERROR(INDEX(別紙_テンプレート_DB!$F$3:$F$65423,MATCH($C78&amp;"-"&amp;$D78&amp;"-"&amp;L$2&amp;"-"&amp;$E78,INDEX(別紙_テンプレート_DB!$A$3:$A$65423&amp;"-"&amp;別紙_テンプレート_DB!$C$3:$C$65423&amp;"-"&amp;別紙_テンプレート_DB!$D$3:$D$65423&amp;"-"&amp;別紙_テンプレート_DB!$E$3:$E$65423,),0)),0)</f>
        <v>0</v>
      </c>
      <c r="O78" s="532"/>
      <c r="P78" s="535"/>
      <c r="Q78" s="532"/>
      <c r="R78" s="532"/>
      <c r="S78" s="535"/>
      <c r="T78" s="532"/>
      <c r="U78" s="532"/>
      <c r="V78" s="535"/>
      <c r="W78" s="532"/>
      <c r="X78" s="532"/>
      <c r="Y78" s="535"/>
      <c r="Z78" s="532"/>
    </row>
    <row r="79" spans="1:26" s="269" customFormat="1" ht="12" customHeight="1" outlineLevel="1" x14ac:dyDescent="0.45">
      <c r="A79" s="803"/>
      <c r="B79" s="577" t="s">
        <v>387</v>
      </c>
      <c r="C79" s="295">
        <v>0</v>
      </c>
      <c r="D79" s="295">
        <v>8001</v>
      </c>
      <c r="E79" s="295">
        <v>3</v>
      </c>
      <c r="F79" s="613">
        <f t="shared" si="38"/>
        <v>0</v>
      </c>
      <c r="G79" s="297">
        <f t="shared" si="35"/>
        <v>0</v>
      </c>
      <c r="H79" s="614">
        <f t="shared" si="26"/>
        <v>0</v>
      </c>
      <c r="I79" s="611">
        <f>IFERROR(INDEX(別紙_テンプレート_DB!$G$3:$G$65423,MATCH($C79&amp;"-"&amp;$D79&amp;"-"&amp;I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J79" s="297">
        <f t="shared" si="36"/>
        <v>0</v>
      </c>
      <c r="K79" s="612">
        <f>IFERROR(INDEX(別紙_テンプレート_DB!$F$3:$F$65423,MATCH($C79&amp;"-"&amp;$D79&amp;"-"&amp;I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L79" s="611">
        <f>IFERROR(INDEX(別紙_テンプレート_DB!$G$3:$G$65423,MATCH($C79&amp;"-"&amp;$D79&amp;"-"&amp;L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M79" s="297">
        <f t="shared" si="37"/>
        <v>0</v>
      </c>
      <c r="N79" s="612">
        <f>IFERROR(INDEX(別紙_テンプレート_DB!$F$3:$F$65423,MATCH($C79&amp;"-"&amp;$D79&amp;"-"&amp;L$2&amp;"-"&amp;$E79,INDEX(別紙_テンプレート_DB!$A$3:$A$65423&amp;"-"&amp;別紙_テンプレート_DB!$C$3:$C$65423&amp;"-"&amp;別紙_テンプレート_DB!$D$3:$D$65423&amp;"-"&amp;別紙_テンプレート_DB!$E$3:$E$65423,),0)),0)</f>
        <v>0</v>
      </c>
      <c r="O79" s="532"/>
      <c r="P79" s="535"/>
      <c r="Q79" s="532"/>
      <c r="R79" s="532"/>
      <c r="S79" s="535"/>
      <c r="T79" s="532"/>
      <c r="U79" s="532"/>
      <c r="V79" s="535"/>
      <c r="W79" s="532"/>
      <c r="X79" s="532"/>
      <c r="Y79" s="535"/>
      <c r="Z79" s="532"/>
    </row>
    <row r="80" spans="1:26" s="269" customFormat="1" ht="12" customHeight="1" outlineLevel="1" x14ac:dyDescent="0.45">
      <c r="A80" s="803"/>
      <c r="B80" s="577" t="s">
        <v>215</v>
      </c>
      <c r="C80" s="295">
        <v>0</v>
      </c>
      <c r="D80" s="295">
        <v>8001</v>
      </c>
      <c r="E80" s="295">
        <v>106</v>
      </c>
      <c r="F80" s="613">
        <f t="shared" si="38"/>
        <v>0</v>
      </c>
      <c r="G80" s="297">
        <f t="shared" si="35"/>
        <v>0</v>
      </c>
      <c r="H80" s="614">
        <f t="shared" si="26"/>
        <v>0</v>
      </c>
      <c r="I80" s="611">
        <f>IFERROR(INDEX(別紙_テンプレート_DB!$G$3:$G$65423,MATCH($C80&amp;"-"&amp;$D80&amp;"-"&amp;I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J80" s="297">
        <f t="shared" si="36"/>
        <v>0</v>
      </c>
      <c r="K80" s="612">
        <f>IFERROR(INDEX(別紙_テンプレート_DB!$F$3:$F$65423,MATCH($C80&amp;"-"&amp;$D80&amp;"-"&amp;I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L80" s="611">
        <f>IFERROR(INDEX(別紙_テンプレート_DB!$G$3:$G$65423,MATCH($C80&amp;"-"&amp;$D80&amp;"-"&amp;L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M80" s="297">
        <f t="shared" si="37"/>
        <v>0</v>
      </c>
      <c r="N80" s="612">
        <f>IFERROR(INDEX(別紙_テンプレート_DB!$F$3:$F$65423,MATCH($C80&amp;"-"&amp;$D80&amp;"-"&amp;L$2&amp;"-"&amp;$E80,INDEX(別紙_テンプレート_DB!$A$3:$A$65423&amp;"-"&amp;別紙_テンプレート_DB!$C$3:$C$65423&amp;"-"&amp;別紙_テンプレート_DB!$D$3:$D$65423&amp;"-"&amp;別紙_テンプレート_DB!$E$3:$E$65423,),0)),0)</f>
        <v>0</v>
      </c>
      <c r="O80" s="532"/>
      <c r="P80" s="535"/>
      <c r="Q80" s="532"/>
      <c r="R80" s="532"/>
      <c r="S80" s="535"/>
      <c r="T80" s="532"/>
      <c r="U80" s="532"/>
      <c r="V80" s="535"/>
      <c r="W80" s="532"/>
      <c r="X80" s="532"/>
      <c r="Y80" s="535"/>
      <c r="Z80" s="532"/>
    </row>
    <row r="81" spans="1:26" s="269" customFormat="1" ht="12" customHeight="1" outlineLevel="1" x14ac:dyDescent="0.45">
      <c r="A81" s="803"/>
      <c r="B81" s="584" t="s">
        <v>216</v>
      </c>
      <c r="C81" s="300">
        <v>0</v>
      </c>
      <c r="D81" s="300">
        <v>8001</v>
      </c>
      <c r="E81" s="300">
        <v>4</v>
      </c>
      <c r="F81" s="615">
        <f t="shared" si="38"/>
        <v>0</v>
      </c>
      <c r="G81" s="302">
        <f t="shared" si="35"/>
        <v>0</v>
      </c>
      <c r="H81" s="616">
        <f t="shared" si="26"/>
        <v>0</v>
      </c>
      <c r="I81" s="611">
        <f>IFERROR(INDEX(別紙_テンプレート_DB!$G$3:$G$65423,MATCH($C81&amp;"-"&amp;$D81&amp;"-"&amp;I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J81" s="302">
        <f t="shared" si="36"/>
        <v>0</v>
      </c>
      <c r="K81" s="612">
        <f>IFERROR(INDEX(別紙_テンプレート_DB!$F$3:$F$65423,MATCH($C81&amp;"-"&amp;$D81&amp;"-"&amp;I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L81" s="611">
        <f>IFERROR(INDEX(別紙_テンプレート_DB!$G$3:$G$65423,MATCH($C81&amp;"-"&amp;$D81&amp;"-"&amp;L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M81" s="302">
        <f t="shared" si="37"/>
        <v>0</v>
      </c>
      <c r="N81" s="612">
        <f>IFERROR(INDEX(別紙_テンプレート_DB!$F$3:$F$65423,MATCH($C81&amp;"-"&amp;$D81&amp;"-"&amp;L$2&amp;"-"&amp;$E81,INDEX(別紙_テンプレート_DB!$A$3:$A$65423&amp;"-"&amp;別紙_テンプレート_DB!$C$3:$C$65423&amp;"-"&amp;別紙_テンプレート_DB!$D$3:$D$65423&amp;"-"&amp;別紙_テンプレート_DB!$E$3:$E$65423,),0)),0)</f>
        <v>0</v>
      </c>
      <c r="O81" s="532"/>
      <c r="P81" s="535"/>
      <c r="Q81" s="532"/>
      <c r="R81" s="532"/>
      <c r="S81" s="535"/>
      <c r="T81" s="532"/>
      <c r="U81" s="532"/>
      <c r="V81" s="535"/>
      <c r="W81" s="532"/>
      <c r="X81" s="532"/>
      <c r="Y81" s="535"/>
      <c r="Z81" s="532"/>
    </row>
    <row r="82" spans="1:26" ht="0.15" customHeight="1" outlineLevel="1" x14ac:dyDescent="0.45">
      <c r="A82" s="804"/>
      <c r="B82" s="304" t="s">
        <v>217</v>
      </c>
      <c r="C82" s="305"/>
      <c r="D82" s="306">
        <v>8001</v>
      </c>
      <c r="E82" s="306">
        <v>20</v>
      </c>
      <c r="F82" s="605">
        <f t="shared" si="38"/>
        <v>0</v>
      </c>
      <c r="G82" s="617" t="s">
        <v>218</v>
      </c>
      <c r="H82" s="618">
        <f t="shared" si="26"/>
        <v>0</v>
      </c>
      <c r="I82" s="619">
        <f>IFERROR(INDEX(別紙_テンプレート_DB!$AB$3:$AB$65423,MATCH($D82&amp;"-"&amp;I$2,INDEX(別紙_テンプレート_DB!$Y$3:$Y$65423&amp;"-"&amp;別紙_テンプレート_DB!$Z$3:$Z$65423,),0)),0)</f>
        <v>0</v>
      </c>
      <c r="J82" s="617" t="s">
        <v>219</v>
      </c>
      <c r="K82" s="620">
        <f>IFERROR(INDEX(別紙_テンプレート_DB!$AA$3:$AA$65423,MATCH($D82&amp;"-"&amp;I$2,INDEX(別紙_テンプレート_DB!$Y$3:$Y$65423&amp;"-"&amp;別紙_テンプレート_DB!$Z$3:$Z$65423,),0)),0)</f>
        <v>0</v>
      </c>
      <c r="L82" s="619">
        <f>IFERROR(INDEX(別紙_テンプレート_DB!$AB$3:$AB$65423,MATCH($D82&amp;"-"&amp;L$2,INDEX(別紙_テンプレート_DB!$Y$3:$Y$65423&amp;"-"&amp;別紙_テンプレート_DB!$Z$3:$Z$65423,),0)),0)</f>
        <v>0</v>
      </c>
      <c r="M82" s="617" t="s">
        <v>219</v>
      </c>
      <c r="N82" s="620">
        <f>IFERROR(INDEX(別紙_テンプレート_DB!$AA$3:$AA$65423,MATCH($D82&amp;"-"&amp;L$2,INDEX(別紙_テンプレート_DB!$Y$3:$Y$65423&amp;"-"&amp;別紙_テンプレート_DB!$Z$3:$Z$65423,),0)),0)</f>
        <v>0</v>
      </c>
      <c r="O82" s="532"/>
      <c r="P82" s="312"/>
      <c r="Q82" s="532"/>
      <c r="R82" s="532"/>
      <c r="S82" s="312"/>
      <c r="T82" s="532"/>
      <c r="U82" s="532"/>
      <c r="V82" s="312"/>
      <c r="W82" s="532"/>
      <c r="X82" s="532"/>
      <c r="Y82" s="312"/>
      <c r="Z82" s="532"/>
    </row>
    <row r="83" spans="1:26" ht="13.5" customHeight="1" collapsed="1" x14ac:dyDescent="0.45">
      <c r="A83" s="802" t="s">
        <v>228</v>
      </c>
      <c r="B83" s="604" t="s">
        <v>221</v>
      </c>
      <c r="C83" s="560"/>
      <c r="D83" s="560">
        <v>99999</v>
      </c>
      <c r="E83" s="560"/>
      <c r="F83" s="605">
        <f t="shared" si="20"/>
        <v>0</v>
      </c>
      <c r="G83" s="315">
        <f t="shared" ref="G83:G89" si="39">IF(ISERROR(F83/H83),0,F83/H83)</f>
        <v>0</v>
      </c>
      <c r="H83" s="606">
        <f t="shared" si="26"/>
        <v>0</v>
      </c>
      <c r="I83" s="607">
        <f>SUMIF($D84:$D89,$D83,I84:I89)</f>
        <v>0</v>
      </c>
      <c r="J83" s="315">
        <f t="shared" ref="J83:J89" si="40">IF(ISERROR(I83/K83),0,I83/K83)</f>
        <v>0</v>
      </c>
      <c r="K83" s="608">
        <f>SUM(K84:K89)</f>
        <v>0</v>
      </c>
      <c r="L83" s="607">
        <f>SUMIF($D84:$D89,$D83,L84:L89)</f>
        <v>0</v>
      </c>
      <c r="M83" s="315">
        <f t="shared" ref="M83:M89" si="41">IF(ISERROR(L83/N83),0,L83/N83)</f>
        <v>0</v>
      </c>
      <c r="N83" s="608">
        <f>SUM(N84:N89)</f>
        <v>0</v>
      </c>
      <c r="O83" s="532"/>
      <c r="P83" s="535"/>
      <c r="Q83" s="532"/>
      <c r="R83" s="532"/>
      <c r="S83" s="535"/>
      <c r="T83" s="532"/>
      <c r="U83" s="532"/>
      <c r="V83" s="535"/>
      <c r="W83" s="532"/>
      <c r="X83" s="532"/>
      <c r="Y83" s="535"/>
      <c r="Z83" s="532"/>
    </row>
    <row r="84" spans="1:26" s="269" customFormat="1" ht="12" customHeight="1" outlineLevel="1" x14ac:dyDescent="0.45">
      <c r="A84" s="803"/>
      <c r="B84" s="570" t="s">
        <v>210</v>
      </c>
      <c r="C84" s="571">
        <v>0</v>
      </c>
      <c r="D84" s="571">
        <v>99999</v>
      </c>
      <c r="E84" s="571">
        <v>0</v>
      </c>
      <c r="F84" s="609">
        <f t="shared" si="20"/>
        <v>0</v>
      </c>
      <c r="G84" s="288">
        <f t="shared" si="39"/>
        <v>0</v>
      </c>
      <c r="H84" s="610">
        <f t="shared" si="26"/>
        <v>0</v>
      </c>
      <c r="I84" s="611">
        <f>IFERROR(INDEX(別紙_テンプレート_DB!$G$3:$G$65423,MATCH($C84&amp;"-"&amp;$D84&amp;"-"&amp;I$2&amp;"-"&amp;$E84,INDEX(別紙_テンプレート_DB!$A$3:$A$65423&amp;"-"&amp;別紙_テンプレート_DB!$C$3:$C$65423&amp;"-"&amp;別紙_テンプレート_DB!$D$3:$D$65423&amp;"-"&amp;別紙_テンプレート_DB!$E$3:$E$65423,),0)),0)</f>
        <v>0</v>
      </c>
      <c r="J84" s="288">
        <f t="shared" si="40"/>
        <v>0</v>
      </c>
      <c r="K84" s="612">
        <f>IFERROR(INDEX(別紙_テンプレート_DB!$F$3:$F$65423,MATCH($C84&amp;"-"&amp;$D84&amp;"-"&amp;I$2&amp;"-"&amp;$E84,INDEX(別紙_テンプレート_DB!$A$3:$A$65423&amp;"-"&amp;別紙_テンプレート_DB!$C$3:$C$65423&amp;"-"&amp;別紙_テンプレート_DB!$D$3:$D$65423&amp;"-"&amp;別紙_テンプレート_DB!$E$3:$E$65423,),0)),0)</f>
        <v>0</v>
      </c>
      <c r="L84" s="611">
        <f>IFERROR(INDEX(別紙_テンプレート_DB!$G$3:$G$65423,MATCH($C84&amp;"-"&amp;$D84&amp;"-"&amp;L$2&amp;"-"&amp;$E84,INDEX(別紙_テンプレート_DB!$A$3:$A$65423&amp;"-"&amp;別紙_テンプレート_DB!$C$3:$C$65423&amp;"-"&amp;別紙_テンプレート_DB!$D$3:$D$65423&amp;"-"&amp;別紙_テンプレート_DB!$E$3:$E$65423,),0)),0)</f>
        <v>0</v>
      </c>
      <c r="M84" s="288">
        <f t="shared" si="41"/>
        <v>0</v>
      </c>
      <c r="N84" s="612">
        <f>IFERROR(INDEX(別紙_テンプレート_DB!$F$3:$F$65423,MATCH($C84&amp;"-"&amp;$D84&amp;"-"&amp;L$2&amp;"-"&amp;$E84,INDEX(別紙_テンプレート_DB!$A$3:$A$65423&amp;"-"&amp;別紙_テンプレート_DB!$C$3:$C$65423&amp;"-"&amp;別紙_テンプレート_DB!$D$3:$D$65423&amp;"-"&amp;別紙_テンプレート_DB!$E$3:$E$65423,),0)),0)</f>
        <v>0</v>
      </c>
      <c r="O84" s="532"/>
      <c r="P84" s="535"/>
      <c r="Q84" s="532"/>
      <c r="R84" s="532"/>
      <c r="S84" s="535"/>
      <c r="T84" s="532"/>
      <c r="U84" s="532"/>
      <c r="V84" s="535"/>
      <c r="W84" s="532"/>
      <c r="X84" s="532"/>
      <c r="Y84" s="535"/>
      <c r="Z84" s="532"/>
    </row>
    <row r="85" spans="1:26" s="269" customFormat="1" ht="12" customHeight="1" outlineLevel="1" x14ac:dyDescent="0.45">
      <c r="A85" s="803"/>
      <c r="B85" s="577" t="s">
        <v>212</v>
      </c>
      <c r="C85" s="578">
        <v>0</v>
      </c>
      <c r="D85" s="578">
        <v>99999</v>
      </c>
      <c r="E85" s="578">
        <v>1</v>
      </c>
      <c r="F85" s="613">
        <f>SUMIF(I$3:N$3,$F$3,I85:N85)</f>
        <v>0</v>
      </c>
      <c r="G85" s="297">
        <f t="shared" si="39"/>
        <v>0</v>
      </c>
      <c r="H85" s="614">
        <f t="shared" si="26"/>
        <v>0</v>
      </c>
      <c r="I85" s="611">
        <f>IFERROR(INDEX(別紙_テンプレート_DB!$G$3:$G$65423,MATCH($C85&amp;"-"&amp;$D85&amp;"-"&amp;I$2&amp;"-"&amp;$E85,INDEX(別紙_テンプレート_DB!$A$3:$A$65423&amp;"-"&amp;別紙_テンプレート_DB!$C$3:$C$65423&amp;"-"&amp;別紙_テンプレート_DB!$D$3:$D$65423&amp;"-"&amp;別紙_テンプレート_DB!$E$3:$E$65423,),0)),0)</f>
        <v>0</v>
      </c>
      <c r="J85" s="297">
        <f t="shared" si="40"/>
        <v>0</v>
      </c>
      <c r="K85" s="612">
        <f>IFERROR(INDEX(別紙_テンプレート_DB!$F$3:$F$65423,MATCH($C85&amp;"-"&amp;$D85&amp;"-"&amp;I$2&amp;"-"&amp;$E85,INDEX(別紙_テンプレート_DB!$A$3:$A$65423&amp;"-"&amp;別紙_テンプレート_DB!$C$3:$C$65423&amp;"-"&amp;別紙_テンプレート_DB!$D$3:$D$65423&amp;"-"&amp;別紙_テンプレート_DB!$E$3:$E$65423,),0)),0)</f>
        <v>0</v>
      </c>
      <c r="L85" s="611">
        <f>IFERROR(INDEX(別紙_テンプレート_DB!$G$3:$G$65423,MATCH($C85&amp;"-"&amp;$D85&amp;"-"&amp;L$2&amp;"-"&amp;$E85,INDEX(別紙_テンプレート_DB!$A$3:$A$65423&amp;"-"&amp;別紙_テンプレート_DB!$C$3:$C$65423&amp;"-"&amp;別紙_テンプレート_DB!$D$3:$D$65423&amp;"-"&amp;別紙_テンプレート_DB!$E$3:$E$65423,),0)),0)</f>
        <v>0</v>
      </c>
      <c r="M85" s="297">
        <f t="shared" si="41"/>
        <v>0</v>
      </c>
      <c r="N85" s="612">
        <f>IFERROR(INDEX(別紙_テンプレート_DB!$F$3:$F$65423,MATCH($C85&amp;"-"&amp;$D85&amp;"-"&amp;L$2&amp;"-"&amp;$E85,INDEX(別紙_テンプレート_DB!$A$3:$A$65423&amp;"-"&amp;別紙_テンプレート_DB!$C$3:$C$65423&amp;"-"&amp;別紙_テンプレート_DB!$D$3:$D$65423&amp;"-"&amp;別紙_テンプレート_DB!$E$3:$E$65423,),0)),0)</f>
        <v>0</v>
      </c>
      <c r="O85" s="532"/>
      <c r="P85" s="535"/>
      <c r="Q85" s="532"/>
      <c r="R85" s="532"/>
      <c r="S85" s="535"/>
      <c r="T85" s="532"/>
      <c r="U85" s="532"/>
      <c r="V85" s="535"/>
      <c r="W85" s="532"/>
      <c r="X85" s="532"/>
      <c r="Y85" s="535"/>
      <c r="Z85" s="532"/>
    </row>
    <row r="86" spans="1:26" s="269" customFormat="1" ht="12" customHeight="1" outlineLevel="1" x14ac:dyDescent="0.45">
      <c r="A86" s="803"/>
      <c r="B86" s="577" t="s">
        <v>213</v>
      </c>
      <c r="C86" s="578">
        <v>0</v>
      </c>
      <c r="D86" s="578">
        <v>99999</v>
      </c>
      <c r="E86" s="578">
        <v>2</v>
      </c>
      <c r="F86" s="613">
        <f t="shared" ref="F86:F92" si="42">SUMIF(I$3:N$3,$F$3,I86:N86)</f>
        <v>0</v>
      </c>
      <c r="G86" s="297">
        <f t="shared" si="39"/>
        <v>0</v>
      </c>
      <c r="H86" s="614">
        <f t="shared" si="26"/>
        <v>0</v>
      </c>
      <c r="I86" s="611">
        <f>IFERROR(INDEX(別紙_テンプレート_DB!$G$3:$G$65423,MATCH($C86&amp;"-"&amp;$D86&amp;"-"&amp;I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J86" s="297">
        <f t="shared" si="40"/>
        <v>0</v>
      </c>
      <c r="K86" s="612">
        <f>IFERROR(INDEX(別紙_テンプレート_DB!$F$3:$F$65423,MATCH($C86&amp;"-"&amp;$D86&amp;"-"&amp;I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L86" s="611">
        <f>IFERROR(INDEX(別紙_テンプレート_DB!$G$3:$G$65423,MATCH($C86&amp;"-"&amp;$D86&amp;"-"&amp;L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M86" s="297">
        <f t="shared" si="41"/>
        <v>0</v>
      </c>
      <c r="N86" s="612">
        <f>IFERROR(INDEX(別紙_テンプレート_DB!$F$3:$F$65423,MATCH($C86&amp;"-"&amp;$D86&amp;"-"&amp;L$2&amp;"-"&amp;$E86,INDEX(別紙_テンプレート_DB!$A$3:$A$65423&amp;"-"&amp;別紙_テンプレート_DB!$C$3:$C$65423&amp;"-"&amp;別紙_テンプレート_DB!$D$3:$D$65423&amp;"-"&amp;別紙_テンプレート_DB!$E$3:$E$65423,),0)),0)</f>
        <v>0</v>
      </c>
      <c r="O86" s="532"/>
      <c r="P86" s="535"/>
      <c r="Q86" s="532"/>
      <c r="R86" s="532"/>
      <c r="S86" s="535"/>
      <c r="T86" s="532"/>
      <c r="U86" s="532"/>
      <c r="V86" s="535"/>
      <c r="W86" s="532"/>
      <c r="X86" s="532"/>
      <c r="Y86" s="535"/>
      <c r="Z86" s="532"/>
    </row>
    <row r="87" spans="1:26" s="269" customFormat="1" ht="12" customHeight="1" outlineLevel="1" x14ac:dyDescent="0.45">
      <c r="A87" s="803"/>
      <c r="B87" s="577" t="s">
        <v>387</v>
      </c>
      <c r="C87" s="578">
        <v>0</v>
      </c>
      <c r="D87" s="578">
        <v>99999</v>
      </c>
      <c r="E87" s="578">
        <v>3</v>
      </c>
      <c r="F87" s="613">
        <f t="shared" si="42"/>
        <v>0</v>
      </c>
      <c r="G87" s="297">
        <f t="shared" si="39"/>
        <v>0</v>
      </c>
      <c r="H87" s="614">
        <f t="shared" si="26"/>
        <v>0</v>
      </c>
      <c r="I87" s="611">
        <f>IFERROR(INDEX(別紙_テンプレート_DB!$G$3:$G$65423,MATCH($C87&amp;"-"&amp;$D87&amp;"-"&amp;I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J87" s="297">
        <f t="shared" si="40"/>
        <v>0</v>
      </c>
      <c r="K87" s="612">
        <f>IFERROR(INDEX(別紙_テンプレート_DB!$F$3:$F$65423,MATCH($C87&amp;"-"&amp;$D87&amp;"-"&amp;I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L87" s="611">
        <f>IFERROR(INDEX(別紙_テンプレート_DB!$G$3:$G$65423,MATCH($C87&amp;"-"&amp;$D87&amp;"-"&amp;L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M87" s="297">
        <f t="shared" si="41"/>
        <v>0</v>
      </c>
      <c r="N87" s="612">
        <f>IFERROR(INDEX(別紙_テンプレート_DB!$F$3:$F$65423,MATCH($C87&amp;"-"&amp;$D87&amp;"-"&amp;L$2&amp;"-"&amp;$E87,INDEX(別紙_テンプレート_DB!$A$3:$A$65423&amp;"-"&amp;別紙_テンプレート_DB!$C$3:$C$65423&amp;"-"&amp;別紙_テンプレート_DB!$D$3:$D$65423&amp;"-"&amp;別紙_テンプレート_DB!$E$3:$E$65423,),0)),0)</f>
        <v>0</v>
      </c>
      <c r="O87" s="532"/>
      <c r="P87" s="535"/>
      <c r="Q87" s="532"/>
      <c r="R87" s="532"/>
      <c r="S87" s="535"/>
      <c r="T87" s="532"/>
      <c r="U87" s="532"/>
      <c r="V87" s="535"/>
      <c r="W87" s="532"/>
      <c r="X87" s="532"/>
      <c r="Y87" s="535"/>
      <c r="Z87" s="532"/>
    </row>
    <row r="88" spans="1:26" s="269" customFormat="1" ht="12" customHeight="1" outlineLevel="1" x14ac:dyDescent="0.45">
      <c r="A88" s="803"/>
      <c r="B88" s="577" t="s">
        <v>215</v>
      </c>
      <c r="C88" s="578">
        <v>0</v>
      </c>
      <c r="D88" s="578">
        <v>99999</v>
      </c>
      <c r="E88" s="578">
        <v>106</v>
      </c>
      <c r="F88" s="613">
        <f t="shared" si="42"/>
        <v>0</v>
      </c>
      <c r="G88" s="297">
        <f t="shared" si="39"/>
        <v>0</v>
      </c>
      <c r="H88" s="614">
        <f t="shared" si="26"/>
        <v>0</v>
      </c>
      <c r="I88" s="611">
        <f>IFERROR(INDEX(別紙_テンプレート_DB!$G$3:$G$65423,MATCH($C88&amp;"-"&amp;$D88&amp;"-"&amp;I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J88" s="297">
        <f t="shared" si="40"/>
        <v>0</v>
      </c>
      <c r="K88" s="612">
        <f>IFERROR(INDEX(別紙_テンプレート_DB!$F$3:$F$65423,MATCH($C88&amp;"-"&amp;$D88&amp;"-"&amp;I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L88" s="611">
        <f>IFERROR(INDEX(別紙_テンプレート_DB!$G$3:$G$65423,MATCH($C88&amp;"-"&amp;$D88&amp;"-"&amp;L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M88" s="297">
        <f t="shared" si="41"/>
        <v>0</v>
      </c>
      <c r="N88" s="612">
        <f>IFERROR(INDEX(別紙_テンプレート_DB!$F$3:$F$65423,MATCH($C88&amp;"-"&amp;$D88&amp;"-"&amp;L$2&amp;"-"&amp;$E88,INDEX(別紙_テンプレート_DB!$A$3:$A$65423&amp;"-"&amp;別紙_テンプレート_DB!$C$3:$C$65423&amp;"-"&amp;別紙_テンプレート_DB!$D$3:$D$65423&amp;"-"&amp;別紙_テンプレート_DB!$E$3:$E$65423,),0)),0)</f>
        <v>0</v>
      </c>
      <c r="O88" s="532"/>
      <c r="P88" s="535"/>
      <c r="Q88" s="532"/>
      <c r="R88" s="532"/>
      <c r="S88" s="535"/>
      <c r="T88" s="532"/>
      <c r="U88" s="532"/>
      <c r="V88" s="535"/>
      <c r="W88" s="532"/>
      <c r="X88" s="532"/>
      <c r="Y88" s="535"/>
      <c r="Z88" s="532"/>
    </row>
    <row r="89" spans="1:26" s="269" customFormat="1" ht="12" customHeight="1" outlineLevel="1" x14ac:dyDescent="0.45">
      <c r="A89" s="803"/>
      <c r="B89" s="584" t="s">
        <v>216</v>
      </c>
      <c r="C89" s="585">
        <v>0</v>
      </c>
      <c r="D89" s="585">
        <v>99999</v>
      </c>
      <c r="E89" s="585">
        <v>4</v>
      </c>
      <c r="F89" s="615">
        <f t="shared" si="42"/>
        <v>0</v>
      </c>
      <c r="G89" s="302">
        <f t="shared" si="39"/>
        <v>0</v>
      </c>
      <c r="H89" s="616">
        <f>SUMIF(I$3:N$3,$H$3,I89:N89)</f>
        <v>0</v>
      </c>
      <c r="I89" s="611">
        <f>IFERROR(INDEX(別紙_テンプレート_DB!$G$3:$G$65423,MATCH($C89&amp;"-"&amp;$D89&amp;"-"&amp;I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J89" s="302">
        <f t="shared" si="40"/>
        <v>0</v>
      </c>
      <c r="K89" s="612">
        <f>IFERROR(INDEX(別紙_テンプレート_DB!$F$3:$F$65423,MATCH($C89&amp;"-"&amp;$D89&amp;"-"&amp;I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L89" s="611">
        <f>IFERROR(INDEX(別紙_テンプレート_DB!$G$3:$G$65423,MATCH($C89&amp;"-"&amp;$D89&amp;"-"&amp;L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M89" s="302">
        <f t="shared" si="41"/>
        <v>0</v>
      </c>
      <c r="N89" s="612">
        <f>IFERROR(INDEX(別紙_テンプレート_DB!$F$3:$F$65423,MATCH($C89&amp;"-"&amp;$D89&amp;"-"&amp;L$2&amp;"-"&amp;$E89,INDEX(別紙_テンプレート_DB!$A$3:$A$65423&amp;"-"&amp;別紙_テンプレート_DB!$C$3:$C$65423&amp;"-"&amp;別紙_テンプレート_DB!$D$3:$D$65423&amp;"-"&amp;別紙_テンプレート_DB!$E$3:$E$65423,),0)),0)</f>
        <v>0</v>
      </c>
      <c r="O89" s="532"/>
      <c r="P89" s="535"/>
      <c r="Q89" s="532"/>
      <c r="R89" s="532"/>
      <c r="S89" s="535"/>
      <c r="T89" s="532"/>
      <c r="U89" s="532"/>
      <c r="V89" s="535"/>
      <c r="W89" s="532"/>
      <c r="X89" s="532"/>
      <c r="Y89" s="535"/>
      <c r="Z89" s="532"/>
    </row>
    <row r="90" spans="1:26" ht="0.15" customHeight="1" outlineLevel="1" x14ac:dyDescent="0.45">
      <c r="A90" s="804"/>
      <c r="B90" s="304" t="s">
        <v>217</v>
      </c>
      <c r="C90" s="305"/>
      <c r="D90" s="306">
        <v>0</v>
      </c>
      <c r="E90" s="306">
        <v>20</v>
      </c>
      <c r="F90" s="605">
        <f t="shared" si="42"/>
        <v>0</v>
      </c>
      <c r="G90" s="617" t="s">
        <v>218</v>
      </c>
      <c r="H90" s="618">
        <f>SUMIF(I$3:N$3,$H$3,I90:N90)</f>
        <v>0</v>
      </c>
      <c r="I90" s="619">
        <f>IFERROR(INDEX(別紙_テンプレート_DB!$AB$3:$AB$65423,MATCH($D90&amp;"-"&amp;I$2,INDEX(別紙_テンプレート_DB!$Y$3:$Y$65423&amp;"-"&amp;別紙_テンプレート_DB!$Z$3:$Z$65423,),0)),0)</f>
        <v>0</v>
      </c>
      <c r="J90" s="617" t="s">
        <v>219</v>
      </c>
      <c r="K90" s="620">
        <f>IFERROR(INDEX(別紙_テンプレート_DB!$AA$3:$AA$65423,MATCH($D90&amp;"-"&amp;I$2,INDEX(別紙_テンプレート_DB!$Y$3:$Y$65423&amp;"-"&amp;別紙_テンプレート_DB!$Z$3:$Z$65423,),0)),0)</f>
        <v>0</v>
      </c>
      <c r="L90" s="619">
        <f>IFERROR(INDEX(別紙_テンプレート_DB!$AB$3:$AB$65423,MATCH($D90&amp;"-"&amp;L$2,INDEX(別紙_テンプレート_DB!$Y$3:$Y$65423&amp;"-"&amp;別紙_テンプレート_DB!$Z$3:$Z$65423,),0)),0)</f>
        <v>0</v>
      </c>
      <c r="M90" s="617" t="s">
        <v>219</v>
      </c>
      <c r="N90" s="620">
        <f>IFERROR(INDEX(別紙_テンプレート_DB!$AA$3:$AA$65423,MATCH($D90&amp;"-"&amp;L$2,INDEX(別紙_テンプレート_DB!$Y$3:$Y$65423&amp;"-"&amp;別紙_テンプレート_DB!$Z$3:$Z$65423,),0)),0)</f>
        <v>0</v>
      </c>
      <c r="O90" s="532"/>
      <c r="P90" s="312"/>
      <c r="Q90" s="532"/>
      <c r="R90" s="532"/>
      <c r="S90" s="312"/>
      <c r="T90" s="532"/>
      <c r="U90" s="532"/>
      <c r="V90" s="312"/>
      <c r="W90" s="532"/>
      <c r="X90" s="532"/>
      <c r="Y90" s="312"/>
      <c r="Z90" s="532"/>
    </row>
    <row r="91" spans="1:26" ht="13.5" customHeight="1" collapsed="1" x14ac:dyDescent="0.45">
      <c r="A91" s="802" t="s">
        <v>229</v>
      </c>
      <c r="B91" s="604" t="s">
        <v>221</v>
      </c>
      <c r="C91" s="314">
        <v>0</v>
      </c>
      <c r="D91" s="314">
        <v>9</v>
      </c>
      <c r="E91" s="314"/>
      <c r="F91" s="605">
        <f t="shared" si="42"/>
        <v>0</v>
      </c>
      <c r="G91" s="315">
        <f t="shared" ref="G91:G97" si="43">IF(ISERROR(F91/H91),0,F91/H91)</f>
        <v>0</v>
      </c>
      <c r="H91" s="606">
        <f t="shared" ref="H91" si="44">SUMIF(I$3:N$3,$H$3,I91:N91)</f>
        <v>0</v>
      </c>
      <c r="I91" s="607">
        <f>SUMIF($D92:$D97,$D91,I92:I97)</f>
        <v>0</v>
      </c>
      <c r="J91" s="315">
        <f t="shared" ref="J91:J97" si="45">IF(ISERROR(I91/K91),0,I91/K91)</f>
        <v>0</v>
      </c>
      <c r="K91" s="608">
        <f>SUM(K92:K97)</f>
        <v>0</v>
      </c>
      <c r="L91" s="607">
        <f>SUMIF($D92:$D97,$D91,L92:L97)</f>
        <v>0</v>
      </c>
      <c r="M91" s="315">
        <f t="shared" ref="M91:M97" si="46">IF(ISERROR(L91/N91),0,L91/N91)</f>
        <v>0</v>
      </c>
      <c r="N91" s="608">
        <f>SUM(N92:N97)</f>
        <v>0</v>
      </c>
      <c r="O91" s="532"/>
      <c r="P91" s="535"/>
      <c r="Q91" s="532"/>
      <c r="R91" s="532"/>
      <c r="S91" s="535"/>
      <c r="T91" s="532"/>
      <c r="U91" s="532"/>
      <c r="V91" s="535"/>
      <c r="W91" s="532"/>
      <c r="X91" s="532"/>
      <c r="Y91" s="535"/>
      <c r="Z91" s="532"/>
    </row>
    <row r="92" spans="1:26" s="269" customFormat="1" ht="12" customHeight="1" outlineLevel="1" x14ac:dyDescent="0.45">
      <c r="A92" s="803"/>
      <c r="B92" s="570" t="s">
        <v>210</v>
      </c>
      <c r="C92" s="286"/>
      <c r="D92" s="286">
        <v>9</v>
      </c>
      <c r="E92" s="286">
        <v>0</v>
      </c>
      <c r="F92" s="609">
        <f t="shared" si="42"/>
        <v>0</v>
      </c>
      <c r="G92" s="288">
        <f t="shared" si="43"/>
        <v>0</v>
      </c>
      <c r="H92" s="610">
        <f>SUMIF(I$3:N$3,$H$3,I92:N92)</f>
        <v>0</v>
      </c>
      <c r="I92" s="611">
        <f>SUMIF($B$100:$B$114,$B92,I$100:I$114)</f>
        <v>0</v>
      </c>
      <c r="J92" s="288">
        <f t="shared" si="45"/>
        <v>0</v>
      </c>
      <c r="K92" s="612">
        <f t="shared" ref="K92:L98" si="47">SUMIF($B$100:$B$114,$B92,K$100:K$114)</f>
        <v>0</v>
      </c>
      <c r="L92" s="611">
        <f t="shared" si="47"/>
        <v>0</v>
      </c>
      <c r="M92" s="288">
        <f t="shared" si="46"/>
        <v>0</v>
      </c>
      <c r="N92" s="612">
        <f t="shared" ref="N92:N98" si="48">SUMIF($B$100:$B$114,$B92,N$100:N$114)</f>
        <v>0</v>
      </c>
      <c r="O92" s="532"/>
      <c r="P92" s="535"/>
      <c r="Q92" s="532"/>
      <c r="R92" s="532"/>
      <c r="S92" s="535"/>
      <c r="T92" s="532"/>
      <c r="U92" s="532"/>
      <c r="V92" s="535"/>
      <c r="W92" s="532"/>
      <c r="X92" s="532"/>
      <c r="Y92" s="535"/>
      <c r="Z92" s="532"/>
    </row>
    <row r="93" spans="1:26" s="269" customFormat="1" ht="12" customHeight="1" outlineLevel="1" x14ac:dyDescent="0.45">
      <c r="A93" s="803"/>
      <c r="B93" s="577" t="s">
        <v>212</v>
      </c>
      <c r="C93" s="295"/>
      <c r="D93" s="295">
        <v>9</v>
      </c>
      <c r="E93" s="295">
        <v>1</v>
      </c>
      <c r="F93" s="613">
        <f>SUMIF(I$3:N$3,$F$3,I93:N93)</f>
        <v>0</v>
      </c>
      <c r="G93" s="297">
        <f t="shared" si="43"/>
        <v>0</v>
      </c>
      <c r="H93" s="614">
        <f t="shared" ref="H93:H99" si="49">SUMIF(I$3:N$3,$H$3,I93:N93)</f>
        <v>0</v>
      </c>
      <c r="I93" s="611">
        <f t="shared" ref="I93:I97" si="50">SUMIF($B$100:$B$114,$B93,I$100:I$114)</f>
        <v>0</v>
      </c>
      <c r="J93" s="297">
        <f t="shared" si="45"/>
        <v>0</v>
      </c>
      <c r="K93" s="612">
        <f t="shared" si="47"/>
        <v>0</v>
      </c>
      <c r="L93" s="611">
        <f t="shared" si="47"/>
        <v>0</v>
      </c>
      <c r="M93" s="297">
        <f t="shared" si="46"/>
        <v>0</v>
      </c>
      <c r="N93" s="612">
        <f t="shared" si="48"/>
        <v>0</v>
      </c>
      <c r="O93" s="532"/>
      <c r="P93" s="535"/>
      <c r="Q93" s="532"/>
      <c r="R93" s="532"/>
      <c r="S93" s="535"/>
      <c r="T93" s="532"/>
      <c r="U93" s="532"/>
      <c r="V93" s="535"/>
      <c r="W93" s="532"/>
      <c r="X93" s="532"/>
      <c r="Y93" s="535"/>
      <c r="Z93" s="532"/>
    </row>
    <row r="94" spans="1:26" s="269" customFormat="1" ht="12" customHeight="1" outlineLevel="1" x14ac:dyDescent="0.45">
      <c r="A94" s="803"/>
      <c r="B94" s="577" t="s">
        <v>213</v>
      </c>
      <c r="C94" s="295"/>
      <c r="D94" s="295">
        <v>9</v>
      </c>
      <c r="E94" s="295">
        <v>2</v>
      </c>
      <c r="F94" s="613">
        <f t="shared" ref="F94:F100" si="51">SUMIF(I$3:N$3,$F$3,I94:N94)</f>
        <v>0</v>
      </c>
      <c r="G94" s="297">
        <f t="shared" si="43"/>
        <v>0</v>
      </c>
      <c r="H94" s="614">
        <f t="shared" si="49"/>
        <v>0</v>
      </c>
      <c r="I94" s="611">
        <f t="shared" si="50"/>
        <v>0</v>
      </c>
      <c r="J94" s="297">
        <f t="shared" si="45"/>
        <v>0</v>
      </c>
      <c r="K94" s="612">
        <f t="shared" si="47"/>
        <v>0</v>
      </c>
      <c r="L94" s="611">
        <f t="shared" si="47"/>
        <v>0</v>
      </c>
      <c r="M94" s="297">
        <f t="shared" si="46"/>
        <v>0</v>
      </c>
      <c r="N94" s="612">
        <f t="shared" si="48"/>
        <v>0</v>
      </c>
      <c r="O94" s="532"/>
      <c r="P94" s="535"/>
      <c r="Q94" s="532"/>
      <c r="R94" s="532"/>
      <c r="S94" s="535"/>
      <c r="T94" s="532"/>
      <c r="U94" s="532"/>
      <c r="V94" s="535"/>
      <c r="W94" s="532"/>
      <c r="X94" s="532"/>
      <c r="Y94" s="535"/>
      <c r="Z94" s="532"/>
    </row>
    <row r="95" spans="1:26" s="269" customFormat="1" ht="12" customHeight="1" outlineLevel="1" x14ac:dyDescent="0.45">
      <c r="A95" s="803"/>
      <c r="B95" s="577" t="s">
        <v>387</v>
      </c>
      <c r="C95" s="295"/>
      <c r="D95" s="295">
        <v>9</v>
      </c>
      <c r="E95" s="295">
        <v>3</v>
      </c>
      <c r="F95" s="613">
        <f t="shared" si="51"/>
        <v>0</v>
      </c>
      <c r="G95" s="297">
        <f t="shared" si="43"/>
        <v>0</v>
      </c>
      <c r="H95" s="614">
        <f t="shared" si="49"/>
        <v>0</v>
      </c>
      <c r="I95" s="611">
        <f t="shared" si="50"/>
        <v>0</v>
      </c>
      <c r="J95" s="297">
        <f t="shared" si="45"/>
        <v>0</v>
      </c>
      <c r="K95" s="612">
        <f t="shared" si="47"/>
        <v>0</v>
      </c>
      <c r="L95" s="611">
        <f t="shared" si="47"/>
        <v>0</v>
      </c>
      <c r="M95" s="297">
        <f t="shared" si="46"/>
        <v>0</v>
      </c>
      <c r="N95" s="612">
        <f t="shared" si="48"/>
        <v>0</v>
      </c>
      <c r="O95" s="532"/>
      <c r="P95" s="535"/>
      <c r="Q95" s="532"/>
      <c r="R95" s="532"/>
      <c r="S95" s="535"/>
      <c r="T95" s="532"/>
      <c r="U95" s="532"/>
      <c r="V95" s="535"/>
      <c r="W95" s="532"/>
      <c r="X95" s="532"/>
      <c r="Y95" s="535"/>
      <c r="Z95" s="532"/>
    </row>
    <row r="96" spans="1:26" s="269" customFormat="1" ht="12" customHeight="1" outlineLevel="1" x14ac:dyDescent="0.45">
      <c r="A96" s="803"/>
      <c r="B96" s="577" t="s">
        <v>215</v>
      </c>
      <c r="C96" s="295"/>
      <c r="D96" s="295">
        <v>9</v>
      </c>
      <c r="E96" s="295">
        <v>106</v>
      </c>
      <c r="F96" s="613">
        <f t="shared" si="51"/>
        <v>0</v>
      </c>
      <c r="G96" s="297">
        <f t="shared" si="43"/>
        <v>0</v>
      </c>
      <c r="H96" s="614">
        <f t="shared" si="49"/>
        <v>0</v>
      </c>
      <c r="I96" s="611">
        <f t="shared" si="50"/>
        <v>0</v>
      </c>
      <c r="J96" s="297">
        <f t="shared" si="45"/>
        <v>0</v>
      </c>
      <c r="K96" s="612">
        <f t="shared" si="47"/>
        <v>0</v>
      </c>
      <c r="L96" s="611">
        <f t="shared" si="47"/>
        <v>0</v>
      </c>
      <c r="M96" s="297">
        <f t="shared" si="46"/>
        <v>0</v>
      </c>
      <c r="N96" s="612">
        <f t="shared" si="48"/>
        <v>0</v>
      </c>
      <c r="O96" s="532"/>
      <c r="P96" s="535"/>
      <c r="Q96" s="532"/>
      <c r="R96" s="532"/>
      <c r="S96" s="535"/>
      <c r="T96" s="532"/>
      <c r="U96" s="532"/>
      <c r="V96" s="535"/>
      <c r="W96" s="532"/>
      <c r="X96" s="532"/>
      <c r="Y96" s="535"/>
      <c r="Z96" s="532"/>
    </row>
    <row r="97" spans="1:26" s="269" customFormat="1" ht="12" customHeight="1" outlineLevel="1" x14ac:dyDescent="0.45">
      <c r="A97" s="803"/>
      <c r="B97" s="584" t="s">
        <v>216</v>
      </c>
      <c r="C97" s="300"/>
      <c r="D97" s="300">
        <v>9</v>
      </c>
      <c r="E97" s="300">
        <v>4</v>
      </c>
      <c r="F97" s="615">
        <f t="shared" si="51"/>
        <v>0</v>
      </c>
      <c r="G97" s="302">
        <f t="shared" si="43"/>
        <v>0</v>
      </c>
      <c r="H97" s="616">
        <f t="shared" si="49"/>
        <v>0</v>
      </c>
      <c r="I97" s="621">
        <f t="shared" si="50"/>
        <v>0</v>
      </c>
      <c r="J97" s="302">
        <f t="shared" si="45"/>
        <v>0</v>
      </c>
      <c r="K97" s="622">
        <f t="shared" si="47"/>
        <v>0</v>
      </c>
      <c r="L97" s="623">
        <f t="shared" si="47"/>
        <v>0</v>
      </c>
      <c r="M97" s="302">
        <f t="shared" si="46"/>
        <v>0</v>
      </c>
      <c r="N97" s="622">
        <f t="shared" si="48"/>
        <v>0</v>
      </c>
      <c r="O97" s="532"/>
      <c r="P97" s="535"/>
      <c r="Q97" s="532"/>
      <c r="R97" s="532"/>
      <c r="S97" s="535"/>
      <c r="T97" s="532"/>
      <c r="U97" s="532"/>
      <c r="V97" s="535"/>
      <c r="W97" s="532"/>
      <c r="X97" s="532"/>
      <c r="Y97" s="535"/>
      <c r="Z97" s="532"/>
    </row>
    <row r="98" spans="1:26" ht="0.15" customHeight="1" outlineLevel="1" x14ac:dyDescent="0.45">
      <c r="A98" s="804"/>
      <c r="B98" s="304" t="s">
        <v>217</v>
      </c>
      <c r="C98" s="305"/>
      <c r="D98" s="306"/>
      <c r="E98" s="306">
        <v>20</v>
      </c>
      <c r="F98" s="605">
        <f t="shared" si="51"/>
        <v>0</v>
      </c>
      <c r="G98" s="617" t="s">
        <v>218</v>
      </c>
      <c r="H98" s="618">
        <f t="shared" si="49"/>
        <v>0</v>
      </c>
      <c r="I98" s="619">
        <f>SUMIF($B$100:$B$114,$B98,I$100:I$114)</f>
        <v>0</v>
      </c>
      <c r="J98" s="617" t="s">
        <v>218</v>
      </c>
      <c r="K98" s="620">
        <f t="shared" si="47"/>
        <v>0</v>
      </c>
      <c r="L98" s="619">
        <f t="shared" si="47"/>
        <v>0</v>
      </c>
      <c r="M98" s="617" t="s">
        <v>219</v>
      </c>
      <c r="N98" s="620">
        <f t="shared" si="48"/>
        <v>0</v>
      </c>
      <c r="O98" s="532"/>
      <c r="P98" s="312"/>
      <c r="Q98" s="532"/>
      <c r="R98" s="532"/>
      <c r="S98" s="312"/>
      <c r="T98" s="532"/>
      <c r="U98" s="532"/>
      <c r="V98" s="312"/>
      <c r="W98" s="532"/>
      <c r="X98" s="532"/>
      <c r="Y98" s="312"/>
      <c r="Z98" s="532"/>
    </row>
    <row r="99" spans="1:26" ht="12" hidden="1" customHeight="1" x14ac:dyDescent="0.45">
      <c r="A99" s="805" t="s">
        <v>230</v>
      </c>
      <c r="B99" s="313" t="s">
        <v>221</v>
      </c>
      <c r="C99" s="314">
        <v>0</v>
      </c>
      <c r="D99" s="314">
        <v>1041</v>
      </c>
      <c r="E99" s="314"/>
      <c r="F99" s="307">
        <f t="shared" si="51"/>
        <v>0</v>
      </c>
      <c r="G99" s="315">
        <f t="shared" ref="G99:G105" si="52">IF(ISERROR(F99/H99),0,F99/H99)</f>
        <v>0</v>
      </c>
      <c r="H99" s="316">
        <f t="shared" si="49"/>
        <v>0</v>
      </c>
      <c r="I99" s="317">
        <f>SUMIF($D100:$D105,$D99,I100:I105)</f>
        <v>0</v>
      </c>
      <c r="J99" s="315">
        <f t="shared" ref="J99:J105" si="53">IF(ISERROR(I99/K99),0,I99/K99)</f>
        <v>0</v>
      </c>
      <c r="K99" s="318">
        <f>SUM(K100:K105)</f>
        <v>0</v>
      </c>
      <c r="L99" s="317">
        <f>SUMIF($D100:$D105,$D99,L100:L105)</f>
        <v>0</v>
      </c>
      <c r="M99" s="315">
        <f t="shared" ref="M99:M105" si="54">IF(ISERROR(L99/N99),0,L99/N99)</f>
        <v>0</v>
      </c>
      <c r="N99" s="318">
        <f>SUM(N100:N105)</f>
        <v>0</v>
      </c>
      <c r="O99" s="532"/>
      <c r="P99" s="535"/>
      <c r="Q99" s="532"/>
      <c r="R99" s="532"/>
      <c r="S99" s="535"/>
      <c r="T99" s="532"/>
      <c r="U99" s="532"/>
      <c r="V99" s="535"/>
      <c r="W99" s="532"/>
      <c r="X99" s="532"/>
      <c r="Y99" s="535"/>
      <c r="Z99" s="532"/>
    </row>
    <row r="100" spans="1:26" s="269" customFormat="1" ht="12" hidden="1" customHeight="1" x14ac:dyDescent="0.45">
      <c r="A100" s="806"/>
      <c r="B100" s="319" t="s">
        <v>210</v>
      </c>
      <c r="C100" s="286">
        <v>0</v>
      </c>
      <c r="D100" s="286">
        <v>1041</v>
      </c>
      <c r="E100" s="286">
        <v>0</v>
      </c>
      <c r="F100" s="287">
        <f t="shared" si="51"/>
        <v>0</v>
      </c>
      <c r="G100" s="288">
        <f t="shared" si="52"/>
        <v>0</v>
      </c>
      <c r="H100" s="289">
        <f>SUMIF(I$3:N$3,$H$3,I100:N100)</f>
        <v>0</v>
      </c>
      <c r="I100" s="290">
        <f>IFERROR(INDEX(別紙_テンプレート_DB!$G$3:$G$65423,MATCH($C100&amp;"-"&amp;$D100&amp;"-"&amp;I$2&amp;"-"&amp;$E100,INDEX(別紙_テンプレート_DB!$A$3:$A$65423&amp;"-"&amp;別紙_テンプレート_DB!$C$3:$C$65423&amp;"-"&amp;別紙_テンプレート_DB!$D$3:$D$65423&amp;"-"&amp;別紙_テンプレート_DB!$E$3:$E$65423,),0)),0)</f>
        <v>0</v>
      </c>
      <c r="J100" s="288">
        <f t="shared" si="53"/>
        <v>0</v>
      </c>
      <c r="K100" s="291">
        <f>IFERROR(INDEX(別紙_テンプレート_DB!$F$3:$F$65423,MATCH($C100&amp;"-"&amp;$D100&amp;"-"&amp;I$2&amp;"-"&amp;$E100,INDEX(別紙_テンプレート_DB!$A$3:$A$65423&amp;"-"&amp;別紙_テンプレート_DB!$C$3:$C$65423&amp;"-"&amp;別紙_テンプレート_DB!$D$3:$D$65423&amp;"-"&amp;別紙_テンプレート_DB!$E$3:$E$65423,),0)),0)</f>
        <v>0</v>
      </c>
      <c r="L100" s="290">
        <f>IFERROR(INDEX(別紙_テンプレート_DB!$G$3:$G$65423,MATCH($C100&amp;"-"&amp;$D100&amp;"-"&amp;L$2&amp;"-"&amp;$E100,INDEX(別紙_テンプレート_DB!$A$3:$A$65423&amp;"-"&amp;別紙_テンプレート_DB!$C$3:$C$65423&amp;"-"&amp;別紙_テンプレート_DB!$D$3:$D$65423&amp;"-"&amp;別紙_テンプレート_DB!$E$3:$E$65423,),0)),0)</f>
        <v>0</v>
      </c>
      <c r="M100" s="288">
        <f t="shared" si="54"/>
        <v>0</v>
      </c>
      <c r="N100" s="291">
        <f>IFERROR(INDEX(別紙_テンプレート_DB!$F$3:$F$65423,MATCH($C100&amp;"-"&amp;$D100&amp;"-"&amp;L$2&amp;"-"&amp;$E100,INDEX(別紙_テンプレート_DB!$A$3:$A$65423&amp;"-"&amp;別紙_テンプレート_DB!$C$3:$C$65423&amp;"-"&amp;別紙_テンプレート_DB!$D$3:$D$65423&amp;"-"&amp;別紙_テンプレート_DB!$E$3:$E$65423,),0)),0)</f>
        <v>0</v>
      </c>
      <c r="O100" s="532"/>
      <c r="P100" s="535"/>
      <c r="Q100" s="532"/>
      <c r="R100" s="532"/>
      <c r="S100" s="535"/>
      <c r="T100" s="532"/>
      <c r="U100" s="532"/>
      <c r="V100" s="535"/>
      <c r="W100" s="532"/>
      <c r="X100" s="532"/>
      <c r="Y100" s="535"/>
      <c r="Z100" s="532"/>
    </row>
    <row r="101" spans="1:26" s="269" customFormat="1" ht="12" hidden="1" customHeight="1" x14ac:dyDescent="0.45">
      <c r="A101" s="806"/>
      <c r="B101" s="294" t="s">
        <v>222</v>
      </c>
      <c r="C101" s="295">
        <v>0</v>
      </c>
      <c r="D101" s="295">
        <v>1041</v>
      </c>
      <c r="E101" s="295">
        <v>1</v>
      </c>
      <c r="F101" s="296">
        <f>SUMIF(I$3:N$3,$F$3,I101:N101)</f>
        <v>0</v>
      </c>
      <c r="G101" s="297">
        <f t="shared" si="52"/>
        <v>0</v>
      </c>
      <c r="H101" s="298">
        <f>SUMIF(I$3:N$3,$H$3,I101:N101)</f>
        <v>0</v>
      </c>
      <c r="I101" s="290">
        <f>IFERROR(INDEX(別紙_テンプレート_DB!$G$3:$G$65423,MATCH($C101&amp;"-"&amp;$D101&amp;"-"&amp;I$2&amp;"-"&amp;$E101,INDEX(別紙_テンプレート_DB!$A$3:$A$65423&amp;"-"&amp;別紙_テンプレート_DB!$C$3:$C$65423&amp;"-"&amp;別紙_テンプレート_DB!$D$3:$D$65423&amp;"-"&amp;別紙_テンプレート_DB!$E$3:$E$65423,),0)),0)</f>
        <v>0</v>
      </c>
      <c r="J101" s="297">
        <f t="shared" si="53"/>
        <v>0</v>
      </c>
      <c r="K101" s="291">
        <f>IFERROR(INDEX(別紙_テンプレート_DB!$F$3:$F$65423,MATCH($C101&amp;"-"&amp;$D101&amp;"-"&amp;I$2&amp;"-"&amp;$E101,INDEX(別紙_テンプレート_DB!$A$3:$A$65423&amp;"-"&amp;別紙_テンプレート_DB!$C$3:$C$65423&amp;"-"&amp;別紙_テンプレート_DB!$D$3:$D$65423&amp;"-"&amp;別紙_テンプレート_DB!$E$3:$E$65423,),0)),0)</f>
        <v>0</v>
      </c>
      <c r="L101" s="290">
        <f>IFERROR(INDEX(別紙_テンプレート_DB!$G$3:$G$65423,MATCH($C101&amp;"-"&amp;$D101&amp;"-"&amp;L$2&amp;"-"&amp;$E101,INDEX(別紙_テンプレート_DB!$A$3:$A$65423&amp;"-"&amp;別紙_テンプレート_DB!$C$3:$C$65423&amp;"-"&amp;別紙_テンプレート_DB!$D$3:$D$65423&amp;"-"&amp;別紙_テンプレート_DB!$E$3:$E$65423,),0)),0)</f>
        <v>0</v>
      </c>
      <c r="M101" s="297">
        <f t="shared" si="54"/>
        <v>0</v>
      </c>
      <c r="N101" s="291">
        <f>IFERROR(INDEX(別紙_テンプレート_DB!$F$3:$F$65423,MATCH($C101&amp;"-"&amp;$D101&amp;"-"&amp;L$2&amp;"-"&amp;$E101,INDEX(別紙_テンプレート_DB!$A$3:$A$65423&amp;"-"&amp;別紙_テンプレート_DB!$C$3:$C$65423&amp;"-"&amp;別紙_テンプレート_DB!$D$3:$D$65423&amp;"-"&amp;別紙_テンプレート_DB!$E$3:$E$65423,),0)),0)</f>
        <v>0</v>
      </c>
      <c r="O101" s="532"/>
      <c r="P101" s="535"/>
      <c r="Q101" s="532"/>
      <c r="R101" s="532"/>
      <c r="S101" s="535"/>
      <c r="T101" s="532"/>
      <c r="U101" s="532"/>
      <c r="V101" s="535"/>
      <c r="W101" s="532"/>
      <c r="X101" s="532"/>
      <c r="Y101" s="535"/>
      <c r="Z101" s="532"/>
    </row>
    <row r="102" spans="1:26" s="269" customFormat="1" ht="12" hidden="1" customHeight="1" x14ac:dyDescent="0.45">
      <c r="A102" s="806"/>
      <c r="B102" s="294" t="s">
        <v>213</v>
      </c>
      <c r="C102" s="295">
        <v>0</v>
      </c>
      <c r="D102" s="295">
        <v>1041</v>
      </c>
      <c r="E102" s="295">
        <v>2</v>
      </c>
      <c r="F102" s="296">
        <f t="shared" ref="F102:F108" si="55">SUMIF(I$3:N$3,$F$3,I102:N102)</f>
        <v>0</v>
      </c>
      <c r="G102" s="297">
        <f t="shared" si="52"/>
        <v>0</v>
      </c>
      <c r="H102" s="298">
        <f t="shared" ref="H102:H107" si="56">SUMIF(I$3:N$3,$H$3,I102:N102)</f>
        <v>0</v>
      </c>
      <c r="I102" s="290">
        <f>IFERROR(INDEX(別紙_テンプレート_DB!$G$3:$G$65423,MATCH($C102&amp;"-"&amp;$D102&amp;"-"&amp;I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J102" s="297">
        <f t="shared" si="53"/>
        <v>0</v>
      </c>
      <c r="K102" s="291">
        <f>IFERROR(INDEX(別紙_テンプレート_DB!$F$3:$F$65423,MATCH($C102&amp;"-"&amp;$D102&amp;"-"&amp;I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L102" s="290">
        <f>IFERROR(INDEX(別紙_テンプレート_DB!$G$3:$G$65423,MATCH($C102&amp;"-"&amp;$D102&amp;"-"&amp;L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M102" s="297">
        <f t="shared" si="54"/>
        <v>0</v>
      </c>
      <c r="N102" s="291">
        <f>IFERROR(INDEX(別紙_テンプレート_DB!$F$3:$F$65423,MATCH($C102&amp;"-"&amp;$D102&amp;"-"&amp;L$2&amp;"-"&amp;$E102,INDEX(別紙_テンプレート_DB!$A$3:$A$65423&amp;"-"&amp;別紙_テンプレート_DB!$C$3:$C$65423&amp;"-"&amp;別紙_テンプレート_DB!$D$3:$D$65423&amp;"-"&amp;別紙_テンプレート_DB!$E$3:$E$65423,),0)),0)</f>
        <v>0</v>
      </c>
      <c r="O102" s="532"/>
      <c r="P102" s="535"/>
      <c r="Q102" s="532"/>
      <c r="R102" s="532"/>
      <c r="S102" s="535"/>
      <c r="T102" s="532"/>
      <c r="U102" s="532"/>
      <c r="V102" s="535"/>
      <c r="W102" s="532"/>
      <c r="X102" s="532"/>
      <c r="Y102" s="535"/>
      <c r="Z102" s="532"/>
    </row>
    <row r="103" spans="1:26" s="269" customFormat="1" ht="12" hidden="1" customHeight="1" x14ac:dyDescent="0.45">
      <c r="A103" s="806"/>
      <c r="B103" s="294" t="s">
        <v>387</v>
      </c>
      <c r="C103" s="295">
        <v>0</v>
      </c>
      <c r="D103" s="295">
        <v>1041</v>
      </c>
      <c r="E103" s="295">
        <v>3</v>
      </c>
      <c r="F103" s="296">
        <f t="shared" si="55"/>
        <v>0</v>
      </c>
      <c r="G103" s="297">
        <f t="shared" si="52"/>
        <v>0</v>
      </c>
      <c r="H103" s="298">
        <f t="shared" si="56"/>
        <v>0</v>
      </c>
      <c r="I103" s="290">
        <f>IFERROR(INDEX(別紙_テンプレート_DB!$G$3:$G$65423,MATCH($C103&amp;"-"&amp;$D103&amp;"-"&amp;I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J103" s="297">
        <f t="shared" si="53"/>
        <v>0</v>
      </c>
      <c r="K103" s="291">
        <f>IFERROR(INDEX(別紙_テンプレート_DB!$F$3:$F$65423,MATCH($C103&amp;"-"&amp;$D103&amp;"-"&amp;I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L103" s="290">
        <f>IFERROR(INDEX(別紙_テンプレート_DB!$G$3:$G$65423,MATCH($C103&amp;"-"&amp;$D103&amp;"-"&amp;L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M103" s="297">
        <f t="shared" si="54"/>
        <v>0</v>
      </c>
      <c r="N103" s="291">
        <f>IFERROR(INDEX(別紙_テンプレート_DB!$F$3:$F$65423,MATCH($C103&amp;"-"&amp;$D103&amp;"-"&amp;L$2&amp;"-"&amp;$E103,INDEX(別紙_テンプレート_DB!$A$3:$A$65423&amp;"-"&amp;別紙_テンプレート_DB!$C$3:$C$65423&amp;"-"&amp;別紙_テンプレート_DB!$D$3:$D$65423&amp;"-"&amp;別紙_テンプレート_DB!$E$3:$E$65423,),0)),0)</f>
        <v>0</v>
      </c>
      <c r="O103" s="532"/>
      <c r="P103" s="535"/>
      <c r="Q103" s="532"/>
      <c r="R103" s="532"/>
      <c r="S103" s="535"/>
      <c r="T103" s="532"/>
      <c r="U103" s="532"/>
      <c r="V103" s="535"/>
      <c r="W103" s="532"/>
      <c r="X103" s="532"/>
      <c r="Y103" s="535"/>
      <c r="Z103" s="532"/>
    </row>
    <row r="104" spans="1:26" s="269" customFormat="1" ht="12" hidden="1" customHeight="1" x14ac:dyDescent="0.45">
      <c r="A104" s="806"/>
      <c r="B104" s="294" t="s">
        <v>215</v>
      </c>
      <c r="C104" s="295">
        <v>0</v>
      </c>
      <c r="D104" s="295">
        <v>1041</v>
      </c>
      <c r="E104" s="295">
        <v>106</v>
      </c>
      <c r="F104" s="296">
        <f t="shared" si="55"/>
        <v>0</v>
      </c>
      <c r="G104" s="297">
        <f t="shared" si="52"/>
        <v>0</v>
      </c>
      <c r="H104" s="298">
        <f t="shared" si="56"/>
        <v>0</v>
      </c>
      <c r="I104" s="290">
        <f>IFERROR(INDEX(別紙_テンプレート_DB!$G$3:$G$65423,MATCH($C104&amp;"-"&amp;$D104&amp;"-"&amp;I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J104" s="297">
        <f t="shared" si="53"/>
        <v>0</v>
      </c>
      <c r="K104" s="291">
        <f>IFERROR(INDEX(別紙_テンプレート_DB!$F$3:$F$65423,MATCH($C104&amp;"-"&amp;$D104&amp;"-"&amp;I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L104" s="290">
        <f>IFERROR(INDEX(別紙_テンプレート_DB!$G$3:$G$65423,MATCH($C104&amp;"-"&amp;$D104&amp;"-"&amp;L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M104" s="297">
        <f t="shared" si="54"/>
        <v>0</v>
      </c>
      <c r="N104" s="291">
        <f>IFERROR(INDEX(別紙_テンプレート_DB!$F$3:$F$65423,MATCH($C104&amp;"-"&amp;$D104&amp;"-"&amp;L$2&amp;"-"&amp;$E104,INDEX(別紙_テンプレート_DB!$A$3:$A$65423&amp;"-"&amp;別紙_テンプレート_DB!$C$3:$C$65423&amp;"-"&amp;別紙_テンプレート_DB!$D$3:$D$65423&amp;"-"&amp;別紙_テンプレート_DB!$E$3:$E$65423,),0)),0)</f>
        <v>0</v>
      </c>
      <c r="O104" s="532"/>
      <c r="P104" s="535"/>
      <c r="Q104" s="532"/>
      <c r="R104" s="532"/>
      <c r="S104" s="535"/>
      <c r="T104" s="532"/>
      <c r="U104" s="532"/>
      <c r="V104" s="535"/>
      <c r="W104" s="532"/>
      <c r="X104" s="532"/>
      <c r="Y104" s="535"/>
      <c r="Z104" s="532"/>
    </row>
    <row r="105" spans="1:26" s="269" customFormat="1" ht="12" hidden="1" customHeight="1" x14ac:dyDescent="0.45">
      <c r="A105" s="806"/>
      <c r="B105" s="299" t="s">
        <v>216</v>
      </c>
      <c r="C105" s="300">
        <v>0</v>
      </c>
      <c r="D105" s="300">
        <v>1041</v>
      </c>
      <c r="E105" s="300">
        <v>4</v>
      </c>
      <c r="F105" s="301">
        <f t="shared" si="55"/>
        <v>0</v>
      </c>
      <c r="G105" s="302">
        <f t="shared" si="52"/>
        <v>0</v>
      </c>
      <c r="H105" s="303">
        <f t="shared" si="56"/>
        <v>0</v>
      </c>
      <c r="I105" s="290">
        <f>IFERROR(INDEX(別紙_テンプレート_DB!$G$3:$G$65423,MATCH($C105&amp;"-"&amp;$D105&amp;"-"&amp;I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J105" s="302">
        <f t="shared" si="53"/>
        <v>0</v>
      </c>
      <c r="K105" s="291">
        <f>IFERROR(INDEX(別紙_テンプレート_DB!$F$3:$F$65423,MATCH($C105&amp;"-"&amp;$D105&amp;"-"&amp;I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L105" s="290">
        <f>IFERROR(INDEX(別紙_テンプレート_DB!$G$3:$G$65423,MATCH($C105&amp;"-"&amp;$D105&amp;"-"&amp;L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M105" s="302">
        <f t="shared" si="54"/>
        <v>0</v>
      </c>
      <c r="N105" s="291">
        <f>IFERROR(INDEX(別紙_テンプレート_DB!$F$3:$F$65423,MATCH($C105&amp;"-"&amp;$D105&amp;"-"&amp;L$2&amp;"-"&amp;$E105,INDEX(別紙_テンプレート_DB!$A$3:$A$65423&amp;"-"&amp;別紙_テンプレート_DB!$C$3:$C$65423&amp;"-"&amp;別紙_テンプレート_DB!$D$3:$D$65423&amp;"-"&amp;別紙_テンプレート_DB!$E$3:$E$65423,),0)),0)</f>
        <v>0</v>
      </c>
      <c r="O105" s="532"/>
      <c r="P105" s="535"/>
      <c r="Q105" s="532"/>
      <c r="R105" s="532"/>
      <c r="S105" s="535"/>
      <c r="T105" s="532"/>
      <c r="U105" s="532"/>
      <c r="V105" s="535"/>
      <c r="W105" s="532"/>
      <c r="X105" s="532"/>
      <c r="Y105" s="535"/>
      <c r="Z105" s="532"/>
    </row>
    <row r="106" spans="1:26" ht="12" hidden="1" customHeight="1" x14ac:dyDescent="0.45">
      <c r="A106" s="807"/>
      <c r="B106" s="304" t="s">
        <v>217</v>
      </c>
      <c r="C106" s="305"/>
      <c r="D106" s="306">
        <v>1041</v>
      </c>
      <c r="E106" s="306">
        <v>20</v>
      </c>
      <c r="F106" s="307">
        <f t="shared" si="55"/>
        <v>0</v>
      </c>
      <c r="G106" s="308" t="s">
        <v>218</v>
      </c>
      <c r="H106" s="309">
        <f t="shared" si="56"/>
        <v>0</v>
      </c>
      <c r="I106" s="310">
        <f>IFERROR(INDEX(別紙_テンプレート_DB!$AB$3:$AB$65423,MATCH($D106&amp;"-"&amp;I$2,INDEX(別紙_テンプレート_DB!$Y$3:$Y$65423&amp;"-"&amp;別紙_テンプレート_DB!$Z$3:$Z$65423,),0)),0)</f>
        <v>0</v>
      </c>
      <c r="J106" s="308" t="s">
        <v>219</v>
      </c>
      <c r="K106" s="311">
        <f>IFERROR(INDEX(別紙_テンプレート_DB!$AA$3:$AA$65423,MATCH($D106&amp;"-"&amp;I$2,INDEX(別紙_テンプレート_DB!$Y$3:$Y$65423&amp;"-"&amp;別紙_テンプレート_DB!$Z$3:$Z$65423,),0)),0)</f>
        <v>0</v>
      </c>
      <c r="L106" s="310">
        <f>IFERROR(INDEX(別紙_テンプレート_DB!$AB$3:$AB$65423,MATCH($D106&amp;"-"&amp;L$2,INDEX(別紙_テンプレート_DB!$Y$3:$Y$65423&amp;"-"&amp;別紙_テンプレート_DB!$Z$3:$Z$65423,),0)),0)</f>
        <v>0</v>
      </c>
      <c r="M106" s="308" t="s">
        <v>219</v>
      </c>
      <c r="N106" s="311">
        <f>IFERROR(INDEX(別紙_テンプレート_DB!$AA$3:$AA$65423,MATCH($D106&amp;"-"&amp;L$2,INDEX(別紙_テンプレート_DB!$Y$3:$Y$65423&amp;"-"&amp;別紙_テンプレート_DB!$Z$3:$Z$65423,),0)),0)</f>
        <v>0</v>
      </c>
      <c r="O106" s="532"/>
      <c r="P106" s="312"/>
      <c r="Q106" s="532"/>
      <c r="R106" s="532"/>
      <c r="S106" s="312"/>
      <c r="T106" s="532"/>
      <c r="U106" s="532"/>
      <c r="V106" s="312"/>
      <c r="W106" s="532"/>
      <c r="X106" s="532"/>
      <c r="Y106" s="312"/>
      <c r="Z106" s="532"/>
    </row>
    <row r="107" spans="1:26" ht="12" hidden="1" customHeight="1" x14ac:dyDescent="0.45">
      <c r="A107" s="808" t="s">
        <v>231</v>
      </c>
      <c r="B107" s="313" t="s">
        <v>221</v>
      </c>
      <c r="C107" s="314">
        <v>0</v>
      </c>
      <c r="D107" s="314">
        <v>7605</v>
      </c>
      <c r="E107" s="314"/>
      <c r="F107" s="307">
        <f>SUMIF(I$3:N$3,$F$3,I107:N107)</f>
        <v>0</v>
      </c>
      <c r="G107" s="315">
        <f t="shared" ref="G107:G113" si="57">IF(ISERROR(F107/H107),0,F107/H107)</f>
        <v>0</v>
      </c>
      <c r="H107" s="316">
        <f t="shared" si="56"/>
        <v>0</v>
      </c>
      <c r="I107" s="317">
        <f>SUMIF($D108:$D113,$D107,I108:I113)</f>
        <v>0</v>
      </c>
      <c r="J107" s="315">
        <f t="shared" ref="J107:J113" si="58">IF(ISERROR(I107/K107),0,I107/K107)</f>
        <v>0</v>
      </c>
      <c r="K107" s="318">
        <f>SUM(K108:K113)</f>
        <v>0</v>
      </c>
      <c r="L107" s="317">
        <f>SUMIF($D108:$D113,$D107,L108:L113)</f>
        <v>0</v>
      </c>
      <c r="M107" s="315">
        <f t="shared" ref="M107:M113" si="59">IF(ISERROR(L107/N107),0,L107/N107)</f>
        <v>0</v>
      </c>
      <c r="N107" s="318">
        <f>SUM(N108:N113)</f>
        <v>0</v>
      </c>
      <c r="O107" s="532"/>
      <c r="P107" s="535"/>
      <c r="Q107" s="532"/>
      <c r="R107" s="532"/>
      <c r="S107" s="535"/>
      <c r="T107" s="532"/>
      <c r="U107" s="532"/>
      <c r="V107" s="535"/>
      <c r="W107" s="532"/>
      <c r="X107" s="532"/>
      <c r="Y107" s="535"/>
      <c r="Z107" s="532"/>
    </row>
    <row r="108" spans="1:26" s="269" customFormat="1" ht="12" hidden="1" customHeight="1" x14ac:dyDescent="0.45">
      <c r="A108" s="809"/>
      <c r="B108" s="319" t="s">
        <v>210</v>
      </c>
      <c r="C108" s="286">
        <v>0</v>
      </c>
      <c r="D108" s="286">
        <v>7605</v>
      </c>
      <c r="E108" s="286">
        <v>0</v>
      </c>
      <c r="F108" s="287">
        <f t="shared" si="55"/>
        <v>0</v>
      </c>
      <c r="G108" s="288">
        <f t="shared" si="57"/>
        <v>0</v>
      </c>
      <c r="H108" s="289">
        <f>SUMIF(I$3:N$3,$H$3,I108:N108)</f>
        <v>0</v>
      </c>
      <c r="I108" s="290">
        <f>IFERROR(INDEX(別紙_テンプレート_DB!$G$3:$G$65423,MATCH($C108&amp;"-"&amp;$D108&amp;"-"&amp;I$2&amp;"-"&amp;$E108,INDEX(別紙_テンプレート_DB!$A$3:$A$65423&amp;"-"&amp;別紙_テンプレート_DB!$C$3:$C$65423&amp;"-"&amp;別紙_テンプレート_DB!$D$3:$D$65423&amp;"-"&amp;別紙_テンプレート_DB!$E$3:$E$65423,),0)),0)</f>
        <v>0</v>
      </c>
      <c r="J108" s="288">
        <f t="shared" si="58"/>
        <v>0</v>
      </c>
      <c r="K108" s="291">
        <f>IFERROR(INDEX(別紙_テンプレート_DB!$F$3:$F$65423,MATCH($C108&amp;"-"&amp;$D108&amp;"-"&amp;I$2&amp;"-"&amp;$E108,INDEX(別紙_テンプレート_DB!$A$3:$A$65423&amp;"-"&amp;別紙_テンプレート_DB!$C$3:$C$65423&amp;"-"&amp;別紙_テンプレート_DB!$D$3:$D$65423&amp;"-"&amp;別紙_テンプレート_DB!$E$3:$E$65423,),0)),0)</f>
        <v>0</v>
      </c>
      <c r="L108" s="290">
        <f>IFERROR(INDEX(別紙_テンプレート_DB!$G$3:$G$65423,MATCH($C108&amp;"-"&amp;$D108&amp;"-"&amp;L$2&amp;"-"&amp;$E108,INDEX(別紙_テンプレート_DB!$A$3:$A$65423&amp;"-"&amp;別紙_テンプレート_DB!$C$3:$C$65423&amp;"-"&amp;別紙_テンプレート_DB!$D$3:$D$65423&amp;"-"&amp;別紙_テンプレート_DB!$E$3:$E$65423,),0)),0)</f>
        <v>0</v>
      </c>
      <c r="M108" s="288">
        <f t="shared" si="59"/>
        <v>0</v>
      </c>
      <c r="N108" s="291">
        <f>IFERROR(INDEX(別紙_テンプレート_DB!$F$3:$F$65423,MATCH($C108&amp;"-"&amp;$D108&amp;"-"&amp;L$2&amp;"-"&amp;$E108,INDEX(別紙_テンプレート_DB!$A$3:$A$65423&amp;"-"&amp;別紙_テンプレート_DB!$C$3:$C$65423&amp;"-"&amp;別紙_テンプレート_DB!$D$3:$D$65423&amp;"-"&amp;別紙_テンプレート_DB!$E$3:$E$65423,),0)),0)</f>
        <v>0</v>
      </c>
      <c r="O108" s="532"/>
      <c r="P108" s="535"/>
      <c r="Q108" s="532"/>
      <c r="R108" s="532"/>
      <c r="S108" s="535"/>
      <c r="T108" s="532"/>
      <c r="U108" s="532"/>
      <c r="V108" s="535"/>
      <c r="W108" s="532"/>
      <c r="X108" s="532"/>
      <c r="Y108" s="535"/>
      <c r="Z108" s="532"/>
    </row>
    <row r="109" spans="1:26" s="269" customFormat="1" ht="12" hidden="1" customHeight="1" x14ac:dyDescent="0.45">
      <c r="A109" s="809"/>
      <c r="B109" s="294" t="s">
        <v>222</v>
      </c>
      <c r="C109" s="295">
        <v>0</v>
      </c>
      <c r="D109" s="295">
        <v>7605</v>
      </c>
      <c r="E109" s="295">
        <v>1</v>
      </c>
      <c r="F109" s="296">
        <f>SUMIF(I$3:N$3,$F$3,I109:N109)</f>
        <v>0</v>
      </c>
      <c r="G109" s="297">
        <f t="shared" si="57"/>
        <v>0</v>
      </c>
      <c r="H109" s="298">
        <f>SUMIF(I$3:N$3,$H$3,I109:N109)</f>
        <v>0</v>
      </c>
      <c r="I109" s="290">
        <f>IFERROR(INDEX(別紙_テンプレート_DB!$G$3:$G$65423,MATCH($C109&amp;"-"&amp;$D109&amp;"-"&amp;I$2&amp;"-"&amp;$E109,INDEX(別紙_テンプレート_DB!$A$3:$A$65423&amp;"-"&amp;別紙_テンプレート_DB!$C$3:$C$65423&amp;"-"&amp;別紙_テンプレート_DB!$D$3:$D$65423&amp;"-"&amp;別紙_テンプレート_DB!$E$3:$E$65423,),0)),0)</f>
        <v>0</v>
      </c>
      <c r="J109" s="297">
        <f t="shared" si="58"/>
        <v>0</v>
      </c>
      <c r="K109" s="291">
        <f>IFERROR(INDEX(別紙_テンプレート_DB!$F$3:$F$65423,MATCH($C109&amp;"-"&amp;$D109&amp;"-"&amp;I$2&amp;"-"&amp;$E109,INDEX(別紙_テンプレート_DB!$A$3:$A$65423&amp;"-"&amp;別紙_テンプレート_DB!$C$3:$C$65423&amp;"-"&amp;別紙_テンプレート_DB!$D$3:$D$65423&amp;"-"&amp;別紙_テンプレート_DB!$E$3:$E$65423,),0)),0)</f>
        <v>0</v>
      </c>
      <c r="L109" s="290">
        <f>IFERROR(INDEX(別紙_テンプレート_DB!$G$3:$G$65423,MATCH($C109&amp;"-"&amp;$D109&amp;"-"&amp;L$2&amp;"-"&amp;$E109,INDEX(別紙_テンプレート_DB!$A$3:$A$65423&amp;"-"&amp;別紙_テンプレート_DB!$C$3:$C$65423&amp;"-"&amp;別紙_テンプレート_DB!$D$3:$D$65423&amp;"-"&amp;別紙_テンプレート_DB!$E$3:$E$65423,),0)),0)</f>
        <v>0</v>
      </c>
      <c r="M109" s="297">
        <f t="shared" si="59"/>
        <v>0</v>
      </c>
      <c r="N109" s="291">
        <f>IFERROR(INDEX(別紙_テンプレート_DB!$F$3:$F$65423,MATCH($C109&amp;"-"&amp;$D109&amp;"-"&amp;L$2&amp;"-"&amp;$E109,INDEX(別紙_テンプレート_DB!$A$3:$A$65423&amp;"-"&amp;別紙_テンプレート_DB!$C$3:$C$65423&amp;"-"&amp;別紙_テンプレート_DB!$D$3:$D$65423&amp;"-"&amp;別紙_テンプレート_DB!$E$3:$E$65423,),0)),0)</f>
        <v>0</v>
      </c>
      <c r="O109" s="532"/>
      <c r="P109" s="535"/>
      <c r="Q109" s="532"/>
      <c r="R109" s="532"/>
      <c r="S109" s="535"/>
      <c r="T109" s="532"/>
      <c r="U109" s="532"/>
      <c r="V109" s="535"/>
      <c r="W109" s="532"/>
      <c r="X109" s="532"/>
      <c r="Y109" s="535"/>
      <c r="Z109" s="532"/>
    </row>
    <row r="110" spans="1:26" s="269" customFormat="1" ht="12" hidden="1" customHeight="1" x14ac:dyDescent="0.45">
      <c r="A110" s="809"/>
      <c r="B110" s="294" t="s">
        <v>213</v>
      </c>
      <c r="C110" s="295">
        <v>0</v>
      </c>
      <c r="D110" s="295">
        <v>7605</v>
      </c>
      <c r="E110" s="295">
        <v>2</v>
      </c>
      <c r="F110" s="296">
        <f t="shared" ref="F110:F114" si="60">SUMIF(I$3:N$3,$F$3,I110:N110)</f>
        <v>0</v>
      </c>
      <c r="G110" s="297">
        <f t="shared" si="57"/>
        <v>0</v>
      </c>
      <c r="H110" s="298">
        <f t="shared" ref="H110:H114" si="61">SUMIF(I$3:N$3,$H$3,I110:N110)</f>
        <v>0</v>
      </c>
      <c r="I110" s="290">
        <f>IFERROR(INDEX(別紙_テンプレート_DB!$G$3:$G$65423,MATCH($C110&amp;"-"&amp;$D110&amp;"-"&amp;I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J110" s="297">
        <f t="shared" si="58"/>
        <v>0</v>
      </c>
      <c r="K110" s="291">
        <f>IFERROR(INDEX(別紙_テンプレート_DB!$F$3:$F$65423,MATCH($C110&amp;"-"&amp;$D110&amp;"-"&amp;I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L110" s="290">
        <f>IFERROR(INDEX(別紙_テンプレート_DB!$G$3:$G$65423,MATCH($C110&amp;"-"&amp;$D110&amp;"-"&amp;L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M110" s="297">
        <f t="shared" si="59"/>
        <v>0</v>
      </c>
      <c r="N110" s="291">
        <f>IFERROR(INDEX(別紙_テンプレート_DB!$F$3:$F$65423,MATCH($C110&amp;"-"&amp;$D110&amp;"-"&amp;L$2&amp;"-"&amp;$E110,INDEX(別紙_テンプレート_DB!$A$3:$A$65423&amp;"-"&amp;別紙_テンプレート_DB!$C$3:$C$65423&amp;"-"&amp;別紙_テンプレート_DB!$D$3:$D$65423&amp;"-"&amp;別紙_テンプレート_DB!$E$3:$E$65423,),0)),0)</f>
        <v>0</v>
      </c>
      <c r="O110" s="532"/>
      <c r="P110" s="535"/>
      <c r="Q110" s="532"/>
      <c r="R110" s="532"/>
      <c r="S110" s="535"/>
      <c r="T110" s="532"/>
      <c r="U110" s="532"/>
      <c r="V110" s="535"/>
      <c r="W110" s="532"/>
      <c r="X110" s="532"/>
      <c r="Y110" s="535"/>
      <c r="Z110" s="532"/>
    </row>
    <row r="111" spans="1:26" s="269" customFormat="1" ht="12" hidden="1" customHeight="1" x14ac:dyDescent="0.45">
      <c r="A111" s="809"/>
      <c r="B111" s="294" t="s">
        <v>387</v>
      </c>
      <c r="C111" s="295">
        <v>0</v>
      </c>
      <c r="D111" s="295">
        <v>7605</v>
      </c>
      <c r="E111" s="295">
        <v>3</v>
      </c>
      <c r="F111" s="296">
        <f t="shared" si="60"/>
        <v>0</v>
      </c>
      <c r="G111" s="297">
        <f t="shared" si="57"/>
        <v>0</v>
      </c>
      <c r="H111" s="298">
        <f t="shared" si="61"/>
        <v>0</v>
      </c>
      <c r="I111" s="290">
        <f>IFERROR(INDEX(別紙_テンプレート_DB!$G$3:$G$65423,MATCH($C111&amp;"-"&amp;$D111&amp;"-"&amp;I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J111" s="297">
        <f t="shared" si="58"/>
        <v>0</v>
      </c>
      <c r="K111" s="291">
        <f>IFERROR(INDEX(別紙_テンプレート_DB!$F$3:$F$65423,MATCH($C111&amp;"-"&amp;$D111&amp;"-"&amp;I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L111" s="290">
        <f>IFERROR(INDEX(別紙_テンプレート_DB!$G$3:$G$65423,MATCH($C111&amp;"-"&amp;$D111&amp;"-"&amp;L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M111" s="297">
        <f t="shared" si="59"/>
        <v>0</v>
      </c>
      <c r="N111" s="291">
        <f>IFERROR(INDEX(別紙_テンプレート_DB!$F$3:$F$65423,MATCH($C111&amp;"-"&amp;$D111&amp;"-"&amp;L$2&amp;"-"&amp;$E111,INDEX(別紙_テンプレート_DB!$A$3:$A$65423&amp;"-"&amp;別紙_テンプレート_DB!$C$3:$C$65423&amp;"-"&amp;別紙_テンプレート_DB!$D$3:$D$65423&amp;"-"&amp;別紙_テンプレート_DB!$E$3:$E$65423,),0)),0)</f>
        <v>0</v>
      </c>
      <c r="O111" s="532"/>
      <c r="P111" s="535"/>
      <c r="Q111" s="532"/>
      <c r="R111" s="532"/>
      <c r="S111" s="535"/>
      <c r="T111" s="532"/>
      <c r="U111" s="532"/>
      <c r="V111" s="535"/>
      <c r="W111" s="532"/>
      <c r="X111" s="532"/>
      <c r="Y111" s="535"/>
      <c r="Z111" s="532"/>
    </row>
    <row r="112" spans="1:26" s="269" customFormat="1" ht="12" hidden="1" customHeight="1" x14ac:dyDescent="0.45">
      <c r="A112" s="809"/>
      <c r="B112" s="294" t="s">
        <v>215</v>
      </c>
      <c r="C112" s="295">
        <v>0</v>
      </c>
      <c r="D112" s="295">
        <v>7605</v>
      </c>
      <c r="E112" s="295">
        <v>106</v>
      </c>
      <c r="F112" s="296">
        <f t="shared" si="60"/>
        <v>0</v>
      </c>
      <c r="G112" s="297">
        <f t="shared" si="57"/>
        <v>0</v>
      </c>
      <c r="H112" s="298">
        <f t="shared" si="61"/>
        <v>0</v>
      </c>
      <c r="I112" s="290">
        <f>IFERROR(INDEX(別紙_テンプレート_DB!$G$3:$G$65423,MATCH($C112&amp;"-"&amp;$D112&amp;"-"&amp;I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J112" s="297">
        <f t="shared" si="58"/>
        <v>0</v>
      </c>
      <c r="K112" s="291">
        <f>IFERROR(INDEX(別紙_テンプレート_DB!$F$3:$F$65423,MATCH($C112&amp;"-"&amp;$D112&amp;"-"&amp;I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L112" s="290">
        <f>IFERROR(INDEX(別紙_テンプレート_DB!$G$3:$G$65423,MATCH($C112&amp;"-"&amp;$D112&amp;"-"&amp;L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M112" s="297">
        <f t="shared" si="59"/>
        <v>0</v>
      </c>
      <c r="N112" s="291">
        <f>IFERROR(INDEX(別紙_テンプレート_DB!$F$3:$F$65423,MATCH($C112&amp;"-"&amp;$D112&amp;"-"&amp;L$2&amp;"-"&amp;$E112,INDEX(別紙_テンプレート_DB!$A$3:$A$65423&amp;"-"&amp;別紙_テンプレート_DB!$C$3:$C$65423&amp;"-"&amp;別紙_テンプレート_DB!$D$3:$D$65423&amp;"-"&amp;別紙_テンプレート_DB!$E$3:$E$65423,),0)),0)</f>
        <v>0</v>
      </c>
      <c r="O112" s="532"/>
      <c r="P112" s="535"/>
      <c r="Q112" s="532"/>
      <c r="R112" s="532"/>
      <c r="S112" s="535"/>
      <c r="T112" s="532"/>
      <c r="U112" s="532"/>
      <c r="V112" s="535"/>
      <c r="W112" s="532"/>
      <c r="X112" s="532"/>
      <c r="Y112" s="535"/>
      <c r="Z112" s="532"/>
    </row>
    <row r="113" spans="1:26" s="269" customFormat="1" ht="12" hidden="1" customHeight="1" x14ac:dyDescent="0.45">
      <c r="A113" s="809"/>
      <c r="B113" s="299" t="s">
        <v>216</v>
      </c>
      <c r="C113" s="300">
        <v>0</v>
      </c>
      <c r="D113" s="300">
        <v>7605</v>
      </c>
      <c r="E113" s="300">
        <v>4</v>
      </c>
      <c r="F113" s="301">
        <f t="shared" si="60"/>
        <v>0</v>
      </c>
      <c r="G113" s="302">
        <f t="shared" si="57"/>
        <v>0</v>
      </c>
      <c r="H113" s="303">
        <f t="shared" si="61"/>
        <v>0</v>
      </c>
      <c r="I113" s="290">
        <f>IFERROR(INDEX(別紙_テンプレート_DB!$G$3:$G$65423,MATCH($C113&amp;"-"&amp;$D113&amp;"-"&amp;I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J113" s="302">
        <f t="shared" si="58"/>
        <v>0</v>
      </c>
      <c r="K113" s="291">
        <f>IFERROR(INDEX(別紙_テンプレート_DB!$F$3:$F$65423,MATCH($C113&amp;"-"&amp;$D113&amp;"-"&amp;I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L113" s="290">
        <f>IFERROR(INDEX(別紙_テンプレート_DB!$G$3:$G$65423,MATCH($C113&amp;"-"&amp;$D113&amp;"-"&amp;L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M113" s="302">
        <f t="shared" si="59"/>
        <v>0</v>
      </c>
      <c r="N113" s="291">
        <f>IFERROR(INDEX(別紙_テンプレート_DB!$F$3:$F$65423,MATCH($C113&amp;"-"&amp;$D113&amp;"-"&amp;L$2&amp;"-"&amp;$E113,INDEX(別紙_テンプレート_DB!$A$3:$A$65423&amp;"-"&amp;別紙_テンプレート_DB!$C$3:$C$65423&amp;"-"&amp;別紙_テンプレート_DB!$D$3:$D$65423&amp;"-"&amp;別紙_テンプレート_DB!$E$3:$E$65423,),0)),0)</f>
        <v>0</v>
      </c>
      <c r="O113" s="532"/>
      <c r="P113" s="535"/>
      <c r="Q113" s="532"/>
      <c r="R113" s="532"/>
      <c r="S113" s="535"/>
      <c r="T113" s="532"/>
      <c r="U113" s="532"/>
      <c r="V113" s="535"/>
      <c r="W113" s="532"/>
      <c r="X113" s="532"/>
      <c r="Y113" s="535"/>
      <c r="Z113" s="532"/>
    </row>
    <row r="114" spans="1:26" ht="12" hidden="1" customHeight="1" x14ac:dyDescent="0.45">
      <c r="A114" s="810"/>
      <c r="B114" s="304" t="s">
        <v>217</v>
      </c>
      <c r="C114" s="305"/>
      <c r="D114" s="306">
        <v>7605</v>
      </c>
      <c r="E114" s="306">
        <v>20</v>
      </c>
      <c r="F114" s="307">
        <f t="shared" si="60"/>
        <v>0</v>
      </c>
      <c r="G114" s="308" t="s">
        <v>218</v>
      </c>
      <c r="H114" s="309">
        <f t="shared" si="61"/>
        <v>0</v>
      </c>
      <c r="I114" s="310">
        <f>IFERROR(INDEX(別紙_テンプレート_DB!$AB$3:$AB$65423,MATCH($D114&amp;"-"&amp;I$2,INDEX(別紙_テンプレート_DB!$Y$3:$Y$65423&amp;"-"&amp;別紙_テンプレート_DB!$Z$3:$Z$65423,),0)),0)</f>
        <v>0</v>
      </c>
      <c r="J114" s="308" t="s">
        <v>219</v>
      </c>
      <c r="K114" s="311">
        <f>IFERROR(INDEX(別紙_テンプレート_DB!$AA$3:$AA$65423,MATCH($D114&amp;"-"&amp;I$2,INDEX(別紙_テンプレート_DB!$Y$3:$Y$65423&amp;"-"&amp;別紙_テンプレート_DB!$Z$3:$Z$65423,),0)),0)</f>
        <v>0</v>
      </c>
      <c r="L114" s="310">
        <f>IFERROR(INDEX(別紙_テンプレート_DB!$AB$3:$AB$65423,MATCH($D114&amp;"-"&amp;L$2,INDEX(別紙_テンプレート_DB!$Y$3:$Y$65423&amp;"-"&amp;別紙_テンプレート_DB!$Z$3:$Z$65423,),0)),0)</f>
        <v>0</v>
      </c>
      <c r="M114" s="308" t="s">
        <v>219</v>
      </c>
      <c r="N114" s="311">
        <f>IFERROR(INDEX(別紙_テンプレート_DB!$AA$3:$AA$65423,MATCH($D114&amp;"-"&amp;L$2,INDEX(別紙_テンプレート_DB!$Y$3:$Y$65423&amp;"-"&amp;別紙_テンプレート_DB!$Z$3:$Z$65423,),0)),0)</f>
        <v>0</v>
      </c>
      <c r="O114" s="532"/>
      <c r="P114" s="312"/>
      <c r="Q114" s="532"/>
      <c r="R114" s="532"/>
      <c r="S114" s="312"/>
      <c r="T114" s="532"/>
      <c r="U114" s="532"/>
      <c r="V114" s="312"/>
      <c r="W114" s="532"/>
      <c r="X114" s="532"/>
      <c r="Y114" s="312"/>
      <c r="Z114" s="532"/>
    </row>
    <row r="115" spans="1:26" ht="3.75" customHeight="1" x14ac:dyDescent="0.45">
      <c r="A115" s="320"/>
    </row>
  </sheetData>
  <sheetProtection insertColumns="0" insertRows="0"/>
  <dataConsolidate/>
  <mergeCells count="54">
    <mergeCell ref="A1:G1"/>
    <mergeCell ref="A2:B2"/>
    <mergeCell ref="F2:H2"/>
    <mergeCell ref="I2:K2"/>
    <mergeCell ref="L2:N2"/>
    <mergeCell ref="R2:T2"/>
    <mergeCell ref="U2:W2"/>
    <mergeCell ref="X2:Z2"/>
    <mergeCell ref="A4:B4"/>
    <mergeCell ref="F4:H4"/>
    <mergeCell ref="I4:K4"/>
    <mergeCell ref="L4:N4"/>
    <mergeCell ref="O2:Q2"/>
    <mergeCell ref="A6:B6"/>
    <mergeCell ref="F6:G6"/>
    <mergeCell ref="I6:J6"/>
    <mergeCell ref="L6:M6"/>
    <mergeCell ref="A17:B17"/>
    <mergeCell ref="F17:H17"/>
    <mergeCell ref="I17:K17"/>
    <mergeCell ref="L17:N17"/>
    <mergeCell ref="A8:B8"/>
    <mergeCell ref="F8:H8"/>
    <mergeCell ref="I8:K8"/>
    <mergeCell ref="L8:N8"/>
    <mergeCell ref="A10:B10"/>
    <mergeCell ref="F10:G10"/>
    <mergeCell ref="I10:J10"/>
    <mergeCell ref="L10:M10"/>
    <mergeCell ref="A11:A16"/>
    <mergeCell ref="A35:A42"/>
    <mergeCell ref="A19:B19"/>
    <mergeCell ref="F19:G19"/>
    <mergeCell ref="I19:J19"/>
    <mergeCell ref="A28:B28"/>
    <mergeCell ref="F28:G28"/>
    <mergeCell ref="I28:J28"/>
    <mergeCell ref="L19:M19"/>
    <mergeCell ref="A20:A25"/>
    <mergeCell ref="A26:B26"/>
    <mergeCell ref="F26:H26"/>
    <mergeCell ref="I26:K26"/>
    <mergeCell ref="L26:N26"/>
    <mergeCell ref="L28:M28"/>
    <mergeCell ref="A29:A34"/>
    <mergeCell ref="A91:A98"/>
    <mergeCell ref="A99:A106"/>
    <mergeCell ref="A107:A114"/>
    <mergeCell ref="A43:A50"/>
    <mergeCell ref="A51:A58"/>
    <mergeCell ref="A59:A66"/>
    <mergeCell ref="A67:A74"/>
    <mergeCell ref="A75:A82"/>
    <mergeCell ref="A83:A90"/>
  </mergeCells>
  <phoneticPr fontId="2"/>
  <pageMargins left="0.39370078740157483" right="0.39370078740157483" top="0.94488188976377963" bottom="0.70866141732283472" header="0.59055118110236227" footer="0.51181102362204722"/>
  <pageSetup paperSize="9" scale="95" orientation="landscape" r:id="rId1"/>
  <headerFooter>
    <oddFooter>&amp;L&amp;"HGPｺﾞｼｯｸM,ﾒﾃﾞｨｳﾑ"作成日：&amp;D&amp;C&amp;"HGPｺﾞｼｯｸM,ﾒﾃﾞｨｳﾑ"&amp;F/&amp;A&amp;R©2024 SMS DataTech Corporation. All rights reserved.</oddFooter>
  </headerFooter>
  <rowBreaks count="2" manualBreakCount="2">
    <brk id="34" max="13" man="1"/>
    <brk id="66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Z75"/>
  <sheetViews>
    <sheetView zoomScaleNormal="100" zoomScaleSheetLayoutView="100" workbookViewId="0">
      <selection activeCell="Q33" sqref="Q33"/>
    </sheetView>
  </sheetViews>
  <sheetFormatPr defaultColWidth="8" defaultRowHeight="18.899999999999999" customHeight="1" x14ac:dyDescent="0.45"/>
  <cols>
    <col min="1" max="1" width="6.296875" style="106" customWidth="1"/>
    <col min="2" max="2" width="6" style="321" customWidth="1"/>
    <col min="3" max="3" width="6" style="321" hidden="1" customWidth="1"/>
    <col min="4" max="4" width="6.3984375" style="321" hidden="1" customWidth="1"/>
    <col min="5" max="5" width="4.69921875" style="321" hidden="1" customWidth="1"/>
    <col min="6" max="6" width="11.3984375" style="269" customWidth="1"/>
    <col min="7" max="7" width="5.09765625" style="266" customWidth="1"/>
    <col min="8" max="8" width="11.3984375" style="269" customWidth="1"/>
    <col min="9" max="9" width="9.09765625" style="322" customWidth="1"/>
    <col min="10" max="10" width="5.09765625" style="323" customWidth="1"/>
    <col min="11" max="12" width="9.09765625" style="322" customWidth="1"/>
    <col min="13" max="13" width="5.09765625" style="323" customWidth="1"/>
    <col min="14" max="15" width="9.09765625" style="322" customWidth="1"/>
    <col min="16" max="16" width="5.09765625" style="323" customWidth="1"/>
    <col min="17" max="18" width="9.09765625" style="322" customWidth="1"/>
    <col min="19" max="19" width="5.09765625" style="323" customWidth="1"/>
    <col min="20" max="21" width="9.09765625" style="322" customWidth="1"/>
    <col min="22" max="22" width="5.09765625" style="323" customWidth="1"/>
    <col min="23" max="24" width="9.09765625" style="322" customWidth="1"/>
    <col min="25" max="25" width="5.09765625" style="323" customWidth="1"/>
    <col min="26" max="26" width="9.09765625" style="322" customWidth="1"/>
    <col min="27" max="27" width="1.09765625" style="106" customWidth="1"/>
    <col min="28" max="16384" width="8" style="106"/>
  </cols>
  <sheetData>
    <row r="1" spans="1:26" ht="20.100000000000001" customHeight="1" x14ac:dyDescent="0.45">
      <c r="A1" s="885" t="s">
        <v>232</v>
      </c>
      <c r="B1" s="886"/>
      <c r="C1" s="886"/>
      <c r="D1" s="886"/>
      <c r="E1" s="886"/>
      <c r="F1" s="886"/>
      <c r="G1" s="887"/>
      <c r="H1" s="153"/>
      <c r="I1" s="152"/>
      <c r="J1" s="102"/>
      <c r="K1" s="269"/>
      <c r="L1" s="269"/>
      <c r="M1" s="106"/>
      <c r="N1" s="269"/>
      <c r="O1" s="269"/>
      <c r="P1" s="106"/>
      <c r="Q1" s="269"/>
      <c r="R1" s="269"/>
      <c r="S1" s="106"/>
      <c r="T1" s="269"/>
      <c r="U1" s="269"/>
      <c r="V1" s="106"/>
      <c r="W1" s="269"/>
      <c r="X1" s="269"/>
      <c r="Y1" s="106"/>
      <c r="Z1" s="269"/>
    </row>
    <row r="2" spans="1:26" ht="18" customHeight="1" x14ac:dyDescent="0.45">
      <c r="A2" s="888" t="s">
        <v>189</v>
      </c>
      <c r="B2" s="889"/>
      <c r="C2" s="270"/>
      <c r="D2" s="531"/>
      <c r="E2" s="531"/>
      <c r="F2" s="890" t="str">
        <f>IF(MONTH(I2)&lt;4,YEAR(I2)-1&amp;"年度",YEAR(I2)&amp;"年度")</f>
        <v>2022年度</v>
      </c>
      <c r="G2" s="891"/>
      <c r="H2" s="892"/>
      <c r="I2" s="893">
        <v>44773</v>
      </c>
      <c r="J2" s="894"/>
      <c r="K2" s="895"/>
      <c r="L2" s="896">
        <v>44772</v>
      </c>
      <c r="M2" s="894"/>
      <c r="N2" s="895"/>
      <c r="O2" s="796"/>
      <c r="P2" s="783"/>
      <c r="Q2" s="783"/>
      <c r="R2" s="783"/>
      <c r="S2" s="783"/>
      <c r="T2" s="783"/>
      <c r="U2" s="783"/>
      <c r="V2" s="783"/>
      <c r="W2" s="783"/>
      <c r="X2" s="783"/>
      <c r="Y2" s="783"/>
      <c r="Z2" s="783"/>
    </row>
    <row r="3" spans="1:26" ht="6" hidden="1" customHeight="1" x14ac:dyDescent="0.45">
      <c r="A3" s="271"/>
      <c r="B3" s="272"/>
      <c r="C3" s="273"/>
      <c r="D3" s="274"/>
      <c r="E3" s="274"/>
      <c r="F3" s="275" t="s">
        <v>190</v>
      </c>
      <c r="G3" s="276"/>
      <c r="H3" s="277" t="s">
        <v>191</v>
      </c>
      <c r="I3" s="278" t="s">
        <v>208</v>
      </c>
      <c r="J3" s="279"/>
      <c r="K3" s="280" t="s">
        <v>191</v>
      </c>
      <c r="L3" s="278" t="s">
        <v>190</v>
      </c>
      <c r="M3" s="279"/>
      <c r="N3" s="280" t="s">
        <v>191</v>
      </c>
      <c r="O3" s="529"/>
      <c r="P3" s="527"/>
      <c r="Q3" s="529"/>
      <c r="R3" s="529"/>
      <c r="S3" s="527"/>
      <c r="T3" s="529"/>
      <c r="U3" s="529"/>
      <c r="V3" s="527"/>
      <c r="W3" s="529"/>
      <c r="X3" s="529"/>
      <c r="Y3" s="527"/>
      <c r="Z3" s="529"/>
    </row>
    <row r="4" spans="1:26" ht="20.100000000000001" hidden="1" customHeight="1" x14ac:dyDescent="0.45">
      <c r="A4" s="878" t="s">
        <v>233</v>
      </c>
      <c r="B4" s="879"/>
      <c r="C4" s="324"/>
      <c r="D4" s="324">
        <v>0</v>
      </c>
      <c r="E4" s="324"/>
      <c r="F4" s="325">
        <f>SUMIF(I$3:N$3,$F$3,I4:N4)</f>
        <v>0</v>
      </c>
      <c r="G4" s="326">
        <f>IF(ISERROR(F4/H4),0,F4/H4)</f>
        <v>0</v>
      </c>
      <c r="H4" s="881">
        <f>SUMIF(I$3:N$3,$H$3,I4:N4)</f>
        <v>0</v>
      </c>
      <c r="I4" s="327">
        <f>SUMIF($D6:$D12,$D4,I6:I12)</f>
        <v>0</v>
      </c>
      <c r="J4" s="282">
        <f>IF(ISERROR(I4/K4),0,I4/K4)</f>
        <v>0</v>
      </c>
      <c r="K4" s="883">
        <f>SUM(K6:K12)</f>
        <v>0</v>
      </c>
      <c r="L4" s="327">
        <f>SUMIF($D6:$D12,$D4,L6:L12)</f>
        <v>0</v>
      </c>
      <c r="M4" s="282">
        <f>IF(ISERROR(L4/N4),0,L4/N4)</f>
        <v>0</v>
      </c>
      <c r="N4" s="883">
        <f>SUM(N6:N12)</f>
        <v>0</v>
      </c>
      <c r="O4" s="532"/>
      <c r="P4" s="534"/>
      <c r="Q4" s="868"/>
      <c r="R4" s="532"/>
      <c r="S4" s="534"/>
      <c r="T4" s="868"/>
      <c r="U4" s="532"/>
      <c r="V4" s="534"/>
      <c r="W4" s="868"/>
      <c r="X4" s="532"/>
      <c r="Y4" s="534"/>
      <c r="Z4" s="868"/>
    </row>
    <row r="5" spans="1:26" ht="18" hidden="1" customHeight="1" x14ac:dyDescent="0.45">
      <c r="A5" s="869" t="s">
        <v>234</v>
      </c>
      <c r="B5" s="870"/>
      <c r="C5" s="283"/>
      <c r="D5" s="283"/>
      <c r="E5" s="283"/>
      <c r="F5" s="328">
        <f>SUMIF(I$3:N$3,$F$3,I5:N5)</f>
        <v>0</v>
      </c>
      <c r="G5" s="329">
        <f>IF(ISERROR(F5/H4),0,F5/H4)</f>
        <v>0</v>
      </c>
      <c r="H5" s="882"/>
      <c r="I5" s="330">
        <f>K4-I4-(I7)</f>
        <v>0</v>
      </c>
      <c r="J5" s="331">
        <f>IF(ISERROR(I5/K4),0,I5/K4)</f>
        <v>0</v>
      </c>
      <c r="K5" s="884"/>
      <c r="L5" s="332">
        <f>N4-L4-(L7)</f>
        <v>0</v>
      </c>
      <c r="M5" s="331">
        <f>IF(ISERROR(L5/N4),0,L5/N4)</f>
        <v>0</v>
      </c>
      <c r="N5" s="884"/>
      <c r="O5" s="284"/>
      <c r="P5" s="534"/>
      <c r="Q5" s="868"/>
      <c r="R5" s="532"/>
      <c r="S5" s="534"/>
      <c r="T5" s="868"/>
      <c r="U5" s="532"/>
      <c r="V5" s="534"/>
      <c r="W5" s="868"/>
      <c r="X5" s="532"/>
      <c r="Y5" s="534"/>
      <c r="Z5" s="868"/>
    </row>
    <row r="6" spans="1:26" s="269" customFormat="1" ht="16.5" hidden="1" customHeight="1" x14ac:dyDescent="0.45">
      <c r="A6" s="809" t="s">
        <v>235</v>
      </c>
      <c r="B6" s="285" t="s">
        <v>210</v>
      </c>
      <c r="C6" s="286"/>
      <c r="D6" s="286">
        <v>0</v>
      </c>
      <c r="E6" s="286">
        <v>0</v>
      </c>
      <c r="F6" s="287">
        <f>SUMIF(I$3:N$3,$F$3,I6:N6)</f>
        <v>0</v>
      </c>
      <c r="G6" s="288">
        <f t="shared" ref="G6" si="0">IF(ISERROR(F6/H6),0,F6/H6)</f>
        <v>0</v>
      </c>
      <c r="H6" s="289">
        <f>SUMIF(I$3:N$3,$H$3,I6:N6)</f>
        <v>0</v>
      </c>
      <c r="I6" s="290">
        <f t="shared" ref="I6:I12" si="1">SUMIF($B$13:$B$75,$B6,I$13:I$75)</f>
        <v>0</v>
      </c>
      <c r="J6" s="288">
        <f>IF(ISERROR(I6/K6),0,I6/K6)</f>
        <v>0</v>
      </c>
      <c r="K6" s="291">
        <f>SUMIF($B$13:$B$75,$B6,K$13:K$75)</f>
        <v>0</v>
      </c>
      <c r="L6" s="290">
        <f>SUMIF($B$13:$B$75,$B6,L$13:L$75)</f>
        <v>0</v>
      </c>
      <c r="M6" s="288">
        <f>IF(ISERROR(L6/N6),0,L6/N6)</f>
        <v>0</v>
      </c>
      <c r="N6" s="291">
        <f>SUMIF($B$13:$B$75,$B6,N$13:N$75)</f>
        <v>0</v>
      </c>
      <c r="O6" s="532"/>
      <c r="P6" s="535"/>
      <c r="Q6" s="532"/>
      <c r="R6" s="532"/>
      <c r="S6" s="535"/>
      <c r="T6" s="532"/>
      <c r="U6" s="532"/>
      <c r="V6" s="535"/>
      <c r="W6" s="532"/>
      <c r="X6" s="532"/>
      <c r="Y6" s="535"/>
      <c r="Z6" s="532"/>
    </row>
    <row r="7" spans="1:26" s="269" customFormat="1" ht="16.5" hidden="1" customHeight="1" x14ac:dyDescent="0.45">
      <c r="A7" s="809"/>
      <c r="B7" s="292" t="s">
        <v>211</v>
      </c>
      <c r="C7" s="293"/>
      <c r="D7" s="286"/>
      <c r="E7" s="286"/>
      <c r="F7" s="287"/>
      <c r="G7" s="288"/>
      <c r="H7" s="289"/>
      <c r="I7" s="290">
        <f t="shared" si="1"/>
        <v>0</v>
      </c>
      <c r="J7" s="288"/>
      <c r="K7" s="291"/>
      <c r="L7" s="290">
        <f t="shared" ref="L7:L12" si="2">SUMIF($B$13:$B$75,$B7,L$13:L$75)</f>
        <v>0</v>
      </c>
      <c r="M7" s="288"/>
      <c r="N7" s="291"/>
      <c r="O7" s="532"/>
      <c r="P7" s="535"/>
      <c r="Q7" s="532"/>
      <c r="R7" s="532"/>
      <c r="S7" s="535"/>
      <c r="T7" s="532"/>
      <c r="U7" s="532"/>
      <c r="V7" s="535"/>
      <c r="W7" s="532"/>
      <c r="X7" s="532"/>
      <c r="Y7" s="535"/>
      <c r="Z7" s="532"/>
    </row>
    <row r="8" spans="1:26" s="269" customFormat="1" ht="16.5" hidden="1" customHeight="1" x14ac:dyDescent="0.45">
      <c r="A8" s="809"/>
      <c r="B8" s="294" t="s">
        <v>212</v>
      </c>
      <c r="C8" s="295"/>
      <c r="D8" s="295">
        <v>0</v>
      </c>
      <c r="E8" s="295">
        <v>1</v>
      </c>
      <c r="F8" s="296">
        <f>SUMIF(I$3:N$3,$F$3,I8:N8)</f>
        <v>0</v>
      </c>
      <c r="G8" s="297">
        <f t="shared" ref="G8:G13" si="3">IF(ISERROR(F8/H8),0,F8/H8)</f>
        <v>0</v>
      </c>
      <c r="H8" s="298">
        <f t="shared" ref="H8:H13" si="4">SUMIF(I$3:N$3,$H$3,I8:N8)</f>
        <v>0</v>
      </c>
      <c r="I8" s="290">
        <f t="shared" si="1"/>
        <v>0</v>
      </c>
      <c r="J8" s="297">
        <f t="shared" ref="J8:J13" si="5">IF(ISERROR(I8/K8),0,I8/K8)</f>
        <v>0</v>
      </c>
      <c r="K8" s="291">
        <f>SUMIF($B$13:$B$75,$B8,K$13:K$75)</f>
        <v>0</v>
      </c>
      <c r="L8" s="290">
        <f t="shared" si="2"/>
        <v>0</v>
      </c>
      <c r="M8" s="297">
        <f t="shared" ref="M8:M13" si="6">IF(ISERROR(L8/N8),0,L8/N8)</f>
        <v>0</v>
      </c>
      <c r="N8" s="291">
        <f>SUMIF($B$13:$B$75,$B8,N$13:N$75)</f>
        <v>0</v>
      </c>
      <c r="O8" s="532"/>
      <c r="P8" s="535"/>
      <c r="Q8" s="532"/>
      <c r="R8" s="532"/>
      <c r="S8" s="535"/>
      <c r="T8" s="532"/>
      <c r="U8" s="532"/>
      <c r="V8" s="535"/>
      <c r="W8" s="532"/>
      <c r="X8" s="532"/>
      <c r="Y8" s="535"/>
      <c r="Z8" s="532"/>
    </row>
    <row r="9" spans="1:26" s="269" customFormat="1" ht="16.5" hidden="1" customHeight="1" x14ac:dyDescent="0.45">
      <c r="A9" s="809"/>
      <c r="B9" s="294" t="s">
        <v>213</v>
      </c>
      <c r="C9" s="295"/>
      <c r="D9" s="295">
        <v>0</v>
      </c>
      <c r="E9" s="295">
        <v>2</v>
      </c>
      <c r="F9" s="296">
        <f t="shared" ref="F9:F15" si="7">SUMIF(I$3:N$3,$F$3,I9:N9)</f>
        <v>0</v>
      </c>
      <c r="G9" s="297">
        <f t="shared" si="3"/>
        <v>0</v>
      </c>
      <c r="H9" s="298">
        <f t="shared" si="4"/>
        <v>0</v>
      </c>
      <c r="I9" s="290">
        <f t="shared" si="1"/>
        <v>0</v>
      </c>
      <c r="J9" s="297">
        <f t="shared" si="5"/>
        <v>0</v>
      </c>
      <c r="K9" s="291">
        <f>SUMIF($B$13:$B$75,$B9,K$13:K$75)</f>
        <v>0</v>
      </c>
      <c r="L9" s="290">
        <f t="shared" si="2"/>
        <v>0</v>
      </c>
      <c r="M9" s="297">
        <f t="shared" si="6"/>
        <v>0</v>
      </c>
      <c r="N9" s="291">
        <f>SUMIF($B$13:$B$75,$B9,N$13:N$75)</f>
        <v>0</v>
      </c>
      <c r="O9" s="532"/>
      <c r="P9" s="535"/>
      <c r="Q9" s="532"/>
      <c r="R9" s="532"/>
      <c r="S9" s="535"/>
      <c r="T9" s="532"/>
      <c r="U9" s="532"/>
      <c r="V9" s="535"/>
      <c r="W9" s="532"/>
      <c r="X9" s="532"/>
      <c r="Y9" s="535"/>
      <c r="Z9" s="532"/>
    </row>
    <row r="10" spans="1:26" s="269" customFormat="1" ht="16.5" hidden="1" customHeight="1" x14ac:dyDescent="0.45">
      <c r="A10" s="809"/>
      <c r="B10" s="294" t="s">
        <v>214</v>
      </c>
      <c r="C10" s="295"/>
      <c r="D10" s="295">
        <v>0</v>
      </c>
      <c r="E10" s="295">
        <v>3</v>
      </c>
      <c r="F10" s="296">
        <f t="shared" si="7"/>
        <v>0</v>
      </c>
      <c r="G10" s="297">
        <f t="shared" si="3"/>
        <v>0</v>
      </c>
      <c r="H10" s="298">
        <f t="shared" si="4"/>
        <v>0</v>
      </c>
      <c r="I10" s="290">
        <f t="shared" si="1"/>
        <v>0</v>
      </c>
      <c r="J10" s="297">
        <f t="shared" si="5"/>
        <v>0</v>
      </c>
      <c r="K10" s="291">
        <f>SUMIF($B$13:$B$75,$B10,K$13:K$75)</f>
        <v>0</v>
      </c>
      <c r="L10" s="290">
        <f t="shared" si="2"/>
        <v>0</v>
      </c>
      <c r="M10" s="297">
        <f t="shared" si="6"/>
        <v>0</v>
      </c>
      <c r="N10" s="291">
        <f>SUMIF($B$13:$B$75,$B10,N$13:N$75)</f>
        <v>0</v>
      </c>
      <c r="O10" s="532"/>
      <c r="P10" s="535"/>
      <c r="Q10" s="532"/>
      <c r="R10" s="532"/>
      <c r="S10" s="535"/>
      <c r="T10" s="532"/>
      <c r="U10" s="532"/>
      <c r="V10" s="535"/>
      <c r="W10" s="532"/>
      <c r="X10" s="532"/>
      <c r="Y10" s="535"/>
      <c r="Z10" s="532"/>
    </row>
    <row r="11" spans="1:26" s="269" customFormat="1" ht="16.5" hidden="1" customHeight="1" x14ac:dyDescent="0.45">
      <c r="A11" s="809"/>
      <c r="B11" s="294" t="s">
        <v>215</v>
      </c>
      <c r="C11" s="295"/>
      <c r="D11" s="295">
        <v>0</v>
      </c>
      <c r="E11" s="295">
        <v>106</v>
      </c>
      <c r="F11" s="296">
        <f t="shared" si="7"/>
        <v>0</v>
      </c>
      <c r="G11" s="297">
        <f t="shared" si="3"/>
        <v>0</v>
      </c>
      <c r="H11" s="298">
        <f t="shared" si="4"/>
        <v>0</v>
      </c>
      <c r="I11" s="290">
        <f t="shared" si="1"/>
        <v>0</v>
      </c>
      <c r="J11" s="297">
        <f t="shared" si="5"/>
        <v>0</v>
      </c>
      <c r="K11" s="291">
        <f>SUMIF($B$13:$B$75,$B11,K$13:K$75)</f>
        <v>0</v>
      </c>
      <c r="L11" s="290">
        <f t="shared" si="2"/>
        <v>0</v>
      </c>
      <c r="M11" s="297">
        <f t="shared" si="6"/>
        <v>0</v>
      </c>
      <c r="N11" s="291">
        <f>SUMIF($B$13:$B$75,$B11,N$13:N$75)</f>
        <v>0</v>
      </c>
      <c r="O11" s="532"/>
      <c r="P11" s="535"/>
      <c r="Q11" s="532"/>
      <c r="R11" s="532"/>
      <c r="S11" s="535"/>
      <c r="T11" s="532"/>
      <c r="U11" s="532"/>
      <c r="V11" s="535"/>
      <c r="W11" s="532"/>
      <c r="X11" s="532"/>
      <c r="Y11" s="535"/>
      <c r="Z11" s="532"/>
    </row>
    <row r="12" spans="1:26" s="269" customFormat="1" ht="16.5" hidden="1" customHeight="1" x14ac:dyDescent="0.45">
      <c r="A12" s="810"/>
      <c r="B12" s="299" t="s">
        <v>216</v>
      </c>
      <c r="C12" s="300"/>
      <c r="D12" s="300">
        <v>0</v>
      </c>
      <c r="E12" s="300">
        <v>4</v>
      </c>
      <c r="F12" s="301">
        <f t="shared" si="7"/>
        <v>0</v>
      </c>
      <c r="G12" s="302">
        <f t="shared" si="3"/>
        <v>0</v>
      </c>
      <c r="H12" s="303">
        <f t="shared" si="4"/>
        <v>0</v>
      </c>
      <c r="I12" s="290">
        <f t="shared" si="1"/>
        <v>0</v>
      </c>
      <c r="J12" s="302">
        <f t="shared" si="5"/>
        <v>0</v>
      </c>
      <c r="K12" s="291">
        <f>SUMIF($B$13:$B$75,$B12,K$13:K$75)</f>
        <v>0</v>
      </c>
      <c r="L12" s="290">
        <f t="shared" si="2"/>
        <v>0</v>
      </c>
      <c r="M12" s="302">
        <f t="shared" si="6"/>
        <v>0</v>
      </c>
      <c r="N12" s="291">
        <f>SUMIF($B$13:$B$75,$B12,N$13:N$75)</f>
        <v>0</v>
      </c>
      <c r="O12" s="532"/>
      <c r="P12" s="535"/>
      <c r="Q12" s="532"/>
      <c r="R12" s="532"/>
      <c r="S12" s="535"/>
      <c r="T12" s="532"/>
      <c r="U12" s="532"/>
      <c r="V12" s="535"/>
      <c r="W12" s="532"/>
      <c r="X12" s="532"/>
      <c r="Y12" s="535"/>
      <c r="Z12" s="532"/>
    </row>
    <row r="13" spans="1:26" ht="18" customHeight="1" x14ac:dyDescent="0.45">
      <c r="A13" s="878" t="s">
        <v>209</v>
      </c>
      <c r="B13" s="879"/>
      <c r="C13" s="333" t="s">
        <v>187</v>
      </c>
      <c r="D13" s="324">
        <v>119</v>
      </c>
      <c r="E13" s="324"/>
      <c r="F13" s="281">
        <f t="shared" si="7"/>
        <v>0</v>
      </c>
      <c r="G13" s="334">
        <f t="shared" si="3"/>
        <v>0</v>
      </c>
      <c r="H13" s="335">
        <f t="shared" si="4"/>
        <v>0</v>
      </c>
      <c r="I13" s="327">
        <f>SUMIF($D15:$D21,$D13,I15:I21)</f>
        <v>0</v>
      </c>
      <c r="J13" s="334">
        <f t="shared" si="5"/>
        <v>0</v>
      </c>
      <c r="K13" s="336">
        <f>SUM(K15:K21)</f>
        <v>0</v>
      </c>
      <c r="L13" s="327">
        <f>SUMIF($D15:$D21,$D13,L15:L21)</f>
        <v>0</v>
      </c>
      <c r="M13" s="334">
        <f t="shared" si="6"/>
        <v>0</v>
      </c>
      <c r="N13" s="336">
        <f>SUM(N15:N21)</f>
        <v>0</v>
      </c>
      <c r="O13" s="532"/>
      <c r="P13" s="535"/>
      <c r="Q13" s="868"/>
      <c r="R13" s="532"/>
      <c r="S13" s="535"/>
      <c r="T13" s="868"/>
      <c r="U13" s="532"/>
      <c r="V13" s="535"/>
      <c r="W13" s="868"/>
      <c r="X13" s="532"/>
      <c r="Y13" s="535"/>
      <c r="Z13" s="868"/>
    </row>
    <row r="14" spans="1:26" ht="18" customHeight="1" x14ac:dyDescent="0.45">
      <c r="A14" s="869" t="s">
        <v>236</v>
      </c>
      <c r="B14" s="870"/>
      <c r="C14" s="283"/>
      <c r="D14" s="283"/>
      <c r="E14" s="283"/>
      <c r="F14" s="871">
        <f t="shared" si="7"/>
        <v>0</v>
      </c>
      <c r="G14" s="872"/>
      <c r="H14" s="873"/>
      <c r="I14" s="874">
        <f>K13-I13-(I16)</f>
        <v>0</v>
      </c>
      <c r="J14" s="875"/>
      <c r="K14" s="876"/>
      <c r="L14" s="877">
        <f>N13-L13-(L16)</f>
        <v>0</v>
      </c>
      <c r="M14" s="875"/>
      <c r="N14" s="876"/>
      <c r="O14" s="532"/>
      <c r="P14" s="535"/>
      <c r="Q14" s="868"/>
      <c r="R14" s="532"/>
      <c r="S14" s="535"/>
      <c r="T14" s="868"/>
      <c r="U14" s="532"/>
      <c r="V14" s="535"/>
      <c r="W14" s="868"/>
      <c r="X14" s="532"/>
      <c r="Y14" s="535"/>
      <c r="Z14" s="868"/>
    </row>
    <row r="15" spans="1:26" s="269" customFormat="1" ht="16.5" customHeight="1" x14ac:dyDescent="0.45">
      <c r="A15" s="880" t="s">
        <v>237</v>
      </c>
      <c r="B15" s="285" t="s">
        <v>210</v>
      </c>
      <c r="C15" s="286"/>
      <c r="D15" s="286">
        <v>119</v>
      </c>
      <c r="E15" s="286">
        <v>0</v>
      </c>
      <c r="F15" s="287">
        <f t="shared" si="7"/>
        <v>0</v>
      </c>
      <c r="G15" s="288">
        <f t="shared" ref="G15" si="8">IF(ISERROR(F15/H15),0,F15/H15)</f>
        <v>0</v>
      </c>
      <c r="H15" s="289">
        <f>SUMIF(I$3:N$3,$H$3,I15:N15)</f>
        <v>0</v>
      </c>
      <c r="I15" s="290">
        <f>IFERROR(INDEX(別紙_テンプレート_DB!$P$3:$P$65423,MATCH($D15&amp;"-"&amp;I$2&amp;"-"&amp;$E15,INDEX(別紙_テンプレート_DB!$J$3:$J$65423&amp;"-"&amp;別紙_テンプレート_DB!$M$3:$M$65423&amp;"-"&amp;別紙_テンプレート_DB!$N$3:$N$65423,),0)),0)</f>
        <v>0</v>
      </c>
      <c r="J15" s="288">
        <f>IF(ISERROR(I15/K15),0,I15/K15)</f>
        <v>0</v>
      </c>
      <c r="K15" s="291">
        <f>IFERROR(INDEX(別紙_テンプレート_DB!$O$3:$O$65423,MATCH($D15&amp;"-"&amp;I$2&amp;"-"&amp;$E15,INDEX(別紙_テンプレート_DB!$J$3:$J$65423&amp;"-"&amp;別紙_テンプレート_DB!$M$3:$M$65423&amp;"-"&amp;別紙_テンプレート_DB!$N$3:$N$65423,),0)),0)</f>
        <v>0</v>
      </c>
      <c r="L15" s="290">
        <f>IFERROR(INDEX(別紙_テンプレート_DB!$P$3:$P$65423,MATCH($D15&amp;"-"&amp;L$2&amp;"-"&amp;$E15,INDEX(別紙_テンプレート_DB!$J$3:$J$65423&amp;"-"&amp;別紙_テンプレート_DB!$M$3:$M$65423&amp;"-"&amp;別紙_テンプレート_DB!$N$3:$N$65423,),0)),0)</f>
        <v>0</v>
      </c>
      <c r="M15" s="288">
        <f>IF(ISERROR(L15/N15),0,L15/N15)</f>
        <v>0</v>
      </c>
      <c r="N15" s="291">
        <f>IFERROR(INDEX(別紙_テンプレート_DB!$O$3:$O$65423,MATCH($D15&amp;"-"&amp;L$2&amp;"-"&amp;$E15,INDEX(別紙_テンプレート_DB!$J$3:$J$65423&amp;"-"&amp;別紙_テンプレート_DB!$M$3:$M$65423&amp;"-"&amp;別紙_テンプレート_DB!$N$3:$N$65423,),0)),0)</f>
        <v>0</v>
      </c>
      <c r="O15" s="532"/>
      <c r="P15" s="535"/>
      <c r="Q15" s="532"/>
      <c r="R15" s="532"/>
      <c r="S15" s="535"/>
      <c r="T15" s="532"/>
      <c r="U15" s="532"/>
      <c r="V15" s="535"/>
      <c r="W15" s="532"/>
      <c r="X15" s="532"/>
      <c r="Y15" s="535"/>
      <c r="Z15" s="532"/>
    </row>
    <row r="16" spans="1:26" s="269" customFormat="1" ht="16.5" hidden="1" customHeight="1" x14ac:dyDescent="0.45">
      <c r="A16" s="880"/>
      <c r="B16" s="292" t="s">
        <v>211</v>
      </c>
      <c r="C16" s="293"/>
      <c r="D16" s="286"/>
      <c r="E16" s="286"/>
      <c r="F16" s="287"/>
      <c r="G16" s="288"/>
      <c r="H16" s="289"/>
      <c r="I16" s="290">
        <f>IFERROR(INDEX(別紙_テンプレート_DB!$DP$3:$DP$65423,MATCH($C16&amp;"-"&amp;I$2,INDEX(別紙_テンプレート_DB!$DM$3:$DM$65423&amp;"-"&amp;別紙_テンプレート_DB!$DN$3:$DN$65423,),0)),0)</f>
        <v>0</v>
      </c>
      <c r="J16" s="288"/>
      <c r="K16" s="291"/>
      <c r="L16" s="290">
        <f>IFERROR(INDEX(別紙_テンプレート_DB!$DP$3:$DP$65423,MATCH($C16&amp;"-"&amp;L$2,INDEX(別紙_テンプレート_DB!$DM$3:$DM$65423&amp;"-"&amp;別紙_テンプレート_DB!$DN$3:$DN$65423,),0)),0)</f>
        <v>0</v>
      </c>
      <c r="M16" s="288"/>
      <c r="N16" s="291"/>
      <c r="O16" s="532"/>
      <c r="P16" s="535"/>
      <c r="Q16" s="532"/>
      <c r="R16" s="532"/>
      <c r="S16" s="535"/>
      <c r="T16" s="532"/>
      <c r="U16" s="532"/>
      <c r="V16" s="535"/>
      <c r="W16" s="532"/>
      <c r="X16" s="532"/>
      <c r="Y16" s="535"/>
      <c r="Z16" s="532"/>
    </row>
    <row r="17" spans="1:26" s="269" customFormat="1" ht="16.5" customHeight="1" x14ac:dyDescent="0.45">
      <c r="A17" s="880"/>
      <c r="B17" s="294" t="s">
        <v>212</v>
      </c>
      <c r="C17" s="295"/>
      <c r="D17" s="295">
        <v>119</v>
      </c>
      <c r="E17" s="295">
        <v>1</v>
      </c>
      <c r="F17" s="296">
        <f>SUMIF(I$3:N$3,$F$3,I17:N17)</f>
        <v>0</v>
      </c>
      <c r="G17" s="297">
        <f t="shared" ref="G17:G31" si="9">IF(ISERROR(F17/H17),0,F17/H17)</f>
        <v>0</v>
      </c>
      <c r="H17" s="298">
        <f t="shared" ref="H17:H31" si="10">SUMIF(I$3:N$3,$H$3,I17:N17)</f>
        <v>0</v>
      </c>
      <c r="I17" s="290">
        <f>IFERROR(INDEX(別紙_テンプレート_DB!$P$3:$P$65423,MATCH($D17&amp;"-"&amp;I$2&amp;"-"&amp;$E17,INDEX(別紙_テンプレート_DB!$J$3:$J$65423&amp;"-"&amp;別紙_テンプレート_DB!$M$3:$M$65423&amp;"-"&amp;別紙_テンプレート_DB!$N$3:$N$65423,),0)),0)</f>
        <v>0</v>
      </c>
      <c r="J17" s="297">
        <f t="shared" ref="J17:J31" si="11">IF(ISERROR(I17/K17),0,I17/K17)</f>
        <v>0</v>
      </c>
      <c r="K17" s="291">
        <f>IFERROR(INDEX(別紙_テンプレート_DB!$O$3:$O$65423,MATCH($D17&amp;"-"&amp;I$2&amp;"-"&amp;$E17,INDEX(別紙_テンプレート_DB!$J$3:$J$65423&amp;"-"&amp;別紙_テンプレート_DB!$M$3:$M$65423&amp;"-"&amp;別紙_テンプレート_DB!$N$3:$N$65423,),0)),0)</f>
        <v>0</v>
      </c>
      <c r="L17" s="290">
        <f>IFERROR(INDEX(別紙_テンプレート_DB!$P$3:$P$65423,MATCH($D17&amp;"-"&amp;L$2&amp;"-"&amp;$E17,INDEX(別紙_テンプレート_DB!$J$3:$J$65423&amp;"-"&amp;別紙_テンプレート_DB!$M$3:$M$65423&amp;"-"&amp;別紙_テンプレート_DB!$N$3:$N$65423,),0)),0)</f>
        <v>0</v>
      </c>
      <c r="M17" s="297">
        <f t="shared" ref="M17:M31" si="12">IF(ISERROR(L17/N17),0,L17/N17)</f>
        <v>0</v>
      </c>
      <c r="N17" s="291">
        <f>IFERROR(INDEX(別紙_テンプレート_DB!$O$3:$O$65423,MATCH($D17&amp;"-"&amp;L$2&amp;"-"&amp;$E17,INDEX(別紙_テンプレート_DB!$J$3:$J$65423&amp;"-"&amp;別紙_テンプレート_DB!$M$3:$M$65423&amp;"-"&amp;別紙_テンプレート_DB!$N$3:$N$65423,),0)),0)</f>
        <v>0</v>
      </c>
      <c r="O17" s="532"/>
      <c r="P17" s="535"/>
      <c r="Q17" s="532"/>
      <c r="R17" s="532"/>
      <c r="S17" s="535"/>
      <c r="T17" s="532"/>
      <c r="U17" s="532"/>
      <c r="V17" s="535"/>
      <c r="W17" s="532"/>
      <c r="X17" s="532"/>
      <c r="Y17" s="535"/>
      <c r="Z17" s="532"/>
    </row>
    <row r="18" spans="1:26" s="269" customFormat="1" ht="16.5" hidden="1" customHeight="1" x14ac:dyDescent="0.45">
      <c r="A18" s="880"/>
      <c r="B18" s="294" t="s">
        <v>213</v>
      </c>
      <c r="C18" s="295"/>
      <c r="D18" s="295">
        <v>119</v>
      </c>
      <c r="E18" s="295">
        <v>2</v>
      </c>
      <c r="F18" s="296">
        <f t="shared" ref="F18:F33" si="13">SUMIF(I$3:N$3,$F$3,I18:N18)</f>
        <v>0</v>
      </c>
      <c r="G18" s="297">
        <f t="shared" si="9"/>
        <v>0</v>
      </c>
      <c r="H18" s="298">
        <f t="shared" si="10"/>
        <v>0</v>
      </c>
      <c r="I18" s="290">
        <f>IFERROR(INDEX(別紙_テンプレート_DB!$P$3:$P$65423,MATCH($D18&amp;"-"&amp;I$2&amp;"-"&amp;$E18,INDEX(別紙_テンプレート_DB!$J$3:$J$65423&amp;"-"&amp;別紙_テンプレート_DB!$M$3:$M$65423&amp;"-"&amp;別紙_テンプレート_DB!$N$3:$N$65423,),0)),0)</f>
        <v>0</v>
      </c>
      <c r="J18" s="297">
        <f t="shared" si="11"/>
        <v>0</v>
      </c>
      <c r="K18" s="291">
        <f>IFERROR(INDEX(別紙_テンプレート_DB!$O$3:$O$65423,MATCH($D18&amp;"-"&amp;I$2&amp;"-"&amp;$E18,INDEX(別紙_テンプレート_DB!$J$3:$J$65423&amp;"-"&amp;別紙_テンプレート_DB!$M$3:$M$65423&amp;"-"&amp;別紙_テンプレート_DB!$N$3:$N$65423,),0)),0)</f>
        <v>0</v>
      </c>
      <c r="L18" s="290">
        <f>IFERROR(INDEX(別紙_テンプレート_DB!$P$3:$P$65423,MATCH($D18&amp;"-"&amp;L$2&amp;"-"&amp;$E18,INDEX(別紙_テンプレート_DB!$J$3:$J$65423&amp;"-"&amp;別紙_テンプレート_DB!$M$3:$M$65423&amp;"-"&amp;別紙_テンプレート_DB!$N$3:$N$65423,),0)),0)</f>
        <v>0</v>
      </c>
      <c r="M18" s="297">
        <f t="shared" si="12"/>
        <v>0</v>
      </c>
      <c r="N18" s="291">
        <f>IFERROR(INDEX(別紙_テンプレート_DB!$O$3:$O$65423,MATCH($D18&amp;"-"&amp;L$2&amp;"-"&amp;$E18,INDEX(別紙_テンプレート_DB!$J$3:$J$65423&amp;"-"&amp;別紙_テンプレート_DB!$M$3:$M$65423&amp;"-"&amp;別紙_テンプレート_DB!$N$3:$N$65423,),0)),0)</f>
        <v>0</v>
      </c>
      <c r="O18" s="532"/>
      <c r="P18" s="535"/>
      <c r="Q18" s="532"/>
      <c r="R18" s="532"/>
      <c r="S18" s="535"/>
      <c r="T18" s="532"/>
      <c r="U18" s="532"/>
      <c r="V18" s="535"/>
      <c r="W18" s="532"/>
      <c r="X18" s="532"/>
      <c r="Y18" s="535"/>
      <c r="Z18" s="532"/>
    </row>
    <row r="19" spans="1:26" s="269" customFormat="1" ht="16.5" hidden="1" customHeight="1" x14ac:dyDescent="0.45">
      <c r="A19" s="880"/>
      <c r="B19" s="294" t="s">
        <v>214</v>
      </c>
      <c r="C19" s="295"/>
      <c r="D19" s="295">
        <v>119</v>
      </c>
      <c r="E19" s="295">
        <v>3</v>
      </c>
      <c r="F19" s="296">
        <f t="shared" si="13"/>
        <v>0</v>
      </c>
      <c r="G19" s="297">
        <f t="shared" si="9"/>
        <v>0</v>
      </c>
      <c r="H19" s="298">
        <f t="shared" si="10"/>
        <v>0</v>
      </c>
      <c r="I19" s="290">
        <f>IFERROR(INDEX(別紙_テンプレート_DB!$P$3:$P$65423,MATCH($D19&amp;"-"&amp;I$2&amp;"-"&amp;$E19,INDEX(別紙_テンプレート_DB!$J$3:$J$65423&amp;"-"&amp;別紙_テンプレート_DB!$M$3:$M$65423&amp;"-"&amp;別紙_テンプレート_DB!$N$3:$N$65423,),0)),0)</f>
        <v>0</v>
      </c>
      <c r="J19" s="297">
        <f t="shared" si="11"/>
        <v>0</v>
      </c>
      <c r="K19" s="291">
        <f>IFERROR(INDEX(別紙_テンプレート_DB!$O$3:$O$65423,MATCH($D19&amp;"-"&amp;I$2&amp;"-"&amp;$E19,INDEX(別紙_テンプレート_DB!$J$3:$J$65423&amp;"-"&amp;別紙_テンプレート_DB!$M$3:$M$65423&amp;"-"&amp;別紙_テンプレート_DB!$N$3:$N$65423,),0)),0)</f>
        <v>0</v>
      </c>
      <c r="L19" s="290">
        <f>IFERROR(INDEX(別紙_テンプレート_DB!$P$3:$P$65423,MATCH($D19&amp;"-"&amp;L$2&amp;"-"&amp;$E19,INDEX(別紙_テンプレート_DB!$J$3:$J$65423&amp;"-"&amp;別紙_テンプレート_DB!$M$3:$M$65423&amp;"-"&amp;別紙_テンプレート_DB!$N$3:$N$65423,),0)),0)</f>
        <v>0</v>
      </c>
      <c r="M19" s="297">
        <f t="shared" si="12"/>
        <v>0</v>
      </c>
      <c r="N19" s="291">
        <f>IFERROR(INDEX(別紙_テンプレート_DB!$O$3:$O$65423,MATCH($D19&amp;"-"&amp;L$2&amp;"-"&amp;$E19,INDEX(別紙_テンプレート_DB!$J$3:$J$65423&amp;"-"&amp;別紙_テンプレート_DB!$M$3:$M$65423&amp;"-"&amp;別紙_テンプレート_DB!$N$3:$N$65423,),0)),0)</f>
        <v>0</v>
      </c>
      <c r="O19" s="532"/>
      <c r="P19" s="535"/>
      <c r="Q19" s="532"/>
      <c r="R19" s="532"/>
      <c r="S19" s="535"/>
      <c r="T19" s="532"/>
      <c r="U19" s="532"/>
      <c r="V19" s="535"/>
      <c r="W19" s="532"/>
      <c r="X19" s="532"/>
      <c r="Y19" s="535"/>
      <c r="Z19" s="532"/>
    </row>
    <row r="20" spans="1:26" s="269" customFormat="1" ht="16.5" hidden="1" customHeight="1" x14ac:dyDescent="0.45">
      <c r="A20" s="880"/>
      <c r="B20" s="294" t="s">
        <v>215</v>
      </c>
      <c r="C20" s="295"/>
      <c r="D20" s="295">
        <v>119</v>
      </c>
      <c r="E20" s="295">
        <v>106</v>
      </c>
      <c r="F20" s="296">
        <f t="shared" si="13"/>
        <v>0</v>
      </c>
      <c r="G20" s="297">
        <f t="shared" si="9"/>
        <v>0</v>
      </c>
      <c r="H20" s="298">
        <f t="shared" si="10"/>
        <v>0</v>
      </c>
      <c r="I20" s="290">
        <f>IFERROR(INDEX(別紙_テンプレート_DB!$P$3:$P$65423,MATCH($D20&amp;"-"&amp;I$2&amp;"-"&amp;$E20,INDEX(別紙_テンプレート_DB!$J$3:$J$65423&amp;"-"&amp;別紙_テンプレート_DB!$M$3:$M$65423&amp;"-"&amp;別紙_テンプレート_DB!$N$3:$N$65423,),0)),0)</f>
        <v>0</v>
      </c>
      <c r="J20" s="297">
        <f t="shared" si="11"/>
        <v>0</v>
      </c>
      <c r="K20" s="291">
        <f>IFERROR(INDEX(別紙_テンプレート_DB!$O$3:$O$65423,MATCH($D20&amp;"-"&amp;I$2&amp;"-"&amp;$E20,INDEX(別紙_テンプレート_DB!$J$3:$J$65423&amp;"-"&amp;別紙_テンプレート_DB!$M$3:$M$65423&amp;"-"&amp;別紙_テンプレート_DB!$N$3:$N$65423,),0)),0)</f>
        <v>0</v>
      </c>
      <c r="L20" s="290">
        <f>IFERROR(INDEX(別紙_テンプレート_DB!$P$3:$P$65423,MATCH($D20&amp;"-"&amp;L$2&amp;"-"&amp;$E20,INDEX(別紙_テンプレート_DB!$J$3:$J$65423&amp;"-"&amp;別紙_テンプレート_DB!$M$3:$M$65423&amp;"-"&amp;別紙_テンプレート_DB!$N$3:$N$65423,),0)),0)</f>
        <v>0</v>
      </c>
      <c r="M20" s="297">
        <f t="shared" si="12"/>
        <v>0</v>
      </c>
      <c r="N20" s="291">
        <f>IFERROR(INDEX(別紙_テンプレート_DB!$O$3:$O$65423,MATCH($D20&amp;"-"&amp;L$2&amp;"-"&amp;$E20,INDEX(別紙_テンプレート_DB!$J$3:$J$65423&amp;"-"&amp;別紙_テンプレート_DB!$M$3:$M$65423&amp;"-"&amp;別紙_テンプレート_DB!$N$3:$N$65423,),0)),0)</f>
        <v>0</v>
      </c>
      <c r="O20" s="532"/>
      <c r="P20" s="535"/>
      <c r="Q20" s="532"/>
      <c r="R20" s="532"/>
      <c r="S20" s="535"/>
      <c r="T20" s="532"/>
      <c r="U20" s="532"/>
      <c r="V20" s="535"/>
      <c r="W20" s="532"/>
      <c r="X20" s="532"/>
      <c r="Y20" s="535"/>
      <c r="Z20" s="532"/>
    </row>
    <row r="21" spans="1:26" s="269" customFormat="1" ht="16.5" customHeight="1" x14ac:dyDescent="0.45">
      <c r="A21" s="880"/>
      <c r="B21" s="299" t="s">
        <v>216</v>
      </c>
      <c r="C21" s="300"/>
      <c r="D21" s="300">
        <v>119</v>
      </c>
      <c r="E21" s="300">
        <v>4</v>
      </c>
      <c r="F21" s="861">
        <f t="shared" si="13"/>
        <v>0</v>
      </c>
      <c r="G21" s="862"/>
      <c r="H21" s="863"/>
      <c r="I21" s="864">
        <f>IFERROR(INDEX(別紙_テンプレート_DB!$P$3:$P$65423,MATCH($D21&amp;"-"&amp;I$2&amp;"-"&amp;$E21,INDEX(別紙_テンプレート_DB!$J$3:$J$65423&amp;"-"&amp;別紙_テンプレート_DB!$M$3:$M$65423&amp;"-"&amp;別紙_テンプレート_DB!$N$3:$N$65423,),0)),0)</f>
        <v>0</v>
      </c>
      <c r="J21" s="865"/>
      <c r="K21" s="866"/>
      <c r="L21" s="867">
        <f>IFERROR(INDEX(別紙_テンプレート_DB!$P$3:$P$65423,MATCH($D21&amp;"-"&amp;L$2&amp;"-"&amp;$E21,INDEX(別紙_テンプレート_DB!$J$3:$J$65423&amp;"-"&amp;別紙_テンプレート_DB!$M$3:$M$65423&amp;"-"&amp;別紙_テンプレート_DB!$N$3:$N$65423,),0)),0)</f>
        <v>0</v>
      </c>
      <c r="M21" s="865"/>
      <c r="N21" s="866"/>
      <c r="O21" s="532"/>
      <c r="P21" s="535"/>
      <c r="Q21" s="532"/>
      <c r="R21" s="532"/>
      <c r="S21" s="535"/>
      <c r="T21" s="532"/>
      <c r="U21" s="532"/>
      <c r="V21" s="535"/>
      <c r="W21" s="532"/>
      <c r="X21" s="532"/>
      <c r="Y21" s="535"/>
      <c r="Z21" s="532"/>
    </row>
    <row r="22" spans="1:26" ht="18" customHeight="1" x14ac:dyDescent="0.45">
      <c r="A22" s="878" t="s">
        <v>209</v>
      </c>
      <c r="B22" s="879"/>
      <c r="C22" s="333" t="s">
        <v>187</v>
      </c>
      <c r="D22" s="324">
        <v>120</v>
      </c>
      <c r="E22" s="324"/>
      <c r="F22" s="281">
        <f t="shared" si="13"/>
        <v>0</v>
      </c>
      <c r="G22" s="334">
        <f t="shared" si="9"/>
        <v>0</v>
      </c>
      <c r="H22" s="335">
        <f t="shared" si="10"/>
        <v>0</v>
      </c>
      <c r="I22" s="327">
        <f>SUMIF($D24:$D30,$D22,I24:I30)</f>
        <v>0</v>
      </c>
      <c r="J22" s="334">
        <f t="shared" si="11"/>
        <v>0</v>
      </c>
      <c r="K22" s="336">
        <f>SUM(K24:K30)</f>
        <v>0</v>
      </c>
      <c r="L22" s="327">
        <f>SUMIF($D24:$D30,$D22,L24:L30)</f>
        <v>0</v>
      </c>
      <c r="M22" s="334">
        <f t="shared" si="12"/>
        <v>0</v>
      </c>
      <c r="N22" s="336">
        <f>SUM(N24:N30)</f>
        <v>0</v>
      </c>
      <c r="O22" s="532"/>
      <c r="P22" s="535"/>
      <c r="Q22" s="868"/>
      <c r="R22" s="532"/>
      <c r="S22" s="535"/>
      <c r="T22" s="868"/>
      <c r="U22" s="532"/>
      <c r="V22" s="535"/>
      <c r="W22" s="868"/>
      <c r="X22" s="532"/>
      <c r="Y22" s="535"/>
      <c r="Z22" s="868"/>
    </row>
    <row r="23" spans="1:26" ht="18" customHeight="1" x14ac:dyDescent="0.45">
      <c r="A23" s="869" t="s">
        <v>236</v>
      </c>
      <c r="B23" s="870"/>
      <c r="C23" s="283"/>
      <c r="D23" s="283"/>
      <c r="E23" s="283"/>
      <c r="F23" s="871">
        <f t="shared" si="13"/>
        <v>0</v>
      </c>
      <c r="G23" s="872"/>
      <c r="H23" s="873"/>
      <c r="I23" s="874">
        <f>K22-I22-(I25)</f>
        <v>0</v>
      </c>
      <c r="J23" s="875"/>
      <c r="K23" s="876"/>
      <c r="L23" s="877">
        <f>N22-L22-(L25)</f>
        <v>0</v>
      </c>
      <c r="M23" s="875"/>
      <c r="N23" s="876"/>
      <c r="O23" s="532"/>
      <c r="P23" s="535"/>
      <c r="Q23" s="868"/>
      <c r="R23" s="532"/>
      <c r="S23" s="535"/>
      <c r="T23" s="868"/>
      <c r="U23" s="532"/>
      <c r="V23" s="535"/>
      <c r="W23" s="868"/>
      <c r="X23" s="532"/>
      <c r="Y23" s="535"/>
      <c r="Z23" s="868"/>
    </row>
    <row r="24" spans="1:26" s="269" customFormat="1" ht="16.5" customHeight="1" x14ac:dyDescent="0.45">
      <c r="A24" s="809" t="s">
        <v>238</v>
      </c>
      <c r="B24" s="285" t="s">
        <v>210</v>
      </c>
      <c r="C24" s="286"/>
      <c r="D24" s="286">
        <v>120</v>
      </c>
      <c r="E24" s="286">
        <v>0</v>
      </c>
      <c r="F24" s="287">
        <f t="shared" si="13"/>
        <v>0</v>
      </c>
      <c r="G24" s="288">
        <f t="shared" ref="G24" si="14">IF(ISERROR(F24/H24),0,F24/H24)</f>
        <v>0</v>
      </c>
      <c r="H24" s="289">
        <f>SUMIF(I$3:N$3,$H$3,I24:N24)</f>
        <v>0</v>
      </c>
      <c r="I24" s="290">
        <f>IFERROR(INDEX(別紙_テンプレート_DB!$P$3:$P$65423,MATCH($D24&amp;"-"&amp;I$2&amp;"-"&amp;$E24,INDEX(別紙_テンプレート_DB!$J$3:$J$65423&amp;"-"&amp;別紙_テンプレート_DB!$M$3:$M$65423&amp;"-"&amp;別紙_テンプレート_DB!$N$3:$N$65423,),0)),0)</f>
        <v>0</v>
      </c>
      <c r="J24" s="288">
        <f>IF(ISERROR(I24/K24),0,I24/K24)</f>
        <v>0</v>
      </c>
      <c r="K24" s="291">
        <f>IFERROR(INDEX(別紙_テンプレート_DB!$O$3:$O$65423,MATCH($D24&amp;"-"&amp;I$2&amp;"-"&amp;$E24,INDEX(別紙_テンプレート_DB!$J$3:$J$65423&amp;"-"&amp;別紙_テンプレート_DB!$M$3:$M$65423&amp;"-"&amp;別紙_テンプレート_DB!$N$3:$N$65423,),0)),0)</f>
        <v>0</v>
      </c>
      <c r="L24" s="290">
        <f>IFERROR(INDEX(別紙_テンプレート_DB!$P$3:$P$65423,MATCH($D24&amp;"-"&amp;L$2&amp;"-"&amp;$E24,INDEX(別紙_テンプレート_DB!$J$3:$J$65423&amp;"-"&amp;別紙_テンプレート_DB!$M$3:$M$65423&amp;"-"&amp;別紙_テンプレート_DB!$N$3:$N$65423,),0)),0)</f>
        <v>0</v>
      </c>
      <c r="M24" s="288">
        <f>IF(ISERROR(L24/N24),0,L24/N24)</f>
        <v>0</v>
      </c>
      <c r="N24" s="291">
        <f>IFERROR(INDEX(別紙_テンプレート_DB!$O$3:$O$65423,MATCH($D24&amp;"-"&amp;L$2&amp;"-"&amp;$E24,INDEX(別紙_テンプレート_DB!$J$3:$J$65423&amp;"-"&amp;別紙_テンプレート_DB!$M$3:$M$65423&amp;"-"&amp;別紙_テンプレート_DB!$N$3:$N$65423,),0)),0)</f>
        <v>0</v>
      </c>
      <c r="O24" s="532"/>
      <c r="P24" s="535"/>
      <c r="Q24" s="532"/>
      <c r="R24" s="532"/>
      <c r="S24" s="535"/>
      <c r="T24" s="532"/>
      <c r="U24" s="532"/>
      <c r="V24" s="535"/>
      <c r="W24" s="532"/>
      <c r="X24" s="532"/>
      <c r="Y24" s="535"/>
      <c r="Z24" s="532"/>
    </row>
    <row r="25" spans="1:26" s="269" customFormat="1" ht="16.5" hidden="1" customHeight="1" x14ac:dyDescent="0.45">
      <c r="A25" s="809"/>
      <c r="B25" s="292" t="s">
        <v>211</v>
      </c>
      <c r="C25" s="293"/>
      <c r="D25" s="286"/>
      <c r="E25" s="286"/>
      <c r="F25" s="287"/>
      <c r="G25" s="288"/>
      <c r="H25" s="289"/>
      <c r="I25" s="290">
        <f>IFERROR(INDEX(別紙_テンプレート_DB!$DP$3:$DP$65423,MATCH($C25&amp;"-"&amp;I$2,INDEX(別紙_テンプレート_DB!$DM$3:$DM$65423&amp;"-"&amp;別紙_テンプレート_DB!$DN$3:$DN$65423,),0)),0)</f>
        <v>0</v>
      </c>
      <c r="J25" s="288"/>
      <c r="K25" s="291"/>
      <c r="L25" s="290">
        <f>IFERROR(INDEX(別紙_テンプレート_DB!$DP$3:$DP$65423,MATCH($C25&amp;"-"&amp;L$2,INDEX(別紙_テンプレート_DB!$DM$3:$DM$65423&amp;"-"&amp;別紙_テンプレート_DB!$DN$3:$DN$65423,),0)),0)</f>
        <v>0</v>
      </c>
      <c r="M25" s="288"/>
      <c r="N25" s="291"/>
      <c r="O25" s="532"/>
      <c r="P25" s="535"/>
      <c r="Q25" s="532"/>
      <c r="R25" s="532"/>
      <c r="S25" s="535"/>
      <c r="T25" s="532"/>
      <c r="U25" s="532"/>
      <c r="V25" s="535"/>
      <c r="W25" s="532"/>
      <c r="X25" s="532"/>
      <c r="Y25" s="535"/>
      <c r="Z25" s="532"/>
    </row>
    <row r="26" spans="1:26" s="269" customFormat="1" ht="16.5" customHeight="1" x14ac:dyDescent="0.45">
      <c r="A26" s="809"/>
      <c r="B26" s="294" t="s">
        <v>212</v>
      </c>
      <c r="C26" s="295"/>
      <c r="D26" s="295">
        <v>120</v>
      </c>
      <c r="E26" s="295">
        <v>1</v>
      </c>
      <c r="F26" s="296">
        <f>SUMIF(I$3:N$3,$F$3,I26:N26)</f>
        <v>0</v>
      </c>
      <c r="G26" s="297">
        <f t="shared" ref="G26:G29" si="15">IF(ISERROR(F26/H26),0,F26/H26)</f>
        <v>0</v>
      </c>
      <c r="H26" s="298">
        <f t="shared" ref="H26:H29" si="16">SUMIF(I$3:N$3,$H$3,I26:N26)</f>
        <v>0</v>
      </c>
      <c r="I26" s="290">
        <f>IFERROR(INDEX(別紙_テンプレート_DB!$P$3:$P$65423,MATCH($D26&amp;"-"&amp;I$2&amp;"-"&amp;$E26,INDEX(別紙_テンプレート_DB!$J$3:$J$65423&amp;"-"&amp;別紙_テンプレート_DB!$M$3:$M$65423&amp;"-"&amp;別紙_テンプレート_DB!$N$3:$N$65423,),0)),0)</f>
        <v>0</v>
      </c>
      <c r="J26" s="297">
        <f t="shared" ref="J26:J29" si="17">IF(ISERROR(I26/K26),0,I26/K26)</f>
        <v>0</v>
      </c>
      <c r="K26" s="291">
        <f>IFERROR(INDEX(別紙_テンプレート_DB!$O$3:$O$65423,MATCH($D26&amp;"-"&amp;I$2&amp;"-"&amp;$E26,INDEX(別紙_テンプレート_DB!$J$3:$J$65423&amp;"-"&amp;別紙_テンプレート_DB!$M$3:$M$65423&amp;"-"&amp;別紙_テンプレート_DB!$N$3:$N$65423,),0)),0)</f>
        <v>0</v>
      </c>
      <c r="L26" s="290">
        <f>IFERROR(INDEX(別紙_テンプレート_DB!$P$3:$P$65423,MATCH($D26&amp;"-"&amp;L$2&amp;"-"&amp;$E26,INDEX(別紙_テンプレート_DB!$J$3:$J$65423&amp;"-"&amp;別紙_テンプレート_DB!$M$3:$M$65423&amp;"-"&amp;別紙_テンプレート_DB!$N$3:$N$65423,),0)),0)</f>
        <v>0</v>
      </c>
      <c r="M26" s="297">
        <f t="shared" ref="M26:M29" si="18">IF(ISERROR(L26/N26),0,L26/N26)</f>
        <v>0</v>
      </c>
      <c r="N26" s="291">
        <f>IFERROR(INDEX(別紙_テンプレート_DB!$O$3:$O$65423,MATCH($D26&amp;"-"&amp;L$2&amp;"-"&amp;$E26,INDEX(別紙_テンプレート_DB!$J$3:$J$65423&amp;"-"&amp;別紙_テンプレート_DB!$M$3:$M$65423&amp;"-"&amp;別紙_テンプレート_DB!$N$3:$N$65423,),0)),0)</f>
        <v>0</v>
      </c>
      <c r="O26" s="532"/>
      <c r="P26" s="535"/>
      <c r="Q26" s="532"/>
      <c r="R26" s="532"/>
      <c r="S26" s="535"/>
      <c r="T26" s="532"/>
      <c r="U26" s="532"/>
      <c r="V26" s="535"/>
      <c r="W26" s="532"/>
      <c r="X26" s="532"/>
      <c r="Y26" s="535"/>
      <c r="Z26" s="532"/>
    </row>
    <row r="27" spans="1:26" s="269" customFormat="1" ht="16.5" hidden="1" customHeight="1" x14ac:dyDescent="0.45">
      <c r="A27" s="809"/>
      <c r="B27" s="294" t="s">
        <v>213</v>
      </c>
      <c r="C27" s="295"/>
      <c r="D27" s="295">
        <v>120</v>
      </c>
      <c r="E27" s="295">
        <v>2</v>
      </c>
      <c r="F27" s="296">
        <f t="shared" ref="F27:F30" si="19">SUMIF(I$3:N$3,$F$3,I27:N27)</f>
        <v>0</v>
      </c>
      <c r="G27" s="297">
        <f t="shared" si="15"/>
        <v>0</v>
      </c>
      <c r="H27" s="298">
        <f t="shared" si="16"/>
        <v>0</v>
      </c>
      <c r="I27" s="290">
        <f>IFERROR(INDEX(別紙_テンプレート_DB!$P$3:$P$65423,MATCH($D27&amp;"-"&amp;I$2&amp;"-"&amp;$E27,INDEX(別紙_テンプレート_DB!$J$3:$J$65423&amp;"-"&amp;別紙_テンプレート_DB!$M$3:$M$65423&amp;"-"&amp;別紙_テンプレート_DB!$N$3:$N$65423,),0)),0)</f>
        <v>0</v>
      </c>
      <c r="J27" s="297">
        <f t="shared" si="17"/>
        <v>0</v>
      </c>
      <c r="K27" s="291">
        <f>IFERROR(INDEX(別紙_テンプレート_DB!$O$3:$O$65423,MATCH($D27&amp;"-"&amp;I$2&amp;"-"&amp;$E27,INDEX(別紙_テンプレート_DB!$J$3:$J$65423&amp;"-"&amp;別紙_テンプレート_DB!$M$3:$M$65423&amp;"-"&amp;別紙_テンプレート_DB!$N$3:$N$65423,),0)),0)</f>
        <v>0</v>
      </c>
      <c r="L27" s="290">
        <f>IFERROR(INDEX(別紙_テンプレート_DB!$P$3:$P$65423,MATCH($D27&amp;"-"&amp;L$2&amp;"-"&amp;$E27,INDEX(別紙_テンプレート_DB!$J$3:$J$65423&amp;"-"&amp;別紙_テンプレート_DB!$M$3:$M$65423&amp;"-"&amp;別紙_テンプレート_DB!$N$3:$N$65423,),0)),0)</f>
        <v>0</v>
      </c>
      <c r="M27" s="297">
        <f t="shared" si="18"/>
        <v>0</v>
      </c>
      <c r="N27" s="291">
        <f>IFERROR(INDEX(別紙_テンプレート_DB!$O$3:$O$65423,MATCH($D27&amp;"-"&amp;L$2&amp;"-"&amp;$E27,INDEX(別紙_テンプレート_DB!$J$3:$J$65423&amp;"-"&amp;別紙_テンプレート_DB!$M$3:$M$65423&amp;"-"&amp;別紙_テンプレート_DB!$N$3:$N$65423,),0)),0)</f>
        <v>0</v>
      </c>
      <c r="O27" s="532"/>
      <c r="P27" s="535"/>
      <c r="Q27" s="532"/>
      <c r="R27" s="532"/>
      <c r="S27" s="535"/>
      <c r="T27" s="532"/>
      <c r="U27" s="532"/>
      <c r="V27" s="535"/>
      <c r="W27" s="532"/>
      <c r="X27" s="532"/>
      <c r="Y27" s="535"/>
      <c r="Z27" s="532"/>
    </row>
    <row r="28" spans="1:26" s="269" customFormat="1" ht="16.5" hidden="1" customHeight="1" x14ac:dyDescent="0.45">
      <c r="A28" s="809"/>
      <c r="B28" s="294" t="s">
        <v>214</v>
      </c>
      <c r="C28" s="295"/>
      <c r="D28" s="295">
        <v>120</v>
      </c>
      <c r="E28" s="295">
        <v>3</v>
      </c>
      <c r="F28" s="296">
        <f t="shared" si="19"/>
        <v>0</v>
      </c>
      <c r="G28" s="297">
        <f t="shared" si="15"/>
        <v>0</v>
      </c>
      <c r="H28" s="298">
        <f t="shared" si="16"/>
        <v>0</v>
      </c>
      <c r="I28" s="290">
        <f>IFERROR(INDEX(別紙_テンプレート_DB!$P$3:$P$65423,MATCH($D28&amp;"-"&amp;I$2&amp;"-"&amp;$E28,INDEX(別紙_テンプレート_DB!$J$3:$J$65423&amp;"-"&amp;別紙_テンプレート_DB!$M$3:$M$65423&amp;"-"&amp;別紙_テンプレート_DB!$N$3:$N$65423,),0)),0)</f>
        <v>0</v>
      </c>
      <c r="J28" s="297">
        <f t="shared" si="17"/>
        <v>0</v>
      </c>
      <c r="K28" s="291">
        <f>IFERROR(INDEX(別紙_テンプレート_DB!$O$3:$O$65423,MATCH($D28&amp;"-"&amp;I$2&amp;"-"&amp;$E28,INDEX(別紙_テンプレート_DB!$J$3:$J$65423&amp;"-"&amp;別紙_テンプレート_DB!$M$3:$M$65423&amp;"-"&amp;別紙_テンプレート_DB!$N$3:$N$65423,),0)),0)</f>
        <v>0</v>
      </c>
      <c r="L28" s="290">
        <f>IFERROR(INDEX(別紙_テンプレート_DB!$P$3:$P$65423,MATCH($D28&amp;"-"&amp;L$2&amp;"-"&amp;$E28,INDEX(別紙_テンプレート_DB!$J$3:$J$65423&amp;"-"&amp;別紙_テンプレート_DB!$M$3:$M$65423&amp;"-"&amp;別紙_テンプレート_DB!$N$3:$N$65423,),0)),0)</f>
        <v>0</v>
      </c>
      <c r="M28" s="297">
        <f t="shared" si="18"/>
        <v>0</v>
      </c>
      <c r="N28" s="291">
        <f>IFERROR(INDEX(別紙_テンプレート_DB!$O$3:$O$65423,MATCH($D28&amp;"-"&amp;L$2&amp;"-"&amp;$E28,INDEX(別紙_テンプレート_DB!$J$3:$J$65423&amp;"-"&amp;別紙_テンプレート_DB!$M$3:$M$65423&amp;"-"&amp;別紙_テンプレート_DB!$N$3:$N$65423,),0)),0)</f>
        <v>0</v>
      </c>
      <c r="O28" s="532"/>
      <c r="P28" s="535"/>
      <c r="Q28" s="532"/>
      <c r="R28" s="532"/>
      <c r="S28" s="535"/>
      <c r="T28" s="532"/>
      <c r="U28" s="532"/>
      <c r="V28" s="535"/>
      <c r="W28" s="532"/>
      <c r="X28" s="532"/>
      <c r="Y28" s="535"/>
      <c r="Z28" s="532"/>
    </row>
    <row r="29" spans="1:26" s="269" customFormat="1" ht="16.5" hidden="1" customHeight="1" x14ac:dyDescent="0.45">
      <c r="A29" s="809"/>
      <c r="B29" s="294" t="s">
        <v>215</v>
      </c>
      <c r="C29" s="295"/>
      <c r="D29" s="295">
        <v>120</v>
      </c>
      <c r="E29" s="295">
        <v>106</v>
      </c>
      <c r="F29" s="296">
        <f t="shared" si="19"/>
        <v>0</v>
      </c>
      <c r="G29" s="297">
        <f t="shared" si="15"/>
        <v>0</v>
      </c>
      <c r="H29" s="298">
        <f t="shared" si="16"/>
        <v>0</v>
      </c>
      <c r="I29" s="290">
        <f>IFERROR(INDEX(別紙_テンプレート_DB!$P$3:$P$65423,MATCH($D29&amp;"-"&amp;I$2&amp;"-"&amp;$E29,INDEX(別紙_テンプレート_DB!$J$3:$J$65423&amp;"-"&amp;別紙_テンプレート_DB!$M$3:$M$65423&amp;"-"&amp;別紙_テンプレート_DB!$N$3:$N$65423,),0)),0)</f>
        <v>0</v>
      </c>
      <c r="J29" s="297">
        <f t="shared" si="17"/>
        <v>0</v>
      </c>
      <c r="K29" s="291">
        <f>IFERROR(INDEX(別紙_テンプレート_DB!$O$3:$O$65423,MATCH($D29&amp;"-"&amp;I$2&amp;"-"&amp;$E29,INDEX(別紙_テンプレート_DB!$J$3:$J$65423&amp;"-"&amp;別紙_テンプレート_DB!$M$3:$M$65423&amp;"-"&amp;別紙_テンプレート_DB!$N$3:$N$65423,),0)),0)</f>
        <v>0</v>
      </c>
      <c r="L29" s="290">
        <f>IFERROR(INDEX(別紙_テンプレート_DB!$P$3:$P$65423,MATCH($D29&amp;"-"&amp;L$2&amp;"-"&amp;$E29,INDEX(別紙_テンプレート_DB!$J$3:$J$65423&amp;"-"&amp;別紙_テンプレート_DB!$M$3:$M$65423&amp;"-"&amp;別紙_テンプレート_DB!$N$3:$N$65423,),0)),0)</f>
        <v>0</v>
      </c>
      <c r="M29" s="297">
        <f t="shared" si="18"/>
        <v>0</v>
      </c>
      <c r="N29" s="291">
        <f>IFERROR(INDEX(別紙_テンプレート_DB!$O$3:$O$65423,MATCH($D29&amp;"-"&amp;L$2&amp;"-"&amp;$E29,INDEX(別紙_テンプレート_DB!$J$3:$J$65423&amp;"-"&amp;別紙_テンプレート_DB!$M$3:$M$65423&amp;"-"&amp;別紙_テンプレート_DB!$N$3:$N$65423,),0)),0)</f>
        <v>0</v>
      </c>
      <c r="O29" s="532"/>
      <c r="P29" s="535"/>
      <c r="Q29" s="532"/>
      <c r="R29" s="532"/>
      <c r="S29" s="535"/>
      <c r="T29" s="532"/>
      <c r="U29" s="532"/>
      <c r="V29" s="535"/>
      <c r="W29" s="532"/>
      <c r="X29" s="532"/>
      <c r="Y29" s="535"/>
      <c r="Z29" s="532"/>
    </row>
    <row r="30" spans="1:26" s="269" customFormat="1" ht="16.5" customHeight="1" x14ac:dyDescent="0.45">
      <c r="A30" s="810"/>
      <c r="B30" s="299" t="s">
        <v>216</v>
      </c>
      <c r="C30" s="300"/>
      <c r="D30" s="300">
        <v>120</v>
      </c>
      <c r="E30" s="300">
        <v>4</v>
      </c>
      <c r="F30" s="861">
        <f t="shared" si="19"/>
        <v>0</v>
      </c>
      <c r="G30" s="862"/>
      <c r="H30" s="863"/>
      <c r="I30" s="864">
        <f>IFERROR(INDEX(別紙_テンプレート_DB!$P$3:$P$65423,MATCH($D30&amp;"-"&amp;I$2&amp;"-"&amp;$E30,INDEX(別紙_テンプレート_DB!$J$3:$J$65423&amp;"-"&amp;別紙_テンプレート_DB!$M$3:$M$65423&amp;"-"&amp;別紙_テンプレート_DB!$N$3:$N$65423,),0)),0)</f>
        <v>0</v>
      </c>
      <c r="J30" s="865"/>
      <c r="K30" s="866"/>
      <c r="L30" s="867">
        <f>IFERROR(INDEX(別紙_テンプレート_DB!$P$3:$P$65423,MATCH($D30&amp;"-"&amp;L$2&amp;"-"&amp;$E30,INDEX(別紙_テンプレート_DB!$J$3:$J$65423&amp;"-"&amp;別紙_テンプレート_DB!$M$3:$M$65423&amp;"-"&amp;別紙_テンプレート_DB!$N$3:$N$65423,),0)),0)</f>
        <v>0</v>
      </c>
      <c r="M30" s="865"/>
      <c r="N30" s="866"/>
      <c r="O30" s="532"/>
      <c r="P30" s="535"/>
      <c r="Q30" s="532"/>
      <c r="R30" s="532"/>
      <c r="S30" s="535"/>
      <c r="T30" s="532"/>
      <c r="U30" s="532"/>
      <c r="V30" s="535"/>
      <c r="W30" s="532"/>
      <c r="X30" s="532"/>
      <c r="Y30" s="535"/>
      <c r="Z30" s="532"/>
    </row>
    <row r="31" spans="1:26" ht="18" customHeight="1" x14ac:dyDescent="0.45">
      <c r="A31" s="878" t="s">
        <v>209</v>
      </c>
      <c r="B31" s="879"/>
      <c r="C31" s="333" t="s">
        <v>187</v>
      </c>
      <c r="D31" s="324">
        <v>101</v>
      </c>
      <c r="E31" s="324"/>
      <c r="F31" s="281">
        <f t="shared" si="13"/>
        <v>0</v>
      </c>
      <c r="G31" s="334">
        <f t="shared" si="9"/>
        <v>0</v>
      </c>
      <c r="H31" s="335">
        <f t="shared" si="10"/>
        <v>0</v>
      </c>
      <c r="I31" s="327">
        <f>SUMIF($D33:$D39,$D31,I33:I39)</f>
        <v>0</v>
      </c>
      <c r="J31" s="334">
        <f t="shared" si="11"/>
        <v>0</v>
      </c>
      <c r="K31" s="336">
        <f>SUM(K33:K39)</f>
        <v>0</v>
      </c>
      <c r="L31" s="327">
        <f>SUMIF($D33:$D39,$D31,L33:L39)</f>
        <v>0</v>
      </c>
      <c r="M31" s="334">
        <f t="shared" si="12"/>
        <v>0</v>
      </c>
      <c r="N31" s="336">
        <f>SUM(N33:N39)</f>
        <v>0</v>
      </c>
      <c r="O31" s="532"/>
      <c r="P31" s="535"/>
      <c r="Q31" s="868"/>
      <c r="R31" s="532"/>
      <c r="S31" s="535"/>
      <c r="T31" s="868"/>
      <c r="U31" s="532"/>
      <c r="V31" s="535"/>
      <c r="W31" s="868"/>
      <c r="X31" s="532"/>
      <c r="Y31" s="535"/>
      <c r="Z31" s="868"/>
    </row>
    <row r="32" spans="1:26" ht="18" customHeight="1" x14ac:dyDescent="0.45">
      <c r="A32" s="869" t="s">
        <v>236</v>
      </c>
      <c r="B32" s="870"/>
      <c r="C32" s="283"/>
      <c r="D32" s="283"/>
      <c r="E32" s="283"/>
      <c r="F32" s="871">
        <f t="shared" si="13"/>
        <v>0</v>
      </c>
      <c r="G32" s="872"/>
      <c r="H32" s="873"/>
      <c r="I32" s="874">
        <f>K31-I31-(I34)</f>
        <v>0</v>
      </c>
      <c r="J32" s="875"/>
      <c r="K32" s="876"/>
      <c r="L32" s="877">
        <f>N31-L31-(L34)</f>
        <v>0</v>
      </c>
      <c r="M32" s="875"/>
      <c r="N32" s="876"/>
      <c r="O32" s="532"/>
      <c r="P32" s="535"/>
      <c r="Q32" s="868"/>
      <c r="R32" s="532"/>
      <c r="S32" s="535"/>
      <c r="T32" s="868"/>
      <c r="U32" s="532"/>
      <c r="V32" s="535"/>
      <c r="W32" s="868"/>
      <c r="X32" s="532"/>
      <c r="Y32" s="535"/>
      <c r="Z32" s="868"/>
    </row>
    <row r="33" spans="1:26" s="269" customFormat="1" ht="16.5" customHeight="1" x14ac:dyDescent="0.45">
      <c r="A33" s="809" t="s">
        <v>239</v>
      </c>
      <c r="B33" s="285" t="s">
        <v>210</v>
      </c>
      <c r="C33" s="286"/>
      <c r="D33" s="286">
        <v>101</v>
      </c>
      <c r="E33" s="286">
        <v>0</v>
      </c>
      <c r="F33" s="287">
        <f t="shared" si="13"/>
        <v>0</v>
      </c>
      <c r="G33" s="288">
        <f t="shared" ref="G33" si="20">IF(ISERROR(F33/H33),0,F33/H33)</f>
        <v>0</v>
      </c>
      <c r="H33" s="289">
        <f>SUMIF(I$3:N$3,$H$3,I33:N33)</f>
        <v>0</v>
      </c>
      <c r="I33" s="290">
        <f>IFERROR(INDEX(別紙_テンプレート_DB!$P$3:$P$65423,MATCH($D33&amp;"-"&amp;I$2&amp;"-"&amp;$E33,INDEX(別紙_テンプレート_DB!$J$3:$J$65423&amp;"-"&amp;別紙_テンプレート_DB!$M$3:$M$65423&amp;"-"&amp;別紙_テンプレート_DB!$N$3:$N$65423,),0)),0)</f>
        <v>0</v>
      </c>
      <c r="J33" s="288">
        <f>IF(ISERROR(I33/K33),0,I33/K33)</f>
        <v>0</v>
      </c>
      <c r="K33" s="291">
        <f>IFERROR(INDEX(別紙_テンプレート_DB!$O$3:$O$65423,MATCH($D33&amp;"-"&amp;I$2&amp;"-"&amp;$E33,INDEX(別紙_テンプレート_DB!$J$3:$J$65423&amp;"-"&amp;別紙_テンプレート_DB!$M$3:$M$65423&amp;"-"&amp;別紙_テンプレート_DB!$N$3:$N$65423,),0)),0)</f>
        <v>0</v>
      </c>
      <c r="L33" s="290">
        <f>IFERROR(INDEX(別紙_テンプレート_DB!$P$3:$P$65423,MATCH($D33&amp;"-"&amp;L$2&amp;"-"&amp;$E33,INDEX(別紙_テンプレート_DB!$J$3:$J$65423&amp;"-"&amp;別紙_テンプレート_DB!$M$3:$M$65423&amp;"-"&amp;別紙_テンプレート_DB!$N$3:$N$65423,),0)),0)</f>
        <v>0</v>
      </c>
      <c r="M33" s="288">
        <f>IF(ISERROR(L33/N33),0,L33/N33)</f>
        <v>0</v>
      </c>
      <c r="N33" s="291">
        <f>IFERROR(INDEX(別紙_テンプレート_DB!$O$3:$O$65423,MATCH($D33&amp;"-"&amp;L$2&amp;"-"&amp;$E33,INDEX(別紙_テンプレート_DB!$J$3:$J$65423&amp;"-"&amp;別紙_テンプレート_DB!$M$3:$M$65423&amp;"-"&amp;別紙_テンプレート_DB!$N$3:$N$65423,),0)),0)</f>
        <v>0</v>
      </c>
      <c r="O33" s="532"/>
      <c r="P33" s="535"/>
      <c r="Q33" s="532"/>
      <c r="R33" s="532"/>
      <c r="S33" s="535"/>
      <c r="T33" s="532"/>
      <c r="U33" s="532"/>
      <c r="V33" s="535"/>
      <c r="W33" s="532"/>
      <c r="X33" s="532"/>
      <c r="Y33" s="535"/>
      <c r="Z33" s="532"/>
    </row>
    <row r="34" spans="1:26" s="269" customFormat="1" ht="16.5" hidden="1" customHeight="1" x14ac:dyDescent="0.45">
      <c r="A34" s="809"/>
      <c r="B34" s="292" t="s">
        <v>211</v>
      </c>
      <c r="C34" s="293"/>
      <c r="D34" s="286"/>
      <c r="E34" s="286"/>
      <c r="F34" s="287"/>
      <c r="G34" s="288"/>
      <c r="H34" s="289"/>
      <c r="I34" s="290">
        <f>IFERROR(INDEX(別紙_テンプレート_DB!$DP$3:$DP$65423,MATCH($C34&amp;"-"&amp;I$2,INDEX(別紙_テンプレート_DB!$DM$3:$DM$65423&amp;"-"&amp;別紙_テンプレート_DB!$DN$3:$DN$65423,),0)),0)</f>
        <v>0</v>
      </c>
      <c r="J34" s="288"/>
      <c r="K34" s="291"/>
      <c r="L34" s="290">
        <f>IFERROR(INDEX(別紙_テンプレート_DB!$DP$3:$DP$65423,MATCH($C34&amp;"-"&amp;L$2,INDEX(別紙_テンプレート_DB!$DM$3:$DM$65423&amp;"-"&amp;別紙_テンプレート_DB!$DN$3:$DN$65423,),0)),0)</f>
        <v>0</v>
      </c>
      <c r="M34" s="288"/>
      <c r="N34" s="291"/>
      <c r="O34" s="532"/>
      <c r="P34" s="535"/>
      <c r="Q34" s="532"/>
      <c r="R34" s="532"/>
      <c r="S34" s="535"/>
      <c r="T34" s="532"/>
      <c r="U34" s="532"/>
      <c r="V34" s="535"/>
      <c r="W34" s="532"/>
      <c r="X34" s="532"/>
      <c r="Y34" s="535"/>
      <c r="Z34" s="532"/>
    </row>
    <row r="35" spans="1:26" s="269" customFormat="1" ht="16.5" customHeight="1" x14ac:dyDescent="0.45">
      <c r="A35" s="809"/>
      <c r="B35" s="294" t="s">
        <v>212</v>
      </c>
      <c r="C35" s="295"/>
      <c r="D35" s="295">
        <v>101</v>
      </c>
      <c r="E35" s="295">
        <v>1</v>
      </c>
      <c r="F35" s="296">
        <f>SUMIF(I$3:N$3,$F$3,I35:N35)</f>
        <v>0</v>
      </c>
      <c r="G35" s="297">
        <f t="shared" ref="G35:G58" si="21">IF(ISERROR(F35/H35),0,F35/H35)</f>
        <v>0</v>
      </c>
      <c r="H35" s="298">
        <f t="shared" ref="H35:H67" si="22">SUMIF(I$3:N$3,$H$3,I35:N35)</f>
        <v>0</v>
      </c>
      <c r="I35" s="290">
        <f>IFERROR(INDEX(別紙_テンプレート_DB!$P$3:$P$65423,MATCH($D35&amp;"-"&amp;I$2&amp;"-"&amp;$E35,INDEX(別紙_テンプレート_DB!$J$3:$J$65423&amp;"-"&amp;別紙_テンプレート_DB!$M$3:$M$65423&amp;"-"&amp;別紙_テンプレート_DB!$N$3:$N$65423,),0)),0)</f>
        <v>0</v>
      </c>
      <c r="J35" s="297">
        <f t="shared" ref="J35:J67" si="23">IF(ISERROR(I35/K35),0,I35/K35)</f>
        <v>0</v>
      </c>
      <c r="K35" s="291">
        <f>IFERROR(INDEX(別紙_テンプレート_DB!$O$3:$O$65423,MATCH($D35&amp;"-"&amp;I$2&amp;"-"&amp;$E35,INDEX(別紙_テンプレート_DB!$J$3:$J$65423&amp;"-"&amp;別紙_テンプレート_DB!$M$3:$M$65423&amp;"-"&amp;別紙_テンプレート_DB!$N$3:$N$65423,),0)),0)</f>
        <v>0</v>
      </c>
      <c r="L35" s="290">
        <f>IFERROR(INDEX(別紙_テンプレート_DB!$P$3:$P$65423,MATCH($D35&amp;"-"&amp;L$2&amp;"-"&amp;$E35,INDEX(別紙_テンプレート_DB!$J$3:$J$65423&amp;"-"&amp;別紙_テンプレート_DB!$M$3:$M$65423&amp;"-"&amp;別紙_テンプレート_DB!$N$3:$N$65423,),0)),0)</f>
        <v>0</v>
      </c>
      <c r="M35" s="297">
        <f t="shared" ref="M35:M67" si="24">IF(ISERROR(L35/N35),0,L35/N35)</f>
        <v>0</v>
      </c>
      <c r="N35" s="291">
        <f>IFERROR(INDEX(別紙_テンプレート_DB!$O$3:$O$65423,MATCH($D35&amp;"-"&amp;L$2&amp;"-"&amp;$E35,INDEX(別紙_テンプレート_DB!$J$3:$J$65423&amp;"-"&amp;別紙_テンプレート_DB!$M$3:$M$65423&amp;"-"&amp;別紙_テンプレート_DB!$N$3:$N$65423,),0)),0)</f>
        <v>0</v>
      </c>
      <c r="O35" s="532"/>
      <c r="P35" s="535"/>
      <c r="Q35" s="532"/>
      <c r="R35" s="532"/>
      <c r="S35" s="535"/>
      <c r="T35" s="532"/>
      <c r="U35" s="532"/>
      <c r="V35" s="535"/>
      <c r="W35" s="532"/>
      <c r="X35" s="532"/>
      <c r="Y35" s="535"/>
      <c r="Z35" s="532"/>
    </row>
    <row r="36" spans="1:26" s="269" customFormat="1" ht="16.5" hidden="1" customHeight="1" x14ac:dyDescent="0.45">
      <c r="A36" s="809"/>
      <c r="B36" s="294" t="s">
        <v>213</v>
      </c>
      <c r="C36" s="295"/>
      <c r="D36" s="295">
        <v>101</v>
      </c>
      <c r="E36" s="295">
        <v>2</v>
      </c>
      <c r="F36" s="296">
        <f t="shared" ref="F36:F60" si="25">SUMIF(I$3:N$3,$F$3,I36:N36)</f>
        <v>0</v>
      </c>
      <c r="G36" s="297">
        <f t="shared" si="21"/>
        <v>0</v>
      </c>
      <c r="H36" s="298">
        <f t="shared" si="22"/>
        <v>0</v>
      </c>
      <c r="I36" s="290">
        <f>IFERROR(INDEX(別紙_テンプレート_DB!$P$3:$P$65423,MATCH($D36&amp;"-"&amp;I$2&amp;"-"&amp;$E36,INDEX(別紙_テンプレート_DB!$J$3:$J$65423&amp;"-"&amp;別紙_テンプレート_DB!$M$3:$M$65423&amp;"-"&amp;別紙_テンプレート_DB!$N$3:$N$65423,),0)),0)</f>
        <v>0</v>
      </c>
      <c r="J36" s="297">
        <f t="shared" si="23"/>
        <v>0</v>
      </c>
      <c r="K36" s="291">
        <f>IFERROR(INDEX(別紙_テンプレート_DB!$O$3:$O$65423,MATCH($D36&amp;"-"&amp;I$2&amp;"-"&amp;$E36,INDEX(別紙_テンプレート_DB!$J$3:$J$65423&amp;"-"&amp;別紙_テンプレート_DB!$M$3:$M$65423&amp;"-"&amp;別紙_テンプレート_DB!$N$3:$N$65423,),0)),0)</f>
        <v>0</v>
      </c>
      <c r="L36" s="290">
        <f>IFERROR(INDEX(別紙_テンプレート_DB!$P$3:$P$65423,MATCH($D36&amp;"-"&amp;L$2&amp;"-"&amp;$E36,INDEX(別紙_テンプレート_DB!$J$3:$J$65423&amp;"-"&amp;別紙_テンプレート_DB!$M$3:$M$65423&amp;"-"&amp;別紙_テンプレート_DB!$N$3:$N$65423,),0)),0)</f>
        <v>0</v>
      </c>
      <c r="M36" s="297">
        <f t="shared" si="24"/>
        <v>0</v>
      </c>
      <c r="N36" s="291">
        <f>IFERROR(INDEX(別紙_テンプレート_DB!$O$3:$O$65423,MATCH($D36&amp;"-"&amp;L$2&amp;"-"&amp;$E36,INDEX(別紙_テンプレート_DB!$J$3:$J$65423&amp;"-"&amp;別紙_テンプレート_DB!$M$3:$M$65423&amp;"-"&amp;別紙_テンプレート_DB!$N$3:$N$65423,),0)),0)</f>
        <v>0</v>
      </c>
      <c r="O36" s="532"/>
      <c r="P36" s="535"/>
      <c r="Q36" s="532"/>
      <c r="R36" s="532"/>
      <c r="S36" s="535"/>
      <c r="T36" s="532"/>
      <c r="U36" s="532"/>
      <c r="V36" s="535"/>
      <c r="W36" s="532"/>
      <c r="X36" s="532"/>
      <c r="Y36" s="535"/>
      <c r="Z36" s="532"/>
    </row>
    <row r="37" spans="1:26" s="269" customFormat="1" ht="16.5" hidden="1" customHeight="1" x14ac:dyDescent="0.45">
      <c r="A37" s="809"/>
      <c r="B37" s="294" t="s">
        <v>214</v>
      </c>
      <c r="C37" s="295"/>
      <c r="D37" s="295">
        <v>101</v>
      </c>
      <c r="E37" s="295">
        <v>3</v>
      </c>
      <c r="F37" s="296">
        <f t="shared" si="25"/>
        <v>0</v>
      </c>
      <c r="G37" s="297">
        <f t="shared" si="21"/>
        <v>0</v>
      </c>
      <c r="H37" s="298">
        <f t="shared" si="22"/>
        <v>0</v>
      </c>
      <c r="I37" s="290">
        <f>IFERROR(INDEX(別紙_テンプレート_DB!$P$3:$P$65423,MATCH($D37&amp;"-"&amp;I$2&amp;"-"&amp;$E37,INDEX(別紙_テンプレート_DB!$J$3:$J$65423&amp;"-"&amp;別紙_テンプレート_DB!$M$3:$M$65423&amp;"-"&amp;別紙_テンプレート_DB!$N$3:$N$65423,),0)),0)</f>
        <v>0</v>
      </c>
      <c r="J37" s="297">
        <f t="shared" si="23"/>
        <v>0</v>
      </c>
      <c r="K37" s="291">
        <f>IFERROR(INDEX(別紙_テンプレート_DB!$O$3:$O$65423,MATCH($D37&amp;"-"&amp;I$2&amp;"-"&amp;$E37,INDEX(別紙_テンプレート_DB!$J$3:$J$65423&amp;"-"&amp;別紙_テンプレート_DB!$M$3:$M$65423&amp;"-"&amp;別紙_テンプレート_DB!$N$3:$N$65423,),0)),0)</f>
        <v>0</v>
      </c>
      <c r="L37" s="290">
        <f>IFERROR(INDEX(別紙_テンプレート_DB!$P$3:$P$65423,MATCH($D37&amp;"-"&amp;L$2&amp;"-"&amp;$E37,INDEX(別紙_テンプレート_DB!$J$3:$J$65423&amp;"-"&amp;別紙_テンプレート_DB!$M$3:$M$65423&amp;"-"&amp;別紙_テンプレート_DB!$N$3:$N$65423,),0)),0)</f>
        <v>0</v>
      </c>
      <c r="M37" s="297">
        <f t="shared" si="24"/>
        <v>0</v>
      </c>
      <c r="N37" s="291">
        <f>IFERROR(INDEX(別紙_テンプレート_DB!$O$3:$O$65423,MATCH($D37&amp;"-"&amp;L$2&amp;"-"&amp;$E37,INDEX(別紙_テンプレート_DB!$J$3:$J$65423&amp;"-"&amp;別紙_テンプレート_DB!$M$3:$M$65423&amp;"-"&amp;別紙_テンプレート_DB!$N$3:$N$65423,),0)),0)</f>
        <v>0</v>
      </c>
      <c r="O37" s="532"/>
      <c r="P37" s="535"/>
      <c r="Q37" s="532"/>
      <c r="R37" s="532"/>
      <c r="S37" s="535"/>
      <c r="T37" s="532"/>
      <c r="U37" s="532"/>
      <c r="V37" s="535"/>
      <c r="W37" s="532"/>
      <c r="X37" s="532"/>
      <c r="Y37" s="535"/>
      <c r="Z37" s="532"/>
    </row>
    <row r="38" spans="1:26" s="269" customFormat="1" ht="16.5" hidden="1" customHeight="1" x14ac:dyDescent="0.45">
      <c r="A38" s="809"/>
      <c r="B38" s="294" t="s">
        <v>215</v>
      </c>
      <c r="C38" s="295"/>
      <c r="D38" s="295">
        <v>101</v>
      </c>
      <c r="E38" s="295">
        <v>106</v>
      </c>
      <c r="F38" s="296">
        <f t="shared" si="25"/>
        <v>0</v>
      </c>
      <c r="G38" s="297">
        <f t="shared" si="21"/>
        <v>0</v>
      </c>
      <c r="H38" s="298">
        <f t="shared" si="22"/>
        <v>0</v>
      </c>
      <c r="I38" s="290">
        <f>IFERROR(INDEX(別紙_テンプレート_DB!$P$3:$P$65423,MATCH($D38&amp;"-"&amp;I$2&amp;"-"&amp;$E38,INDEX(別紙_テンプレート_DB!$J$3:$J$65423&amp;"-"&amp;別紙_テンプレート_DB!$M$3:$M$65423&amp;"-"&amp;別紙_テンプレート_DB!$N$3:$N$65423,),0)),0)</f>
        <v>0</v>
      </c>
      <c r="J38" s="297">
        <f t="shared" si="23"/>
        <v>0</v>
      </c>
      <c r="K38" s="291">
        <f>IFERROR(INDEX(別紙_テンプレート_DB!$O$3:$O$65423,MATCH($D38&amp;"-"&amp;I$2&amp;"-"&amp;$E38,INDEX(別紙_テンプレート_DB!$J$3:$J$65423&amp;"-"&amp;別紙_テンプレート_DB!$M$3:$M$65423&amp;"-"&amp;別紙_テンプレート_DB!$N$3:$N$65423,),0)),0)</f>
        <v>0</v>
      </c>
      <c r="L38" s="290">
        <f>IFERROR(INDEX(別紙_テンプレート_DB!$P$3:$P$65423,MATCH($D38&amp;"-"&amp;L$2&amp;"-"&amp;$E38,INDEX(別紙_テンプレート_DB!$J$3:$J$65423&amp;"-"&amp;別紙_テンプレート_DB!$M$3:$M$65423&amp;"-"&amp;別紙_テンプレート_DB!$N$3:$N$65423,),0)),0)</f>
        <v>0</v>
      </c>
      <c r="M38" s="297">
        <f t="shared" si="24"/>
        <v>0</v>
      </c>
      <c r="N38" s="291">
        <f>IFERROR(INDEX(別紙_テンプレート_DB!$O$3:$O$65423,MATCH($D38&amp;"-"&amp;L$2&amp;"-"&amp;$E38,INDEX(別紙_テンプレート_DB!$J$3:$J$65423&amp;"-"&amp;別紙_テンプレート_DB!$M$3:$M$65423&amp;"-"&amp;別紙_テンプレート_DB!$N$3:$N$65423,),0)),0)</f>
        <v>0</v>
      </c>
      <c r="O38" s="532"/>
      <c r="P38" s="535"/>
      <c r="Q38" s="532"/>
      <c r="R38" s="532"/>
      <c r="S38" s="535"/>
      <c r="T38" s="532"/>
      <c r="U38" s="532"/>
      <c r="V38" s="535"/>
      <c r="W38" s="532"/>
      <c r="X38" s="532"/>
      <c r="Y38" s="535"/>
      <c r="Z38" s="532"/>
    </row>
    <row r="39" spans="1:26" s="269" customFormat="1" ht="16.5" customHeight="1" x14ac:dyDescent="0.45">
      <c r="A39" s="810"/>
      <c r="B39" s="299" t="s">
        <v>216</v>
      </c>
      <c r="C39" s="300"/>
      <c r="D39" s="300">
        <v>101</v>
      </c>
      <c r="E39" s="300">
        <v>4</v>
      </c>
      <c r="F39" s="861">
        <f t="shared" si="25"/>
        <v>0</v>
      </c>
      <c r="G39" s="862"/>
      <c r="H39" s="863"/>
      <c r="I39" s="864">
        <f>IFERROR(INDEX(別紙_テンプレート_DB!$P$3:$P$65423,MATCH($D39&amp;"-"&amp;I$2&amp;"-"&amp;$E39,INDEX(別紙_テンプレート_DB!$J$3:$J$65423&amp;"-"&amp;別紙_テンプレート_DB!$M$3:$M$65423&amp;"-"&amp;別紙_テンプレート_DB!$N$3:$N$65423,),0)),0)</f>
        <v>0</v>
      </c>
      <c r="J39" s="865"/>
      <c r="K39" s="866"/>
      <c r="L39" s="867">
        <f>IFERROR(INDEX(別紙_テンプレート_DB!$P$3:$P$65423,MATCH($D39&amp;"-"&amp;L$2&amp;"-"&amp;$E39,INDEX(別紙_テンプレート_DB!$J$3:$J$65423&amp;"-"&amp;別紙_テンプレート_DB!$M$3:$M$65423&amp;"-"&amp;別紙_テンプレート_DB!$N$3:$N$65423,),0)),0)</f>
        <v>0</v>
      </c>
      <c r="M39" s="865"/>
      <c r="N39" s="866"/>
      <c r="O39" s="532"/>
      <c r="P39" s="535"/>
      <c r="Q39" s="532"/>
      <c r="R39" s="532"/>
      <c r="S39" s="535"/>
      <c r="T39" s="532"/>
      <c r="U39" s="532"/>
      <c r="V39" s="535"/>
      <c r="W39" s="532"/>
      <c r="X39" s="532"/>
      <c r="Y39" s="535"/>
      <c r="Z39" s="532"/>
    </row>
    <row r="40" spans="1:26" ht="18" customHeight="1" x14ac:dyDescent="0.45">
      <c r="A40" s="878" t="s">
        <v>209</v>
      </c>
      <c r="B40" s="879"/>
      <c r="C40" s="333" t="s">
        <v>187</v>
      </c>
      <c r="D40" s="324">
        <v>93</v>
      </c>
      <c r="E40" s="324"/>
      <c r="F40" s="281">
        <f t="shared" si="25"/>
        <v>0</v>
      </c>
      <c r="G40" s="334">
        <f t="shared" si="21"/>
        <v>0</v>
      </c>
      <c r="H40" s="335">
        <f t="shared" si="22"/>
        <v>0</v>
      </c>
      <c r="I40" s="327">
        <f>SUMIF($D42:$D48,$D40,I42:I48)</f>
        <v>0</v>
      </c>
      <c r="J40" s="334">
        <f t="shared" si="23"/>
        <v>0</v>
      </c>
      <c r="K40" s="336">
        <f>SUM(K42:K48)</f>
        <v>0</v>
      </c>
      <c r="L40" s="327">
        <f>SUMIF($D42:$D48,$D40,L42:L48)</f>
        <v>0</v>
      </c>
      <c r="M40" s="334">
        <f t="shared" si="24"/>
        <v>0</v>
      </c>
      <c r="N40" s="336">
        <f>SUM(N42:N48)</f>
        <v>0</v>
      </c>
      <c r="O40" s="532"/>
      <c r="P40" s="535"/>
      <c r="Q40" s="868"/>
      <c r="R40" s="532"/>
      <c r="S40" s="535"/>
      <c r="T40" s="868"/>
      <c r="U40" s="532"/>
      <c r="V40" s="535"/>
      <c r="W40" s="868"/>
      <c r="X40" s="532"/>
      <c r="Y40" s="535"/>
      <c r="Z40" s="868"/>
    </row>
    <row r="41" spans="1:26" ht="18" customHeight="1" x14ac:dyDescent="0.45">
      <c r="A41" s="869" t="s">
        <v>236</v>
      </c>
      <c r="B41" s="870"/>
      <c r="C41" s="283"/>
      <c r="D41" s="283"/>
      <c r="E41" s="283"/>
      <c r="F41" s="871">
        <f t="shared" si="25"/>
        <v>0</v>
      </c>
      <c r="G41" s="872"/>
      <c r="H41" s="873"/>
      <c r="I41" s="874">
        <f>K40-I40-(I43)</f>
        <v>0</v>
      </c>
      <c r="J41" s="875"/>
      <c r="K41" s="876"/>
      <c r="L41" s="877">
        <f>N40-L40-(L43)</f>
        <v>0</v>
      </c>
      <c r="M41" s="875"/>
      <c r="N41" s="876"/>
      <c r="O41" s="532"/>
      <c r="P41" s="535"/>
      <c r="Q41" s="868"/>
      <c r="R41" s="532"/>
      <c r="S41" s="535"/>
      <c r="T41" s="868"/>
      <c r="U41" s="532"/>
      <c r="V41" s="535"/>
      <c r="W41" s="868"/>
      <c r="X41" s="532"/>
      <c r="Y41" s="535"/>
      <c r="Z41" s="868"/>
    </row>
    <row r="42" spans="1:26" s="269" customFormat="1" ht="16.5" customHeight="1" x14ac:dyDescent="0.45">
      <c r="A42" s="809" t="s">
        <v>240</v>
      </c>
      <c r="B42" s="285" t="s">
        <v>210</v>
      </c>
      <c r="C42" s="286"/>
      <c r="D42" s="286">
        <v>93</v>
      </c>
      <c r="E42" s="286">
        <v>0</v>
      </c>
      <c r="F42" s="287">
        <f t="shared" si="25"/>
        <v>0</v>
      </c>
      <c r="G42" s="288">
        <f t="shared" ref="G42" si="26">IF(ISERROR(F42/H42),0,F42/H42)</f>
        <v>0</v>
      </c>
      <c r="H42" s="289">
        <f>SUMIF(I$3:N$3,$H$3,I42:N42)</f>
        <v>0</v>
      </c>
      <c r="I42" s="290">
        <f>IFERROR(INDEX(別紙_テンプレート_DB!$P$3:$P$65423,MATCH($D42&amp;"-"&amp;I$2&amp;"-"&amp;$E42,INDEX(別紙_テンプレート_DB!$J$3:$J$65423&amp;"-"&amp;別紙_テンプレート_DB!$M$3:$M$65423&amp;"-"&amp;別紙_テンプレート_DB!$N$3:$N$65423,),0)),0)</f>
        <v>0</v>
      </c>
      <c r="J42" s="288">
        <f>IF(ISERROR(I42/K42),0,I42/K42)</f>
        <v>0</v>
      </c>
      <c r="K42" s="291">
        <f>IFERROR(INDEX(別紙_テンプレート_DB!$O$3:$O$65423,MATCH($D42&amp;"-"&amp;I$2&amp;"-"&amp;$E42,INDEX(別紙_テンプレート_DB!$J$3:$J$65423&amp;"-"&amp;別紙_テンプレート_DB!$M$3:$M$65423&amp;"-"&amp;別紙_テンプレート_DB!$N$3:$N$65423,),0)),0)</f>
        <v>0</v>
      </c>
      <c r="L42" s="290">
        <f>IFERROR(INDEX(別紙_テンプレート_DB!$P$3:$P$65423,MATCH($D42&amp;"-"&amp;L$2&amp;"-"&amp;$E42,INDEX(別紙_テンプレート_DB!$J$3:$J$65423&amp;"-"&amp;別紙_テンプレート_DB!$M$3:$M$65423&amp;"-"&amp;別紙_テンプレート_DB!$N$3:$N$65423,),0)),0)</f>
        <v>0</v>
      </c>
      <c r="M42" s="288">
        <f>IF(ISERROR(L42/N42),0,L42/N42)</f>
        <v>0</v>
      </c>
      <c r="N42" s="291">
        <f>IFERROR(INDEX(別紙_テンプレート_DB!$O$3:$O$65423,MATCH($D42&amp;"-"&amp;L$2&amp;"-"&amp;$E42,INDEX(別紙_テンプレート_DB!$J$3:$J$65423&amp;"-"&amp;別紙_テンプレート_DB!$M$3:$M$65423&amp;"-"&amp;別紙_テンプレート_DB!$N$3:$N$65423,),0)),0)</f>
        <v>0</v>
      </c>
      <c r="O42" s="532"/>
      <c r="P42" s="535"/>
      <c r="Q42" s="532"/>
      <c r="R42" s="532"/>
      <c r="S42" s="535"/>
      <c r="T42" s="532"/>
      <c r="U42" s="532"/>
      <c r="V42" s="535"/>
      <c r="W42" s="532"/>
      <c r="X42" s="532"/>
      <c r="Y42" s="535"/>
      <c r="Z42" s="532"/>
    </row>
    <row r="43" spans="1:26" s="269" customFormat="1" ht="16.5" hidden="1" customHeight="1" x14ac:dyDescent="0.45">
      <c r="A43" s="809"/>
      <c r="B43" s="292" t="s">
        <v>211</v>
      </c>
      <c r="C43" s="293"/>
      <c r="D43" s="286"/>
      <c r="E43" s="286"/>
      <c r="F43" s="287"/>
      <c r="G43" s="288"/>
      <c r="H43" s="289"/>
      <c r="I43" s="290">
        <f>IFERROR(INDEX(別紙_テンプレート_DB!$DP$3:$DP$65423,MATCH($C43&amp;"-"&amp;I$2,INDEX(別紙_テンプレート_DB!$DM$3:$DM$65423&amp;"-"&amp;別紙_テンプレート_DB!$DN$3:$DN$65423,),0)),0)</f>
        <v>0</v>
      </c>
      <c r="J43" s="288"/>
      <c r="K43" s="291"/>
      <c r="L43" s="290">
        <f>IFERROR(INDEX(別紙_テンプレート_DB!$DP$3:$DP$65423,MATCH($C43&amp;"-"&amp;L$2,INDEX(別紙_テンプレート_DB!$DM$3:$DM$65423&amp;"-"&amp;別紙_テンプレート_DB!$DN$3:$DN$65423,),0)),0)</f>
        <v>0</v>
      </c>
      <c r="M43" s="288"/>
      <c r="N43" s="291"/>
      <c r="O43" s="532"/>
      <c r="P43" s="535"/>
      <c r="Q43" s="532"/>
      <c r="R43" s="532"/>
      <c r="S43" s="535"/>
      <c r="T43" s="532"/>
      <c r="U43" s="532"/>
      <c r="V43" s="535"/>
      <c r="W43" s="532"/>
      <c r="X43" s="532"/>
      <c r="Y43" s="535"/>
      <c r="Z43" s="532"/>
    </row>
    <row r="44" spans="1:26" s="269" customFormat="1" ht="16.5" customHeight="1" x14ac:dyDescent="0.45">
      <c r="A44" s="809"/>
      <c r="B44" s="294" t="s">
        <v>212</v>
      </c>
      <c r="C44" s="295"/>
      <c r="D44" s="295">
        <v>93</v>
      </c>
      <c r="E44" s="295">
        <v>1</v>
      </c>
      <c r="F44" s="296">
        <f>SUMIF(I$3:N$3,$F$3,I44:N44)</f>
        <v>0</v>
      </c>
      <c r="G44" s="297">
        <f t="shared" ref="G44:G49" si="27">IF(ISERROR(F44/H44),0,F44/H44)</f>
        <v>0</v>
      </c>
      <c r="H44" s="298">
        <f t="shared" ref="H44:H49" si="28">SUMIF(I$3:N$3,$H$3,I44:N44)</f>
        <v>0</v>
      </c>
      <c r="I44" s="290">
        <f>IFERROR(INDEX(別紙_テンプレート_DB!$P$3:$P$65423,MATCH($D44&amp;"-"&amp;I$2&amp;"-"&amp;$E44,INDEX(別紙_テンプレート_DB!$J$3:$J$65423&amp;"-"&amp;別紙_テンプレート_DB!$M$3:$M$65423&amp;"-"&amp;別紙_テンプレート_DB!$N$3:$N$65423,),0)),0)</f>
        <v>0</v>
      </c>
      <c r="J44" s="297">
        <f t="shared" ref="J44:J49" si="29">IF(ISERROR(I44/K44),0,I44/K44)</f>
        <v>0</v>
      </c>
      <c r="K44" s="291">
        <f>IFERROR(INDEX(別紙_テンプレート_DB!$O$3:$O$65423,MATCH($D44&amp;"-"&amp;I$2&amp;"-"&amp;$E44,INDEX(別紙_テンプレート_DB!$J$3:$J$65423&amp;"-"&amp;別紙_テンプレート_DB!$M$3:$M$65423&amp;"-"&amp;別紙_テンプレート_DB!$N$3:$N$65423,),0)),0)</f>
        <v>0</v>
      </c>
      <c r="L44" s="290">
        <f>IFERROR(INDEX(別紙_テンプレート_DB!$P$3:$P$65423,MATCH($D44&amp;"-"&amp;L$2&amp;"-"&amp;$E44,INDEX(別紙_テンプレート_DB!$J$3:$J$65423&amp;"-"&amp;別紙_テンプレート_DB!$M$3:$M$65423&amp;"-"&amp;別紙_テンプレート_DB!$N$3:$N$65423,),0)),0)</f>
        <v>0</v>
      </c>
      <c r="M44" s="297">
        <f t="shared" ref="M44:M49" si="30">IF(ISERROR(L44/N44),0,L44/N44)</f>
        <v>0</v>
      </c>
      <c r="N44" s="291">
        <f>IFERROR(INDEX(別紙_テンプレート_DB!$O$3:$O$65423,MATCH($D44&amp;"-"&amp;L$2&amp;"-"&amp;$E44,INDEX(別紙_テンプレート_DB!$J$3:$J$65423&amp;"-"&amp;別紙_テンプレート_DB!$M$3:$M$65423&amp;"-"&amp;別紙_テンプレート_DB!$N$3:$N$65423,),0)),0)</f>
        <v>0</v>
      </c>
      <c r="O44" s="532"/>
      <c r="P44" s="535"/>
      <c r="Q44" s="532"/>
      <c r="R44" s="532"/>
      <c r="S44" s="535"/>
      <c r="T44" s="532"/>
      <c r="U44" s="532"/>
      <c r="V44" s="535"/>
      <c r="W44" s="532"/>
      <c r="X44" s="532"/>
      <c r="Y44" s="535"/>
      <c r="Z44" s="532"/>
    </row>
    <row r="45" spans="1:26" s="269" customFormat="1" ht="16.5" hidden="1" customHeight="1" x14ac:dyDescent="0.45">
      <c r="A45" s="809"/>
      <c r="B45" s="294" t="s">
        <v>213</v>
      </c>
      <c r="C45" s="295"/>
      <c r="D45" s="295">
        <v>93</v>
      </c>
      <c r="E45" s="295">
        <v>2</v>
      </c>
      <c r="F45" s="296">
        <f t="shared" ref="F45:F51" si="31">SUMIF(I$3:N$3,$F$3,I45:N45)</f>
        <v>0</v>
      </c>
      <c r="G45" s="297">
        <f t="shared" si="27"/>
        <v>0</v>
      </c>
      <c r="H45" s="298">
        <f t="shared" si="28"/>
        <v>0</v>
      </c>
      <c r="I45" s="290">
        <f>IFERROR(INDEX(別紙_テンプレート_DB!$P$3:$P$65423,MATCH($D45&amp;"-"&amp;I$2&amp;"-"&amp;$E45,INDEX(別紙_テンプレート_DB!$J$3:$J$65423&amp;"-"&amp;別紙_テンプレート_DB!$M$3:$M$65423&amp;"-"&amp;別紙_テンプレート_DB!$N$3:$N$65423,),0)),0)</f>
        <v>0</v>
      </c>
      <c r="J45" s="297">
        <f t="shared" si="29"/>
        <v>0</v>
      </c>
      <c r="K45" s="291">
        <f>IFERROR(INDEX(別紙_テンプレート_DB!$O$3:$O$65423,MATCH($D45&amp;"-"&amp;I$2&amp;"-"&amp;$E45,INDEX(別紙_テンプレート_DB!$J$3:$J$65423&amp;"-"&amp;別紙_テンプレート_DB!$M$3:$M$65423&amp;"-"&amp;別紙_テンプレート_DB!$N$3:$N$65423,),0)),0)</f>
        <v>0</v>
      </c>
      <c r="L45" s="290">
        <f>IFERROR(INDEX(別紙_テンプレート_DB!$P$3:$P$65423,MATCH($D45&amp;"-"&amp;L$2&amp;"-"&amp;$E45,INDEX(別紙_テンプレート_DB!$J$3:$J$65423&amp;"-"&amp;別紙_テンプレート_DB!$M$3:$M$65423&amp;"-"&amp;別紙_テンプレート_DB!$N$3:$N$65423,),0)),0)</f>
        <v>0</v>
      </c>
      <c r="M45" s="297">
        <f t="shared" si="30"/>
        <v>0</v>
      </c>
      <c r="N45" s="291">
        <f>IFERROR(INDEX(別紙_テンプレート_DB!$O$3:$O$65423,MATCH($D45&amp;"-"&amp;L$2&amp;"-"&amp;$E45,INDEX(別紙_テンプレート_DB!$J$3:$J$65423&amp;"-"&amp;別紙_テンプレート_DB!$M$3:$M$65423&amp;"-"&amp;別紙_テンプレート_DB!$N$3:$N$65423,),0)),0)</f>
        <v>0</v>
      </c>
      <c r="O45" s="532"/>
      <c r="P45" s="535"/>
      <c r="Q45" s="532"/>
      <c r="R45" s="532"/>
      <c r="S45" s="535"/>
      <c r="T45" s="532"/>
      <c r="U45" s="532"/>
      <c r="V45" s="535"/>
      <c r="W45" s="532"/>
      <c r="X45" s="532"/>
      <c r="Y45" s="535"/>
      <c r="Z45" s="532"/>
    </row>
    <row r="46" spans="1:26" s="269" customFormat="1" ht="16.5" hidden="1" customHeight="1" x14ac:dyDescent="0.45">
      <c r="A46" s="809"/>
      <c r="B46" s="294" t="s">
        <v>214</v>
      </c>
      <c r="C46" s="295"/>
      <c r="D46" s="295">
        <v>93</v>
      </c>
      <c r="E46" s="295">
        <v>3</v>
      </c>
      <c r="F46" s="296">
        <f t="shared" si="31"/>
        <v>0</v>
      </c>
      <c r="G46" s="297">
        <f t="shared" si="27"/>
        <v>0</v>
      </c>
      <c r="H46" s="298">
        <f t="shared" si="28"/>
        <v>0</v>
      </c>
      <c r="I46" s="290">
        <f>IFERROR(INDEX(別紙_テンプレート_DB!$P$3:$P$65423,MATCH($D46&amp;"-"&amp;I$2&amp;"-"&amp;$E46,INDEX(別紙_テンプレート_DB!$J$3:$J$65423&amp;"-"&amp;別紙_テンプレート_DB!$M$3:$M$65423&amp;"-"&amp;別紙_テンプレート_DB!$N$3:$N$65423,),0)),0)</f>
        <v>0</v>
      </c>
      <c r="J46" s="297">
        <f t="shared" si="29"/>
        <v>0</v>
      </c>
      <c r="K46" s="291">
        <f>IFERROR(INDEX(別紙_テンプレート_DB!$O$3:$O$65423,MATCH($D46&amp;"-"&amp;I$2&amp;"-"&amp;$E46,INDEX(別紙_テンプレート_DB!$J$3:$J$65423&amp;"-"&amp;別紙_テンプレート_DB!$M$3:$M$65423&amp;"-"&amp;別紙_テンプレート_DB!$N$3:$N$65423,),0)),0)</f>
        <v>0</v>
      </c>
      <c r="L46" s="290">
        <f>IFERROR(INDEX(別紙_テンプレート_DB!$P$3:$P$65423,MATCH($D46&amp;"-"&amp;L$2&amp;"-"&amp;$E46,INDEX(別紙_テンプレート_DB!$J$3:$J$65423&amp;"-"&amp;別紙_テンプレート_DB!$M$3:$M$65423&amp;"-"&amp;別紙_テンプレート_DB!$N$3:$N$65423,),0)),0)</f>
        <v>0</v>
      </c>
      <c r="M46" s="297">
        <f t="shared" si="30"/>
        <v>0</v>
      </c>
      <c r="N46" s="291">
        <f>IFERROR(INDEX(別紙_テンプレート_DB!$O$3:$O$65423,MATCH($D46&amp;"-"&amp;L$2&amp;"-"&amp;$E46,INDEX(別紙_テンプレート_DB!$J$3:$J$65423&amp;"-"&amp;別紙_テンプレート_DB!$M$3:$M$65423&amp;"-"&amp;別紙_テンプレート_DB!$N$3:$N$65423,),0)),0)</f>
        <v>0</v>
      </c>
      <c r="O46" s="532"/>
      <c r="P46" s="535"/>
      <c r="Q46" s="532"/>
      <c r="R46" s="532"/>
      <c r="S46" s="535"/>
      <c r="T46" s="532"/>
      <c r="U46" s="532"/>
      <c r="V46" s="535"/>
      <c r="W46" s="532"/>
      <c r="X46" s="532"/>
      <c r="Y46" s="535"/>
      <c r="Z46" s="532"/>
    </row>
    <row r="47" spans="1:26" s="269" customFormat="1" ht="16.5" hidden="1" customHeight="1" x14ac:dyDescent="0.45">
      <c r="A47" s="809"/>
      <c r="B47" s="294" t="s">
        <v>215</v>
      </c>
      <c r="C47" s="295"/>
      <c r="D47" s="295">
        <v>93</v>
      </c>
      <c r="E47" s="295">
        <v>106</v>
      </c>
      <c r="F47" s="296">
        <f t="shared" si="31"/>
        <v>0</v>
      </c>
      <c r="G47" s="297">
        <f t="shared" si="27"/>
        <v>0</v>
      </c>
      <c r="H47" s="298">
        <f t="shared" si="28"/>
        <v>0</v>
      </c>
      <c r="I47" s="290">
        <f>IFERROR(INDEX(別紙_テンプレート_DB!$P$3:$P$65423,MATCH($D47&amp;"-"&amp;I$2&amp;"-"&amp;$E47,INDEX(別紙_テンプレート_DB!$J$3:$J$65423&amp;"-"&amp;別紙_テンプレート_DB!$M$3:$M$65423&amp;"-"&amp;別紙_テンプレート_DB!$N$3:$N$65423,),0)),0)</f>
        <v>0</v>
      </c>
      <c r="J47" s="297">
        <f t="shared" si="29"/>
        <v>0</v>
      </c>
      <c r="K47" s="291">
        <f>IFERROR(INDEX(別紙_テンプレート_DB!$O$3:$O$65423,MATCH($D47&amp;"-"&amp;I$2&amp;"-"&amp;$E47,INDEX(別紙_テンプレート_DB!$J$3:$J$65423&amp;"-"&amp;別紙_テンプレート_DB!$M$3:$M$65423&amp;"-"&amp;別紙_テンプレート_DB!$N$3:$N$65423,),0)),0)</f>
        <v>0</v>
      </c>
      <c r="L47" s="290">
        <f>IFERROR(INDEX(別紙_テンプレート_DB!$P$3:$P$65423,MATCH($D47&amp;"-"&amp;L$2&amp;"-"&amp;$E47,INDEX(別紙_テンプレート_DB!$J$3:$J$65423&amp;"-"&amp;別紙_テンプレート_DB!$M$3:$M$65423&amp;"-"&amp;別紙_テンプレート_DB!$N$3:$N$65423,),0)),0)</f>
        <v>0</v>
      </c>
      <c r="M47" s="297">
        <f t="shared" si="30"/>
        <v>0</v>
      </c>
      <c r="N47" s="291">
        <f>IFERROR(INDEX(別紙_テンプレート_DB!$O$3:$O$65423,MATCH($D47&amp;"-"&amp;L$2&amp;"-"&amp;$E47,INDEX(別紙_テンプレート_DB!$J$3:$J$65423&amp;"-"&amp;別紙_テンプレート_DB!$M$3:$M$65423&amp;"-"&amp;別紙_テンプレート_DB!$N$3:$N$65423,),0)),0)</f>
        <v>0</v>
      </c>
      <c r="O47" s="532"/>
      <c r="P47" s="535"/>
      <c r="Q47" s="532"/>
      <c r="R47" s="532"/>
      <c r="S47" s="535"/>
      <c r="T47" s="532"/>
      <c r="U47" s="532"/>
      <c r="V47" s="535"/>
      <c r="W47" s="532"/>
      <c r="X47" s="532"/>
      <c r="Y47" s="535"/>
      <c r="Z47" s="532"/>
    </row>
    <row r="48" spans="1:26" s="269" customFormat="1" ht="16.5" customHeight="1" x14ac:dyDescent="0.45">
      <c r="A48" s="810"/>
      <c r="B48" s="299" t="s">
        <v>216</v>
      </c>
      <c r="C48" s="300"/>
      <c r="D48" s="300">
        <v>93</v>
      </c>
      <c r="E48" s="300">
        <v>4</v>
      </c>
      <c r="F48" s="861">
        <f t="shared" si="31"/>
        <v>0</v>
      </c>
      <c r="G48" s="862"/>
      <c r="H48" s="863"/>
      <c r="I48" s="864">
        <f>IFERROR(INDEX(別紙_テンプレート_DB!$P$3:$P$65423,MATCH($D48&amp;"-"&amp;I$2&amp;"-"&amp;$E48,INDEX(別紙_テンプレート_DB!$J$3:$J$65423&amp;"-"&amp;別紙_テンプレート_DB!$M$3:$M$65423&amp;"-"&amp;別紙_テンプレート_DB!$N$3:$N$65423,),0)),0)</f>
        <v>0</v>
      </c>
      <c r="J48" s="865"/>
      <c r="K48" s="866"/>
      <c r="L48" s="867">
        <f>IFERROR(INDEX(別紙_テンプレート_DB!$P$3:$P$65423,MATCH($D48&amp;"-"&amp;L$2&amp;"-"&amp;$E48,INDEX(別紙_テンプレート_DB!$J$3:$J$65423&amp;"-"&amp;別紙_テンプレート_DB!$M$3:$M$65423&amp;"-"&amp;別紙_テンプレート_DB!$N$3:$N$65423,),0)),0)</f>
        <v>0</v>
      </c>
      <c r="M48" s="865"/>
      <c r="N48" s="866"/>
      <c r="O48" s="532"/>
      <c r="P48" s="535"/>
      <c r="Q48" s="532"/>
      <c r="R48" s="532"/>
      <c r="S48" s="535"/>
      <c r="T48" s="532"/>
      <c r="U48" s="532"/>
      <c r="V48" s="535"/>
      <c r="W48" s="532"/>
      <c r="X48" s="532"/>
      <c r="Y48" s="535"/>
      <c r="Z48" s="532"/>
    </row>
    <row r="49" spans="1:26" ht="18" hidden="1" customHeight="1" x14ac:dyDescent="0.45">
      <c r="A49" s="878" t="s">
        <v>209</v>
      </c>
      <c r="B49" s="879"/>
      <c r="C49" s="333" t="s">
        <v>187</v>
      </c>
      <c r="D49" s="324">
        <v>97</v>
      </c>
      <c r="E49" s="324"/>
      <c r="F49" s="281">
        <f t="shared" si="31"/>
        <v>0</v>
      </c>
      <c r="G49" s="334">
        <f t="shared" si="27"/>
        <v>0</v>
      </c>
      <c r="H49" s="335">
        <f t="shared" si="28"/>
        <v>0</v>
      </c>
      <c r="I49" s="327">
        <f>SUMIF($D51:$D57,$D49,I51:I57)</f>
        <v>0</v>
      </c>
      <c r="J49" s="334">
        <f t="shared" si="29"/>
        <v>0</v>
      </c>
      <c r="K49" s="336">
        <f>SUM(K51:K57)</f>
        <v>0</v>
      </c>
      <c r="L49" s="327">
        <f>SUMIF($D51:$D57,$D49,L51:L57)</f>
        <v>0</v>
      </c>
      <c r="M49" s="334">
        <f t="shared" si="30"/>
        <v>0</v>
      </c>
      <c r="N49" s="336">
        <f>SUM(N51:N57)</f>
        <v>0</v>
      </c>
      <c r="O49" s="532"/>
      <c r="P49" s="535"/>
      <c r="Q49" s="868"/>
      <c r="R49" s="532"/>
      <c r="S49" s="535"/>
      <c r="T49" s="868"/>
      <c r="U49" s="532"/>
      <c r="V49" s="535"/>
      <c r="W49" s="868"/>
      <c r="X49" s="532"/>
      <c r="Y49" s="535"/>
      <c r="Z49" s="868"/>
    </row>
    <row r="50" spans="1:26" ht="18" hidden="1" customHeight="1" x14ac:dyDescent="0.45">
      <c r="A50" s="869" t="s">
        <v>236</v>
      </c>
      <c r="B50" s="870"/>
      <c r="C50" s="283"/>
      <c r="D50" s="283"/>
      <c r="E50" s="283"/>
      <c r="F50" s="871">
        <f t="shared" si="31"/>
        <v>0</v>
      </c>
      <c r="G50" s="872"/>
      <c r="H50" s="873"/>
      <c r="I50" s="874">
        <f>K49-I49-(I52)</f>
        <v>0</v>
      </c>
      <c r="J50" s="875"/>
      <c r="K50" s="876"/>
      <c r="L50" s="877">
        <f>N49-L49-(L52)</f>
        <v>0</v>
      </c>
      <c r="M50" s="875"/>
      <c r="N50" s="876"/>
      <c r="O50" s="532"/>
      <c r="P50" s="535"/>
      <c r="Q50" s="868"/>
      <c r="R50" s="532"/>
      <c r="S50" s="535"/>
      <c r="T50" s="868"/>
      <c r="U50" s="532"/>
      <c r="V50" s="535"/>
      <c r="W50" s="868"/>
      <c r="X50" s="532"/>
      <c r="Y50" s="535"/>
      <c r="Z50" s="868"/>
    </row>
    <row r="51" spans="1:26" s="269" customFormat="1" ht="16.5" hidden="1" customHeight="1" x14ac:dyDescent="0.45">
      <c r="A51" s="859" t="s">
        <v>241</v>
      </c>
      <c r="B51" s="285" t="s">
        <v>210</v>
      </c>
      <c r="C51" s="286"/>
      <c r="D51" s="286">
        <v>97</v>
      </c>
      <c r="E51" s="286">
        <v>0</v>
      </c>
      <c r="F51" s="287">
        <f t="shared" si="31"/>
        <v>0</v>
      </c>
      <c r="G51" s="288">
        <f t="shared" ref="G51" si="32">IF(ISERROR(F51/H51),0,F51/H51)</f>
        <v>0</v>
      </c>
      <c r="H51" s="289">
        <f>SUMIF(I$3:N$3,$H$3,I51:N51)</f>
        <v>0</v>
      </c>
      <c r="I51" s="290">
        <f>IFERROR(INDEX(別紙_テンプレート_DB!$P$3:$P$65423,MATCH($D51&amp;"-"&amp;I$2&amp;"-"&amp;$E51,INDEX(別紙_テンプレート_DB!$J$3:$J$65423&amp;"-"&amp;別紙_テンプレート_DB!$M$3:$M$65423&amp;"-"&amp;別紙_テンプレート_DB!$N$3:$N$65423,),0)),0)</f>
        <v>0</v>
      </c>
      <c r="J51" s="288">
        <f>IF(ISERROR(I51/K51),0,I51/K51)</f>
        <v>0</v>
      </c>
      <c r="K51" s="291">
        <f>IFERROR(INDEX(別紙_テンプレート_DB!$O$3:$O$65423,MATCH($D51&amp;"-"&amp;I$2&amp;"-"&amp;$E51,INDEX(別紙_テンプレート_DB!$J$3:$J$65423&amp;"-"&amp;別紙_テンプレート_DB!$M$3:$M$65423&amp;"-"&amp;別紙_テンプレート_DB!$N$3:$N$65423,),0)),0)</f>
        <v>0</v>
      </c>
      <c r="L51" s="290">
        <f>IFERROR(INDEX(別紙_テンプレート_DB!$P$3:$P$65423,MATCH($D51&amp;"-"&amp;L$2&amp;"-"&amp;$E51,INDEX(別紙_テンプレート_DB!$J$3:$J$65423&amp;"-"&amp;別紙_テンプレート_DB!$M$3:$M$65423&amp;"-"&amp;別紙_テンプレート_DB!$N$3:$N$65423,),0)),0)</f>
        <v>0</v>
      </c>
      <c r="M51" s="288">
        <f>IF(ISERROR(L51/N51),0,L51/N51)</f>
        <v>0</v>
      </c>
      <c r="N51" s="291">
        <f>IFERROR(INDEX(別紙_テンプレート_DB!$O$3:$O$65423,MATCH($D51&amp;"-"&amp;L$2&amp;"-"&amp;$E51,INDEX(別紙_テンプレート_DB!$J$3:$J$65423&amp;"-"&amp;別紙_テンプレート_DB!$M$3:$M$65423&amp;"-"&amp;別紙_テンプレート_DB!$N$3:$N$65423,),0)),0)</f>
        <v>0</v>
      </c>
      <c r="O51" s="532"/>
      <c r="P51" s="535"/>
      <c r="Q51" s="532"/>
      <c r="R51" s="532"/>
      <c r="S51" s="535"/>
      <c r="T51" s="532"/>
      <c r="U51" s="532"/>
      <c r="V51" s="535"/>
      <c r="W51" s="532"/>
      <c r="X51" s="532"/>
      <c r="Y51" s="535"/>
      <c r="Z51" s="532"/>
    </row>
    <row r="52" spans="1:26" s="269" customFormat="1" ht="16.5" hidden="1" customHeight="1" x14ac:dyDescent="0.45">
      <c r="A52" s="859"/>
      <c r="B52" s="292" t="s">
        <v>211</v>
      </c>
      <c r="C52" s="293"/>
      <c r="D52" s="286"/>
      <c r="E52" s="286"/>
      <c r="F52" s="287"/>
      <c r="G52" s="288"/>
      <c r="H52" s="289"/>
      <c r="I52" s="290">
        <f>IFERROR(INDEX(別紙_テンプレート_DB!$DP$3:$DP$65423,MATCH($C52&amp;"-"&amp;I$2,INDEX(別紙_テンプレート_DB!$DM$3:$DM$65423&amp;"-"&amp;別紙_テンプレート_DB!$DN$3:$DN$65423,),0)),0)</f>
        <v>0</v>
      </c>
      <c r="J52" s="288"/>
      <c r="K52" s="291"/>
      <c r="L52" s="290">
        <f>IFERROR(INDEX(別紙_テンプレート_DB!$DP$3:$DP$65423,MATCH($C52&amp;"-"&amp;L$2,INDEX(別紙_テンプレート_DB!$DM$3:$DM$65423&amp;"-"&amp;別紙_テンプレート_DB!$DN$3:$DN$65423,),0)),0)</f>
        <v>0</v>
      </c>
      <c r="M52" s="288"/>
      <c r="N52" s="291"/>
      <c r="O52" s="532"/>
      <c r="P52" s="535"/>
      <c r="Q52" s="532"/>
      <c r="R52" s="532"/>
      <c r="S52" s="535"/>
      <c r="T52" s="532"/>
      <c r="U52" s="532"/>
      <c r="V52" s="535"/>
      <c r="W52" s="532"/>
      <c r="X52" s="532"/>
      <c r="Y52" s="535"/>
      <c r="Z52" s="532"/>
    </row>
    <row r="53" spans="1:26" s="269" customFormat="1" ht="16.5" hidden="1" customHeight="1" x14ac:dyDescent="0.45">
      <c r="A53" s="859"/>
      <c r="B53" s="294" t="s">
        <v>212</v>
      </c>
      <c r="C53" s="295"/>
      <c r="D53" s="295">
        <v>97</v>
      </c>
      <c r="E53" s="295">
        <v>1</v>
      </c>
      <c r="F53" s="296">
        <f>SUMIF(I$3:N$3,$F$3,I53:N53)</f>
        <v>0</v>
      </c>
      <c r="G53" s="297">
        <f t="shared" ref="G53:G56" si="33">IF(ISERROR(F53/H53),0,F53/H53)</f>
        <v>0</v>
      </c>
      <c r="H53" s="298">
        <f>SUMIF(I$3:N$3,$H$3,I53:N53)</f>
        <v>0</v>
      </c>
      <c r="I53" s="290">
        <f>IFERROR(INDEX(別紙_テンプレート_DB!$P$3:$P$65423,MATCH($D53&amp;"-"&amp;I$2&amp;"-"&amp;$E53,INDEX(別紙_テンプレート_DB!$J$3:$J$65423&amp;"-"&amp;別紙_テンプレート_DB!$M$3:$M$65423&amp;"-"&amp;別紙_テンプレート_DB!$N$3:$N$65423,),0)),0)</f>
        <v>0</v>
      </c>
      <c r="J53" s="297">
        <f>IF(ISERROR(I53/K53),0,I53/K53)</f>
        <v>0</v>
      </c>
      <c r="K53" s="291">
        <f>IFERROR(INDEX(別紙_テンプレート_DB!$O$3:$O$65423,MATCH($D53&amp;"-"&amp;I$2&amp;"-"&amp;$E53,INDEX(別紙_テンプレート_DB!$J$3:$J$65423&amp;"-"&amp;別紙_テンプレート_DB!$M$3:$M$65423&amp;"-"&amp;別紙_テンプレート_DB!$N$3:$N$65423,),0)),0)</f>
        <v>0</v>
      </c>
      <c r="L53" s="290">
        <f>IFERROR(INDEX(別紙_テンプレート_DB!$P$3:$P$65423,MATCH($D53&amp;"-"&amp;L$2&amp;"-"&amp;$E53,INDEX(別紙_テンプレート_DB!$J$3:$J$65423&amp;"-"&amp;別紙_テンプレート_DB!$M$3:$M$65423&amp;"-"&amp;別紙_テンプレート_DB!$N$3:$N$65423,),0)),0)</f>
        <v>0</v>
      </c>
      <c r="M53" s="297">
        <f>IF(ISERROR(L53/N53),0,L53/N53)</f>
        <v>0</v>
      </c>
      <c r="N53" s="291">
        <f>IFERROR(INDEX(別紙_テンプレート_DB!$O$3:$O$65423,MATCH($D53&amp;"-"&amp;L$2&amp;"-"&amp;$E53,INDEX(別紙_テンプレート_DB!$J$3:$J$65423&amp;"-"&amp;別紙_テンプレート_DB!$M$3:$M$65423&amp;"-"&amp;別紙_テンプレート_DB!$N$3:$N$65423,),0)),0)</f>
        <v>0</v>
      </c>
      <c r="O53" s="532"/>
      <c r="P53" s="535"/>
      <c r="Q53" s="532"/>
      <c r="R53" s="532"/>
      <c r="S53" s="535"/>
      <c r="T53" s="532"/>
      <c r="U53" s="532"/>
      <c r="V53" s="535"/>
      <c r="W53" s="532"/>
      <c r="X53" s="532"/>
      <c r="Y53" s="535"/>
      <c r="Z53" s="532"/>
    </row>
    <row r="54" spans="1:26" s="269" customFormat="1" ht="16.5" hidden="1" customHeight="1" x14ac:dyDescent="0.45">
      <c r="A54" s="859"/>
      <c r="B54" s="294" t="s">
        <v>213</v>
      </c>
      <c r="C54" s="295"/>
      <c r="D54" s="295">
        <v>97</v>
      </c>
      <c r="E54" s="295">
        <v>2</v>
      </c>
      <c r="F54" s="296">
        <f t="shared" ref="F54:F57" si="34">SUMIF(I$3:N$3,$F$3,I54:N54)</f>
        <v>0</v>
      </c>
      <c r="G54" s="297">
        <f t="shared" si="33"/>
        <v>0</v>
      </c>
      <c r="H54" s="298">
        <f>SUMIF(I$3:N$3,$H$3,I54:N54)</f>
        <v>0</v>
      </c>
      <c r="I54" s="290">
        <f>IFERROR(INDEX(別紙_テンプレート_DB!$P$3:$P$65423,MATCH($D54&amp;"-"&amp;I$2&amp;"-"&amp;$E54,INDEX(別紙_テンプレート_DB!$J$3:$J$65423&amp;"-"&amp;別紙_テンプレート_DB!$M$3:$M$65423&amp;"-"&amp;別紙_テンプレート_DB!$N$3:$N$65423,),0)),0)</f>
        <v>0</v>
      </c>
      <c r="J54" s="297">
        <f>IF(ISERROR(I54/K54),0,I54/K54)</f>
        <v>0</v>
      </c>
      <c r="K54" s="291">
        <f>IFERROR(INDEX(別紙_テンプレート_DB!$O$3:$O$65423,MATCH($D54&amp;"-"&amp;I$2&amp;"-"&amp;$E54,INDEX(別紙_テンプレート_DB!$J$3:$J$65423&amp;"-"&amp;別紙_テンプレート_DB!$M$3:$M$65423&amp;"-"&amp;別紙_テンプレート_DB!$N$3:$N$65423,),0)),0)</f>
        <v>0</v>
      </c>
      <c r="L54" s="290">
        <f>IFERROR(INDEX(別紙_テンプレート_DB!$P$3:$P$65423,MATCH($D54&amp;"-"&amp;L$2&amp;"-"&amp;$E54,INDEX(別紙_テンプレート_DB!$J$3:$J$65423&amp;"-"&amp;別紙_テンプレート_DB!$M$3:$M$65423&amp;"-"&amp;別紙_テンプレート_DB!$N$3:$N$65423,),0)),0)</f>
        <v>0</v>
      </c>
      <c r="M54" s="297">
        <f>IF(ISERROR(L54/N54),0,L54/N54)</f>
        <v>0</v>
      </c>
      <c r="N54" s="291">
        <f>IFERROR(INDEX(別紙_テンプレート_DB!$O$3:$O$65423,MATCH($D54&amp;"-"&amp;L$2&amp;"-"&amp;$E54,INDEX(別紙_テンプレート_DB!$J$3:$J$65423&amp;"-"&amp;別紙_テンプレート_DB!$M$3:$M$65423&amp;"-"&amp;別紙_テンプレート_DB!$N$3:$N$65423,),0)),0)</f>
        <v>0</v>
      </c>
      <c r="O54" s="532"/>
      <c r="P54" s="535"/>
      <c r="Q54" s="532"/>
      <c r="R54" s="532"/>
      <c r="S54" s="535"/>
      <c r="T54" s="532"/>
      <c r="U54" s="532"/>
      <c r="V54" s="535"/>
      <c r="W54" s="532"/>
      <c r="X54" s="532"/>
      <c r="Y54" s="535"/>
      <c r="Z54" s="532"/>
    </row>
    <row r="55" spans="1:26" s="269" customFormat="1" ht="16.5" hidden="1" customHeight="1" x14ac:dyDescent="0.45">
      <c r="A55" s="859"/>
      <c r="B55" s="294" t="s">
        <v>214</v>
      </c>
      <c r="C55" s="295"/>
      <c r="D55" s="295">
        <v>97</v>
      </c>
      <c r="E55" s="295">
        <v>3</v>
      </c>
      <c r="F55" s="296">
        <f t="shared" si="34"/>
        <v>0</v>
      </c>
      <c r="G55" s="297">
        <f t="shared" si="33"/>
        <v>0</v>
      </c>
      <c r="H55" s="298">
        <f>SUMIF(I$3:N$3,$H$3,I55:N55)</f>
        <v>0</v>
      </c>
      <c r="I55" s="290">
        <f>IFERROR(INDEX(別紙_テンプレート_DB!$P$3:$P$65423,MATCH($D55&amp;"-"&amp;I$2&amp;"-"&amp;$E55,INDEX(別紙_テンプレート_DB!$J$3:$J$65423&amp;"-"&amp;別紙_テンプレート_DB!$M$3:$M$65423&amp;"-"&amp;別紙_テンプレート_DB!$N$3:$N$65423,),0)),0)</f>
        <v>0</v>
      </c>
      <c r="J55" s="297">
        <f>IF(ISERROR(I55/K55),0,I55/K55)</f>
        <v>0</v>
      </c>
      <c r="K55" s="291">
        <f>IFERROR(INDEX(別紙_テンプレート_DB!$O$3:$O$65423,MATCH($D55&amp;"-"&amp;I$2&amp;"-"&amp;$E55,INDEX(別紙_テンプレート_DB!$J$3:$J$65423&amp;"-"&amp;別紙_テンプレート_DB!$M$3:$M$65423&amp;"-"&amp;別紙_テンプレート_DB!$N$3:$N$65423,),0)),0)</f>
        <v>0</v>
      </c>
      <c r="L55" s="290">
        <f>IFERROR(INDEX(別紙_テンプレート_DB!$P$3:$P$65423,MATCH($D55&amp;"-"&amp;L$2&amp;"-"&amp;$E55,INDEX(別紙_テンプレート_DB!$J$3:$J$65423&amp;"-"&amp;別紙_テンプレート_DB!$M$3:$M$65423&amp;"-"&amp;別紙_テンプレート_DB!$N$3:$N$65423,),0)),0)</f>
        <v>0</v>
      </c>
      <c r="M55" s="297">
        <f>IF(ISERROR(L55/N55),0,L55/N55)</f>
        <v>0</v>
      </c>
      <c r="N55" s="291">
        <f>IFERROR(INDEX(別紙_テンプレート_DB!$O$3:$O$65423,MATCH($D55&amp;"-"&amp;L$2&amp;"-"&amp;$E55,INDEX(別紙_テンプレート_DB!$J$3:$J$65423&amp;"-"&amp;別紙_テンプレート_DB!$M$3:$M$65423&amp;"-"&amp;別紙_テンプレート_DB!$N$3:$N$65423,),0)),0)</f>
        <v>0</v>
      </c>
      <c r="O55" s="532"/>
      <c r="P55" s="535"/>
      <c r="Q55" s="532"/>
      <c r="R55" s="532"/>
      <c r="S55" s="535"/>
      <c r="T55" s="532"/>
      <c r="U55" s="532"/>
      <c r="V55" s="535"/>
      <c r="W55" s="532"/>
      <c r="X55" s="532"/>
      <c r="Y55" s="535"/>
      <c r="Z55" s="532"/>
    </row>
    <row r="56" spans="1:26" s="269" customFormat="1" ht="16.5" hidden="1" customHeight="1" x14ac:dyDescent="0.45">
      <c r="A56" s="859"/>
      <c r="B56" s="294" t="s">
        <v>215</v>
      </c>
      <c r="C56" s="295"/>
      <c r="D56" s="295">
        <v>97</v>
      </c>
      <c r="E56" s="295">
        <v>106</v>
      </c>
      <c r="F56" s="296">
        <f t="shared" si="34"/>
        <v>0</v>
      </c>
      <c r="G56" s="297">
        <f t="shared" si="33"/>
        <v>0</v>
      </c>
      <c r="H56" s="298">
        <f>SUMIF(I$3:N$3,$H$3,I56:N56)</f>
        <v>0</v>
      </c>
      <c r="I56" s="290">
        <f>IFERROR(INDEX(別紙_テンプレート_DB!$P$3:$P$65423,MATCH($D56&amp;"-"&amp;I$2&amp;"-"&amp;$E56,INDEX(別紙_テンプレート_DB!$J$3:$J$65423&amp;"-"&amp;別紙_テンプレート_DB!$M$3:$M$65423&amp;"-"&amp;別紙_テンプレート_DB!$N$3:$N$65423,),0)),0)</f>
        <v>0</v>
      </c>
      <c r="J56" s="297">
        <f>IF(ISERROR(I56/K56),0,I56/K56)</f>
        <v>0</v>
      </c>
      <c r="K56" s="291">
        <f>IFERROR(INDEX(別紙_テンプレート_DB!$O$3:$O$65423,MATCH($D56&amp;"-"&amp;I$2&amp;"-"&amp;$E56,INDEX(別紙_テンプレート_DB!$J$3:$J$65423&amp;"-"&amp;別紙_テンプレート_DB!$M$3:$M$65423&amp;"-"&amp;別紙_テンプレート_DB!$N$3:$N$65423,),0)),0)</f>
        <v>0</v>
      </c>
      <c r="L56" s="290">
        <f>IFERROR(INDEX(別紙_テンプレート_DB!$P$3:$P$65423,MATCH($D56&amp;"-"&amp;L$2&amp;"-"&amp;$E56,INDEX(別紙_テンプレート_DB!$J$3:$J$65423&amp;"-"&amp;別紙_テンプレート_DB!$M$3:$M$65423&amp;"-"&amp;別紙_テンプレート_DB!$N$3:$N$65423,),0)),0)</f>
        <v>0</v>
      </c>
      <c r="M56" s="297">
        <f>IF(ISERROR(L56/N56),0,L56/N56)</f>
        <v>0</v>
      </c>
      <c r="N56" s="291">
        <f>IFERROR(INDEX(別紙_テンプレート_DB!$O$3:$O$65423,MATCH($D56&amp;"-"&amp;L$2&amp;"-"&amp;$E56,INDEX(別紙_テンプレート_DB!$J$3:$J$65423&amp;"-"&amp;別紙_テンプレート_DB!$M$3:$M$65423&amp;"-"&amp;別紙_テンプレート_DB!$N$3:$N$65423,),0)),0)</f>
        <v>0</v>
      </c>
      <c r="O56" s="532"/>
      <c r="P56" s="535"/>
      <c r="Q56" s="532"/>
      <c r="R56" s="532"/>
      <c r="S56" s="535"/>
      <c r="T56" s="532"/>
      <c r="U56" s="532"/>
      <c r="V56" s="535"/>
      <c r="W56" s="532"/>
      <c r="X56" s="532"/>
      <c r="Y56" s="535"/>
      <c r="Z56" s="532"/>
    </row>
    <row r="57" spans="1:26" s="269" customFormat="1" ht="16.5" hidden="1" customHeight="1" x14ac:dyDescent="0.45">
      <c r="A57" s="860"/>
      <c r="B57" s="299" t="s">
        <v>216</v>
      </c>
      <c r="C57" s="300"/>
      <c r="D57" s="300">
        <v>97</v>
      </c>
      <c r="E57" s="300">
        <v>4</v>
      </c>
      <c r="F57" s="861">
        <f t="shared" si="34"/>
        <v>0</v>
      </c>
      <c r="G57" s="862"/>
      <c r="H57" s="863"/>
      <c r="I57" s="864">
        <f>IFERROR(INDEX(別紙_テンプレート_DB!$P$3:$P$65423,MATCH($D57&amp;"-"&amp;I$2&amp;"-"&amp;$E57,INDEX(別紙_テンプレート_DB!$J$3:$J$65423&amp;"-"&amp;別紙_テンプレート_DB!$M$3:$M$65423&amp;"-"&amp;別紙_テンプレート_DB!$N$3:$N$65423,),0)),0)</f>
        <v>0</v>
      </c>
      <c r="J57" s="865"/>
      <c r="K57" s="866"/>
      <c r="L57" s="867">
        <f>IFERROR(INDEX(別紙_テンプレート_DB!$P$3:$P$65423,MATCH($D57&amp;"-"&amp;L$2&amp;"-"&amp;$E57,INDEX(別紙_テンプレート_DB!$J$3:$J$65423&amp;"-"&amp;別紙_テンプレート_DB!$M$3:$M$65423&amp;"-"&amp;別紙_テンプレート_DB!$N$3:$N$65423,),0)),0)</f>
        <v>0</v>
      </c>
      <c r="M57" s="865"/>
      <c r="N57" s="866"/>
      <c r="O57" s="532"/>
      <c r="P57" s="535"/>
      <c r="Q57" s="532"/>
      <c r="R57" s="532"/>
      <c r="S57" s="535"/>
      <c r="T57" s="532"/>
      <c r="U57" s="532"/>
      <c r="V57" s="535"/>
      <c r="W57" s="532"/>
      <c r="X57" s="532"/>
      <c r="Y57" s="535"/>
      <c r="Z57" s="532"/>
    </row>
    <row r="58" spans="1:26" ht="18" hidden="1" customHeight="1" x14ac:dyDescent="0.45">
      <c r="A58" s="878" t="s">
        <v>209</v>
      </c>
      <c r="B58" s="879"/>
      <c r="C58" s="333" t="s">
        <v>187</v>
      </c>
      <c r="D58" s="324">
        <v>98</v>
      </c>
      <c r="E58" s="324"/>
      <c r="F58" s="281">
        <f t="shared" si="25"/>
        <v>0</v>
      </c>
      <c r="G58" s="334">
        <f t="shared" si="21"/>
        <v>0</v>
      </c>
      <c r="H58" s="335">
        <f t="shared" ref="H58" si="35">SUMIF(I$3:N$3,$H$3,I58:N58)</f>
        <v>0</v>
      </c>
      <c r="I58" s="327">
        <f>SUMIF($D60:$D66,$D58,I60:I66)</f>
        <v>0</v>
      </c>
      <c r="J58" s="334">
        <f t="shared" ref="J58" si="36">IF(ISERROR(I58/K58),0,I58/K58)</f>
        <v>0</v>
      </c>
      <c r="K58" s="336">
        <f>SUM(K60:K66)</f>
        <v>0</v>
      </c>
      <c r="L58" s="327">
        <f>SUMIF($D60:$D66,$D58,L60:L66)</f>
        <v>0</v>
      </c>
      <c r="M58" s="334">
        <f t="shared" ref="M58" si="37">IF(ISERROR(L58/N58),0,L58/N58)</f>
        <v>0</v>
      </c>
      <c r="N58" s="336">
        <f>SUM(N60:N66)</f>
        <v>0</v>
      </c>
      <c r="O58" s="532"/>
      <c r="P58" s="535"/>
      <c r="Q58" s="868"/>
      <c r="R58" s="532"/>
      <c r="S58" s="535"/>
      <c r="T58" s="868"/>
      <c r="U58" s="532"/>
      <c r="V58" s="535"/>
      <c r="W58" s="868"/>
      <c r="X58" s="532"/>
      <c r="Y58" s="535"/>
      <c r="Z58" s="868"/>
    </row>
    <row r="59" spans="1:26" ht="18" hidden="1" customHeight="1" x14ac:dyDescent="0.45">
      <c r="A59" s="869" t="s">
        <v>236</v>
      </c>
      <c r="B59" s="870"/>
      <c r="C59" s="283"/>
      <c r="D59" s="283"/>
      <c r="E59" s="283"/>
      <c r="F59" s="871">
        <f t="shared" si="25"/>
        <v>0</v>
      </c>
      <c r="G59" s="872"/>
      <c r="H59" s="873"/>
      <c r="I59" s="874">
        <f>K58-I58-(I61)</f>
        <v>0</v>
      </c>
      <c r="J59" s="875"/>
      <c r="K59" s="876"/>
      <c r="L59" s="877">
        <f>N58-L58-(L61)</f>
        <v>0</v>
      </c>
      <c r="M59" s="875"/>
      <c r="N59" s="876"/>
      <c r="O59" s="532"/>
      <c r="P59" s="535"/>
      <c r="Q59" s="868"/>
      <c r="R59" s="532"/>
      <c r="S59" s="535"/>
      <c r="T59" s="868"/>
      <c r="U59" s="532"/>
      <c r="V59" s="535"/>
      <c r="W59" s="868"/>
      <c r="X59" s="532"/>
      <c r="Y59" s="535"/>
      <c r="Z59" s="868"/>
    </row>
    <row r="60" spans="1:26" s="269" customFormat="1" ht="16.5" hidden="1" customHeight="1" x14ac:dyDescent="0.45">
      <c r="A60" s="859" t="s">
        <v>242</v>
      </c>
      <c r="B60" s="285" t="s">
        <v>210</v>
      </c>
      <c r="C60" s="286"/>
      <c r="D60" s="286">
        <v>98</v>
      </c>
      <c r="E60" s="286">
        <v>0</v>
      </c>
      <c r="F60" s="287">
        <f t="shared" si="25"/>
        <v>0</v>
      </c>
      <c r="G60" s="288">
        <f t="shared" ref="G60" si="38">IF(ISERROR(F60/H60),0,F60/H60)</f>
        <v>0</v>
      </c>
      <c r="H60" s="289">
        <f>SUMIF(I$3:N$3,$H$3,I60:N60)</f>
        <v>0</v>
      </c>
      <c r="I60" s="290">
        <f>IFERROR(INDEX(別紙_テンプレート_DB!$P$3:$P$65423,MATCH($D60&amp;"-"&amp;I$2&amp;"-"&amp;$E60,INDEX(別紙_テンプレート_DB!$J$3:$J$65423&amp;"-"&amp;別紙_テンプレート_DB!$M$3:$M$65423&amp;"-"&amp;別紙_テンプレート_DB!$N$3:$N$65423,),0)),0)</f>
        <v>0</v>
      </c>
      <c r="J60" s="288">
        <f>IF(ISERROR(I60/K60),0,I60/K60)</f>
        <v>0</v>
      </c>
      <c r="K60" s="291">
        <f>IFERROR(INDEX(別紙_テンプレート_DB!$O$3:$O$65423,MATCH($D60&amp;"-"&amp;I$2&amp;"-"&amp;$E60,INDEX(別紙_テンプレート_DB!$J$3:$J$65423&amp;"-"&amp;別紙_テンプレート_DB!$M$3:$M$65423&amp;"-"&amp;別紙_テンプレート_DB!$N$3:$N$65423,),0)),0)</f>
        <v>0</v>
      </c>
      <c r="L60" s="290">
        <f>IFERROR(INDEX(別紙_テンプレート_DB!$P$3:$P$65423,MATCH($D60&amp;"-"&amp;L$2&amp;"-"&amp;$E60,INDEX(別紙_テンプレート_DB!$J$3:$J$65423&amp;"-"&amp;別紙_テンプレート_DB!$M$3:$M$65423&amp;"-"&amp;別紙_テンプレート_DB!$N$3:$N$65423,),0)),0)</f>
        <v>0</v>
      </c>
      <c r="M60" s="288">
        <f>IF(ISERROR(L60/N60),0,L60/N60)</f>
        <v>0</v>
      </c>
      <c r="N60" s="291">
        <f>IFERROR(INDEX(別紙_テンプレート_DB!$O$3:$O$65423,MATCH($D60&amp;"-"&amp;L$2&amp;"-"&amp;$E60,INDEX(別紙_テンプレート_DB!$J$3:$J$65423&amp;"-"&amp;別紙_テンプレート_DB!$M$3:$M$65423&amp;"-"&amp;別紙_テンプレート_DB!$N$3:$N$65423,),0)),0)</f>
        <v>0</v>
      </c>
      <c r="O60" s="532"/>
      <c r="P60" s="535"/>
      <c r="Q60" s="532"/>
      <c r="R60" s="532"/>
      <c r="S60" s="535"/>
      <c r="T60" s="532"/>
      <c r="U60" s="532"/>
      <c r="V60" s="535"/>
      <c r="W60" s="532"/>
      <c r="X60" s="532"/>
      <c r="Y60" s="535"/>
      <c r="Z60" s="532"/>
    </row>
    <row r="61" spans="1:26" s="269" customFormat="1" ht="16.5" hidden="1" customHeight="1" x14ac:dyDescent="0.45">
      <c r="A61" s="859"/>
      <c r="B61" s="292" t="s">
        <v>211</v>
      </c>
      <c r="C61" s="293"/>
      <c r="D61" s="286"/>
      <c r="E61" s="286">
        <v>6601</v>
      </c>
      <c r="F61" s="287"/>
      <c r="G61" s="288"/>
      <c r="H61" s="289"/>
      <c r="I61" s="290">
        <f>IFERROR(INDEX(別紙_テンプレート_DB!$DP$3:$DP$65423,MATCH($C61&amp;"-"&amp;I$2,INDEX(別紙_テンプレート_DB!$DM$3:$DM$65423&amp;"-"&amp;別紙_テンプレート_DB!$DN$3:$DN$65423,),0)),0)</f>
        <v>0</v>
      </c>
      <c r="J61" s="288"/>
      <c r="K61" s="291"/>
      <c r="L61" s="290">
        <f>IFERROR(INDEX(別紙_テンプレート_DB!$DP$3:$DP$65423,MATCH($C61&amp;"-"&amp;L$2,INDEX(別紙_テンプレート_DB!$DM$3:$DM$65423&amp;"-"&amp;別紙_テンプレート_DB!$DN$3:$DN$65423,),0)),0)</f>
        <v>0</v>
      </c>
      <c r="M61" s="288"/>
      <c r="N61" s="291"/>
      <c r="O61" s="532"/>
      <c r="P61" s="535"/>
      <c r="Q61" s="532"/>
      <c r="R61" s="532"/>
      <c r="S61" s="535"/>
      <c r="T61" s="532"/>
      <c r="U61" s="532"/>
      <c r="V61" s="535"/>
      <c r="W61" s="532"/>
      <c r="X61" s="532"/>
      <c r="Y61" s="535"/>
      <c r="Z61" s="532"/>
    </row>
    <row r="62" spans="1:26" s="269" customFormat="1" ht="16.5" hidden="1" customHeight="1" x14ac:dyDescent="0.45">
      <c r="A62" s="859"/>
      <c r="B62" s="294" t="s">
        <v>212</v>
      </c>
      <c r="C62" s="295"/>
      <c r="D62" s="295">
        <v>98</v>
      </c>
      <c r="E62" s="295">
        <v>1</v>
      </c>
      <c r="F62" s="296">
        <f>SUMIF(I$3:N$3,$F$3,I62:N62)</f>
        <v>0</v>
      </c>
      <c r="G62" s="297">
        <f t="shared" ref="G62:G65" si="39">IF(ISERROR(F62/H62),0,F62/H62)</f>
        <v>0</v>
      </c>
      <c r="H62" s="298">
        <f>SUMIF(I$3:N$3,$H$3,I62:N62)</f>
        <v>0</v>
      </c>
      <c r="I62" s="290">
        <f>IFERROR(INDEX(別紙_テンプレート_DB!$P$3:$P$65423,MATCH($D62&amp;"-"&amp;I$2&amp;"-"&amp;$E62,INDEX(別紙_テンプレート_DB!$J$3:$J$65423&amp;"-"&amp;別紙_テンプレート_DB!$M$3:$M$65423&amp;"-"&amp;別紙_テンプレート_DB!$N$3:$N$65423,),0)),0)</f>
        <v>0</v>
      </c>
      <c r="J62" s="297">
        <f>IF(ISERROR(I62/K62),0,I62/K62)</f>
        <v>0</v>
      </c>
      <c r="K62" s="291">
        <f>IFERROR(INDEX(別紙_テンプレート_DB!$O$3:$O$65423,MATCH($D62&amp;"-"&amp;I$2&amp;"-"&amp;$E62,INDEX(別紙_テンプレート_DB!$J$3:$J$65423&amp;"-"&amp;別紙_テンプレート_DB!$M$3:$M$65423&amp;"-"&amp;別紙_テンプレート_DB!$N$3:$N$65423,),0)),0)</f>
        <v>0</v>
      </c>
      <c r="L62" s="290">
        <f>IFERROR(INDEX(別紙_テンプレート_DB!$P$3:$P$65423,MATCH($D62&amp;"-"&amp;L$2&amp;"-"&amp;$E62,INDEX(別紙_テンプレート_DB!$J$3:$J$65423&amp;"-"&amp;別紙_テンプレート_DB!$M$3:$M$65423&amp;"-"&amp;別紙_テンプレート_DB!$N$3:$N$65423,),0)),0)</f>
        <v>0</v>
      </c>
      <c r="M62" s="297">
        <f>IF(ISERROR(L62/N62),0,L62/N62)</f>
        <v>0</v>
      </c>
      <c r="N62" s="291">
        <f>IFERROR(INDEX(別紙_テンプレート_DB!$O$3:$O$65423,MATCH($D62&amp;"-"&amp;L$2&amp;"-"&amp;$E62,INDEX(別紙_テンプレート_DB!$J$3:$J$65423&amp;"-"&amp;別紙_テンプレート_DB!$M$3:$M$65423&amp;"-"&amp;別紙_テンプレート_DB!$N$3:$N$65423,),0)),0)</f>
        <v>0</v>
      </c>
      <c r="O62" s="532"/>
      <c r="P62" s="535"/>
      <c r="Q62" s="532"/>
      <c r="R62" s="532"/>
      <c r="S62" s="535"/>
      <c r="T62" s="532"/>
      <c r="U62" s="532"/>
      <c r="V62" s="535"/>
      <c r="W62" s="532"/>
      <c r="X62" s="532"/>
      <c r="Y62" s="535"/>
      <c r="Z62" s="532"/>
    </row>
    <row r="63" spans="1:26" s="269" customFormat="1" ht="16.5" hidden="1" customHeight="1" x14ac:dyDescent="0.45">
      <c r="A63" s="859"/>
      <c r="B63" s="294" t="s">
        <v>213</v>
      </c>
      <c r="C63" s="295"/>
      <c r="D63" s="295">
        <v>98</v>
      </c>
      <c r="E63" s="295">
        <v>2</v>
      </c>
      <c r="F63" s="296">
        <f t="shared" ref="F63:F69" si="40">SUMIF(I$3:N$3,$F$3,I63:N63)</f>
        <v>0</v>
      </c>
      <c r="G63" s="297">
        <f t="shared" si="39"/>
        <v>0</v>
      </c>
      <c r="H63" s="298">
        <f>SUMIF(I$3:N$3,$H$3,I63:N63)</f>
        <v>0</v>
      </c>
      <c r="I63" s="290">
        <f>IFERROR(INDEX(別紙_テンプレート_DB!$P$3:$P$65423,MATCH($D63&amp;"-"&amp;I$2&amp;"-"&amp;$E63,INDEX(別紙_テンプレート_DB!$J$3:$J$65423&amp;"-"&amp;別紙_テンプレート_DB!$M$3:$M$65423&amp;"-"&amp;別紙_テンプレート_DB!$N$3:$N$65423,),0)),0)</f>
        <v>0</v>
      </c>
      <c r="J63" s="297">
        <f>IF(ISERROR(I63/K63),0,I63/K63)</f>
        <v>0</v>
      </c>
      <c r="K63" s="291">
        <f>IFERROR(INDEX(別紙_テンプレート_DB!$O$3:$O$65423,MATCH($D63&amp;"-"&amp;I$2&amp;"-"&amp;$E63,INDEX(別紙_テンプレート_DB!$J$3:$J$65423&amp;"-"&amp;別紙_テンプレート_DB!$M$3:$M$65423&amp;"-"&amp;別紙_テンプレート_DB!$N$3:$N$65423,),0)),0)</f>
        <v>0</v>
      </c>
      <c r="L63" s="290">
        <f>IFERROR(INDEX(別紙_テンプレート_DB!$P$3:$P$65423,MATCH($D63&amp;"-"&amp;L$2&amp;"-"&amp;$E63,INDEX(別紙_テンプレート_DB!$J$3:$J$65423&amp;"-"&amp;別紙_テンプレート_DB!$M$3:$M$65423&amp;"-"&amp;別紙_テンプレート_DB!$N$3:$N$65423,),0)),0)</f>
        <v>0</v>
      </c>
      <c r="M63" s="297">
        <f>IF(ISERROR(L63/N63),0,L63/N63)</f>
        <v>0</v>
      </c>
      <c r="N63" s="291">
        <f>IFERROR(INDEX(別紙_テンプレート_DB!$O$3:$O$65423,MATCH($D63&amp;"-"&amp;L$2&amp;"-"&amp;$E63,INDEX(別紙_テンプレート_DB!$J$3:$J$65423&amp;"-"&amp;別紙_テンプレート_DB!$M$3:$M$65423&amp;"-"&amp;別紙_テンプレート_DB!$N$3:$N$65423,),0)),0)</f>
        <v>0</v>
      </c>
      <c r="O63" s="532"/>
      <c r="P63" s="535"/>
      <c r="Q63" s="532"/>
      <c r="R63" s="532"/>
      <c r="S63" s="535"/>
      <c r="T63" s="532"/>
      <c r="U63" s="532"/>
      <c r="V63" s="535"/>
      <c r="W63" s="532"/>
      <c r="X63" s="532"/>
      <c r="Y63" s="535"/>
      <c r="Z63" s="532"/>
    </row>
    <row r="64" spans="1:26" s="269" customFormat="1" ht="16.5" hidden="1" customHeight="1" x14ac:dyDescent="0.45">
      <c r="A64" s="859"/>
      <c r="B64" s="294" t="s">
        <v>214</v>
      </c>
      <c r="C64" s="295"/>
      <c r="D64" s="295">
        <v>98</v>
      </c>
      <c r="E64" s="295">
        <v>3</v>
      </c>
      <c r="F64" s="296">
        <f t="shared" si="40"/>
        <v>0</v>
      </c>
      <c r="G64" s="297">
        <f t="shared" si="39"/>
        <v>0</v>
      </c>
      <c r="H64" s="298">
        <f>SUMIF(I$3:N$3,$H$3,I64:N64)</f>
        <v>0</v>
      </c>
      <c r="I64" s="290">
        <f>IFERROR(INDEX(別紙_テンプレート_DB!$P$3:$P$65423,MATCH($D64&amp;"-"&amp;I$2&amp;"-"&amp;$E64,INDEX(別紙_テンプレート_DB!$J$3:$J$65423&amp;"-"&amp;別紙_テンプレート_DB!$M$3:$M$65423&amp;"-"&amp;別紙_テンプレート_DB!$N$3:$N$65423,),0)),0)</f>
        <v>0</v>
      </c>
      <c r="J64" s="297">
        <f>IF(ISERROR(I64/K64),0,I64/K64)</f>
        <v>0</v>
      </c>
      <c r="K64" s="291">
        <f>IFERROR(INDEX(別紙_テンプレート_DB!$O$3:$O$65423,MATCH($D64&amp;"-"&amp;I$2&amp;"-"&amp;$E64,INDEX(別紙_テンプレート_DB!$J$3:$J$65423&amp;"-"&amp;別紙_テンプレート_DB!$M$3:$M$65423&amp;"-"&amp;別紙_テンプレート_DB!$N$3:$N$65423,),0)),0)</f>
        <v>0</v>
      </c>
      <c r="L64" s="290">
        <f>IFERROR(INDEX(別紙_テンプレート_DB!$P$3:$P$65423,MATCH($D64&amp;"-"&amp;L$2&amp;"-"&amp;$E64,INDEX(別紙_テンプレート_DB!$J$3:$J$65423&amp;"-"&amp;別紙_テンプレート_DB!$M$3:$M$65423&amp;"-"&amp;別紙_テンプレート_DB!$N$3:$N$65423,),0)),0)</f>
        <v>0</v>
      </c>
      <c r="M64" s="297">
        <f>IF(ISERROR(L64/N64),0,L64/N64)</f>
        <v>0</v>
      </c>
      <c r="N64" s="291">
        <f>IFERROR(INDEX(別紙_テンプレート_DB!$O$3:$O$65423,MATCH($D64&amp;"-"&amp;L$2&amp;"-"&amp;$E64,INDEX(別紙_テンプレート_DB!$J$3:$J$65423&amp;"-"&amp;別紙_テンプレート_DB!$M$3:$M$65423&amp;"-"&amp;別紙_テンプレート_DB!$N$3:$N$65423,),0)),0)</f>
        <v>0</v>
      </c>
      <c r="O64" s="532"/>
      <c r="P64" s="535"/>
      <c r="Q64" s="532"/>
      <c r="R64" s="532"/>
      <c r="S64" s="535"/>
      <c r="T64" s="532"/>
      <c r="U64" s="532"/>
      <c r="V64" s="535"/>
      <c r="W64" s="532"/>
      <c r="X64" s="532"/>
      <c r="Y64" s="535"/>
      <c r="Z64" s="532"/>
    </row>
    <row r="65" spans="1:26" s="269" customFormat="1" ht="16.5" hidden="1" customHeight="1" x14ac:dyDescent="0.45">
      <c r="A65" s="859"/>
      <c r="B65" s="294" t="s">
        <v>215</v>
      </c>
      <c r="C65" s="295"/>
      <c r="D65" s="295">
        <v>98</v>
      </c>
      <c r="E65" s="295">
        <v>106</v>
      </c>
      <c r="F65" s="296">
        <f t="shared" si="40"/>
        <v>0</v>
      </c>
      <c r="G65" s="297">
        <f t="shared" si="39"/>
        <v>0</v>
      </c>
      <c r="H65" s="298">
        <f>SUMIF(I$3:N$3,$H$3,I65:N65)</f>
        <v>0</v>
      </c>
      <c r="I65" s="290">
        <f>IFERROR(INDEX(別紙_テンプレート_DB!$P$3:$P$65423,MATCH($D65&amp;"-"&amp;I$2&amp;"-"&amp;$E65,INDEX(別紙_テンプレート_DB!$J$3:$J$65423&amp;"-"&amp;別紙_テンプレート_DB!$M$3:$M$65423&amp;"-"&amp;別紙_テンプレート_DB!$N$3:$N$65423,),0)),0)</f>
        <v>0</v>
      </c>
      <c r="J65" s="297">
        <f>IF(ISERROR(I65/K65),0,I65/K65)</f>
        <v>0</v>
      </c>
      <c r="K65" s="291">
        <f>IFERROR(INDEX(別紙_テンプレート_DB!$O$3:$O$65423,MATCH($D65&amp;"-"&amp;I$2&amp;"-"&amp;$E65,INDEX(別紙_テンプレート_DB!$J$3:$J$65423&amp;"-"&amp;別紙_テンプレート_DB!$M$3:$M$65423&amp;"-"&amp;別紙_テンプレート_DB!$N$3:$N$65423,),0)),0)</f>
        <v>0</v>
      </c>
      <c r="L65" s="290">
        <f>IFERROR(INDEX(別紙_テンプレート_DB!$P$3:$P$65423,MATCH($D65&amp;"-"&amp;L$2&amp;"-"&amp;$E65,INDEX(別紙_テンプレート_DB!$J$3:$J$65423&amp;"-"&amp;別紙_テンプレート_DB!$M$3:$M$65423&amp;"-"&amp;別紙_テンプレート_DB!$N$3:$N$65423,),0)),0)</f>
        <v>0</v>
      </c>
      <c r="M65" s="297">
        <f>IF(ISERROR(L65/N65),0,L65/N65)</f>
        <v>0</v>
      </c>
      <c r="N65" s="291">
        <f>IFERROR(INDEX(別紙_テンプレート_DB!$O$3:$O$65423,MATCH($D65&amp;"-"&amp;L$2&amp;"-"&amp;$E65,INDEX(別紙_テンプレート_DB!$J$3:$J$65423&amp;"-"&amp;別紙_テンプレート_DB!$M$3:$M$65423&amp;"-"&amp;別紙_テンプレート_DB!$N$3:$N$65423,),0)),0)</f>
        <v>0</v>
      </c>
      <c r="O65" s="532"/>
      <c r="P65" s="535"/>
      <c r="Q65" s="532"/>
      <c r="R65" s="532"/>
      <c r="S65" s="535"/>
      <c r="T65" s="532"/>
      <c r="U65" s="532"/>
      <c r="V65" s="535"/>
      <c r="W65" s="532"/>
      <c r="X65" s="532"/>
      <c r="Y65" s="535"/>
      <c r="Z65" s="532"/>
    </row>
    <row r="66" spans="1:26" s="269" customFormat="1" ht="16.5" hidden="1" customHeight="1" x14ac:dyDescent="0.45">
      <c r="A66" s="860"/>
      <c r="B66" s="299" t="s">
        <v>216</v>
      </c>
      <c r="C66" s="300"/>
      <c r="D66" s="300">
        <v>98</v>
      </c>
      <c r="E66" s="300">
        <v>4</v>
      </c>
      <c r="F66" s="861">
        <f t="shared" si="40"/>
        <v>0</v>
      </c>
      <c r="G66" s="862"/>
      <c r="H66" s="863"/>
      <c r="I66" s="864">
        <f>IFERROR(INDEX(別紙_テンプレート_DB!$P$3:$P$65423,MATCH($D66&amp;"-"&amp;I$2&amp;"-"&amp;$E66,INDEX(別紙_テンプレート_DB!$J$3:$J$65423&amp;"-"&amp;別紙_テンプレート_DB!$M$3:$M$65423&amp;"-"&amp;別紙_テンプレート_DB!$N$3:$N$65423,),0)),0)</f>
        <v>0</v>
      </c>
      <c r="J66" s="865"/>
      <c r="K66" s="866"/>
      <c r="L66" s="867">
        <f>IFERROR(INDEX(別紙_テンプレート_DB!$P$3:$P$65423,MATCH($D66&amp;"-"&amp;L$2&amp;"-"&amp;$E66,INDEX(別紙_テンプレート_DB!$J$3:$J$65423&amp;"-"&amp;別紙_テンプレート_DB!$M$3:$M$65423&amp;"-"&amp;別紙_テンプレート_DB!$N$3:$N$65423,),0)),0)</f>
        <v>0</v>
      </c>
      <c r="M66" s="865"/>
      <c r="N66" s="866"/>
      <c r="O66" s="532"/>
      <c r="P66" s="535"/>
      <c r="Q66" s="532"/>
      <c r="R66" s="532"/>
      <c r="S66" s="535"/>
      <c r="T66" s="532"/>
      <c r="U66" s="532"/>
      <c r="V66" s="535"/>
      <c r="W66" s="532"/>
      <c r="X66" s="532"/>
      <c r="Y66" s="535"/>
      <c r="Z66" s="532"/>
    </row>
    <row r="67" spans="1:26" ht="18" customHeight="1" x14ac:dyDescent="0.45">
      <c r="A67" s="878" t="s">
        <v>209</v>
      </c>
      <c r="B67" s="879"/>
      <c r="C67" s="333" t="s">
        <v>187</v>
      </c>
      <c r="D67" s="324">
        <v>999</v>
      </c>
      <c r="E67" s="324"/>
      <c r="F67" s="281">
        <f t="shared" si="40"/>
        <v>0</v>
      </c>
      <c r="G67" s="334">
        <f t="shared" ref="G67" si="41">IF(ISERROR(F67/H67),0,F67/H67)</f>
        <v>0</v>
      </c>
      <c r="H67" s="335">
        <f t="shared" si="22"/>
        <v>0</v>
      </c>
      <c r="I67" s="327">
        <f>SUMIF($D69:$D75,$D67,I69:I75)</f>
        <v>0</v>
      </c>
      <c r="J67" s="334">
        <f t="shared" si="23"/>
        <v>0</v>
      </c>
      <c r="K67" s="336">
        <f>SUM(K69:K75)</f>
        <v>0</v>
      </c>
      <c r="L67" s="327">
        <f>SUMIF($D69:$D75,$D67,L69:L75)</f>
        <v>0</v>
      </c>
      <c r="M67" s="334">
        <f t="shared" si="24"/>
        <v>0</v>
      </c>
      <c r="N67" s="336">
        <f>SUM(N69:N75)</f>
        <v>0</v>
      </c>
      <c r="O67" s="532"/>
      <c r="P67" s="535"/>
      <c r="Q67" s="868"/>
      <c r="R67" s="532"/>
      <c r="S67" s="535"/>
      <c r="T67" s="868"/>
      <c r="U67" s="532"/>
      <c r="V67" s="535"/>
      <c r="W67" s="868"/>
      <c r="X67" s="532"/>
      <c r="Y67" s="535"/>
      <c r="Z67" s="868"/>
    </row>
    <row r="68" spans="1:26" ht="18" customHeight="1" x14ac:dyDescent="0.45">
      <c r="A68" s="869" t="s">
        <v>236</v>
      </c>
      <c r="B68" s="870"/>
      <c r="C68" s="283"/>
      <c r="D68" s="283"/>
      <c r="E68" s="283"/>
      <c r="F68" s="871">
        <f t="shared" si="40"/>
        <v>0</v>
      </c>
      <c r="G68" s="872"/>
      <c r="H68" s="873"/>
      <c r="I68" s="874">
        <f>K67-I67-(I70)</f>
        <v>0</v>
      </c>
      <c r="J68" s="875"/>
      <c r="K68" s="876"/>
      <c r="L68" s="877">
        <f>N67-L67-(L70)</f>
        <v>0</v>
      </c>
      <c r="M68" s="875"/>
      <c r="N68" s="876"/>
      <c r="O68" s="532"/>
      <c r="P68" s="535"/>
      <c r="Q68" s="868"/>
      <c r="R68" s="532"/>
      <c r="S68" s="535"/>
      <c r="T68" s="868"/>
      <c r="U68" s="532"/>
      <c r="V68" s="535"/>
      <c r="W68" s="868"/>
      <c r="X68" s="532"/>
      <c r="Y68" s="535"/>
      <c r="Z68" s="868"/>
    </row>
    <row r="69" spans="1:26" s="269" customFormat="1" ht="16.5" customHeight="1" x14ac:dyDescent="0.45">
      <c r="A69" s="859" t="s">
        <v>243</v>
      </c>
      <c r="B69" s="285" t="s">
        <v>210</v>
      </c>
      <c r="C69" s="286"/>
      <c r="D69" s="286">
        <v>999</v>
      </c>
      <c r="E69" s="286">
        <v>0</v>
      </c>
      <c r="F69" s="287">
        <f t="shared" si="40"/>
        <v>0</v>
      </c>
      <c r="G69" s="288">
        <f t="shared" ref="G69" si="42">IF(ISERROR(F69/H69),0,F69/H69)</f>
        <v>0</v>
      </c>
      <c r="H69" s="289">
        <f>SUMIF(I$3:N$3,$H$3,I69:N69)</f>
        <v>0</v>
      </c>
      <c r="I69" s="290">
        <f>IFERROR(INDEX(別紙_テンプレート_DB!$P$3:$P$65423,MATCH($D69&amp;"-"&amp;I$2&amp;"-"&amp;$E69,INDEX(別紙_テンプレート_DB!$J$3:$J$65423&amp;"-"&amp;別紙_テンプレート_DB!$M$3:$M$65423&amp;"-"&amp;別紙_テンプレート_DB!$N$3:$N$65423,),0)),0)</f>
        <v>0</v>
      </c>
      <c r="J69" s="288">
        <f>IF(ISERROR(I69/K69),0,I69/K69)</f>
        <v>0</v>
      </c>
      <c r="K69" s="291">
        <f>IFERROR(INDEX(別紙_テンプレート_DB!$O$3:$O$65423,MATCH($D69&amp;"-"&amp;I$2&amp;"-"&amp;$E69,INDEX(別紙_テンプレート_DB!$J$3:$J$65423&amp;"-"&amp;別紙_テンプレート_DB!$M$3:$M$65423&amp;"-"&amp;別紙_テンプレート_DB!$N$3:$N$65423,),0)),0)</f>
        <v>0</v>
      </c>
      <c r="L69" s="290">
        <f>IFERROR(INDEX(別紙_テンプレート_DB!$P$3:$P$65423,MATCH($D69&amp;"-"&amp;L$2&amp;"-"&amp;$E69,INDEX(別紙_テンプレート_DB!$J$3:$J$65423&amp;"-"&amp;別紙_テンプレート_DB!$M$3:$M$65423&amp;"-"&amp;別紙_テンプレート_DB!$N$3:$N$65423,),0)),0)</f>
        <v>0</v>
      </c>
      <c r="M69" s="288">
        <f>IF(ISERROR(L69/N69),0,L69/N69)</f>
        <v>0</v>
      </c>
      <c r="N69" s="291">
        <f>IFERROR(INDEX(別紙_テンプレート_DB!$O$3:$O$65423,MATCH($D69&amp;"-"&amp;L$2&amp;"-"&amp;$E69,INDEX(別紙_テンプレート_DB!$J$3:$J$65423&amp;"-"&amp;別紙_テンプレート_DB!$M$3:$M$65423&amp;"-"&amp;別紙_テンプレート_DB!$N$3:$N$65423,),0)),0)</f>
        <v>0</v>
      </c>
      <c r="O69" s="532"/>
      <c r="P69" s="535"/>
      <c r="Q69" s="532"/>
      <c r="R69" s="532"/>
      <c r="S69" s="535"/>
      <c r="T69" s="532"/>
      <c r="U69" s="532"/>
      <c r="V69" s="535"/>
      <c r="W69" s="532"/>
      <c r="X69" s="532"/>
      <c r="Y69" s="535"/>
      <c r="Z69" s="532"/>
    </row>
    <row r="70" spans="1:26" s="269" customFormat="1" ht="16.5" hidden="1" customHeight="1" x14ac:dyDescent="0.45">
      <c r="A70" s="859"/>
      <c r="B70" s="292" t="s">
        <v>211</v>
      </c>
      <c r="C70" s="293"/>
      <c r="D70" s="286"/>
      <c r="E70" s="286">
        <v>6601</v>
      </c>
      <c r="F70" s="287"/>
      <c r="G70" s="288"/>
      <c r="H70" s="289"/>
      <c r="I70" s="290">
        <f>IFERROR(INDEX(別紙_テンプレート_DB!$DP$3:$DP$65423,MATCH($C70&amp;"-"&amp;I$2,INDEX(別紙_テンプレート_DB!$DM$3:$DM$65423&amp;"-"&amp;別紙_テンプレート_DB!$DN$3:$DN$65423,),0)),0)</f>
        <v>0</v>
      </c>
      <c r="J70" s="288"/>
      <c r="K70" s="291"/>
      <c r="L70" s="290">
        <f>IFERROR(INDEX(別紙_テンプレート_DB!$DP$3:$DP$65423,MATCH($C70&amp;"-"&amp;L$2,INDEX(別紙_テンプレート_DB!$DM$3:$DM$65423&amp;"-"&amp;別紙_テンプレート_DB!$DN$3:$DN$65423,),0)),0)</f>
        <v>0</v>
      </c>
      <c r="M70" s="288"/>
      <c r="N70" s="291"/>
      <c r="O70" s="532"/>
      <c r="P70" s="535"/>
      <c r="Q70" s="532"/>
      <c r="R70" s="532"/>
      <c r="S70" s="535"/>
      <c r="T70" s="532"/>
      <c r="U70" s="532"/>
      <c r="V70" s="535"/>
      <c r="W70" s="532"/>
      <c r="X70" s="532"/>
      <c r="Y70" s="535"/>
      <c r="Z70" s="532"/>
    </row>
    <row r="71" spans="1:26" s="269" customFormat="1" ht="16.5" customHeight="1" x14ac:dyDescent="0.45">
      <c r="A71" s="859"/>
      <c r="B71" s="294" t="s">
        <v>212</v>
      </c>
      <c r="C71" s="295"/>
      <c r="D71" s="295">
        <v>999</v>
      </c>
      <c r="E71" s="295">
        <v>1</v>
      </c>
      <c r="F71" s="296">
        <f>SUMIF(I$3:N$3,$F$3,I71:N71)</f>
        <v>0</v>
      </c>
      <c r="G71" s="297">
        <f t="shared" ref="G71:G74" si="43">IF(ISERROR(F71/H71),0,F71/H71)</f>
        <v>0</v>
      </c>
      <c r="H71" s="298">
        <f>SUMIF(I$3:N$3,$H$3,I71:N71)</f>
        <v>0</v>
      </c>
      <c r="I71" s="290">
        <f>IFERROR(INDEX(別紙_テンプレート_DB!$P$3:$P$65423,MATCH($D71&amp;"-"&amp;I$2&amp;"-"&amp;$E71,INDEX(別紙_テンプレート_DB!$J$3:$J$65423&amp;"-"&amp;別紙_テンプレート_DB!$M$3:$M$65423&amp;"-"&amp;別紙_テンプレート_DB!$N$3:$N$65423,),0)),0)</f>
        <v>0</v>
      </c>
      <c r="J71" s="297">
        <f>IF(ISERROR(I71/K71),0,I71/K71)</f>
        <v>0</v>
      </c>
      <c r="K71" s="291">
        <f>IFERROR(INDEX(別紙_テンプレート_DB!$O$3:$O$65423,MATCH($D71&amp;"-"&amp;I$2&amp;"-"&amp;$E71,INDEX(別紙_テンプレート_DB!$J$3:$J$65423&amp;"-"&amp;別紙_テンプレート_DB!$M$3:$M$65423&amp;"-"&amp;別紙_テンプレート_DB!$N$3:$N$65423,),0)),0)</f>
        <v>0</v>
      </c>
      <c r="L71" s="290">
        <f>IFERROR(INDEX(別紙_テンプレート_DB!$P$3:$P$65423,MATCH($D71&amp;"-"&amp;L$2&amp;"-"&amp;$E71,INDEX(別紙_テンプレート_DB!$J$3:$J$65423&amp;"-"&amp;別紙_テンプレート_DB!$M$3:$M$65423&amp;"-"&amp;別紙_テンプレート_DB!$N$3:$N$65423,),0)),0)</f>
        <v>0</v>
      </c>
      <c r="M71" s="297">
        <f>IF(ISERROR(L71/N71),0,L71/N71)</f>
        <v>0</v>
      </c>
      <c r="N71" s="291">
        <f>IFERROR(INDEX(別紙_テンプレート_DB!$O$3:$O$65423,MATCH($D71&amp;"-"&amp;L$2&amp;"-"&amp;$E71,INDEX(別紙_テンプレート_DB!$J$3:$J$65423&amp;"-"&amp;別紙_テンプレート_DB!$M$3:$M$65423&amp;"-"&amp;別紙_テンプレート_DB!$N$3:$N$65423,),0)),0)</f>
        <v>0</v>
      </c>
      <c r="O71" s="532"/>
      <c r="P71" s="535"/>
      <c r="Q71" s="532"/>
      <c r="R71" s="532"/>
      <c r="S71" s="535"/>
      <c r="T71" s="532"/>
      <c r="U71" s="532"/>
      <c r="V71" s="535"/>
      <c r="W71" s="532"/>
      <c r="X71" s="532"/>
      <c r="Y71" s="535"/>
      <c r="Z71" s="532"/>
    </row>
    <row r="72" spans="1:26" s="269" customFormat="1" ht="16.5" customHeight="1" x14ac:dyDescent="0.45">
      <c r="A72" s="859"/>
      <c r="B72" s="294" t="s">
        <v>213</v>
      </c>
      <c r="C72" s="295"/>
      <c r="D72" s="295">
        <v>999</v>
      </c>
      <c r="E72" s="295">
        <v>2</v>
      </c>
      <c r="F72" s="296">
        <f t="shared" ref="F72:F75" si="44">SUMIF(I$3:N$3,$F$3,I72:N72)</f>
        <v>0</v>
      </c>
      <c r="G72" s="297">
        <f t="shared" si="43"/>
        <v>0</v>
      </c>
      <c r="H72" s="298">
        <f>SUMIF(I$3:N$3,$H$3,I72:N72)</f>
        <v>0</v>
      </c>
      <c r="I72" s="290">
        <f>IFERROR(INDEX(別紙_テンプレート_DB!$P$3:$P$65423,MATCH($D72&amp;"-"&amp;I$2&amp;"-"&amp;$E72,INDEX(別紙_テンプレート_DB!$J$3:$J$65423&amp;"-"&amp;別紙_テンプレート_DB!$M$3:$M$65423&amp;"-"&amp;別紙_テンプレート_DB!$N$3:$N$65423,),0)),0)</f>
        <v>0</v>
      </c>
      <c r="J72" s="297">
        <f>IF(ISERROR(I72/K72),0,I72/K72)</f>
        <v>0</v>
      </c>
      <c r="K72" s="291">
        <f>IFERROR(INDEX(別紙_テンプレート_DB!$O$3:$O$65423,MATCH($D72&amp;"-"&amp;I$2&amp;"-"&amp;$E72,INDEX(別紙_テンプレート_DB!$J$3:$J$65423&amp;"-"&amp;別紙_テンプレート_DB!$M$3:$M$65423&amp;"-"&amp;別紙_テンプレート_DB!$N$3:$N$65423,),0)),0)</f>
        <v>0</v>
      </c>
      <c r="L72" s="290">
        <f>IFERROR(INDEX(別紙_テンプレート_DB!$P$3:$P$65423,MATCH($D72&amp;"-"&amp;L$2&amp;"-"&amp;$E72,INDEX(別紙_テンプレート_DB!$J$3:$J$65423&amp;"-"&amp;別紙_テンプレート_DB!$M$3:$M$65423&amp;"-"&amp;別紙_テンプレート_DB!$N$3:$N$65423,),0)),0)</f>
        <v>0</v>
      </c>
      <c r="M72" s="297">
        <f>IF(ISERROR(L72/N72),0,L72/N72)</f>
        <v>0</v>
      </c>
      <c r="N72" s="291">
        <f>IFERROR(INDEX(別紙_テンプレート_DB!$O$3:$O$65423,MATCH($D72&amp;"-"&amp;L$2&amp;"-"&amp;$E72,INDEX(別紙_テンプレート_DB!$J$3:$J$65423&amp;"-"&amp;別紙_テンプレート_DB!$M$3:$M$65423&amp;"-"&amp;別紙_テンプレート_DB!$N$3:$N$65423,),0)),0)</f>
        <v>0</v>
      </c>
      <c r="O72" s="532"/>
      <c r="P72" s="535"/>
      <c r="Q72" s="532"/>
      <c r="R72" s="532"/>
      <c r="S72" s="535"/>
      <c r="T72" s="532"/>
      <c r="U72" s="532"/>
      <c r="V72" s="535"/>
      <c r="W72" s="532"/>
      <c r="X72" s="532"/>
      <c r="Y72" s="535"/>
      <c r="Z72" s="532"/>
    </row>
    <row r="73" spans="1:26" s="269" customFormat="1" ht="16.5" hidden="1" customHeight="1" x14ac:dyDescent="0.45">
      <c r="A73" s="859"/>
      <c r="B73" s="294" t="s">
        <v>214</v>
      </c>
      <c r="C73" s="295"/>
      <c r="D73" s="295">
        <v>999</v>
      </c>
      <c r="E73" s="295">
        <v>3</v>
      </c>
      <c r="F73" s="296">
        <f t="shared" si="44"/>
        <v>0</v>
      </c>
      <c r="G73" s="297">
        <f t="shared" si="43"/>
        <v>0</v>
      </c>
      <c r="H73" s="298">
        <f>SUMIF(I$3:N$3,$H$3,I73:N73)</f>
        <v>0</v>
      </c>
      <c r="I73" s="290">
        <f>IFERROR(INDEX(別紙_テンプレート_DB!$P$3:$P$65423,MATCH($D73&amp;"-"&amp;I$2&amp;"-"&amp;$E73,INDEX(別紙_テンプレート_DB!$J$3:$J$65423&amp;"-"&amp;別紙_テンプレート_DB!$M$3:$M$65423&amp;"-"&amp;別紙_テンプレート_DB!$N$3:$N$65423,),0)),0)</f>
        <v>0</v>
      </c>
      <c r="J73" s="297">
        <f>IF(ISERROR(I73/K73),0,I73/K73)</f>
        <v>0</v>
      </c>
      <c r="K73" s="291">
        <f>IFERROR(INDEX(別紙_テンプレート_DB!$O$3:$O$65423,MATCH($D73&amp;"-"&amp;I$2&amp;"-"&amp;$E73,INDEX(別紙_テンプレート_DB!$J$3:$J$65423&amp;"-"&amp;別紙_テンプレート_DB!$M$3:$M$65423&amp;"-"&amp;別紙_テンプレート_DB!$N$3:$N$65423,),0)),0)</f>
        <v>0</v>
      </c>
      <c r="L73" s="290">
        <f>IFERROR(INDEX(別紙_テンプレート_DB!$P$3:$P$65423,MATCH($D73&amp;"-"&amp;L$2&amp;"-"&amp;$E73,INDEX(別紙_テンプレート_DB!$J$3:$J$65423&amp;"-"&amp;別紙_テンプレート_DB!$M$3:$M$65423&amp;"-"&amp;別紙_テンプレート_DB!$N$3:$N$65423,),0)),0)</f>
        <v>0</v>
      </c>
      <c r="M73" s="297">
        <f>IF(ISERROR(L73/N73),0,L73/N73)</f>
        <v>0</v>
      </c>
      <c r="N73" s="291">
        <f>IFERROR(INDEX(別紙_テンプレート_DB!$O$3:$O$65423,MATCH($D73&amp;"-"&amp;L$2&amp;"-"&amp;$E73,INDEX(別紙_テンプレート_DB!$J$3:$J$65423&amp;"-"&amp;別紙_テンプレート_DB!$M$3:$M$65423&amp;"-"&amp;別紙_テンプレート_DB!$N$3:$N$65423,),0)),0)</f>
        <v>0</v>
      </c>
      <c r="O73" s="532"/>
      <c r="P73" s="535"/>
      <c r="Q73" s="532"/>
      <c r="R73" s="532"/>
      <c r="S73" s="535"/>
      <c r="T73" s="532"/>
      <c r="U73" s="532"/>
      <c r="V73" s="535"/>
      <c r="W73" s="532"/>
      <c r="X73" s="532"/>
      <c r="Y73" s="535"/>
      <c r="Z73" s="532"/>
    </row>
    <row r="74" spans="1:26" s="269" customFormat="1" ht="16.5" customHeight="1" x14ac:dyDescent="0.45">
      <c r="A74" s="859"/>
      <c r="B74" s="294" t="s">
        <v>215</v>
      </c>
      <c r="C74" s="295"/>
      <c r="D74" s="295">
        <v>999</v>
      </c>
      <c r="E74" s="295">
        <v>106</v>
      </c>
      <c r="F74" s="296">
        <f t="shared" si="44"/>
        <v>0</v>
      </c>
      <c r="G74" s="297">
        <f t="shared" si="43"/>
        <v>0</v>
      </c>
      <c r="H74" s="298">
        <f>SUMIF(I$3:N$3,$H$3,I74:N74)</f>
        <v>0</v>
      </c>
      <c r="I74" s="290">
        <f>IFERROR(INDEX(別紙_テンプレート_DB!$P$3:$P$65423,MATCH($D74&amp;"-"&amp;I$2&amp;"-"&amp;$E74,INDEX(別紙_テンプレート_DB!$J$3:$J$65423&amp;"-"&amp;別紙_テンプレート_DB!$M$3:$M$65423&amp;"-"&amp;別紙_テンプレート_DB!$N$3:$N$65423,),0)),0)</f>
        <v>0</v>
      </c>
      <c r="J74" s="297">
        <f>IF(ISERROR(I74/K74),0,I74/K74)</f>
        <v>0</v>
      </c>
      <c r="K74" s="291">
        <f>IFERROR(INDEX(別紙_テンプレート_DB!$O$3:$O$65423,MATCH($D74&amp;"-"&amp;I$2&amp;"-"&amp;$E74,INDEX(別紙_テンプレート_DB!$J$3:$J$65423&amp;"-"&amp;別紙_テンプレート_DB!$M$3:$M$65423&amp;"-"&amp;別紙_テンプレート_DB!$N$3:$N$65423,),0)),0)</f>
        <v>0</v>
      </c>
      <c r="L74" s="290">
        <f>IFERROR(INDEX(別紙_テンプレート_DB!$P$3:$P$65423,MATCH($D74&amp;"-"&amp;L$2&amp;"-"&amp;$E74,INDEX(別紙_テンプレート_DB!$J$3:$J$65423&amp;"-"&amp;別紙_テンプレート_DB!$M$3:$M$65423&amp;"-"&amp;別紙_テンプレート_DB!$N$3:$N$65423,),0)),0)</f>
        <v>0</v>
      </c>
      <c r="M74" s="297">
        <f>IF(ISERROR(L74/N74),0,L74/N74)</f>
        <v>0</v>
      </c>
      <c r="N74" s="291">
        <f>IFERROR(INDEX(別紙_テンプレート_DB!$O$3:$O$65423,MATCH($D74&amp;"-"&amp;L$2&amp;"-"&amp;$E74,INDEX(別紙_テンプレート_DB!$J$3:$J$65423&amp;"-"&amp;別紙_テンプレート_DB!$M$3:$M$65423&amp;"-"&amp;別紙_テンプレート_DB!$N$3:$N$65423,),0)),0)</f>
        <v>0</v>
      </c>
      <c r="O74" s="532"/>
      <c r="P74" s="535"/>
      <c r="Q74" s="532"/>
      <c r="R74" s="532"/>
      <c r="S74" s="535"/>
      <c r="T74" s="532"/>
      <c r="U74" s="532"/>
      <c r="V74" s="535"/>
      <c r="W74" s="532"/>
      <c r="X74" s="532"/>
      <c r="Y74" s="535"/>
      <c r="Z74" s="532"/>
    </row>
    <row r="75" spans="1:26" s="269" customFormat="1" ht="16.5" customHeight="1" x14ac:dyDescent="0.45">
      <c r="A75" s="860"/>
      <c r="B75" s="299" t="s">
        <v>216</v>
      </c>
      <c r="C75" s="300"/>
      <c r="D75" s="300">
        <v>999</v>
      </c>
      <c r="E75" s="300">
        <v>4</v>
      </c>
      <c r="F75" s="861">
        <f t="shared" si="44"/>
        <v>0</v>
      </c>
      <c r="G75" s="862"/>
      <c r="H75" s="863"/>
      <c r="I75" s="864">
        <f>IFERROR(INDEX(別紙_テンプレート_DB!$P$3:$P$65423,MATCH($D75&amp;"-"&amp;I$2&amp;"-"&amp;$E75,INDEX(別紙_テンプレート_DB!$J$3:$J$65423&amp;"-"&amp;別紙_テンプレート_DB!$M$3:$M$65423&amp;"-"&amp;別紙_テンプレート_DB!$N$3:$N$65423,),0)),0)</f>
        <v>0</v>
      </c>
      <c r="J75" s="865"/>
      <c r="K75" s="866"/>
      <c r="L75" s="867">
        <f>IFERROR(INDEX(別紙_テンプレート_DB!$P$3:$P$65423,MATCH($D75&amp;"-"&amp;L$2&amp;"-"&amp;$E75,INDEX(別紙_テンプレート_DB!$J$3:$J$65423&amp;"-"&amp;別紙_テンプレート_DB!$M$3:$M$65423&amp;"-"&amp;別紙_テンプレート_DB!$N$3:$N$65423,),0)),0)</f>
        <v>0</v>
      </c>
      <c r="M75" s="865"/>
      <c r="N75" s="866"/>
      <c r="O75" s="532"/>
      <c r="P75" s="535"/>
      <c r="Q75" s="532"/>
      <c r="R75" s="532"/>
      <c r="S75" s="535"/>
      <c r="T75" s="532"/>
      <c r="U75" s="532"/>
      <c r="V75" s="535"/>
      <c r="W75" s="532"/>
      <c r="X75" s="532"/>
      <c r="Y75" s="535"/>
      <c r="Z75" s="532"/>
    </row>
  </sheetData>
  <sheetProtection insertColumns="0" insertRows="0"/>
  <dataConsolidate/>
  <mergeCells count="110">
    <mergeCell ref="A1:G1"/>
    <mergeCell ref="A2:B2"/>
    <mergeCell ref="F2:H2"/>
    <mergeCell ref="I2:K2"/>
    <mergeCell ref="L2:N2"/>
    <mergeCell ref="O2:Q2"/>
    <mergeCell ref="R2:T2"/>
    <mergeCell ref="U2:W2"/>
    <mergeCell ref="X2:Z2"/>
    <mergeCell ref="A4:B4"/>
    <mergeCell ref="H4:H5"/>
    <mergeCell ref="K4:K5"/>
    <mergeCell ref="N4:N5"/>
    <mergeCell ref="Q4:Q5"/>
    <mergeCell ref="T4:T5"/>
    <mergeCell ref="W4:W5"/>
    <mergeCell ref="Z4:Z5"/>
    <mergeCell ref="A5:B5"/>
    <mergeCell ref="A6:A12"/>
    <mergeCell ref="A13:B13"/>
    <mergeCell ref="Q13:Q14"/>
    <mergeCell ref="T13:T14"/>
    <mergeCell ref="W13:W14"/>
    <mergeCell ref="Z13:Z14"/>
    <mergeCell ref="A14:B14"/>
    <mergeCell ref="F14:H14"/>
    <mergeCell ref="W22:W23"/>
    <mergeCell ref="Z22:Z23"/>
    <mergeCell ref="A23:B23"/>
    <mergeCell ref="F23:H23"/>
    <mergeCell ref="I23:K23"/>
    <mergeCell ref="L23:N23"/>
    <mergeCell ref="I14:K14"/>
    <mergeCell ref="L14:N14"/>
    <mergeCell ref="A15:A21"/>
    <mergeCell ref="F21:H21"/>
    <mergeCell ref="I21:K21"/>
    <mergeCell ref="L21:N21"/>
    <mergeCell ref="A24:A30"/>
    <mergeCell ref="F30:H30"/>
    <mergeCell ref="I30:K30"/>
    <mergeCell ref="L30:N30"/>
    <mergeCell ref="A31:B31"/>
    <mergeCell ref="Q31:Q32"/>
    <mergeCell ref="A22:B22"/>
    <mergeCell ref="Q22:Q23"/>
    <mergeCell ref="T22:T23"/>
    <mergeCell ref="A33:A39"/>
    <mergeCell ref="F39:H39"/>
    <mergeCell ref="I39:K39"/>
    <mergeCell ref="L39:N39"/>
    <mergeCell ref="A40:B40"/>
    <mergeCell ref="Q40:Q41"/>
    <mergeCell ref="T31:T32"/>
    <mergeCell ref="W31:W32"/>
    <mergeCell ref="Z31:Z32"/>
    <mergeCell ref="A32:B32"/>
    <mergeCell ref="F32:H32"/>
    <mergeCell ref="I32:K32"/>
    <mergeCell ref="L32:N32"/>
    <mergeCell ref="A42:A48"/>
    <mergeCell ref="F48:H48"/>
    <mergeCell ref="I48:K48"/>
    <mergeCell ref="L48:N48"/>
    <mergeCell ref="A49:B49"/>
    <mergeCell ref="Q49:Q50"/>
    <mergeCell ref="T40:T41"/>
    <mergeCell ref="W40:W41"/>
    <mergeCell ref="Z40:Z41"/>
    <mergeCell ref="A41:B41"/>
    <mergeCell ref="F41:H41"/>
    <mergeCell ref="I41:K41"/>
    <mergeCell ref="L41:N41"/>
    <mergeCell ref="A51:A57"/>
    <mergeCell ref="F57:H57"/>
    <mergeCell ref="I57:K57"/>
    <mergeCell ref="L57:N57"/>
    <mergeCell ref="A58:B58"/>
    <mergeCell ref="Q58:Q59"/>
    <mergeCell ref="T49:T50"/>
    <mergeCell ref="W49:W50"/>
    <mergeCell ref="Z49:Z50"/>
    <mergeCell ref="A50:B50"/>
    <mergeCell ref="F50:H50"/>
    <mergeCell ref="I50:K50"/>
    <mergeCell ref="L50:N50"/>
    <mergeCell ref="A60:A66"/>
    <mergeCell ref="F66:H66"/>
    <mergeCell ref="I66:K66"/>
    <mergeCell ref="L66:N66"/>
    <mergeCell ref="A67:B67"/>
    <mergeCell ref="Q67:Q68"/>
    <mergeCell ref="T58:T59"/>
    <mergeCell ref="W58:W59"/>
    <mergeCell ref="Z58:Z59"/>
    <mergeCell ref="A59:B59"/>
    <mergeCell ref="F59:H59"/>
    <mergeCell ref="I59:K59"/>
    <mergeCell ref="L59:N59"/>
    <mergeCell ref="A69:A75"/>
    <mergeCell ref="F75:H75"/>
    <mergeCell ref="I75:K75"/>
    <mergeCell ref="L75:N75"/>
    <mergeCell ref="T67:T68"/>
    <mergeCell ref="W67:W68"/>
    <mergeCell ref="Z67:Z68"/>
    <mergeCell ref="A68:B68"/>
    <mergeCell ref="F68:H68"/>
    <mergeCell ref="I68:K68"/>
    <mergeCell ref="L68:N68"/>
  </mergeCells>
  <phoneticPr fontId="2"/>
  <pageMargins left="0.39370078740157483" right="0.39370078740157483" top="0.94488188976377963" bottom="0.70866141732283472" header="0.59055118110236227" footer="0.51181102362204722"/>
  <pageSetup paperSize="9" scale="91" orientation="landscape" r:id="rId1"/>
  <headerFooter>
    <oddFooter>&amp;L&amp;"HGPｺﾞｼｯｸM,ﾒﾃﾞｨｳﾑ"作成日：&amp;D&amp;C&amp;"HGPｺﾞｼｯｸM,ﾒﾃﾞｨｳﾑ"&amp;F/&amp;A&amp;R©2024 SMS DataTech Corporation. All rights reserved.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Y56"/>
  <sheetViews>
    <sheetView zoomScaleNormal="100" zoomScaleSheetLayoutView="100" workbookViewId="0">
      <selection activeCell="Q33" sqref="Q33"/>
    </sheetView>
  </sheetViews>
  <sheetFormatPr defaultColWidth="8" defaultRowHeight="18.899999999999999" customHeight="1" x14ac:dyDescent="0.45"/>
  <cols>
    <col min="1" max="1" width="1.19921875" style="106" customWidth="1"/>
    <col min="2" max="2" width="6" style="321" customWidth="1"/>
    <col min="3" max="3" width="4.3984375" style="321" hidden="1" customWidth="1"/>
    <col min="4" max="4" width="1.8984375" style="321" hidden="1" customWidth="1"/>
    <col min="5" max="5" width="11.3984375" style="106" customWidth="1"/>
    <col min="6" max="6" width="4.59765625" style="266" customWidth="1"/>
    <col min="7" max="7" width="11.3984375" style="106" customWidth="1"/>
    <col min="8" max="8" width="9.296875" style="487" customWidth="1"/>
    <col min="9" max="9" width="4.59765625" style="323" customWidth="1"/>
    <col min="10" max="10" width="9.3984375" style="487" customWidth="1"/>
    <col min="11" max="11" width="8.796875" style="322" customWidth="1"/>
    <col min="12" max="12" width="4.59765625" style="323" customWidth="1"/>
    <col min="13" max="14" width="8.796875" style="322" customWidth="1"/>
    <col min="15" max="15" width="4.59765625" style="323" customWidth="1"/>
    <col min="16" max="17" width="8.796875" style="322" customWidth="1"/>
    <col min="18" max="18" width="4.59765625" style="323" customWidth="1"/>
    <col min="19" max="20" width="8.796875" style="322" customWidth="1"/>
    <col min="21" max="21" width="4.59765625" style="323" customWidth="1"/>
    <col min="22" max="23" width="8.796875" style="322" customWidth="1"/>
    <col min="24" max="24" width="4.59765625" style="323" customWidth="1"/>
    <col min="25" max="25" width="8.796875" style="322" customWidth="1"/>
    <col min="26" max="16384" width="8" style="106"/>
  </cols>
  <sheetData>
    <row r="1" spans="1:25" ht="20.100000000000001" customHeight="1" x14ac:dyDescent="0.45">
      <c r="A1" s="924" t="s">
        <v>244</v>
      </c>
      <c r="B1" s="925"/>
      <c r="C1" s="925"/>
      <c r="D1" s="925"/>
      <c r="E1" s="926"/>
      <c r="F1" s="337"/>
      <c r="G1" s="337"/>
      <c r="H1" s="100"/>
      <c r="I1" s="105"/>
      <c r="J1" s="102"/>
      <c r="K1" s="152"/>
      <c r="L1" s="105"/>
      <c r="M1" s="153"/>
      <c r="N1" s="152"/>
      <c r="O1" s="105"/>
      <c r="P1" s="152"/>
      <c r="Q1" s="152"/>
      <c r="R1" s="105"/>
      <c r="S1" s="152"/>
      <c r="T1" s="152"/>
      <c r="U1" s="105"/>
      <c r="V1" s="152"/>
      <c r="W1" s="152"/>
      <c r="X1" s="105"/>
      <c r="Y1" s="152"/>
    </row>
    <row r="2" spans="1:25" ht="15" customHeight="1" x14ac:dyDescent="0.45">
      <c r="A2" s="338"/>
      <c r="B2" s="339" t="s">
        <v>189</v>
      </c>
      <c r="C2" s="340"/>
      <c r="D2" s="340"/>
      <c r="E2" s="927" t="str">
        <f>YEAR(H2)-1978+1&amp;"期計"</f>
        <v>43期計</v>
      </c>
      <c r="F2" s="928"/>
      <c r="G2" s="929"/>
      <c r="H2" s="930">
        <v>43921</v>
      </c>
      <c r="I2" s="931"/>
      <c r="J2" s="932"/>
      <c r="K2" s="933">
        <v>43920</v>
      </c>
      <c r="L2" s="931"/>
      <c r="M2" s="932"/>
      <c r="N2" s="796"/>
      <c r="O2" s="783"/>
      <c r="P2" s="783"/>
      <c r="Q2" s="783"/>
      <c r="R2" s="783"/>
      <c r="S2" s="783"/>
      <c r="T2" s="783"/>
      <c r="U2" s="783"/>
      <c r="V2" s="783"/>
      <c r="W2" s="783"/>
      <c r="X2" s="783"/>
      <c r="Y2" s="783"/>
    </row>
    <row r="3" spans="1:25" ht="6" hidden="1" customHeight="1" x14ac:dyDescent="0.45">
      <c r="A3" s="338"/>
      <c r="B3" s="341"/>
      <c r="C3" s="342"/>
      <c r="D3" s="342"/>
      <c r="E3" s="343" t="s">
        <v>190</v>
      </c>
      <c r="F3" s="344"/>
      <c r="G3" s="345" t="s">
        <v>191</v>
      </c>
      <c r="H3" s="346" t="s">
        <v>208</v>
      </c>
      <c r="I3" s="346"/>
      <c r="J3" s="347" t="s">
        <v>191</v>
      </c>
      <c r="K3" s="348" t="s">
        <v>208</v>
      </c>
      <c r="L3" s="346"/>
      <c r="M3" s="349" t="s">
        <v>191</v>
      </c>
      <c r="N3" s="529"/>
      <c r="O3" s="527"/>
      <c r="P3" s="529"/>
      <c r="Q3" s="529"/>
      <c r="R3" s="527"/>
      <c r="S3" s="529"/>
      <c r="T3" s="529"/>
      <c r="U3" s="527"/>
      <c r="V3" s="529"/>
      <c r="W3" s="529"/>
      <c r="X3" s="527"/>
      <c r="Y3" s="529"/>
    </row>
    <row r="4" spans="1:25" ht="20.100000000000001" customHeight="1" x14ac:dyDescent="0.45">
      <c r="A4" s="338"/>
      <c r="B4" s="350" t="s">
        <v>245</v>
      </c>
      <c r="C4" s="351"/>
      <c r="D4" s="351"/>
      <c r="E4" s="352">
        <f>SUMIF(H$3:M$3,$E$3,H4:M4)</f>
        <v>0</v>
      </c>
      <c r="F4" s="919">
        <f>IF(ISERROR(E4/G4),0,E4/G4)</f>
        <v>0</v>
      </c>
      <c r="G4" s="920">
        <f>SUMIF(H$3:M$3,$G$3,H4:M4)</f>
        <v>0</v>
      </c>
      <c r="H4" s="353">
        <f>SUM(H11,H13,H15)</f>
        <v>0</v>
      </c>
      <c r="I4" s="919">
        <f>IF(ISERROR(H4/J4),0,H4/J4)</f>
        <v>0</v>
      </c>
      <c r="J4" s="922">
        <f>SUM(J11,J13,J15)</f>
        <v>0</v>
      </c>
      <c r="K4" s="353">
        <f>SUM(K11,K13,K15)</f>
        <v>0</v>
      </c>
      <c r="L4" s="919">
        <f>IF(ISERROR(K4/M4),0,K4/M4)</f>
        <v>0</v>
      </c>
      <c r="M4" s="922">
        <f>SUM(M11,M13,M15)</f>
        <v>0</v>
      </c>
      <c r="N4" s="532"/>
      <c r="O4" s="915"/>
      <c r="P4" s="868"/>
      <c r="Q4" s="532"/>
      <c r="R4" s="915"/>
      <c r="S4" s="868"/>
      <c r="T4" s="532"/>
      <c r="U4" s="915"/>
      <c r="V4" s="868"/>
      <c r="W4" s="532"/>
      <c r="X4" s="915"/>
      <c r="Y4" s="868"/>
    </row>
    <row r="5" spans="1:25" s="360" customFormat="1" ht="9.9" customHeight="1" x14ac:dyDescent="0.45">
      <c r="A5" s="338"/>
      <c r="B5" s="354" t="s">
        <v>246</v>
      </c>
      <c r="C5" s="355"/>
      <c r="D5" s="355"/>
      <c r="E5" s="356">
        <f>IF(ISERROR(E4/#REF!),0,IF(#REF!&lt;=0,0,E4/#REF!))</f>
        <v>0</v>
      </c>
      <c r="F5" s="916"/>
      <c r="G5" s="921"/>
      <c r="H5" s="357">
        <f>IF(ISERROR(H4/#REF!),0,IF(#REF!&lt;=0,0,H4/#REF!))</f>
        <v>0</v>
      </c>
      <c r="I5" s="916"/>
      <c r="J5" s="923"/>
      <c r="K5" s="358">
        <f>IF(ISERROR(K4/#REF!),0,IF(#REF!&lt;=0,0,K4/#REF!))</f>
        <v>0</v>
      </c>
      <c r="L5" s="916"/>
      <c r="M5" s="923"/>
      <c r="N5" s="359"/>
      <c r="O5" s="915"/>
      <c r="P5" s="868"/>
      <c r="Q5" s="359"/>
      <c r="R5" s="915"/>
      <c r="S5" s="868"/>
      <c r="T5" s="359"/>
      <c r="U5" s="915"/>
      <c r="V5" s="868"/>
      <c r="W5" s="359"/>
      <c r="X5" s="915"/>
      <c r="Y5" s="868"/>
    </row>
    <row r="6" spans="1:25" ht="15" customHeight="1" x14ac:dyDescent="0.45">
      <c r="A6" s="338"/>
      <c r="B6" s="361" t="s">
        <v>247</v>
      </c>
      <c r="C6" s="362"/>
      <c r="D6" s="362" t="s">
        <v>248</v>
      </c>
      <c r="E6" s="363">
        <f>SUMIF(H$3:M$3,$E$3,H6:M6)</f>
        <v>0</v>
      </c>
      <c r="F6" s="916">
        <f>IF(ISERROR(E6/G4),0,E6/G4)</f>
        <v>0</v>
      </c>
      <c r="G6" s="921"/>
      <c r="H6" s="364">
        <f>SUMIF($D$20:$D$54,$D$6,H$20:H$54)</f>
        <v>0</v>
      </c>
      <c r="I6" s="916">
        <f>IF(ISERROR(H6/J6),0,H6/J6)</f>
        <v>0</v>
      </c>
      <c r="J6" s="923"/>
      <c r="K6" s="364">
        <f>SUMIF($D$20:$D$54,$D$6,K$20:K$54)</f>
        <v>0</v>
      </c>
      <c r="L6" s="916">
        <f>IF(ISERROR(K6/M6),0,K6/M6)</f>
        <v>0</v>
      </c>
      <c r="M6" s="923"/>
      <c r="N6" s="532"/>
      <c r="O6" s="915"/>
      <c r="P6" s="868"/>
      <c r="Q6" s="532"/>
      <c r="R6" s="915"/>
      <c r="S6" s="868"/>
      <c r="T6" s="532"/>
      <c r="U6" s="915"/>
      <c r="V6" s="868"/>
      <c r="W6" s="532"/>
      <c r="X6" s="915"/>
      <c r="Y6" s="868"/>
    </row>
    <row r="7" spans="1:25" s="360" customFormat="1" ht="9.9" customHeight="1" x14ac:dyDescent="0.45">
      <c r="A7" s="338"/>
      <c r="B7" s="354" t="s">
        <v>246</v>
      </c>
      <c r="C7" s="355"/>
      <c r="D7" s="355"/>
      <c r="E7" s="356" t="str">
        <f>IF(ISERROR(E6/#REF!),"-",IF(OR(#REF!&lt;=0,E6&lt;=0),IF(E6&lt;=#REF!,"-","+"),E6/#REF!))</f>
        <v>-</v>
      </c>
      <c r="F7" s="916"/>
      <c r="G7" s="365">
        <f>IF(ISERROR(G4/#REF!),0,IF(#REF!=0,0,G4/#REF!))</f>
        <v>0</v>
      </c>
      <c r="H7" s="366" t="str">
        <f>IF(ISERROR(H6/#REF!),"-",IF(OR(#REF!&lt;=0,H6&lt;=0),IF(H6&lt;=#REF!,"-","+"),H6/#REF!))</f>
        <v>-</v>
      </c>
      <c r="I7" s="916"/>
      <c r="J7" s="367">
        <f>IF(ISERROR(J4/#REF!),0,IF(#REF!=0,0,J4/#REF!))</f>
        <v>0</v>
      </c>
      <c r="K7" s="368" t="str">
        <f>IF(ISERROR(K6/#REF!),"-",IF(OR(#REF!&lt;=0,K6&lt;=0),IF(K6&lt;=#REF!,"-","+"),K6/#REF!))</f>
        <v>-</v>
      </c>
      <c r="L7" s="916"/>
      <c r="M7" s="369">
        <f>IF(ISERROR(M4/#REF!),0,IF(#REF!=0,0,M4/#REF!))</f>
        <v>0</v>
      </c>
      <c r="N7" s="359"/>
      <c r="O7" s="915"/>
      <c r="P7" s="359"/>
      <c r="Q7" s="359"/>
      <c r="R7" s="915"/>
      <c r="S7" s="359"/>
      <c r="T7" s="359"/>
      <c r="U7" s="915"/>
      <c r="V7" s="359"/>
      <c r="W7" s="359"/>
      <c r="X7" s="915"/>
      <c r="Y7" s="359"/>
    </row>
    <row r="8" spans="1:25" ht="15" hidden="1" customHeight="1" x14ac:dyDescent="0.45">
      <c r="A8" s="338"/>
      <c r="B8" s="361" t="s">
        <v>249</v>
      </c>
      <c r="C8" s="362"/>
      <c r="D8" s="362" t="s">
        <v>250</v>
      </c>
      <c r="E8" s="363">
        <f>SUMIF(H$3:M$3,$E$3,H8:M8)</f>
        <v>0</v>
      </c>
      <c r="F8" s="916">
        <f>IF(ISERROR(E8/G4),0,E8/G4)</f>
        <v>0</v>
      </c>
      <c r="G8" s="365"/>
      <c r="H8" s="370">
        <f>SUMIF($D$20:$D$54,$D$8,H$20:H$54)</f>
        <v>0</v>
      </c>
      <c r="I8" s="371"/>
      <c r="J8" s="367"/>
      <c r="K8" s="364">
        <f>SUMIF($D$20:$D$54,$D$8,K$20:K$54)</f>
        <v>0</v>
      </c>
      <c r="L8" s="372"/>
      <c r="M8" s="369"/>
      <c r="N8" s="532"/>
      <c r="O8" s="373"/>
      <c r="P8" s="359"/>
      <c r="Q8" s="532"/>
      <c r="R8" s="373"/>
      <c r="S8" s="359"/>
      <c r="T8" s="532"/>
      <c r="U8" s="373"/>
      <c r="V8" s="359"/>
      <c r="W8" s="532"/>
      <c r="X8" s="373"/>
      <c r="Y8" s="359"/>
    </row>
    <row r="9" spans="1:25" s="360" customFormat="1" ht="9.9" hidden="1" customHeight="1" x14ac:dyDescent="0.45">
      <c r="A9" s="338"/>
      <c r="B9" s="354" t="s">
        <v>246</v>
      </c>
      <c r="C9" s="355"/>
      <c r="D9" s="355"/>
      <c r="E9" s="374" t="str">
        <f>IF(ISERROR(E8/#REF!),"-",IF(OR(#REF!&lt;=0,E8&lt;=0),IF(E8&lt;=#REF!,"-","+"),E8/#REF!))</f>
        <v>-</v>
      </c>
      <c r="F9" s="913"/>
      <c r="G9" s="365"/>
      <c r="H9" s="366" t="str">
        <f>IF(ISERROR(H8/#REF!),"-",IF(OR(#REF!&lt;=0,H8&lt;=0),IF(H8&lt;=#REF!,"-","+"),H8/#REF!))</f>
        <v>-</v>
      </c>
      <c r="I9" s="375"/>
      <c r="J9" s="376"/>
      <c r="K9" s="368" t="str">
        <f>IF(ISERROR(K8/#REF!),"-",IF(OR(#REF!&lt;=0,K8&lt;=0),IF(K8&lt;=#REF!,"-","+"),K8/#REF!))</f>
        <v>-</v>
      </c>
      <c r="L9" s="377"/>
      <c r="M9" s="378"/>
      <c r="N9" s="359"/>
      <c r="O9" s="379"/>
      <c r="P9" s="359"/>
      <c r="Q9" s="359"/>
      <c r="R9" s="379"/>
      <c r="S9" s="359"/>
      <c r="T9" s="359"/>
      <c r="U9" s="379"/>
      <c r="V9" s="359"/>
      <c r="W9" s="359"/>
      <c r="X9" s="379"/>
      <c r="Y9" s="359"/>
    </row>
    <row r="10" spans="1:25" ht="18.899999999999999" hidden="1" customHeight="1" x14ac:dyDescent="0.45">
      <c r="A10" s="338"/>
      <c r="B10" s="380" t="s">
        <v>251</v>
      </c>
      <c r="C10" s="381"/>
      <c r="D10" s="381"/>
      <c r="E10" s="382">
        <f>SUMIF(H$3:M$3,$E$3,H10:M10)</f>
        <v>0</v>
      </c>
      <c r="F10" s="383">
        <f>E10-G10</f>
        <v>0</v>
      </c>
      <c r="G10" s="384">
        <f>SUMIF(H$3:M$3,$G$3,H10:M10)</f>
        <v>0</v>
      </c>
      <c r="H10" s="385"/>
      <c r="I10" s="383"/>
      <c r="J10" s="386"/>
      <c r="K10" s="387"/>
      <c r="L10" s="388"/>
      <c r="M10" s="389"/>
      <c r="N10" s="532"/>
      <c r="O10" s="390"/>
      <c r="P10" s="532"/>
      <c r="Q10" s="532"/>
      <c r="R10" s="390"/>
      <c r="S10" s="532"/>
      <c r="T10" s="532"/>
      <c r="U10" s="390"/>
      <c r="V10" s="532"/>
      <c r="W10" s="532"/>
      <c r="X10" s="390"/>
      <c r="Y10" s="532"/>
    </row>
    <row r="11" spans="1:25" ht="15" customHeight="1" x14ac:dyDescent="0.45">
      <c r="A11" s="338"/>
      <c r="B11" s="350" t="s">
        <v>252</v>
      </c>
      <c r="C11" s="351"/>
      <c r="D11" s="350">
        <v>1</v>
      </c>
      <c r="E11" s="391">
        <f>SUMIF(H$3:M$3,$E$3,H11:M11)</f>
        <v>0</v>
      </c>
      <c r="F11" s="917">
        <f>IF(ISERROR(E11/G11),0,E11/G11)</f>
        <v>0</v>
      </c>
      <c r="G11" s="533">
        <f>SUMIF(H$3:M$3,$G$3,H11:M11)</f>
        <v>0</v>
      </c>
      <c r="H11" s="353">
        <f>SUMIF($D$26:$D$54,$D$11,H$26:H$54)</f>
        <v>0</v>
      </c>
      <c r="I11" s="918">
        <f>IF(ISERROR(H11/J11),0,H11/J11)</f>
        <v>0</v>
      </c>
      <c r="J11" s="392">
        <f>SUMIF($D$26:$D$54,$D$11,J$26:J$54)</f>
        <v>0</v>
      </c>
      <c r="K11" s="353">
        <f>SUMIF($D$26:$D$54,$D$11,K$26:K$54)</f>
        <v>0</v>
      </c>
      <c r="L11" s="918">
        <f>IF(ISERROR(K11/M11),0,K11/M11)</f>
        <v>0</v>
      </c>
      <c r="M11" s="392">
        <f>SUMIF($D$26:$D$54,$D$11,M$26:M$54)</f>
        <v>0</v>
      </c>
      <c r="N11" s="532"/>
      <c r="O11" s="901"/>
      <c r="P11" s="532"/>
      <c r="Q11" s="532"/>
      <c r="R11" s="901"/>
      <c r="S11" s="532"/>
      <c r="T11" s="532"/>
      <c r="U11" s="901"/>
      <c r="V11" s="532"/>
      <c r="W11" s="532"/>
      <c r="X11" s="901"/>
      <c r="Y11" s="532"/>
    </row>
    <row r="12" spans="1:25" s="398" customFormat="1" ht="9.9" customHeight="1" x14ac:dyDescent="0.45">
      <c r="A12" s="338"/>
      <c r="B12" s="393" t="s">
        <v>246</v>
      </c>
      <c r="C12" s="394"/>
      <c r="D12" s="393"/>
      <c r="E12" s="374">
        <f>IF(ISERROR(E11/#REF!),0,IF(#REF!&lt;=0,0,E11/#REF!))</f>
        <v>0</v>
      </c>
      <c r="F12" s="910"/>
      <c r="G12" s="395">
        <f>IF(ISERROR(G11/#REF!),0,IF(#REF!=0,0,G11/#REF!))</f>
        <v>0</v>
      </c>
      <c r="H12" s="357">
        <f>IF(ISERROR(H11/#REF!),0,IF(#REF!&lt;=0,0,H11/#REF!))</f>
        <v>0</v>
      </c>
      <c r="I12" s="914"/>
      <c r="J12" s="396">
        <f>IF(ISERROR(J11/#REF!),0,IF(#REF!=0,0,J11/#REF!))</f>
        <v>0</v>
      </c>
      <c r="K12" s="357">
        <f>IF(ISERROR(K11/#REF!),0,IF(#REF!&lt;=0,0,K11/#REF!))</f>
        <v>0</v>
      </c>
      <c r="L12" s="914"/>
      <c r="M12" s="396">
        <f>IF(ISERROR(M11/#REF!),0,IF(#REF!=0,0,M11/#REF!))</f>
        <v>0</v>
      </c>
      <c r="N12" s="397"/>
      <c r="O12" s="901"/>
      <c r="P12" s="397"/>
      <c r="Q12" s="397"/>
      <c r="R12" s="901"/>
      <c r="S12" s="397"/>
      <c r="T12" s="397"/>
      <c r="U12" s="901"/>
      <c r="V12" s="397"/>
      <c r="W12" s="397"/>
      <c r="X12" s="901"/>
      <c r="Y12" s="397"/>
    </row>
    <row r="13" spans="1:25" ht="15" customHeight="1" x14ac:dyDescent="0.45">
      <c r="A13" s="338"/>
      <c r="B13" s="399" t="s">
        <v>253</v>
      </c>
      <c r="C13" s="400"/>
      <c r="D13" s="399">
        <v>2</v>
      </c>
      <c r="E13" s="401">
        <f>SUMIF(H$3:M$3,$E$3,H13:M13)</f>
        <v>0</v>
      </c>
      <c r="F13" s="910">
        <f>IF(ISERROR(E13/G13),0,E13/G13)</f>
        <v>0</v>
      </c>
      <c r="G13" s="402">
        <f>SUMIF(H$3:M$3,$G$3,H13:M13)</f>
        <v>0</v>
      </c>
      <c r="H13" s="403">
        <f>SUMIF($D$26:$D$54,$D$13,H$26:H$54)</f>
        <v>0</v>
      </c>
      <c r="I13" s="912">
        <f>IF(ISERROR(H13/J13),0,H13/J13)</f>
        <v>0</v>
      </c>
      <c r="J13" s="404">
        <f>SUMIF($D$26:$D$54,$D$13,J$26:J$54)</f>
        <v>0</v>
      </c>
      <c r="K13" s="403">
        <f>SUMIF($D$26:$D$54,$D$13,K$26:K$54)</f>
        <v>0</v>
      </c>
      <c r="L13" s="912">
        <f>IF(ISERROR(K13/M13),0,K13/M13)</f>
        <v>0</v>
      </c>
      <c r="M13" s="404">
        <f>SUMIF($D$26:$D$54,$D$13,M$26:M$54)</f>
        <v>0</v>
      </c>
      <c r="N13" s="532"/>
      <c r="O13" s="901"/>
      <c r="P13" s="532"/>
      <c r="Q13" s="532"/>
      <c r="R13" s="901"/>
      <c r="S13" s="532"/>
      <c r="T13" s="532"/>
      <c r="U13" s="901"/>
      <c r="V13" s="532"/>
      <c r="W13" s="532"/>
      <c r="X13" s="901"/>
      <c r="Y13" s="532"/>
    </row>
    <row r="14" spans="1:25" s="398" customFormat="1" ht="9.9" customHeight="1" x14ac:dyDescent="0.45">
      <c r="A14" s="338"/>
      <c r="B14" s="393" t="s">
        <v>246</v>
      </c>
      <c r="C14" s="394"/>
      <c r="D14" s="393"/>
      <c r="E14" s="374">
        <f>IF(ISERROR(E13/#REF!),0,IF(#REF!&lt;=0,0,E13/#REF!))</f>
        <v>0</v>
      </c>
      <c r="F14" s="910"/>
      <c r="G14" s="395">
        <f>IF(ISERROR(G13/#REF!),0,IF(#REF!=0,0,G13/#REF!))</f>
        <v>0</v>
      </c>
      <c r="H14" s="357">
        <f>IF(ISERROR(H13/#REF!),0,IF(#REF!&lt;=0,0,H13/#REF!))</f>
        <v>0</v>
      </c>
      <c r="I14" s="914"/>
      <c r="J14" s="396">
        <f>IF(ISERROR(J13/#REF!),0,IF(#REF!=0,0,J13/#REF!))</f>
        <v>0</v>
      </c>
      <c r="K14" s="357">
        <f>IF(ISERROR(K13/#REF!),0,IF(#REF!&lt;=0,0,K13/#REF!))</f>
        <v>0</v>
      </c>
      <c r="L14" s="914"/>
      <c r="M14" s="396">
        <f>IF(ISERROR(M13/#REF!),0,IF(#REF!=0,0,M13/#REF!))</f>
        <v>0</v>
      </c>
      <c r="N14" s="397"/>
      <c r="O14" s="901"/>
      <c r="P14" s="397"/>
      <c r="Q14" s="397"/>
      <c r="R14" s="901"/>
      <c r="S14" s="397"/>
      <c r="T14" s="397"/>
      <c r="U14" s="901"/>
      <c r="V14" s="397"/>
      <c r="W14" s="397"/>
      <c r="X14" s="901"/>
      <c r="Y14" s="397"/>
    </row>
    <row r="15" spans="1:25" ht="15" hidden="1" customHeight="1" x14ac:dyDescent="0.45">
      <c r="A15" s="338"/>
      <c r="B15" s="399" t="s">
        <v>254</v>
      </c>
      <c r="C15" s="400"/>
      <c r="D15" s="399">
        <v>9</v>
      </c>
      <c r="E15" s="401">
        <f>SUMIF(H$3:M$3,$E$3,H15:M15)</f>
        <v>0</v>
      </c>
      <c r="F15" s="910">
        <f>IF(ISERROR(E15/G15),0,E15/G15)</f>
        <v>0</v>
      </c>
      <c r="G15" s="402">
        <f>SUMIF(H$3:M$3,$G$3,H15:M15)</f>
        <v>0</v>
      </c>
      <c r="H15" s="405">
        <f>SUMIF($D$26:$D$54,$D$15,H$26:H$54)</f>
        <v>0</v>
      </c>
      <c r="I15" s="912">
        <f>IF(ISERROR(H15/J15),0,H15/J15)</f>
        <v>0</v>
      </c>
      <c r="J15" s="406">
        <f>SUMIF($D$26:$D$54,$D$15,J$26:J$54)</f>
        <v>0</v>
      </c>
      <c r="K15" s="405">
        <f>SUMIF($D$26:$D$54,$D$15,K$26:K$54)</f>
        <v>0</v>
      </c>
      <c r="L15" s="912">
        <f>IF(ISERROR(K15/M15),0,K15/M15)</f>
        <v>0</v>
      </c>
      <c r="M15" s="406">
        <f>SUMIF($D$26:$D$54,$D$15,M$26:M$54)</f>
        <v>0</v>
      </c>
      <c r="N15" s="532"/>
      <c r="O15" s="901"/>
      <c r="P15" s="532"/>
      <c r="Q15" s="532"/>
      <c r="R15" s="901"/>
      <c r="S15" s="532"/>
      <c r="T15" s="532"/>
      <c r="U15" s="901"/>
      <c r="V15" s="532"/>
      <c r="W15" s="532"/>
      <c r="X15" s="901"/>
      <c r="Y15" s="532"/>
    </row>
    <row r="16" spans="1:25" s="398" customFormat="1" ht="9.9" hidden="1" customHeight="1" x14ac:dyDescent="0.45">
      <c r="A16" s="338"/>
      <c r="B16" s="354" t="s">
        <v>246</v>
      </c>
      <c r="C16" s="407"/>
      <c r="D16" s="408"/>
      <c r="E16" s="374">
        <f>IF(ISERROR(E15/#REF!),0,IF(#REF!&lt;=0,0,E15/#REF!))</f>
        <v>0</v>
      </c>
      <c r="F16" s="911"/>
      <c r="G16" s="409">
        <f>IF(ISERROR(G15/#REF!),0,IF(#REF!=0,0,G15/#REF!))</f>
        <v>0</v>
      </c>
      <c r="H16" s="410">
        <f>IF(ISERROR(H15/#REF!),0,IF(#REF!&lt;=0,0,H15/#REF!))</f>
        <v>0</v>
      </c>
      <c r="I16" s="913"/>
      <c r="J16" s="367">
        <f>IF(ISERROR(J15/#REF!),0,IF(#REF!=0,0,J15/#REF!))</f>
        <v>0</v>
      </c>
      <c r="K16" s="410">
        <f>IF(ISERROR(K15/#REF!),0,IF(#REF!&lt;=0,0,K15/#REF!))</f>
        <v>0</v>
      </c>
      <c r="L16" s="913"/>
      <c r="M16" s="367">
        <f>IF(ISERROR(M15/#REF!),0,IF(#REF!=0,0,M15/#REF!))</f>
        <v>0</v>
      </c>
      <c r="N16" s="397"/>
      <c r="O16" s="901"/>
      <c r="P16" s="397"/>
      <c r="Q16" s="397"/>
      <c r="R16" s="901"/>
      <c r="S16" s="397"/>
      <c r="T16" s="397"/>
      <c r="U16" s="901"/>
      <c r="V16" s="397"/>
      <c r="W16" s="397"/>
      <c r="X16" s="901"/>
      <c r="Y16" s="397"/>
    </row>
    <row r="17" spans="1:25" s="421" customFormat="1" ht="15" customHeight="1" x14ac:dyDescent="0.45">
      <c r="A17" s="338"/>
      <c r="B17" s="411" t="s">
        <v>255</v>
      </c>
      <c r="C17" s="412"/>
      <c r="D17" s="412"/>
      <c r="E17" s="413">
        <f>SUMIF(H$3:M$3,$E$3,H17:M17)</f>
        <v>0</v>
      </c>
      <c r="F17" s="414">
        <f>IF(ISERROR(E17/G17),0,E17/G17)</f>
        <v>0</v>
      </c>
      <c r="G17" s="415">
        <f>SUMIF(H$3:M$3,$G$3,H17:M17)</f>
        <v>0</v>
      </c>
      <c r="H17" s="416">
        <f>H42+H55</f>
        <v>0</v>
      </c>
      <c r="I17" s="414">
        <f>IF(ISERROR(H17/J17),0,H17/J17)</f>
        <v>0</v>
      </c>
      <c r="J17" s="417">
        <f>J42+J55</f>
        <v>0</v>
      </c>
      <c r="K17" s="416">
        <f>K42+K55</f>
        <v>0</v>
      </c>
      <c r="L17" s="414">
        <f>IF(ISERROR(K17/M17),0,K17/M17)</f>
        <v>0</v>
      </c>
      <c r="M17" s="417">
        <f>M42+M55</f>
        <v>0</v>
      </c>
      <c r="N17" s="418"/>
      <c r="O17" s="419"/>
      <c r="P17" s="420"/>
      <c r="Q17" s="418"/>
      <c r="R17" s="419"/>
      <c r="S17" s="420"/>
      <c r="T17" s="418"/>
      <c r="U17" s="419"/>
      <c r="V17" s="420"/>
      <c r="W17" s="418"/>
      <c r="X17" s="419"/>
      <c r="Y17" s="420"/>
    </row>
    <row r="18" spans="1:25" s="421" customFormat="1" ht="15" customHeight="1" x14ac:dyDescent="0.45">
      <c r="A18" s="422"/>
      <c r="B18" s="423" t="s">
        <v>256</v>
      </c>
      <c r="C18" s="424"/>
      <c r="D18" s="424"/>
      <c r="E18" s="425">
        <f>E4-E17</f>
        <v>0</v>
      </c>
      <c r="F18" s="426">
        <f>IF(ISERROR(E18/G18),0,E18/G18)</f>
        <v>0</v>
      </c>
      <c r="G18" s="427">
        <f>G4-G17</f>
        <v>0</v>
      </c>
      <c r="H18" s="428">
        <f>H4-H17</f>
        <v>0</v>
      </c>
      <c r="I18" s="426">
        <f>IF(ISERROR(H18/J18),0,H18/J18)</f>
        <v>0</v>
      </c>
      <c r="J18" s="429">
        <f>J4-J17</f>
        <v>0</v>
      </c>
      <c r="K18" s="428">
        <f>K4-K17</f>
        <v>0</v>
      </c>
      <c r="L18" s="426">
        <f>IF(ISERROR(K18/M18),0,K18/M18)</f>
        <v>0</v>
      </c>
      <c r="M18" s="429">
        <f>M4-M17</f>
        <v>0</v>
      </c>
      <c r="N18" s="418"/>
      <c r="O18" s="419"/>
      <c r="P18" s="420"/>
      <c r="Q18" s="418"/>
      <c r="R18" s="419"/>
      <c r="S18" s="420"/>
      <c r="T18" s="418"/>
      <c r="U18" s="419"/>
      <c r="V18" s="420"/>
      <c r="W18" s="418"/>
      <c r="X18" s="419"/>
      <c r="Y18" s="420"/>
    </row>
    <row r="19" spans="1:25" ht="18" customHeight="1" x14ac:dyDescent="0.45">
      <c r="A19" s="338"/>
      <c r="B19" s="906" t="s">
        <v>252</v>
      </c>
      <c r="C19" s="906"/>
      <c r="D19" s="906"/>
      <c r="E19" s="907"/>
      <c r="F19" s="337"/>
      <c r="G19" s="337"/>
      <c r="H19" s="430"/>
      <c r="I19" s="430"/>
      <c r="J19" s="430"/>
      <c r="K19" s="431"/>
      <c r="L19" s="337"/>
      <c r="M19" s="431"/>
      <c r="N19" s="432"/>
      <c r="O19" s="433"/>
      <c r="P19" s="432"/>
      <c r="Q19" s="432"/>
      <c r="R19" s="433"/>
      <c r="S19" s="432"/>
      <c r="T19" s="432"/>
      <c r="U19" s="433"/>
      <c r="V19" s="432"/>
      <c r="W19" s="432"/>
      <c r="X19" s="433"/>
      <c r="Y19" s="432"/>
    </row>
    <row r="20" spans="1:25" ht="18" customHeight="1" x14ac:dyDescent="0.45">
      <c r="A20" s="338"/>
      <c r="B20" s="434" t="s">
        <v>257</v>
      </c>
      <c r="C20" s="435"/>
      <c r="D20" s="435"/>
      <c r="E20" s="436">
        <f>SUMIF(H$3:M$3,$E$3,H20:M20)</f>
        <v>0</v>
      </c>
      <c r="F20" s="902">
        <f>IF(ISERROR(E20/G20),0,E20/G20)</f>
        <v>0</v>
      </c>
      <c r="G20" s="908">
        <f>SUMIF(H$3:M$3,$G$3,H20:M20)</f>
        <v>0</v>
      </c>
      <c r="H20" s="437">
        <f>SUM(H26,H34)</f>
        <v>0</v>
      </c>
      <c r="I20" s="902">
        <f>IF(ISERROR(H20/J20),0,H20/J20)</f>
        <v>0</v>
      </c>
      <c r="J20" s="904">
        <f>SUM(J26,J34)</f>
        <v>0</v>
      </c>
      <c r="K20" s="437">
        <f>SUM(K26,K34)</f>
        <v>0</v>
      </c>
      <c r="L20" s="902">
        <f>IF(ISERROR(K20/M20),0,K20/M20)</f>
        <v>0</v>
      </c>
      <c r="M20" s="904">
        <f>SUM(M26,M34)</f>
        <v>0</v>
      </c>
      <c r="N20" s="532"/>
      <c r="O20" s="899"/>
      <c r="P20" s="868"/>
      <c r="Q20" s="532"/>
      <c r="R20" s="899"/>
      <c r="S20" s="868"/>
      <c r="T20" s="532"/>
      <c r="U20" s="899"/>
      <c r="V20" s="868"/>
      <c r="W20" s="532"/>
      <c r="X20" s="899"/>
      <c r="Y20" s="868"/>
    </row>
    <row r="21" spans="1:25" s="398" customFormat="1" ht="9.9" customHeight="1" x14ac:dyDescent="0.45">
      <c r="A21" s="338"/>
      <c r="B21" s="438" t="s">
        <v>246</v>
      </c>
      <c r="C21" s="439"/>
      <c r="D21" s="439"/>
      <c r="E21" s="440">
        <f>IF(ISERROR(E20/#REF!),0,IF(#REF!&lt;=0,0,E20/#REF!))</f>
        <v>0</v>
      </c>
      <c r="F21" s="903"/>
      <c r="G21" s="909"/>
      <c r="H21" s="441">
        <f>IF(ISERROR(H20/#REF!),0,IF(#REF!&lt;=0,0,H20/#REF!))</f>
        <v>0</v>
      </c>
      <c r="I21" s="903"/>
      <c r="J21" s="905"/>
      <c r="K21" s="441">
        <f>IF(ISERROR(K20/#REF!),0,IF(#REF!&lt;=0,0,K20/#REF!))</f>
        <v>0</v>
      </c>
      <c r="L21" s="903"/>
      <c r="M21" s="905"/>
      <c r="N21" s="397"/>
      <c r="O21" s="899"/>
      <c r="P21" s="868"/>
      <c r="Q21" s="397"/>
      <c r="R21" s="899"/>
      <c r="S21" s="868"/>
      <c r="T21" s="397"/>
      <c r="U21" s="899"/>
      <c r="V21" s="868"/>
      <c r="W21" s="397"/>
      <c r="X21" s="899"/>
      <c r="Y21" s="868"/>
    </row>
    <row r="22" spans="1:25" ht="15" customHeight="1" x14ac:dyDescent="0.45">
      <c r="A22" s="338"/>
      <c r="B22" s="442" t="s">
        <v>247</v>
      </c>
      <c r="C22" s="443"/>
      <c r="D22" s="443" t="s">
        <v>248</v>
      </c>
      <c r="E22" s="444">
        <f>SUMIF(H$3:M$3,$E$3,H22:M22)</f>
        <v>0</v>
      </c>
      <c r="F22" s="900">
        <f>IF(ISERROR(E22/G20),0,E22/G20)</f>
        <v>0</v>
      </c>
      <c r="G22" s="909"/>
      <c r="H22" s="445">
        <f>J20-H20-(IFERROR(INDEX(別紙_テンプレート_DB!サービス_人件一般費_貨物,MATCH(H$2,INDEX(別紙_テンプレート_DB!サービス_年月,),0)),0))</f>
        <v>0</v>
      </c>
      <c r="I22" s="900">
        <f>IF(ISERROR(H22/J20),0,H22/J20)</f>
        <v>0</v>
      </c>
      <c r="J22" s="905"/>
      <c r="K22" s="445">
        <f>M20-K20-(IFERROR(INDEX(別紙_テンプレート_DB!サービス_人件一般費_貨物,MATCH(K$2,INDEX(別紙_テンプレート_DB!サービス_年月,),0)),0))</f>
        <v>0</v>
      </c>
      <c r="L22" s="900">
        <f>IF(ISERROR(K22/M20),0,K22/M20)</f>
        <v>0</v>
      </c>
      <c r="M22" s="905"/>
      <c r="N22" s="532"/>
      <c r="O22" s="901"/>
      <c r="P22" s="868"/>
      <c r="Q22" s="532"/>
      <c r="R22" s="901"/>
      <c r="S22" s="868"/>
      <c r="T22" s="532"/>
      <c r="U22" s="901"/>
      <c r="V22" s="868"/>
      <c r="W22" s="532"/>
      <c r="X22" s="901"/>
      <c r="Y22" s="868"/>
    </row>
    <row r="23" spans="1:25" s="360" customFormat="1" ht="9.9" customHeight="1" x14ac:dyDescent="0.45">
      <c r="A23" s="338"/>
      <c r="B23" s="446" t="s">
        <v>246</v>
      </c>
      <c r="C23" s="447"/>
      <c r="D23" s="447"/>
      <c r="E23" s="448" t="str">
        <f>IF(ISERROR(E22/#REF!),"-",IF(OR(#REF!&lt;=0,E22&lt;=0),IF(E22&lt;=#REF!,"-","+"),E22/#REF!))</f>
        <v>-</v>
      </c>
      <c r="F23" s="898"/>
      <c r="G23" s="449">
        <f>IF(ISERROR(G20/#REF!),0,IF(#REF!=0,0,G20/#REF!))</f>
        <v>0</v>
      </c>
      <c r="H23" s="450" t="str">
        <f>IF(ISERROR(H22/#REF!),"-",IF(OR(#REF!&lt;=0,H22&lt;=0),IF(H22&lt;=#REF!,"-","+"),H22/#REF!))</f>
        <v>-</v>
      </c>
      <c r="I23" s="898"/>
      <c r="J23" s="451">
        <f>IF(ISERROR(J20/#REF!),0,IF(#REF!=0,0,J20/#REF!))</f>
        <v>0</v>
      </c>
      <c r="K23" s="450" t="str">
        <f>IF(ISERROR(K22/#REF!),"-",IF(OR(#REF!&lt;=0,K22&lt;=0),IF(K22&lt;=#REF!,"-","+"),K22/#REF!))</f>
        <v>-</v>
      </c>
      <c r="L23" s="898"/>
      <c r="M23" s="451">
        <f>IF(ISERROR(M20/#REF!),0,IF(#REF!=0,0,M20/#REF!))</f>
        <v>0</v>
      </c>
      <c r="N23" s="397"/>
      <c r="O23" s="901"/>
      <c r="P23" s="397"/>
      <c r="Q23" s="397"/>
      <c r="R23" s="901"/>
      <c r="S23" s="397"/>
      <c r="T23" s="397"/>
      <c r="U23" s="901"/>
      <c r="V23" s="397"/>
      <c r="W23" s="397"/>
      <c r="X23" s="901"/>
      <c r="Y23" s="397"/>
    </row>
    <row r="24" spans="1:25" ht="15" hidden="1" customHeight="1" x14ac:dyDescent="0.45">
      <c r="A24" s="338"/>
      <c r="B24" s="452" t="s">
        <v>249</v>
      </c>
      <c r="C24" s="453"/>
      <c r="D24" s="453" t="s">
        <v>258</v>
      </c>
      <c r="E24" s="454">
        <f>SUMIF(H$3:M$3,$E$3,H24:M24)</f>
        <v>0</v>
      </c>
      <c r="F24" s="897">
        <f>IF(ISERROR(E24/G20),0,E24/G20)</f>
        <v>0</v>
      </c>
      <c r="G24" s="455"/>
      <c r="H24" s="456">
        <f>J20-H20-(IFERROR(INDEX(別紙_テンプレート_DB!サービス_人件一般費_貨物,MATCH(H$2,INDEX(別紙_テンプレート_DB!サービス_年月,),0)),0))-(IFERROR(INDEX(別紙_テンプレート_DB!サービス_営業外費_貨物,MATCH(H$2,INDEX(別紙_テンプレート_DB!サービス_年月,),0)),0))</f>
        <v>0</v>
      </c>
      <c r="I24" s="457"/>
      <c r="J24" s="458"/>
      <c r="K24" s="459">
        <f>M20-K20-(IFERROR(INDEX(別紙_テンプレート_DB!サービス_人件一般費_貨物,MATCH(K$2,INDEX(別紙_テンプレート_DB!サービス_年月,),0)),0))-(IFERROR(INDEX(別紙_テンプレート_DB!サービス_営業外費_貨物,MATCH(K$2,INDEX(別紙_テンプレート_DB!サービス_年月,),0)),0))</f>
        <v>0</v>
      </c>
      <c r="L24" s="460"/>
      <c r="M24" s="461"/>
      <c r="N24" s="532"/>
      <c r="O24" s="379"/>
      <c r="P24" s="359"/>
      <c r="Q24" s="532"/>
      <c r="R24" s="379"/>
      <c r="S24" s="359"/>
      <c r="T24" s="532"/>
      <c r="U24" s="379"/>
      <c r="V24" s="359"/>
      <c r="W24" s="532"/>
      <c r="X24" s="379"/>
      <c r="Y24" s="359"/>
    </row>
    <row r="25" spans="1:25" s="360" customFormat="1" ht="9.9" hidden="1" customHeight="1" x14ac:dyDescent="0.45">
      <c r="A25" s="338"/>
      <c r="B25" s="446" t="s">
        <v>246</v>
      </c>
      <c r="C25" s="447"/>
      <c r="D25" s="447"/>
      <c r="E25" s="448" t="str">
        <f>IF(ISERROR(E24/#REF!),"-",IF(OR(#REF!&lt;=0,E24&lt;=0),IF(E24&lt;=#REF!,"-","+"),E24/#REF!))</f>
        <v>-</v>
      </c>
      <c r="F25" s="898"/>
      <c r="G25" s="449"/>
      <c r="H25" s="450" t="str">
        <f>IF(ISERROR(H24/#REF!),"-",IF(OR(#REF!&lt;=0,H24&lt;=0),IF(H24&lt;=#REF!,"-","+"),H24/#REF!))</f>
        <v>-</v>
      </c>
      <c r="I25" s="462"/>
      <c r="J25" s="451"/>
      <c r="K25" s="463" t="str">
        <f>IF(ISERROR(K24/#REF!),"-",IF(OR(#REF!&lt;=0,K24&lt;=0),IF(K24&lt;=#REF!,"-","+"),K24/#REF!))</f>
        <v>-</v>
      </c>
      <c r="L25" s="464"/>
      <c r="M25" s="465"/>
      <c r="N25" s="359"/>
      <c r="O25" s="379"/>
      <c r="P25" s="359"/>
      <c r="Q25" s="359"/>
      <c r="R25" s="379"/>
      <c r="S25" s="359"/>
      <c r="T25" s="359"/>
      <c r="U25" s="379"/>
      <c r="V25" s="359"/>
      <c r="W25" s="359"/>
      <c r="X25" s="379"/>
      <c r="Y25" s="359"/>
    </row>
    <row r="26" spans="1:25" s="269" customFormat="1" ht="19.2" customHeight="1" x14ac:dyDescent="0.45">
      <c r="A26" s="338"/>
      <c r="B26" s="466" t="s">
        <v>259</v>
      </c>
      <c r="C26" s="286"/>
      <c r="D26" s="286">
        <v>0</v>
      </c>
      <c r="E26" s="467">
        <f t="shared" ref="E26:E42" si="0">SUMIF(H$3:M$3,$E$3,H26:M26)</f>
        <v>0</v>
      </c>
      <c r="F26" s="536">
        <f t="shared" ref="F26:F43" si="1">IF(ISERROR(E26/G26),0,E26/G26)</f>
        <v>0</v>
      </c>
      <c r="G26" s="468">
        <f t="shared" ref="G26:G42" si="2">SUMIF(H$3:M$3,$G$3,H26:M26)</f>
        <v>0</v>
      </c>
      <c r="H26" s="469">
        <f>SUM(H27:H33)</f>
        <v>0</v>
      </c>
      <c r="I26" s="536">
        <f t="shared" ref="I26:I43" si="3">IF(ISERROR(H26/J26),0,H26/J26)</f>
        <v>0</v>
      </c>
      <c r="J26" s="470">
        <f>SUM(J27:J33)</f>
        <v>0</v>
      </c>
      <c r="K26" s="469">
        <f>SUM(K27:K33)</f>
        <v>0</v>
      </c>
      <c r="L26" s="536">
        <f t="shared" ref="L26:L43" si="4">IF(ISERROR(K26/M26),0,K26/M26)</f>
        <v>0</v>
      </c>
      <c r="M26" s="470">
        <f>SUM(M27:M33)</f>
        <v>0</v>
      </c>
      <c r="N26" s="532"/>
      <c r="O26" s="535"/>
      <c r="P26" s="532"/>
      <c r="Q26" s="532"/>
      <c r="R26" s="535"/>
      <c r="S26" s="532"/>
      <c r="T26" s="532"/>
      <c r="U26" s="535"/>
      <c r="V26" s="532"/>
      <c r="W26" s="532"/>
      <c r="X26" s="535"/>
      <c r="Y26" s="532"/>
    </row>
    <row r="27" spans="1:25" s="269" customFormat="1" ht="12.9" hidden="1" customHeight="1" x14ac:dyDescent="0.45">
      <c r="A27" s="338"/>
      <c r="B27" s="471" t="s">
        <v>260</v>
      </c>
      <c r="C27" s="295"/>
      <c r="D27" s="295">
        <v>1</v>
      </c>
      <c r="E27" s="472">
        <f t="shared" si="0"/>
        <v>0</v>
      </c>
      <c r="F27" s="473">
        <f t="shared" si="1"/>
        <v>0</v>
      </c>
      <c r="G27" s="474">
        <f t="shared" si="2"/>
        <v>0</v>
      </c>
      <c r="H27" s="475">
        <f>IFERROR(INDEX(別紙_テンプレート_DB!サービス_原額_貨物自_三商,MATCH(H$2,INDEX(別紙_テンプレート_DB!サービス_年月,),0)),0)</f>
        <v>0</v>
      </c>
      <c r="I27" s="473">
        <f t="shared" si="3"/>
        <v>0</v>
      </c>
      <c r="J27" s="476">
        <f>IFERROR(INDEX(別紙_テンプレート_DB!サービス_売額_貨物自_三商,MATCH(H$2,INDEX(別紙_テンプレート_DB!サービス_年月,),0)),0)</f>
        <v>0</v>
      </c>
      <c r="K27" s="469">
        <f>IFERROR(INDEX(別紙_テンプレート_DB!サービス_原額_貨物自_三商,MATCH(K$2,INDEX(別紙_テンプレート_DB!サービス_年月,),0)),0)</f>
        <v>0</v>
      </c>
      <c r="L27" s="473">
        <f t="shared" si="4"/>
        <v>0</v>
      </c>
      <c r="M27" s="470">
        <f>IFERROR(INDEX(別紙_テンプレート_DB!サービス_売額_貨物自_三商,MATCH(K$2,INDEX(別紙_テンプレート_DB!サービス_年月,),0)),0)</f>
        <v>0</v>
      </c>
      <c r="N27" s="532"/>
      <c r="O27" s="535"/>
      <c r="P27" s="532"/>
      <c r="Q27" s="532"/>
      <c r="R27" s="535"/>
      <c r="S27" s="532"/>
      <c r="T27" s="532"/>
      <c r="U27" s="535"/>
      <c r="V27" s="532"/>
      <c r="W27" s="532"/>
      <c r="X27" s="535"/>
      <c r="Y27" s="532"/>
    </row>
    <row r="28" spans="1:25" s="269" customFormat="1" ht="12.9" hidden="1" customHeight="1" x14ac:dyDescent="0.45">
      <c r="A28" s="338"/>
      <c r="B28" s="471" t="s">
        <v>261</v>
      </c>
      <c r="C28" s="295"/>
      <c r="D28" s="295">
        <v>1</v>
      </c>
      <c r="E28" s="472">
        <f t="shared" si="0"/>
        <v>0</v>
      </c>
      <c r="F28" s="473">
        <f t="shared" si="1"/>
        <v>0</v>
      </c>
      <c r="G28" s="474">
        <f t="shared" si="2"/>
        <v>0</v>
      </c>
      <c r="H28" s="469">
        <f>IFERROR(INDEX(別紙_テンプレート_DB!サービス_原額_貨物自_店装,MATCH(H$2,INDEX(別紙_テンプレート_DB!サービス_年月,),0)),0)</f>
        <v>0</v>
      </c>
      <c r="I28" s="473">
        <f t="shared" si="3"/>
        <v>0</v>
      </c>
      <c r="J28" s="470">
        <f>IFERROR(INDEX(別紙_テンプレート_DB!サービス_売額_貨物自_店装,MATCH(H$2,INDEX(別紙_テンプレート_DB!サービス_年月,),0)),0)</f>
        <v>0</v>
      </c>
      <c r="K28" s="469">
        <f>IFERROR(INDEX(別紙_テンプレート_DB!サービス_原額_貨物自_店装,MATCH(K$2,INDEX(別紙_テンプレート_DB!サービス_年月,),0)),0)</f>
        <v>0</v>
      </c>
      <c r="L28" s="473">
        <f t="shared" si="4"/>
        <v>0</v>
      </c>
      <c r="M28" s="470">
        <f>IFERROR(INDEX(別紙_テンプレート_DB!サービス_売額_貨物自_店装,MATCH(K$2,INDEX(別紙_テンプレート_DB!サービス_年月,),0)),0)</f>
        <v>0</v>
      </c>
      <c r="N28" s="532"/>
      <c r="O28" s="535"/>
      <c r="P28" s="532"/>
      <c r="Q28" s="532"/>
      <c r="R28" s="535"/>
      <c r="S28" s="532"/>
      <c r="T28" s="532"/>
      <c r="U28" s="535"/>
      <c r="V28" s="532"/>
      <c r="W28" s="532"/>
      <c r="X28" s="535"/>
      <c r="Y28" s="532"/>
    </row>
    <row r="29" spans="1:25" s="269" customFormat="1" ht="12.9" hidden="1" customHeight="1" x14ac:dyDescent="0.45">
      <c r="A29" s="338"/>
      <c r="B29" s="471" t="s">
        <v>262</v>
      </c>
      <c r="C29" s="295"/>
      <c r="D29" s="295">
        <v>1</v>
      </c>
      <c r="E29" s="472">
        <f t="shared" si="0"/>
        <v>0</v>
      </c>
      <c r="F29" s="473">
        <f t="shared" si="1"/>
        <v>0</v>
      </c>
      <c r="G29" s="474">
        <f t="shared" si="2"/>
        <v>0</v>
      </c>
      <c r="H29" s="469">
        <f>IFERROR(INDEX(別紙_テンプレート_DB!サービス_原額_貨物自_サンプラ,MATCH(H$2,INDEX(別紙_テンプレート_DB!サービス_年月,),0)),0)</f>
        <v>0</v>
      </c>
      <c r="I29" s="473">
        <f t="shared" si="3"/>
        <v>0</v>
      </c>
      <c r="J29" s="470">
        <f>IFERROR(INDEX(別紙_テンプレート_DB!サービス_売額_貨物自_サンプラ,MATCH(H$2,INDEX(別紙_テンプレート_DB!サービス_年月,),0)),0)</f>
        <v>0</v>
      </c>
      <c r="K29" s="469">
        <f>IFERROR(INDEX(別紙_テンプレート_DB!サービス_原額_貨物自_サンプラ,MATCH(K$2,INDEX(別紙_テンプレート_DB!サービス_年月,),0)),0)</f>
        <v>0</v>
      </c>
      <c r="L29" s="473">
        <f t="shared" si="4"/>
        <v>0</v>
      </c>
      <c r="M29" s="470">
        <f>IFERROR(INDEX(別紙_テンプレート_DB!サービス_売額_貨物自_サンプラ,MATCH(K$2,INDEX(別紙_テンプレート_DB!サービス_年月,),0)),0)</f>
        <v>0</v>
      </c>
      <c r="N29" s="532"/>
      <c r="O29" s="535"/>
      <c r="P29" s="532"/>
      <c r="Q29" s="532"/>
      <c r="R29" s="535"/>
      <c r="S29" s="532"/>
      <c r="T29" s="532"/>
      <c r="U29" s="535"/>
      <c r="V29" s="532"/>
      <c r="W29" s="532"/>
      <c r="X29" s="535"/>
      <c r="Y29" s="532"/>
    </row>
    <row r="30" spans="1:25" s="269" customFormat="1" ht="12.9" hidden="1" customHeight="1" x14ac:dyDescent="0.45">
      <c r="A30" s="338"/>
      <c r="B30" s="471" t="s">
        <v>263</v>
      </c>
      <c r="C30" s="295"/>
      <c r="D30" s="295">
        <v>1</v>
      </c>
      <c r="E30" s="472">
        <f t="shared" si="0"/>
        <v>0</v>
      </c>
      <c r="F30" s="473">
        <f t="shared" si="1"/>
        <v>0</v>
      </c>
      <c r="G30" s="474">
        <f t="shared" si="2"/>
        <v>0</v>
      </c>
      <c r="H30" s="469">
        <f>IFERROR(INDEX(別紙_テンプレート_DB!サービス_原額_貨物自_トラン,MATCH(H$2,INDEX(別紙_テンプレート_DB!サービス_年月,),0)),0)</f>
        <v>0</v>
      </c>
      <c r="I30" s="473">
        <f t="shared" si="3"/>
        <v>0</v>
      </c>
      <c r="J30" s="470">
        <f>IFERROR(INDEX(別紙_テンプレート_DB!サービス_売額_貨物自_トラン,MATCH(H$2,INDEX(別紙_テンプレート_DB!サービス_年月,),0)),0)</f>
        <v>0</v>
      </c>
      <c r="K30" s="469">
        <f>IFERROR(INDEX(別紙_テンプレート_DB!サービス_原額_貨物自_トラン,MATCH(K$2,INDEX(別紙_テンプレート_DB!サービス_年月,),0)),0)</f>
        <v>0</v>
      </c>
      <c r="L30" s="473">
        <f t="shared" si="4"/>
        <v>0</v>
      </c>
      <c r="M30" s="470">
        <f>IFERROR(INDEX(別紙_テンプレート_DB!サービス_売額_貨物自_トラン,MATCH(K$2,INDEX(別紙_テンプレート_DB!サービス_年月,),0)),0)</f>
        <v>0</v>
      </c>
      <c r="N30" s="532"/>
      <c r="O30" s="535"/>
      <c r="P30" s="532"/>
      <c r="Q30" s="532"/>
      <c r="R30" s="535"/>
      <c r="S30" s="532"/>
      <c r="T30" s="532"/>
      <c r="U30" s="535"/>
      <c r="V30" s="532"/>
      <c r="W30" s="532"/>
      <c r="X30" s="535"/>
      <c r="Y30" s="532"/>
    </row>
    <row r="31" spans="1:25" s="269" customFormat="1" ht="12.9" hidden="1" customHeight="1" x14ac:dyDescent="0.45">
      <c r="A31" s="338"/>
      <c r="B31" s="471" t="s">
        <v>264</v>
      </c>
      <c r="C31" s="295"/>
      <c r="D31" s="295">
        <v>1</v>
      </c>
      <c r="E31" s="472">
        <f t="shared" si="0"/>
        <v>0</v>
      </c>
      <c r="F31" s="473">
        <f t="shared" si="1"/>
        <v>0</v>
      </c>
      <c r="G31" s="474">
        <f t="shared" si="2"/>
        <v>0</v>
      </c>
      <c r="H31" s="469">
        <f>IFERROR(INDEX(別紙_テンプレート_DB!サービス_原額_貨物自_三シャ,MATCH(H$2,INDEX(別紙_テンプレート_DB!サービス_年月,),0)),0)</f>
        <v>0</v>
      </c>
      <c r="I31" s="473">
        <f t="shared" si="3"/>
        <v>0</v>
      </c>
      <c r="J31" s="470">
        <f>IFERROR(INDEX(別紙_テンプレート_DB!サービス_売額_貨物自_三シャ,MATCH(H$2,INDEX(別紙_テンプレート_DB!サービス_年月,),0)),0)</f>
        <v>0</v>
      </c>
      <c r="K31" s="469">
        <f>IFERROR(INDEX(別紙_テンプレート_DB!サービス_原額_貨物自_三シャ,MATCH(K$2,INDEX(別紙_テンプレート_DB!サービス_年月,),0)),0)</f>
        <v>0</v>
      </c>
      <c r="L31" s="473">
        <f t="shared" si="4"/>
        <v>0</v>
      </c>
      <c r="M31" s="470">
        <f>IFERROR(INDEX(別紙_テンプレート_DB!サービス_売額_貨物自_三シャ,MATCH(K$2,INDEX(別紙_テンプレート_DB!サービス_年月,),0)),0)</f>
        <v>0</v>
      </c>
      <c r="N31" s="532"/>
      <c r="O31" s="535"/>
      <c r="P31" s="532"/>
      <c r="Q31" s="532"/>
      <c r="R31" s="535"/>
      <c r="S31" s="532"/>
      <c r="T31" s="532"/>
      <c r="U31" s="535"/>
      <c r="V31" s="532"/>
      <c r="W31" s="532"/>
      <c r="X31" s="535"/>
      <c r="Y31" s="532"/>
    </row>
    <row r="32" spans="1:25" s="269" customFormat="1" ht="12.9" hidden="1" customHeight="1" x14ac:dyDescent="0.45">
      <c r="A32" s="338"/>
      <c r="B32" s="471" t="s">
        <v>228</v>
      </c>
      <c r="C32" s="295"/>
      <c r="D32" s="295">
        <v>1</v>
      </c>
      <c r="E32" s="472">
        <f t="shared" si="0"/>
        <v>0</v>
      </c>
      <c r="F32" s="473">
        <f t="shared" si="1"/>
        <v>0</v>
      </c>
      <c r="G32" s="474">
        <f t="shared" si="2"/>
        <v>0</v>
      </c>
      <c r="H32" s="469">
        <f>IFERROR(INDEX(別紙_テンプレート_DB!サービス_原額_貨物自_その他,MATCH(H$2,INDEX(別紙_テンプレート_DB!サービス_年月,),0)),0)</f>
        <v>0</v>
      </c>
      <c r="I32" s="473">
        <f t="shared" si="3"/>
        <v>0</v>
      </c>
      <c r="J32" s="470">
        <f>IFERROR(INDEX(別紙_テンプレート_DB!サービス_売額_貨物自_その他,MATCH(H$2,INDEX(別紙_テンプレート_DB!サービス_年月,),0)),0)</f>
        <v>0</v>
      </c>
      <c r="K32" s="469">
        <f>IFERROR(INDEX(別紙_テンプレート_DB!サービス_原額_貨物自_その他,MATCH(K$2,INDEX(別紙_テンプレート_DB!サービス_年月,),0)),0)</f>
        <v>0</v>
      </c>
      <c r="L32" s="473">
        <f t="shared" si="4"/>
        <v>0</v>
      </c>
      <c r="M32" s="470">
        <f>IFERROR(INDEX(別紙_テンプレート_DB!サービス_売額_貨物自_その他,MATCH(K$2,INDEX(別紙_テンプレート_DB!サービス_年月,),0)),0)</f>
        <v>0</v>
      </c>
      <c r="N32" s="532"/>
      <c r="O32" s="535"/>
      <c r="P32" s="532"/>
      <c r="Q32" s="532"/>
      <c r="R32" s="535"/>
      <c r="S32" s="532"/>
      <c r="T32" s="532"/>
      <c r="U32" s="535"/>
      <c r="V32" s="532"/>
      <c r="W32" s="532"/>
      <c r="X32" s="535"/>
      <c r="Y32" s="532"/>
    </row>
    <row r="33" spans="1:25" s="269" customFormat="1" ht="12.9" hidden="1" customHeight="1" x14ac:dyDescent="0.45">
      <c r="A33" s="338"/>
      <c r="B33" s="477" t="s">
        <v>265</v>
      </c>
      <c r="C33" s="300"/>
      <c r="D33" s="300">
        <v>9</v>
      </c>
      <c r="E33" s="478">
        <f t="shared" si="0"/>
        <v>0</v>
      </c>
      <c r="F33" s="479">
        <f t="shared" si="1"/>
        <v>0</v>
      </c>
      <c r="G33" s="480">
        <f t="shared" si="2"/>
        <v>0</v>
      </c>
      <c r="H33" s="481">
        <f>IFERROR(INDEX(別紙_テンプレート_DB!サービス_原額_貨物自_事故,MATCH(H$2,INDEX(別紙_テンプレート_DB!サービス_年月,),0)),0)</f>
        <v>0</v>
      </c>
      <c r="I33" s="479">
        <f t="shared" si="3"/>
        <v>0</v>
      </c>
      <c r="J33" s="482">
        <f>IFERROR(INDEX(別紙_テンプレート_DB!サービス_売額_貨物自_事故,MATCH(H$2,INDEX(別紙_テンプレート_DB!サービス_年月,),0)),0)</f>
        <v>0</v>
      </c>
      <c r="K33" s="481">
        <f>IFERROR(INDEX(別紙_テンプレート_DB!サービス_原額_貨物自_事故,MATCH(K$2,INDEX(別紙_テンプレート_DB!サービス_年月,),0)),0)</f>
        <v>0</v>
      </c>
      <c r="L33" s="479">
        <f t="shared" si="4"/>
        <v>0</v>
      </c>
      <c r="M33" s="482">
        <f>IFERROR(INDEX(別紙_テンプレート_DB!サービス_売額_貨物自_事故,MATCH(K$2,INDEX(別紙_テンプレート_DB!サービス_年月,),0)),0)</f>
        <v>0</v>
      </c>
      <c r="N33" s="532"/>
      <c r="O33" s="535"/>
      <c r="P33" s="532"/>
      <c r="Q33" s="532"/>
      <c r="R33" s="535"/>
      <c r="S33" s="532"/>
      <c r="T33" s="532"/>
      <c r="U33" s="535"/>
      <c r="V33" s="532"/>
      <c r="W33" s="532"/>
      <c r="X33" s="535"/>
      <c r="Y33" s="532"/>
    </row>
    <row r="34" spans="1:25" s="269" customFormat="1" ht="19.2" customHeight="1" x14ac:dyDescent="0.45">
      <c r="A34" s="338"/>
      <c r="B34" s="466" t="s">
        <v>266</v>
      </c>
      <c r="C34" s="286"/>
      <c r="D34" s="286">
        <v>0</v>
      </c>
      <c r="E34" s="467">
        <f t="shared" si="0"/>
        <v>0</v>
      </c>
      <c r="F34" s="536">
        <f t="shared" si="1"/>
        <v>0</v>
      </c>
      <c r="G34" s="468">
        <f t="shared" si="2"/>
        <v>0</v>
      </c>
      <c r="H34" s="469">
        <f>SUM(H35:H41)</f>
        <v>0</v>
      </c>
      <c r="I34" s="536">
        <f t="shared" si="3"/>
        <v>0</v>
      </c>
      <c r="J34" s="470">
        <f>SUM(J35:J41)</f>
        <v>0</v>
      </c>
      <c r="K34" s="469">
        <f>SUM(K35:K41)</f>
        <v>0</v>
      </c>
      <c r="L34" s="536">
        <f t="shared" si="4"/>
        <v>0</v>
      </c>
      <c r="M34" s="470">
        <f>SUM(M35:M41)</f>
        <v>0</v>
      </c>
      <c r="N34" s="532"/>
      <c r="O34" s="535"/>
      <c r="P34" s="532"/>
      <c r="Q34" s="532"/>
      <c r="R34" s="535"/>
      <c r="S34" s="532"/>
      <c r="T34" s="532"/>
      <c r="U34" s="535"/>
      <c r="V34" s="532"/>
      <c r="W34" s="532"/>
      <c r="X34" s="535"/>
      <c r="Y34" s="532"/>
    </row>
    <row r="35" spans="1:25" s="269" customFormat="1" ht="12.9" hidden="1" customHeight="1" x14ac:dyDescent="0.45">
      <c r="A35" s="338"/>
      <c r="B35" s="471" t="s">
        <v>260</v>
      </c>
      <c r="C35" s="295"/>
      <c r="D35" s="295">
        <v>1</v>
      </c>
      <c r="E35" s="472">
        <f t="shared" si="0"/>
        <v>0</v>
      </c>
      <c r="F35" s="473">
        <f t="shared" si="1"/>
        <v>0</v>
      </c>
      <c r="G35" s="474">
        <f t="shared" si="2"/>
        <v>0</v>
      </c>
      <c r="H35" s="475">
        <f>IFERROR(INDEX(別紙_テンプレート_DB!サービス_原額_貨物庸_三商,MATCH(H$2,INDEX(別紙_テンプレート_DB!サービス_年月,),0)),0)</f>
        <v>0</v>
      </c>
      <c r="I35" s="473">
        <f t="shared" si="3"/>
        <v>0</v>
      </c>
      <c r="J35" s="470">
        <f>IFERROR(INDEX(別紙_テンプレート_DB!サービス_売額_貨物庸_三商,MATCH(H$2,INDEX(別紙_テンプレート_DB!サービス_年月,),0)),0)</f>
        <v>0</v>
      </c>
      <c r="K35" s="469">
        <f>IFERROR(INDEX(別紙_テンプレート_DB!サービス_原額_貨物庸_三商,MATCH(K$2,INDEX(別紙_テンプレート_DB!サービス_年月,),0)),0)</f>
        <v>0</v>
      </c>
      <c r="L35" s="473">
        <f t="shared" si="4"/>
        <v>0</v>
      </c>
      <c r="M35" s="470">
        <f>IFERROR(INDEX(別紙_テンプレート_DB!サービス_売額_貨物庸_三商,MATCH(K$2,INDEX(別紙_テンプレート_DB!サービス_年月,),0)),0)</f>
        <v>0</v>
      </c>
      <c r="N35" s="532"/>
      <c r="O35" s="535"/>
      <c r="P35" s="532"/>
      <c r="Q35" s="532"/>
      <c r="R35" s="535"/>
      <c r="S35" s="532"/>
      <c r="T35" s="532"/>
      <c r="U35" s="535"/>
      <c r="V35" s="532"/>
      <c r="W35" s="532"/>
      <c r="X35" s="535"/>
      <c r="Y35" s="532"/>
    </row>
    <row r="36" spans="1:25" s="269" customFormat="1" ht="12.9" hidden="1" customHeight="1" x14ac:dyDescent="0.45">
      <c r="A36" s="338"/>
      <c r="B36" s="471" t="s">
        <v>261</v>
      </c>
      <c r="C36" s="295"/>
      <c r="D36" s="295">
        <v>1</v>
      </c>
      <c r="E36" s="472">
        <f t="shared" si="0"/>
        <v>0</v>
      </c>
      <c r="F36" s="473">
        <f t="shared" si="1"/>
        <v>0</v>
      </c>
      <c r="G36" s="474">
        <f t="shared" si="2"/>
        <v>0</v>
      </c>
      <c r="H36" s="469">
        <f>IFERROR(INDEX(別紙_テンプレート_DB!サービス_原額_貨物庸_店装,MATCH(H$2,INDEX(別紙_テンプレート_DB!サービス_年月,),0)),0)</f>
        <v>0</v>
      </c>
      <c r="I36" s="473">
        <f t="shared" si="3"/>
        <v>0</v>
      </c>
      <c r="J36" s="470">
        <f>IFERROR(INDEX(別紙_テンプレート_DB!サービス_売額_貨物庸_店装,MATCH(H$2,INDEX(別紙_テンプレート_DB!サービス_年月,),0)),0)</f>
        <v>0</v>
      </c>
      <c r="K36" s="469">
        <f>IFERROR(INDEX(別紙_テンプレート_DB!サービス_原額_貨物庸_店装,MATCH(K$2,INDEX(別紙_テンプレート_DB!サービス_年月,),0)),0)</f>
        <v>0</v>
      </c>
      <c r="L36" s="473">
        <f t="shared" si="4"/>
        <v>0</v>
      </c>
      <c r="M36" s="470">
        <f>IFERROR(INDEX(別紙_テンプレート_DB!サービス_売額_貨物庸_店装,MATCH(K$2,INDEX(別紙_テンプレート_DB!サービス_年月,),0)),0)</f>
        <v>0</v>
      </c>
      <c r="N36" s="532"/>
      <c r="O36" s="535"/>
      <c r="P36" s="532"/>
      <c r="Q36" s="532"/>
      <c r="R36" s="535"/>
      <c r="S36" s="532"/>
      <c r="T36" s="532"/>
      <c r="U36" s="535"/>
      <c r="V36" s="532"/>
      <c r="W36" s="532"/>
      <c r="X36" s="535"/>
      <c r="Y36" s="532"/>
    </row>
    <row r="37" spans="1:25" s="269" customFormat="1" ht="12.9" hidden="1" customHeight="1" x14ac:dyDescent="0.45">
      <c r="A37" s="338"/>
      <c r="B37" s="471" t="s">
        <v>262</v>
      </c>
      <c r="C37" s="295"/>
      <c r="D37" s="295">
        <v>1</v>
      </c>
      <c r="E37" s="472">
        <f t="shared" si="0"/>
        <v>0</v>
      </c>
      <c r="F37" s="473">
        <f t="shared" si="1"/>
        <v>0</v>
      </c>
      <c r="G37" s="474">
        <f t="shared" si="2"/>
        <v>0</v>
      </c>
      <c r="H37" s="469">
        <f>IFERROR(INDEX(別紙_テンプレート_DB!サービス_原額_貨物庸_サンプラ,MATCH(H$2,INDEX(別紙_テンプレート_DB!サービス_年月,),0)),0)</f>
        <v>0</v>
      </c>
      <c r="I37" s="473">
        <f t="shared" si="3"/>
        <v>0</v>
      </c>
      <c r="J37" s="470">
        <f>IFERROR(INDEX(別紙_テンプレート_DB!サービス_売額_貨物庸_サンプラ,MATCH(H$2,INDEX(別紙_テンプレート_DB!サービス_年月,),0)),0)</f>
        <v>0</v>
      </c>
      <c r="K37" s="469">
        <f>IFERROR(INDEX(別紙_テンプレート_DB!サービス_原額_貨物庸_サンプラ,MATCH(K$2,INDEX(別紙_テンプレート_DB!サービス_年月,),0)),0)</f>
        <v>0</v>
      </c>
      <c r="L37" s="473">
        <f t="shared" si="4"/>
        <v>0</v>
      </c>
      <c r="M37" s="470">
        <f>IFERROR(INDEX(別紙_テンプレート_DB!サービス_売額_貨物庸_サンプラ,MATCH(K$2,INDEX(別紙_テンプレート_DB!サービス_年月,),0)),0)</f>
        <v>0</v>
      </c>
      <c r="N37" s="532"/>
      <c r="O37" s="535"/>
      <c r="P37" s="532"/>
      <c r="Q37" s="532"/>
      <c r="R37" s="535"/>
      <c r="S37" s="532"/>
      <c r="T37" s="532"/>
      <c r="U37" s="535"/>
      <c r="V37" s="532"/>
      <c r="W37" s="532"/>
      <c r="X37" s="535"/>
      <c r="Y37" s="532"/>
    </row>
    <row r="38" spans="1:25" s="269" customFormat="1" ht="12.9" hidden="1" customHeight="1" x14ac:dyDescent="0.45">
      <c r="A38" s="338"/>
      <c r="B38" s="471" t="s">
        <v>263</v>
      </c>
      <c r="C38" s="295"/>
      <c r="D38" s="295">
        <v>1</v>
      </c>
      <c r="E38" s="472">
        <f t="shared" si="0"/>
        <v>0</v>
      </c>
      <c r="F38" s="473">
        <f t="shared" si="1"/>
        <v>0</v>
      </c>
      <c r="G38" s="474">
        <f t="shared" si="2"/>
        <v>0</v>
      </c>
      <c r="H38" s="469">
        <f>IFERROR(INDEX(別紙_テンプレート_DB!サービス_原額_貨物庸_トラン,MATCH(H$2,INDEX(別紙_テンプレート_DB!サービス_年月,),0)),0)</f>
        <v>0</v>
      </c>
      <c r="I38" s="473">
        <f t="shared" si="3"/>
        <v>0</v>
      </c>
      <c r="J38" s="470">
        <f>IFERROR(INDEX(別紙_テンプレート_DB!サービス_売額_貨物庸_トラン,MATCH(H$2,INDEX(別紙_テンプレート_DB!サービス_年月,),0)),0)</f>
        <v>0</v>
      </c>
      <c r="K38" s="469">
        <f>IFERROR(INDEX(別紙_テンプレート_DB!サービス_原額_貨物庸_トラン,MATCH(K$2,INDEX(別紙_テンプレート_DB!サービス_年月,),0)),0)</f>
        <v>0</v>
      </c>
      <c r="L38" s="473">
        <f t="shared" si="4"/>
        <v>0</v>
      </c>
      <c r="M38" s="470">
        <f>IFERROR(INDEX(別紙_テンプレート_DB!サービス_売額_貨物庸_トラン,MATCH(K$2,INDEX(別紙_テンプレート_DB!サービス_年月,),0)),0)</f>
        <v>0</v>
      </c>
      <c r="N38" s="532"/>
      <c r="O38" s="535"/>
      <c r="P38" s="532"/>
      <c r="Q38" s="532"/>
      <c r="R38" s="535"/>
      <c r="S38" s="532"/>
      <c r="T38" s="532"/>
      <c r="U38" s="535"/>
      <c r="V38" s="532"/>
      <c r="W38" s="532"/>
      <c r="X38" s="535"/>
      <c r="Y38" s="532"/>
    </row>
    <row r="39" spans="1:25" s="269" customFormat="1" ht="12.9" hidden="1" customHeight="1" x14ac:dyDescent="0.45">
      <c r="A39" s="338"/>
      <c r="B39" s="471" t="s">
        <v>267</v>
      </c>
      <c r="C39" s="295"/>
      <c r="D39" s="295">
        <v>1</v>
      </c>
      <c r="E39" s="472">
        <f t="shared" si="0"/>
        <v>0</v>
      </c>
      <c r="F39" s="473">
        <f t="shared" si="1"/>
        <v>0</v>
      </c>
      <c r="G39" s="474">
        <f t="shared" si="2"/>
        <v>0</v>
      </c>
      <c r="H39" s="469">
        <f>IFERROR(INDEX(別紙_テンプレート_DB!サービス_原額_貨物庸_三シャ,MATCH(H$2,INDEX(別紙_テンプレート_DB!サービス_年月,),0)),0)</f>
        <v>0</v>
      </c>
      <c r="I39" s="473">
        <f t="shared" si="3"/>
        <v>0</v>
      </c>
      <c r="J39" s="470">
        <f>IFERROR(INDEX(別紙_テンプレート_DB!サービス_売額_貨物庸_三シャ,MATCH(H$2,INDEX(別紙_テンプレート_DB!サービス_年月,),0)),0)</f>
        <v>0</v>
      </c>
      <c r="K39" s="469">
        <f>IFERROR(INDEX(別紙_テンプレート_DB!サービス_原額_貨物庸_三シャ,MATCH(K$2,INDEX(別紙_テンプレート_DB!サービス_年月,),0)),0)</f>
        <v>0</v>
      </c>
      <c r="L39" s="473">
        <f t="shared" si="4"/>
        <v>0</v>
      </c>
      <c r="M39" s="470">
        <f>IFERROR(INDEX(別紙_テンプレート_DB!サービス_売額_貨物庸_三シャ,MATCH(K$2,INDEX(別紙_テンプレート_DB!サービス_年月,),0)),0)</f>
        <v>0</v>
      </c>
      <c r="N39" s="532"/>
      <c r="O39" s="535"/>
      <c r="P39" s="532"/>
      <c r="Q39" s="532"/>
      <c r="R39" s="535"/>
      <c r="S39" s="532"/>
      <c r="T39" s="532"/>
      <c r="U39" s="535"/>
      <c r="V39" s="532"/>
      <c r="W39" s="532"/>
      <c r="X39" s="535"/>
      <c r="Y39" s="532"/>
    </row>
    <row r="40" spans="1:25" s="269" customFormat="1" ht="12.9" hidden="1" customHeight="1" x14ac:dyDescent="0.45">
      <c r="A40" s="338"/>
      <c r="B40" s="471" t="s">
        <v>228</v>
      </c>
      <c r="C40" s="295"/>
      <c r="D40" s="295">
        <v>1</v>
      </c>
      <c r="E40" s="472">
        <f t="shared" si="0"/>
        <v>0</v>
      </c>
      <c r="F40" s="473">
        <f t="shared" si="1"/>
        <v>0</v>
      </c>
      <c r="G40" s="474">
        <f t="shared" si="2"/>
        <v>0</v>
      </c>
      <c r="H40" s="469">
        <f>IFERROR(INDEX(別紙_テンプレート_DB!サービス_原額_貨物庸_その他,MATCH(H$2,INDEX(別紙_テンプレート_DB!サービス_年月,),0)),0)</f>
        <v>0</v>
      </c>
      <c r="I40" s="473">
        <f t="shared" si="3"/>
        <v>0</v>
      </c>
      <c r="J40" s="470">
        <f>IFERROR(INDEX(別紙_テンプレート_DB!サービス_売額_貨物庸_その他,MATCH(H$2,INDEX(別紙_テンプレート_DB!サービス_年月,),0)),0)</f>
        <v>0</v>
      </c>
      <c r="K40" s="469">
        <f>IFERROR(INDEX(別紙_テンプレート_DB!サービス_原額_貨物庸_その他,MATCH(K$2,INDEX(別紙_テンプレート_DB!サービス_年月,),0)),0)</f>
        <v>0</v>
      </c>
      <c r="L40" s="473">
        <f t="shared" si="4"/>
        <v>0</v>
      </c>
      <c r="M40" s="470">
        <f>IFERROR(INDEX(別紙_テンプレート_DB!サービス_売額_貨物庸_その他,MATCH(K$2,INDEX(別紙_テンプレート_DB!サービス_年月,),0)),0)</f>
        <v>0</v>
      </c>
      <c r="N40" s="532"/>
      <c r="O40" s="535"/>
      <c r="P40" s="532"/>
      <c r="Q40" s="532"/>
      <c r="R40" s="535"/>
      <c r="S40" s="532"/>
      <c r="T40" s="532"/>
      <c r="U40" s="535"/>
      <c r="V40" s="532"/>
      <c r="W40" s="532"/>
      <c r="X40" s="535"/>
      <c r="Y40" s="532"/>
    </row>
    <row r="41" spans="1:25" s="269" customFormat="1" ht="12.9" hidden="1" customHeight="1" x14ac:dyDescent="0.45">
      <c r="A41" s="338"/>
      <c r="B41" s="477" t="s">
        <v>265</v>
      </c>
      <c r="C41" s="300"/>
      <c r="D41" s="300">
        <v>9</v>
      </c>
      <c r="E41" s="478">
        <f t="shared" si="0"/>
        <v>0</v>
      </c>
      <c r="F41" s="479">
        <f t="shared" si="1"/>
        <v>0</v>
      </c>
      <c r="G41" s="480">
        <f t="shared" si="2"/>
        <v>0</v>
      </c>
      <c r="H41" s="469">
        <f>IFERROR(INDEX(別紙_テンプレート_DB!サービス_原額_貨物庸_事故,MATCH(H$2,INDEX(別紙_テンプレート_DB!サービス_年月,),0)),0)</f>
        <v>0</v>
      </c>
      <c r="I41" s="479">
        <f t="shared" si="3"/>
        <v>0</v>
      </c>
      <c r="J41" s="470">
        <f>IFERROR(INDEX(別紙_テンプレート_DB!サービス_売額_貨物庸_事故,MATCH(H$2,INDEX(別紙_テンプレート_DB!サービス_年月,),0)),0)</f>
        <v>0</v>
      </c>
      <c r="K41" s="469">
        <f>IFERROR(INDEX(別紙_テンプレート_DB!サービス_原額_貨物庸_事故,MATCH(K$2,INDEX(別紙_テンプレート_DB!サービス_年月,),0)),0)</f>
        <v>0</v>
      </c>
      <c r="L41" s="479">
        <f t="shared" si="4"/>
        <v>0</v>
      </c>
      <c r="M41" s="470">
        <f>IFERROR(INDEX(別紙_テンプレート_DB!サービス_売額_貨物庸_事故,MATCH(K$2,INDEX(別紙_テンプレート_DB!サービス_年月,),0)),0)</f>
        <v>0</v>
      </c>
      <c r="N41" s="532"/>
      <c r="O41" s="535"/>
      <c r="P41" s="532"/>
      <c r="Q41" s="532"/>
      <c r="R41" s="535"/>
      <c r="S41" s="532"/>
      <c r="T41" s="532"/>
      <c r="U41" s="535"/>
      <c r="V41" s="532"/>
      <c r="W41" s="532"/>
      <c r="X41" s="535"/>
      <c r="Y41" s="532"/>
    </row>
    <row r="42" spans="1:25" s="421" customFormat="1" ht="15" customHeight="1" x14ac:dyDescent="0.45">
      <c r="A42" s="338"/>
      <c r="B42" s="411" t="s">
        <v>255</v>
      </c>
      <c r="C42" s="412"/>
      <c r="D42" s="412"/>
      <c r="E42" s="413">
        <f t="shared" si="0"/>
        <v>0</v>
      </c>
      <c r="F42" s="483">
        <f t="shared" si="1"/>
        <v>0</v>
      </c>
      <c r="G42" s="415">
        <f t="shared" si="2"/>
        <v>0</v>
      </c>
      <c r="H42" s="416">
        <f>IFERROR(INDEX(別紙_テンプレート_DB!サービス予測_予測原価金額_貨物,MATCH(H$2,INDEX(別紙_テンプレート_DB!サービス予測_年月,),0)),0)</f>
        <v>0</v>
      </c>
      <c r="I42" s="414">
        <f t="shared" si="3"/>
        <v>0</v>
      </c>
      <c r="J42" s="417">
        <f>IFERROR(INDEX(別紙_テンプレート_DB!サービス予測_予測売上金額_貨物,MATCH(H$2,INDEX(別紙_テンプレート_DB!サービス予測_年月,),0)),0)</f>
        <v>0</v>
      </c>
      <c r="K42" s="416">
        <f>IFERROR(INDEX(別紙_テンプレート_DB!サービス予測_予測原価金額_貨物,MATCH(K$2,INDEX(別紙_テンプレート_DB!サービス予測_年月,),0)),0)</f>
        <v>0</v>
      </c>
      <c r="L42" s="414">
        <f t="shared" si="4"/>
        <v>0</v>
      </c>
      <c r="M42" s="417">
        <f>IFERROR(INDEX(別紙_テンプレート_DB!サービス予測_予測売上金額_貨物,MATCH(K$2,INDEX(別紙_テンプレート_DB!サービス予測_年月,),0)),0)</f>
        <v>0</v>
      </c>
      <c r="N42" s="418"/>
      <c r="O42" s="419"/>
      <c r="P42" s="420"/>
      <c r="Q42" s="418"/>
      <c r="R42" s="419"/>
      <c r="S42" s="420"/>
      <c r="T42" s="418"/>
      <c r="U42" s="419"/>
      <c r="V42" s="420"/>
      <c r="W42" s="418"/>
      <c r="X42" s="419"/>
      <c r="Y42" s="420"/>
    </row>
    <row r="43" spans="1:25" s="421" customFormat="1" ht="15" customHeight="1" x14ac:dyDescent="0.45">
      <c r="A43" s="422"/>
      <c r="B43" s="423" t="s">
        <v>256</v>
      </c>
      <c r="C43" s="424"/>
      <c r="D43" s="424"/>
      <c r="E43" s="425">
        <f>$E$20-E42</f>
        <v>0</v>
      </c>
      <c r="F43" s="426">
        <f t="shared" si="1"/>
        <v>0</v>
      </c>
      <c r="G43" s="427">
        <f>G20-G42</f>
        <v>0</v>
      </c>
      <c r="H43" s="428">
        <f>H20-H42</f>
        <v>0</v>
      </c>
      <c r="I43" s="426">
        <f t="shared" si="3"/>
        <v>0</v>
      </c>
      <c r="J43" s="429">
        <f>J20-J42</f>
        <v>0</v>
      </c>
      <c r="K43" s="428">
        <f>K20-K42</f>
        <v>0</v>
      </c>
      <c r="L43" s="426">
        <f t="shared" si="4"/>
        <v>0</v>
      </c>
      <c r="M43" s="429">
        <f>M20-M42</f>
        <v>0</v>
      </c>
      <c r="N43" s="418"/>
      <c r="O43" s="419"/>
      <c r="P43" s="420"/>
      <c r="Q43" s="418"/>
      <c r="R43" s="419"/>
      <c r="S43" s="420"/>
      <c r="T43" s="418"/>
      <c r="U43" s="419"/>
      <c r="V43" s="420"/>
      <c r="W43" s="418"/>
      <c r="X43" s="419"/>
      <c r="Y43" s="420"/>
    </row>
    <row r="44" spans="1:25" ht="18" customHeight="1" x14ac:dyDescent="0.45">
      <c r="A44" s="338"/>
      <c r="B44" s="906" t="s">
        <v>268</v>
      </c>
      <c r="C44" s="906"/>
      <c r="D44" s="906"/>
      <c r="E44" s="907"/>
      <c r="F44" s="337"/>
      <c r="G44" s="337"/>
      <c r="H44" s="430"/>
      <c r="I44" s="430"/>
      <c r="J44" s="430"/>
      <c r="K44" s="431"/>
      <c r="L44" s="337"/>
      <c r="M44" s="431"/>
      <c r="N44" s="432"/>
      <c r="O44" s="433"/>
      <c r="P44" s="432"/>
      <c r="Q44" s="432"/>
      <c r="R44" s="433"/>
      <c r="S44" s="432"/>
      <c r="T44" s="432"/>
      <c r="U44" s="433"/>
      <c r="V44" s="432"/>
      <c r="W44" s="432"/>
      <c r="X44" s="433"/>
      <c r="Y44" s="432"/>
    </row>
    <row r="45" spans="1:25" ht="18" customHeight="1" x14ac:dyDescent="0.45">
      <c r="A45" s="338"/>
      <c r="B45" s="434" t="s">
        <v>257</v>
      </c>
      <c r="C45" s="435"/>
      <c r="D45" s="435"/>
      <c r="E45" s="436">
        <f>SUMIF(H$3:M$3,$E$3,H45:M45)</f>
        <v>0</v>
      </c>
      <c r="F45" s="902">
        <f>IF(ISERROR(E45/G45),0,E45/G45)</f>
        <v>0</v>
      </c>
      <c r="G45" s="908">
        <f>SUMIF(H$3:M$3,$G$3,H45:M45)</f>
        <v>0</v>
      </c>
      <c r="H45" s="437">
        <f>SUM(H51:H54)</f>
        <v>0</v>
      </c>
      <c r="I45" s="902">
        <f>IF(ISERROR(H45/J45),0,H45/J45)</f>
        <v>0</v>
      </c>
      <c r="J45" s="904">
        <f>SUM(J51:J54)</f>
        <v>0</v>
      </c>
      <c r="K45" s="437">
        <f>SUM(K51:K54)</f>
        <v>0</v>
      </c>
      <c r="L45" s="902">
        <f>IF(ISERROR(K45/M45),0,K45/M45)</f>
        <v>0</v>
      </c>
      <c r="M45" s="904">
        <f>SUM(M51:M54)</f>
        <v>0</v>
      </c>
      <c r="N45" s="532"/>
      <c r="O45" s="899"/>
      <c r="P45" s="868"/>
      <c r="Q45" s="532"/>
      <c r="R45" s="899"/>
      <c r="S45" s="868"/>
      <c r="T45" s="532"/>
      <c r="U45" s="899"/>
      <c r="V45" s="868"/>
      <c r="W45" s="532"/>
      <c r="X45" s="899"/>
      <c r="Y45" s="868"/>
    </row>
    <row r="46" spans="1:25" s="398" customFormat="1" ht="9.9" customHeight="1" x14ac:dyDescent="0.45">
      <c r="A46" s="338"/>
      <c r="B46" s="438" t="s">
        <v>246</v>
      </c>
      <c r="C46" s="439"/>
      <c r="D46" s="439"/>
      <c r="E46" s="440">
        <f>IF(ISERROR(E45/#REF!),0,IF(#REF!&lt;=0,0,E45/#REF!))</f>
        <v>0</v>
      </c>
      <c r="F46" s="903"/>
      <c r="G46" s="909"/>
      <c r="H46" s="441">
        <f>IF(ISERROR(H45/#REF!),0,IF(#REF!&lt;=0,0,H45/#REF!))</f>
        <v>0</v>
      </c>
      <c r="I46" s="903"/>
      <c r="J46" s="905"/>
      <c r="K46" s="441">
        <f>IF(ISERROR(K45/#REF!),0,IF(#REF!&lt;=0,0,K45/#REF!))</f>
        <v>0</v>
      </c>
      <c r="L46" s="903"/>
      <c r="M46" s="905"/>
      <c r="N46" s="397"/>
      <c r="O46" s="899"/>
      <c r="P46" s="868"/>
      <c r="Q46" s="397"/>
      <c r="R46" s="899"/>
      <c r="S46" s="868"/>
      <c r="T46" s="397"/>
      <c r="U46" s="899"/>
      <c r="V46" s="868"/>
      <c r="W46" s="397"/>
      <c r="X46" s="899"/>
      <c r="Y46" s="868"/>
    </row>
    <row r="47" spans="1:25" ht="15" customHeight="1" x14ac:dyDescent="0.45">
      <c r="A47" s="338"/>
      <c r="B47" s="442" t="s">
        <v>247</v>
      </c>
      <c r="C47" s="443"/>
      <c r="D47" s="443" t="s">
        <v>248</v>
      </c>
      <c r="E47" s="444">
        <f>SUMIF(H$3:M$3,$E$3,H47:M47)</f>
        <v>0</v>
      </c>
      <c r="F47" s="900">
        <f>IF(ISERROR(E47/G45),0,E47/G45)</f>
        <v>0</v>
      </c>
      <c r="G47" s="909"/>
      <c r="H47" s="445">
        <f>J45-H45-(IFERROR(INDEX(別紙_テンプレート_DB!サービス_人件一般費_物流,MATCH(H$2,INDEX(別紙_テンプレート_DB!サービス_年月,),0)),0))</f>
        <v>0</v>
      </c>
      <c r="I47" s="900">
        <f>IF(ISERROR(H47/J45),0,H47/J45)</f>
        <v>0</v>
      </c>
      <c r="J47" s="905"/>
      <c r="K47" s="445">
        <f>M45-K45-(IFERROR(INDEX(別紙_テンプレート_DB!サービス_人件一般費_物流,MATCH(K$2,INDEX(別紙_テンプレート_DB!サービス_年月,),0)),0))</f>
        <v>0</v>
      </c>
      <c r="L47" s="900">
        <f>IF(ISERROR(K47/M45),0,K47/M45)</f>
        <v>0</v>
      </c>
      <c r="M47" s="905"/>
      <c r="N47" s="532"/>
      <c r="O47" s="901"/>
      <c r="P47" s="868"/>
      <c r="Q47" s="532"/>
      <c r="R47" s="901"/>
      <c r="S47" s="868"/>
      <c r="T47" s="532"/>
      <c r="U47" s="901"/>
      <c r="V47" s="868"/>
      <c r="W47" s="532"/>
      <c r="X47" s="901"/>
      <c r="Y47" s="868"/>
    </row>
    <row r="48" spans="1:25" s="360" customFormat="1" ht="9.9" customHeight="1" x14ac:dyDescent="0.45">
      <c r="A48" s="338"/>
      <c r="B48" s="446" t="s">
        <v>246</v>
      </c>
      <c r="C48" s="447"/>
      <c r="D48" s="447"/>
      <c r="E48" s="448" t="str">
        <f>IF(ISERROR(E47/#REF!),"-",IF(OR(#REF!&lt;=0,E47&lt;=0),IF(E47&lt;=#REF!,"-","+"),E47/#REF!))</f>
        <v>-</v>
      </c>
      <c r="F48" s="898"/>
      <c r="G48" s="449">
        <f>IF(ISERROR(G45/#REF!),0,IF(#REF!=0,0,G45/#REF!))</f>
        <v>0</v>
      </c>
      <c r="H48" s="450" t="str">
        <f>IF(ISERROR(H47/#REF!),"-",IF(OR(#REF!&lt;=0,H47&lt;=0),IF(H47&lt;=#REF!,"-","+"),H47/#REF!))</f>
        <v>-</v>
      </c>
      <c r="I48" s="898"/>
      <c r="J48" s="451">
        <f>IF(ISERROR(J45/#REF!),0,IF(#REF!=0,0,J45/#REF!))</f>
        <v>0</v>
      </c>
      <c r="K48" s="450" t="str">
        <f>IF(ISERROR(K47/#REF!),"-",IF(OR(#REF!&lt;=0,K47&lt;=0),IF(K47&lt;=#REF!,"-","+"),K47/#REF!))</f>
        <v>-</v>
      </c>
      <c r="L48" s="898"/>
      <c r="M48" s="451">
        <f>IF(ISERROR(M45/#REF!),0,IF(#REF!=0,0,M45/#REF!))</f>
        <v>0</v>
      </c>
      <c r="N48" s="397"/>
      <c r="O48" s="901"/>
      <c r="P48" s="397"/>
      <c r="Q48" s="397"/>
      <c r="R48" s="901"/>
      <c r="S48" s="397"/>
      <c r="T48" s="397"/>
      <c r="U48" s="901"/>
      <c r="V48" s="397"/>
      <c r="W48" s="397"/>
      <c r="X48" s="901"/>
      <c r="Y48" s="397"/>
    </row>
    <row r="49" spans="1:25" ht="15" hidden="1" customHeight="1" x14ac:dyDescent="0.45">
      <c r="A49" s="338"/>
      <c r="B49" s="452" t="s">
        <v>249</v>
      </c>
      <c r="C49" s="453"/>
      <c r="D49" s="453" t="s">
        <v>250</v>
      </c>
      <c r="E49" s="454">
        <f>SUMIF(H$3:M$3,$E$3,H49:M49)</f>
        <v>0</v>
      </c>
      <c r="F49" s="897">
        <f>IF(ISERROR(E49/G45),0,E49/G45)</f>
        <v>0</v>
      </c>
      <c r="G49" s="455"/>
      <c r="H49" s="456">
        <f>J45-H45-(IFERROR(INDEX(別紙_テンプレート_DB!サービス_人件一般費_物流,MATCH(H$2,INDEX(別紙_テンプレート_DB!サービス_年月,),0)),0))-(IFERROR(INDEX(別紙_テンプレート_DB!サービス_営業外費_物流,MATCH(H$2,INDEX(別紙_テンプレート_DB!サービス_年月,),0)),0))</f>
        <v>0</v>
      </c>
      <c r="I49" s="457"/>
      <c r="J49" s="458"/>
      <c r="K49" s="459">
        <f>M45-K45-(IFERROR(INDEX(別紙_テンプレート_DB!サービス_人件一般費_物流,MATCH(K$2,INDEX(別紙_テンプレート_DB!サービス_年月,),0)),0))-(IFERROR(INDEX(別紙_テンプレート_DB!サービス_営業外費_物流,MATCH(K$2,INDEX(別紙_テンプレート_DB!サービス_年月,),0)),0))</f>
        <v>0</v>
      </c>
      <c r="L49" s="460"/>
      <c r="M49" s="461"/>
      <c r="N49" s="532"/>
      <c r="O49" s="379"/>
      <c r="P49" s="359"/>
      <c r="Q49" s="532"/>
      <c r="R49" s="379"/>
      <c r="S49" s="359"/>
      <c r="T49" s="532"/>
      <c r="U49" s="379"/>
      <c r="V49" s="359"/>
      <c r="W49" s="532"/>
      <c r="X49" s="379"/>
      <c r="Y49" s="359"/>
    </row>
    <row r="50" spans="1:25" s="360" customFormat="1" ht="9.9" hidden="1" customHeight="1" x14ac:dyDescent="0.45">
      <c r="A50" s="338"/>
      <c r="B50" s="446" t="s">
        <v>246</v>
      </c>
      <c r="C50" s="447"/>
      <c r="D50" s="447"/>
      <c r="E50" s="448" t="str">
        <f>IF(ISERROR(E49/#REF!),"-",IF(OR(#REF!&lt;=0,E49&lt;=0),IF(E49&lt;=#REF!,"-","+"),E49/#REF!))</f>
        <v>-</v>
      </c>
      <c r="F50" s="898"/>
      <c r="G50" s="449"/>
      <c r="H50" s="450" t="str">
        <f>IF(ISERROR(H49/#REF!),"-",IF(OR(#REF!&lt;=0,H49&lt;=0),IF(H49&lt;=#REF!,"-","+"),H49/#REF!))</f>
        <v>-</v>
      </c>
      <c r="I50" s="462"/>
      <c r="J50" s="451"/>
      <c r="K50" s="463" t="str">
        <f>IF(ISERROR(K49/#REF!),"-",IF(OR(#REF!&lt;=0,K49&lt;=0),IF(K49&lt;=#REF!,"-","+"),K49/#REF!))</f>
        <v>-</v>
      </c>
      <c r="L50" s="464"/>
      <c r="M50" s="465"/>
      <c r="N50" s="359"/>
      <c r="O50" s="379"/>
      <c r="P50" s="359"/>
      <c r="Q50" s="359"/>
      <c r="R50" s="379"/>
      <c r="S50" s="359"/>
      <c r="T50" s="359"/>
      <c r="U50" s="379"/>
      <c r="V50" s="359"/>
      <c r="W50" s="359"/>
      <c r="X50" s="379"/>
      <c r="Y50" s="359"/>
    </row>
    <row r="51" spans="1:25" s="269" customFormat="1" ht="12.9" customHeight="1" x14ac:dyDescent="0.45">
      <c r="A51" s="338"/>
      <c r="B51" s="484" t="s">
        <v>269</v>
      </c>
      <c r="C51" s="286"/>
      <c r="D51" s="286">
        <v>2</v>
      </c>
      <c r="E51" s="467">
        <f>SUMIF(H$3:M$3,$E$3,H51:M51)</f>
        <v>0</v>
      </c>
      <c r="F51" s="536">
        <f t="shared" ref="F51:F56" si="5">IF(ISERROR(E51/G51),0,E51/G51)</f>
        <v>0</v>
      </c>
      <c r="G51" s="468">
        <f>SUMIF(H$3:M$3,$G$3,H51:M51)</f>
        <v>0</v>
      </c>
      <c r="H51" s="469">
        <f>IFERROR(INDEX(別紙_テンプレート_DB!サービス_原額_物流_ルート,MATCH(H$2,INDEX(別紙_テンプレート_DB!サービス_年月,),0)),0)</f>
        <v>0</v>
      </c>
      <c r="I51" s="536">
        <f t="shared" ref="I51:I56" si="6">IF(ISERROR(H51/J51),0,H51/J51)</f>
        <v>0</v>
      </c>
      <c r="J51" s="470">
        <f>IFERROR(INDEX(別紙_テンプレート_DB!サービス_売額_物流_ルート,MATCH(H$2,INDEX(別紙_テンプレート_DB!サービス_年月,),0)),0)</f>
        <v>0</v>
      </c>
      <c r="K51" s="469">
        <f>IFERROR(INDEX(別紙_テンプレート_DB!サービス_原額_物流_ルート,MATCH(K$2,INDEX(別紙_テンプレート_DB!サービス_年月,),0)),0)</f>
        <v>0</v>
      </c>
      <c r="L51" s="536">
        <f t="shared" ref="L51:L56" si="7">IF(ISERROR(K51/M51),0,K51/M51)</f>
        <v>0</v>
      </c>
      <c r="M51" s="470">
        <f>IFERROR(INDEX(別紙_テンプレート_DB!サービス_売額_物流_ルート,MATCH(K$2,INDEX(別紙_テンプレート_DB!サービス_年月,),0)),0)</f>
        <v>0</v>
      </c>
      <c r="N51" s="532"/>
      <c r="O51" s="535"/>
      <c r="P51" s="532"/>
      <c r="Q51" s="532"/>
      <c r="R51" s="535"/>
      <c r="S51" s="532"/>
      <c r="T51" s="532"/>
      <c r="U51" s="535"/>
      <c r="V51" s="532"/>
      <c r="W51" s="532"/>
      <c r="X51" s="535"/>
      <c r="Y51" s="532"/>
    </row>
    <row r="52" spans="1:25" s="269" customFormat="1" ht="12.9" customHeight="1" x14ac:dyDescent="0.45">
      <c r="A52" s="338"/>
      <c r="B52" s="485" t="s">
        <v>270</v>
      </c>
      <c r="C52" s="295"/>
      <c r="D52" s="295">
        <v>2</v>
      </c>
      <c r="E52" s="472">
        <f>SUMIF(H$3:M$3,$E$3,H52:M52)</f>
        <v>0</v>
      </c>
      <c r="F52" s="473">
        <f t="shared" si="5"/>
        <v>0</v>
      </c>
      <c r="G52" s="474">
        <f>SUMIF(H$3:M$3,$G$3,H52:M52)</f>
        <v>0</v>
      </c>
      <c r="H52" s="469">
        <f>IFERROR(INDEX(別紙_テンプレート_DB!サービス_原額_物流_丸和,MATCH(H$2,INDEX(別紙_テンプレート_DB!サービス_年月,),0)),0)</f>
        <v>0</v>
      </c>
      <c r="I52" s="473">
        <f t="shared" si="6"/>
        <v>0</v>
      </c>
      <c r="J52" s="470">
        <f>IFERROR(INDEX(別紙_テンプレート_DB!サービス_売額_物流_丸和,MATCH(H$2,INDEX(別紙_テンプレート_DB!サービス_年月,),0)),0)</f>
        <v>0</v>
      </c>
      <c r="K52" s="469">
        <f>IFERROR(INDEX(別紙_テンプレート_DB!サービス_原額_物流_丸和,MATCH(K$2,INDEX(別紙_テンプレート_DB!サービス_年月,),0)),0)</f>
        <v>0</v>
      </c>
      <c r="L52" s="473">
        <f t="shared" si="7"/>
        <v>0</v>
      </c>
      <c r="M52" s="470">
        <f>IFERROR(INDEX(別紙_テンプレート_DB!サービス_売額_物流_丸和,MATCH(K$2,INDEX(別紙_テンプレート_DB!サービス_年月,),0)),0)</f>
        <v>0</v>
      </c>
      <c r="N52" s="532"/>
      <c r="O52" s="535"/>
      <c r="P52" s="532"/>
      <c r="Q52" s="532"/>
      <c r="R52" s="535"/>
      <c r="S52" s="532"/>
      <c r="T52" s="532"/>
      <c r="U52" s="535"/>
      <c r="V52" s="532"/>
      <c r="W52" s="532"/>
      <c r="X52" s="535"/>
      <c r="Y52" s="532"/>
    </row>
    <row r="53" spans="1:25" s="269" customFormat="1" ht="12.9" customHeight="1" x14ac:dyDescent="0.45">
      <c r="A53" s="338"/>
      <c r="B53" s="471" t="s">
        <v>228</v>
      </c>
      <c r="C53" s="295"/>
      <c r="D53" s="295">
        <v>2</v>
      </c>
      <c r="E53" s="472">
        <f>SUMIF(H$3:M$3,$E$3,H53:M53)</f>
        <v>0</v>
      </c>
      <c r="F53" s="473">
        <f t="shared" si="5"/>
        <v>0</v>
      </c>
      <c r="G53" s="474">
        <f>SUMIF(H$3:M$3,$G$3,H53:M53)</f>
        <v>0</v>
      </c>
      <c r="H53" s="469">
        <f>IFERROR(INDEX(別紙_テンプレート_DB!サービス_原額_物流_その他,MATCH(H$2,INDEX(別紙_テンプレート_DB!サービス_年月,),0)),0)</f>
        <v>0</v>
      </c>
      <c r="I53" s="473">
        <f t="shared" si="6"/>
        <v>0</v>
      </c>
      <c r="J53" s="470">
        <f>IFERROR(INDEX(別紙_テンプレート_DB!サービス_売額_物流_その他,MATCH(H$2,INDEX(別紙_テンプレート_DB!サービス_年月,),0)),0)</f>
        <v>0</v>
      </c>
      <c r="K53" s="469">
        <f>IFERROR(INDEX(別紙_テンプレート_DB!サービス_原額_物流_その他,MATCH(K$2,INDEX(別紙_テンプレート_DB!サービス_年月,),0)),0)</f>
        <v>0</v>
      </c>
      <c r="L53" s="473">
        <f t="shared" si="7"/>
        <v>0</v>
      </c>
      <c r="M53" s="470">
        <f>IFERROR(INDEX(別紙_テンプレート_DB!サービス_売額_物流_その他,MATCH(K$2,INDEX(別紙_テンプレート_DB!サービス_年月,),0)),0)</f>
        <v>0</v>
      </c>
      <c r="N53" s="532"/>
      <c r="O53" s="535"/>
      <c r="P53" s="532"/>
      <c r="Q53" s="532"/>
      <c r="R53" s="535"/>
      <c r="S53" s="532"/>
      <c r="T53" s="532"/>
      <c r="U53" s="535"/>
      <c r="V53" s="532"/>
      <c r="W53" s="532"/>
      <c r="X53" s="535"/>
      <c r="Y53" s="532"/>
    </row>
    <row r="54" spans="1:25" s="269" customFormat="1" ht="12.9" customHeight="1" x14ac:dyDescent="0.45">
      <c r="A54" s="338"/>
      <c r="B54" s="486" t="s">
        <v>271</v>
      </c>
      <c r="C54" s="300"/>
      <c r="D54" s="300">
        <v>9</v>
      </c>
      <c r="E54" s="478">
        <f>SUMIF(H$3:M$3,$E$3,H54:M54)</f>
        <v>0</v>
      </c>
      <c r="F54" s="479">
        <f t="shared" si="5"/>
        <v>0</v>
      </c>
      <c r="G54" s="480">
        <f>SUMIF(H$3:M$3,$G$3,H54:M54)</f>
        <v>0</v>
      </c>
      <c r="H54" s="481">
        <f>IFERROR(INDEX(別紙_テンプレート_DB!サービス_原額_物流_事故,MATCH(H$2,INDEX(別紙_テンプレート_DB!サービス_年月,),0)),0)</f>
        <v>0</v>
      </c>
      <c r="I54" s="479">
        <f t="shared" si="6"/>
        <v>0</v>
      </c>
      <c r="J54" s="482">
        <f>IFERROR(INDEX(別紙_テンプレート_DB!サービス_売額_物流_事故,MATCH(H$2,INDEX(別紙_テンプレート_DB!サービス_年月,),0)),0)</f>
        <v>0</v>
      </c>
      <c r="K54" s="481">
        <f>IFERROR(INDEX(別紙_テンプレート_DB!サービス_原額_物流_事故,MATCH(K$2,INDEX(別紙_テンプレート_DB!サービス_年月,),0)),0)</f>
        <v>0</v>
      </c>
      <c r="L54" s="479">
        <f t="shared" si="7"/>
        <v>0</v>
      </c>
      <c r="M54" s="482">
        <f>IFERROR(INDEX(別紙_テンプレート_DB!サービス_売額_物流_事故,MATCH(K$2,INDEX(別紙_テンプレート_DB!サービス_年月,),0)),0)</f>
        <v>0</v>
      </c>
      <c r="N54" s="532"/>
      <c r="O54" s="535"/>
      <c r="P54" s="532"/>
      <c r="Q54" s="532"/>
      <c r="R54" s="535"/>
      <c r="S54" s="532"/>
      <c r="T54" s="532"/>
      <c r="U54" s="535"/>
      <c r="V54" s="532"/>
      <c r="W54" s="532"/>
      <c r="X54" s="535"/>
      <c r="Y54" s="532"/>
    </row>
    <row r="55" spans="1:25" s="421" customFormat="1" ht="15" customHeight="1" x14ac:dyDescent="0.45">
      <c r="A55" s="338"/>
      <c r="B55" s="411" t="s">
        <v>255</v>
      </c>
      <c r="C55" s="412"/>
      <c r="D55" s="412"/>
      <c r="E55" s="413">
        <f>SUMIF(H$3:M$3,$E$3,H55:M55)</f>
        <v>0</v>
      </c>
      <c r="F55" s="483">
        <f t="shared" si="5"/>
        <v>0</v>
      </c>
      <c r="G55" s="415">
        <f>SUMIF(H$3:M$3,$G$3,H55:M55)</f>
        <v>0</v>
      </c>
      <c r="H55" s="416">
        <f>IFERROR(INDEX(別紙_テンプレート_DB!サービス予測_予測原価金額_物流,MATCH(H$2,INDEX(別紙_テンプレート_DB!サービス予測_年月,),0)),0)</f>
        <v>0</v>
      </c>
      <c r="I55" s="414">
        <f t="shared" si="6"/>
        <v>0</v>
      </c>
      <c r="J55" s="417">
        <f>IFERROR(INDEX(別紙_テンプレート_DB!サービス予測_予測売上金額_物流,MATCH(H$2,INDEX(別紙_テンプレート_DB!サービス予測_年月,),0)),0)</f>
        <v>0</v>
      </c>
      <c r="K55" s="416">
        <f>IFERROR(INDEX(別紙_テンプレート_DB!サービス予測_予測原価金額_物流,MATCH(K$2,INDEX(別紙_テンプレート_DB!サービス予測_年月,),0)),0)</f>
        <v>0</v>
      </c>
      <c r="L55" s="414">
        <f t="shared" si="7"/>
        <v>0</v>
      </c>
      <c r="M55" s="417">
        <f>IFERROR(INDEX(別紙_テンプレート_DB!サービス予測_予測売上金額_物流,MATCH(K$2,INDEX(別紙_テンプレート_DB!サービス予測_年月,),0)),0)</f>
        <v>0</v>
      </c>
      <c r="N55" s="418"/>
      <c r="O55" s="419"/>
      <c r="P55" s="420"/>
      <c r="Q55" s="418"/>
      <c r="R55" s="419"/>
      <c r="S55" s="420"/>
      <c r="T55" s="418"/>
      <c r="U55" s="419"/>
      <c r="V55" s="420"/>
      <c r="W55" s="418"/>
      <c r="X55" s="419"/>
      <c r="Y55" s="420"/>
    </row>
    <row r="56" spans="1:25" s="421" customFormat="1" ht="15" customHeight="1" x14ac:dyDescent="0.45">
      <c r="A56" s="422"/>
      <c r="B56" s="423" t="s">
        <v>256</v>
      </c>
      <c r="C56" s="424"/>
      <c r="D56" s="424"/>
      <c r="E56" s="425">
        <f>$E$45-E55</f>
        <v>0</v>
      </c>
      <c r="F56" s="426">
        <f t="shared" si="5"/>
        <v>0</v>
      </c>
      <c r="G56" s="427">
        <f>G45-G55</f>
        <v>0</v>
      </c>
      <c r="H56" s="428">
        <f>H45-H55</f>
        <v>0</v>
      </c>
      <c r="I56" s="426">
        <f t="shared" si="6"/>
        <v>0</v>
      </c>
      <c r="J56" s="429">
        <f>J45-J55</f>
        <v>0</v>
      </c>
      <c r="K56" s="428">
        <f>K45-K55</f>
        <v>0</v>
      </c>
      <c r="L56" s="426">
        <f t="shared" si="7"/>
        <v>0</v>
      </c>
      <c r="M56" s="429">
        <f>M45-M55</f>
        <v>0</v>
      </c>
      <c r="N56" s="418"/>
      <c r="O56" s="419"/>
      <c r="P56" s="420"/>
      <c r="Q56" s="418"/>
      <c r="R56" s="419"/>
      <c r="S56" s="420"/>
      <c r="T56" s="418"/>
      <c r="U56" s="419"/>
      <c r="V56" s="420"/>
      <c r="W56" s="418"/>
      <c r="X56" s="419"/>
      <c r="Y56" s="420"/>
    </row>
  </sheetData>
  <sheetProtection insertColumns="0" insertRows="0"/>
  <dataConsolidate/>
  <mergeCells count="91">
    <mergeCell ref="A1:E1"/>
    <mergeCell ref="E2:G2"/>
    <mergeCell ref="H2:J2"/>
    <mergeCell ref="K2:M2"/>
    <mergeCell ref="N2:P2"/>
    <mergeCell ref="Y4:Y6"/>
    <mergeCell ref="T2:V2"/>
    <mergeCell ref="W2:Y2"/>
    <mergeCell ref="F4:F5"/>
    <mergeCell ref="G4:G6"/>
    <mergeCell ref="I4:I7"/>
    <mergeCell ref="J4:J6"/>
    <mergeCell ref="L4:L7"/>
    <mergeCell ref="M4:M6"/>
    <mergeCell ref="O4:O7"/>
    <mergeCell ref="P4:P6"/>
    <mergeCell ref="Q2:S2"/>
    <mergeCell ref="R4:R7"/>
    <mergeCell ref="S4:S6"/>
    <mergeCell ref="U4:U7"/>
    <mergeCell ref="V4:V6"/>
    <mergeCell ref="X4:X7"/>
    <mergeCell ref="F6:F7"/>
    <mergeCell ref="F8:F9"/>
    <mergeCell ref="F11:F12"/>
    <mergeCell ref="I11:I12"/>
    <mergeCell ref="L11:L12"/>
    <mergeCell ref="X11:X12"/>
    <mergeCell ref="F13:F14"/>
    <mergeCell ref="I13:I14"/>
    <mergeCell ref="L13:L14"/>
    <mergeCell ref="O13:O14"/>
    <mergeCell ref="R13:R14"/>
    <mergeCell ref="U13:U14"/>
    <mergeCell ref="X13:X14"/>
    <mergeCell ref="O11:O12"/>
    <mergeCell ref="O15:O16"/>
    <mergeCell ref="R15:R16"/>
    <mergeCell ref="U15:U16"/>
    <mergeCell ref="R11:R12"/>
    <mergeCell ref="U11:U12"/>
    <mergeCell ref="X20:X21"/>
    <mergeCell ref="Y20:Y22"/>
    <mergeCell ref="X22:X23"/>
    <mergeCell ref="X15:X16"/>
    <mergeCell ref="B19:E19"/>
    <mergeCell ref="F20:F21"/>
    <mergeCell ref="G20:G22"/>
    <mergeCell ref="I20:I21"/>
    <mergeCell ref="J20:J22"/>
    <mergeCell ref="L20:L21"/>
    <mergeCell ref="M20:M22"/>
    <mergeCell ref="O20:O21"/>
    <mergeCell ref="P20:P22"/>
    <mergeCell ref="F15:F16"/>
    <mergeCell ref="I15:I16"/>
    <mergeCell ref="L15:L16"/>
    <mergeCell ref="U22:U23"/>
    <mergeCell ref="R20:R21"/>
    <mergeCell ref="S20:S22"/>
    <mergeCell ref="U20:U21"/>
    <mergeCell ref="V20:V22"/>
    <mergeCell ref="F22:F23"/>
    <mergeCell ref="I22:I23"/>
    <mergeCell ref="L22:L23"/>
    <mergeCell ref="O22:O23"/>
    <mergeCell ref="R22:R23"/>
    <mergeCell ref="S45:S47"/>
    <mergeCell ref="J45:J47"/>
    <mergeCell ref="X47:X48"/>
    <mergeCell ref="F24:F25"/>
    <mergeCell ref="B44:E44"/>
    <mergeCell ref="F45:F46"/>
    <mergeCell ref="G45:G47"/>
    <mergeCell ref="I45:I46"/>
    <mergeCell ref="F49:F50"/>
    <mergeCell ref="U45:U46"/>
    <mergeCell ref="V45:V47"/>
    <mergeCell ref="X45:X46"/>
    <mergeCell ref="Y45:Y47"/>
    <mergeCell ref="F47:F48"/>
    <mergeCell ref="I47:I48"/>
    <mergeCell ref="L47:L48"/>
    <mergeCell ref="O47:O48"/>
    <mergeCell ref="R47:R48"/>
    <mergeCell ref="U47:U48"/>
    <mergeCell ref="L45:L46"/>
    <mergeCell ref="M45:M47"/>
    <mergeCell ref="O45:O46"/>
    <mergeCell ref="P45:P47"/>
    <mergeCell ref="R45:R46"/>
  </mergeCells>
  <phoneticPr fontId="2"/>
  <printOptions horizontalCentered="1"/>
  <pageMargins left="0.39370078740157483" right="0.39370078740157483" top="0.74803149606299213" bottom="0" header="0" footer="0"/>
  <pageSetup paperSize="9" orientation="landscape" r:id="rId1"/>
  <headerFooter>
    <oddHeader>&amp;L&amp;F/&amp;A</oddHeader>
    <oddFooter>&amp;L&amp;"HGPｺﾞｼｯｸM,ﾒﾃﾞｨｳﾑ"作成日：&amp;D&amp;C&amp;"HGPｺﾞｼｯｸM,ﾒﾃﾞｨｳﾑ"㈱三和商研/&amp;A&amp;R©2024 SMS DataTech Corporation. All rights reserved.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94</vt:i4>
      </vt:variant>
    </vt:vector>
  </HeadingPairs>
  <TitlesOfParts>
    <vt:vector size="111" baseType="lpstr">
      <vt:lpstr>変更履歴</vt:lpstr>
      <vt:lpstr>概要</vt:lpstr>
      <vt:lpstr>帳票レイアウト(グループ)</vt:lpstr>
      <vt:lpstr>帳票レイアウト(商研)</vt:lpstr>
      <vt:lpstr>帳票レイアウト(工事)</vt:lpstr>
      <vt:lpstr>帳票レイアウト(三和サービス)</vt:lpstr>
      <vt:lpstr>項目一覧</vt:lpstr>
      <vt:lpstr>処理詳細_書き方</vt:lpstr>
      <vt:lpstr>処理詳細</vt:lpstr>
      <vt:lpstr>確認事項</vt:lpstr>
      <vt:lpstr>別紙_テンプレート_DB</vt:lpstr>
      <vt:lpstr>別紙_テンプレート_グループ</vt:lpstr>
      <vt:lpstr>別紙_テンプレート_商研</vt:lpstr>
      <vt:lpstr>別紙_印刷レイアウト</vt:lpstr>
      <vt:lpstr>別紙_テンプレート_工事</vt:lpstr>
      <vt:lpstr>別紙_テンプレート_三和サービス</vt:lpstr>
      <vt:lpstr>参照</vt:lpstr>
      <vt:lpstr>概要!Print_Area</vt:lpstr>
      <vt:lpstr>項目一覧!Print_Area</vt:lpstr>
      <vt:lpstr>処理詳細!Print_Area</vt:lpstr>
      <vt:lpstr>処理詳細_書き方!Print_Area</vt:lpstr>
      <vt:lpstr>'帳票レイアウト(グループ)'!Print_Area</vt:lpstr>
      <vt:lpstr>'帳票レイアウト(工事)'!Print_Area</vt:lpstr>
      <vt:lpstr>'帳票レイアウト(三和サービス)'!Print_Area</vt:lpstr>
      <vt:lpstr>'帳票レイアウト(商研)'!Print_Area</vt:lpstr>
      <vt:lpstr>別紙_テンプレート_DB!Print_Area</vt:lpstr>
      <vt:lpstr>別紙_テンプレート_グループ!Print_Area</vt:lpstr>
      <vt:lpstr>別紙_テンプレート_工事!Print_Area</vt:lpstr>
      <vt:lpstr>別紙_テンプレート_三和サービス!Print_Area</vt:lpstr>
      <vt:lpstr>別紙_テンプレート_商研!Print_Area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'帳票レイアウト(グループ)'!Print_Titles</vt:lpstr>
      <vt:lpstr>'帳票レイアウト(工事)'!Print_Titles</vt:lpstr>
      <vt:lpstr>'帳票レイアウト(三和サービス)'!Print_Titles</vt:lpstr>
      <vt:lpstr>'帳票レイアウト(商研)'!Print_Titles</vt:lpstr>
      <vt:lpstr>別紙_テンプレート_グループ!Print_Titles</vt:lpstr>
      <vt:lpstr>別紙_テンプレート_工事!Print_Titles</vt:lpstr>
      <vt:lpstr>別紙_テンプレート_三和サービス!Print_Titles</vt:lpstr>
      <vt:lpstr>別紙_テンプレート_商研!Print_Titles</vt:lpstr>
      <vt:lpstr>変更履歴!Print_Titles</vt:lpstr>
      <vt:lpstr>別紙_テンプレート_DB!サービス_営業外費_貨物</vt:lpstr>
      <vt:lpstr>別紙_テンプレート_DB!サービス_営業外費_物流</vt:lpstr>
      <vt:lpstr>別紙_テンプレート_DB!サービス_原額_貨物自_サンプラ</vt:lpstr>
      <vt:lpstr>別紙_テンプレート_DB!サービス_原額_貨物自_その他</vt:lpstr>
      <vt:lpstr>別紙_テンプレート_DB!サービス_原額_貨物自_トラン</vt:lpstr>
      <vt:lpstr>別紙_テンプレート_DB!サービス_原額_貨物自_三シャ</vt:lpstr>
      <vt:lpstr>別紙_テンプレート_DB!サービス_原額_貨物自_三商</vt:lpstr>
      <vt:lpstr>別紙_テンプレート_DB!サービス_原額_貨物自_事故</vt:lpstr>
      <vt:lpstr>別紙_テンプレート_DB!サービス_原額_貨物自_店装</vt:lpstr>
      <vt:lpstr>別紙_テンプレート_DB!サービス_原額_貨物庸_サンプラ</vt:lpstr>
      <vt:lpstr>別紙_テンプレート_DB!サービス_原額_貨物庸_その他</vt:lpstr>
      <vt:lpstr>別紙_テンプレート_DB!サービス_原額_貨物庸_トラン</vt:lpstr>
      <vt:lpstr>別紙_テンプレート_DB!サービス_原額_貨物庸_三シャ</vt:lpstr>
      <vt:lpstr>別紙_テンプレート_DB!サービス_原額_貨物庸_三商</vt:lpstr>
      <vt:lpstr>別紙_テンプレート_DB!サービス_原額_貨物庸_事故</vt:lpstr>
      <vt:lpstr>別紙_テンプレート_DB!サービス_原額_貨物庸_店装</vt:lpstr>
      <vt:lpstr>別紙_テンプレート_DB!サービス_原額_物流_その他</vt:lpstr>
      <vt:lpstr>別紙_テンプレート_DB!サービス_原額_物流_ルート</vt:lpstr>
      <vt:lpstr>別紙_テンプレート_DB!サービス_原額_物流_丸和</vt:lpstr>
      <vt:lpstr>別紙_テンプレート_DB!サービス_原額_物流_事故</vt:lpstr>
      <vt:lpstr>別紙_テンプレート_DB!サービス_人件一般費_貨物</vt:lpstr>
      <vt:lpstr>別紙_テンプレート_DB!サービス_人件一般費_物流</vt:lpstr>
      <vt:lpstr>別紙_テンプレート_DB!サービス_年月</vt:lpstr>
      <vt:lpstr>別紙_テンプレート_DB!サービス_売額_貨物自_サンプラ</vt:lpstr>
      <vt:lpstr>別紙_テンプレート_DB!サービス_売額_貨物自_その他</vt:lpstr>
      <vt:lpstr>別紙_テンプレート_DB!サービス_売額_貨物自_トラン</vt:lpstr>
      <vt:lpstr>別紙_テンプレート_DB!サービス_売額_貨物自_三シャ</vt:lpstr>
      <vt:lpstr>別紙_テンプレート_DB!サービス_売額_貨物自_三商</vt:lpstr>
      <vt:lpstr>別紙_テンプレート_DB!サービス_売額_貨物自_事故</vt:lpstr>
      <vt:lpstr>別紙_テンプレート_DB!サービス_売額_貨物自_店装</vt:lpstr>
      <vt:lpstr>別紙_テンプレート_DB!サービス_売額_貨物庸_サンプラ</vt:lpstr>
      <vt:lpstr>別紙_テンプレート_DB!サービス_売額_貨物庸_その他</vt:lpstr>
      <vt:lpstr>別紙_テンプレート_DB!サービス_売額_貨物庸_トラン</vt:lpstr>
      <vt:lpstr>別紙_テンプレート_DB!サービス_売額_貨物庸_三シャ</vt:lpstr>
      <vt:lpstr>別紙_テンプレート_DB!サービス_売額_貨物庸_三商</vt:lpstr>
      <vt:lpstr>別紙_テンプレート_DB!サービス_売額_貨物庸_事故</vt:lpstr>
      <vt:lpstr>別紙_テンプレート_DB!サービス_売額_貨物庸_店装</vt:lpstr>
      <vt:lpstr>別紙_テンプレート_DB!サービス_売額_物流_その他</vt:lpstr>
      <vt:lpstr>別紙_テンプレート_DB!サービス_売額_物流_ルート</vt:lpstr>
      <vt:lpstr>別紙_テンプレート_DB!サービス_売額_物流_丸和</vt:lpstr>
      <vt:lpstr>別紙_テンプレート_DB!サービス_売額_物流_事故</vt:lpstr>
      <vt:lpstr>別紙_テンプレート_DB!サービス予測_年月</vt:lpstr>
      <vt:lpstr>別紙_テンプレート_DB!サービス予測_予測原価金額_貨物</vt:lpstr>
      <vt:lpstr>別紙_テンプレート_DB!サービス予測_予測原価金額_物流</vt:lpstr>
      <vt:lpstr>別紙_テンプレート_DB!サービス予測_予測売上金額_貨物</vt:lpstr>
      <vt:lpstr>別紙_テンプレート_DB!サービス予測_予測売上金額_物流</vt:lpstr>
      <vt:lpstr>別紙_テンプレート_DB!フロント_営業外費</vt:lpstr>
      <vt:lpstr>別紙_テンプレート_DB!フロント_原価税抜金額</vt:lpstr>
      <vt:lpstr>別紙_テンプレート_DB!フロント_人件一般費</vt:lpstr>
      <vt:lpstr>別紙_テンプレート_DB!フロント_年月</vt:lpstr>
      <vt:lpstr>別紙_テンプレート_DB!フロント_売上税抜金額</vt:lpstr>
      <vt:lpstr>別紙_テンプレート_DB!フロント予測_年月</vt:lpstr>
      <vt:lpstr>別紙_テンプレート_DB!フロント予測_予測原価金額</vt:lpstr>
      <vt:lpstr>別紙_テンプレート_DB!フロント予測_予測売上金額</vt:lpstr>
      <vt:lpstr>別紙_テンプレート_DB!三研_営業外費</vt:lpstr>
      <vt:lpstr>別紙_テンプレート_DB!三研_原価税抜金額</vt:lpstr>
      <vt:lpstr>別紙_テンプレート_DB!三研_人件一般費</vt:lpstr>
      <vt:lpstr>別紙_テンプレート_DB!三研_年月</vt:lpstr>
      <vt:lpstr>別紙_テンプレート_DB!三研_売上税抜金額</vt:lpstr>
      <vt:lpstr>別紙_テンプレート_DB!三研予測_年月</vt:lpstr>
      <vt:lpstr>別紙_テンプレート_DB!三研予測_予測原価金額</vt:lpstr>
      <vt:lpstr>別紙_テンプレート_DB!三研予測_予測売上金額</vt:lpstr>
      <vt:lpstr>別紙_テンプレート_DB!統計集計先_CD</vt:lpstr>
      <vt:lpstr>別紙_テンプレート_DB!統計集計先_経費合計</vt:lpstr>
      <vt:lpstr>別紙_テンプレート_DB!統計集計先_人件費一般費</vt:lpstr>
      <vt:lpstr>別紙_テンプレート_DB!統計集計先_年月</vt:lpstr>
      <vt:lpstr>別紙_テンプレート_DB!統計集計先_部CD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2024-10-16T06:30:17Z</cp:lastPrinted>
  <dcterms:created xsi:type="dcterms:W3CDTF">2021-04-12T04:47:05Z</dcterms:created>
  <dcterms:modified xsi:type="dcterms:W3CDTF">2025-05-24T05:35:29Z</dcterms:modified>
</cp:coreProperties>
</file>