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47e6559de05c0a11/Semester3/BA/GP/Final_1412/"/>
    </mc:Choice>
  </mc:AlternateContent>
  <xr:revisionPtr revIDLastSave="11" documentId="CDCA31176C950551B9B56FE92D5F809702A46C01" xr6:coauthVersionLast="24" xr6:coauthVersionMax="24" xr10:uidLastSave="{EA67D5D8-637F-4ED6-8238-80129EFDC38E}"/>
  <bookViews>
    <workbookView xWindow="0" yWindow="0" windowWidth="23040" windowHeight="9048" xr2:uid="{00000000-000D-0000-FFFF-FFFF00000000}"/>
  </bookViews>
  <sheets>
    <sheet name="1.a" sheetId="2" r:id="rId1"/>
    <sheet name="1.a (2)" sheetId="3" r:id="rId2"/>
  </sheets>
  <definedNames>
    <definedName name="solver_adj" localSheetId="0" hidden="1">'1.a'!$B$1:$B$3</definedName>
    <definedName name="solver_adj" localSheetId="1" hidden="1">'1.a (2)'!$B$2:$B$3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'1.a'!$B$1</definedName>
    <definedName name="solver_lhs1" localSheetId="1" hidden="1">'1.a (2)'!$B$2</definedName>
    <definedName name="solver_lhs2" localSheetId="0" hidden="1">'1.a'!$B$1</definedName>
    <definedName name="solver_lhs2" localSheetId="1" hidden="1">'1.a (2)'!$B$2</definedName>
    <definedName name="solver_lhs3" localSheetId="0" hidden="1">'1.a'!$B$2</definedName>
    <definedName name="solver_lhs3" localSheetId="1" hidden="1">'1.a (2)'!$B$3</definedName>
    <definedName name="solver_lhs4" localSheetId="0" hidden="1">'1.a'!$B$2</definedName>
    <definedName name="solver_lhs4" localSheetId="1" hidden="1">'1.a (2)'!$B$3</definedName>
    <definedName name="solver_lhs5" localSheetId="0" hidden="1">'1.a'!$B$3</definedName>
    <definedName name="solver_lhs5" localSheetId="1" hidden="1">'1.a (2)'!$B$3</definedName>
    <definedName name="solver_lhs6" localSheetId="0" hidden="1">'1.a'!$B$3</definedName>
    <definedName name="solver_lhs6" localSheetId="1" hidden="1">'1.a (2)'!$B$3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'1.a'!$B$25</definedName>
    <definedName name="solver_opt" localSheetId="1" hidden="1">'1.a (2)'!$B$25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hs1" localSheetId="0" hidden="1">4.2</definedName>
    <definedName name="solver_rhs1" localSheetId="1" hidden="1">5</definedName>
    <definedName name="solver_rhs2" localSheetId="0" hidden="1">'1.a'!$L$3</definedName>
    <definedName name="solver_rhs2" localSheetId="1" hidden="1">1</definedName>
    <definedName name="solver_rhs3" localSheetId="0" hidden="1">'1.a'!$K$4</definedName>
    <definedName name="solver_rhs3" localSheetId="1" hidden="1">10</definedName>
    <definedName name="solver_rhs4" localSheetId="0" hidden="1">'1.a'!$L$4</definedName>
    <definedName name="solver_rhs4" localSheetId="1" hidden="1">1</definedName>
    <definedName name="solver_rhs5" localSheetId="0" hidden="1">5</definedName>
    <definedName name="solver_rhs5" localSheetId="1" hidden="1">'1.a (2)'!$L$5</definedName>
    <definedName name="solver_rhs6" localSheetId="0" hidden="1">'1.a'!$L$5</definedName>
    <definedName name="solver_rhs6" localSheetId="1" hidden="1">'1.a (2)'!$L$5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2" i="3"/>
  <c r="H11" i="3"/>
  <c r="I11" i="3" s="1"/>
  <c r="J8" i="3"/>
  <c r="J9" i="3" s="1"/>
  <c r="D6" i="3"/>
  <c r="B6" i="3" s="1"/>
  <c r="B24" i="3" s="1"/>
  <c r="D5" i="3"/>
  <c r="B5" i="3" s="1"/>
  <c r="D4" i="3"/>
  <c r="I20" i="3" s="1"/>
  <c r="J13" i="2"/>
  <c r="J12" i="2"/>
  <c r="I11" i="2"/>
  <c r="J11" i="2" s="1"/>
  <c r="J14" i="2" s="1"/>
  <c r="I15" i="3" l="1"/>
  <c r="B23" i="3"/>
  <c r="E20" i="3"/>
  <c r="J20" i="3"/>
  <c r="K20" i="3"/>
  <c r="L20" i="3"/>
  <c r="F20" i="3"/>
  <c r="G20" i="3"/>
  <c r="B4" i="3"/>
  <c r="B22" i="3" s="1"/>
  <c r="H20" i="3"/>
  <c r="D6" i="2"/>
  <c r="D5" i="2"/>
  <c r="D4" i="2"/>
  <c r="G30" i="2" l="1"/>
  <c r="G25" i="2"/>
  <c r="H30" i="2"/>
  <c r="H25" i="2"/>
  <c r="J30" i="2"/>
  <c r="I30" i="2"/>
  <c r="H20" i="2"/>
  <c r="G20" i="2"/>
  <c r="H21" i="2"/>
  <c r="I31" i="2"/>
  <c r="G26" i="2"/>
  <c r="H26" i="2"/>
  <c r="J31" i="2"/>
  <c r="G31" i="2"/>
  <c r="G21" i="2"/>
  <c r="H31" i="2"/>
  <c r="G32" i="2"/>
  <c r="H22" i="2"/>
  <c r="H27" i="2"/>
  <c r="H32" i="2"/>
  <c r="I32" i="2"/>
  <c r="G22" i="2"/>
  <c r="J32" i="2"/>
  <c r="G27" i="2"/>
  <c r="N25" i="2"/>
  <c r="L20" i="2"/>
  <c r="I20" i="2"/>
  <c r="L30" i="2"/>
  <c r="O25" i="2"/>
  <c r="M20" i="2"/>
  <c r="P30" i="2"/>
  <c r="J25" i="2"/>
  <c r="L25" i="2"/>
  <c r="J20" i="2"/>
  <c r="M25" i="2"/>
  <c r="K20" i="2"/>
  <c r="M30" i="2"/>
  <c r="P25" i="2"/>
  <c r="N20" i="2"/>
  <c r="B4" i="2"/>
  <c r="B22" i="2" s="1"/>
  <c r="N30" i="2"/>
  <c r="I25" i="2"/>
  <c r="O20" i="2"/>
  <c r="K25" i="2"/>
  <c r="O30" i="2"/>
  <c r="P20" i="2"/>
  <c r="K30" i="2"/>
  <c r="I22" i="2"/>
  <c r="J27" i="2"/>
  <c r="M32" i="2"/>
  <c r="N22" i="2"/>
  <c r="L27" i="2"/>
  <c r="N32" i="2"/>
  <c r="O22" i="2"/>
  <c r="K32" i="2"/>
  <c r="P27" i="2"/>
  <c r="K22" i="2"/>
  <c r="L32" i="2"/>
  <c r="K27" i="2"/>
  <c r="M27" i="2"/>
  <c r="O32" i="2"/>
  <c r="P22" i="2"/>
  <c r="I27" i="2"/>
  <c r="L22" i="2"/>
  <c r="N27" i="2"/>
  <c r="P32" i="2"/>
  <c r="B6" i="2"/>
  <c r="B24" i="2" s="1"/>
  <c r="O27" i="2"/>
  <c r="J22" i="2"/>
  <c r="M22" i="2"/>
  <c r="L26" i="2"/>
  <c r="M21" i="2"/>
  <c r="I21" i="2"/>
  <c r="P31" i="2"/>
  <c r="M26" i="2"/>
  <c r="N21" i="2"/>
  <c r="O31" i="2"/>
  <c r="N26" i="2"/>
  <c r="O21" i="2"/>
  <c r="M31" i="2"/>
  <c r="K31" i="2"/>
  <c r="N31" i="2"/>
  <c r="L21" i="2"/>
  <c r="O26" i="2"/>
  <c r="P21" i="2"/>
  <c r="K21" i="2"/>
  <c r="J26" i="2"/>
  <c r="K26" i="2"/>
  <c r="P26" i="2"/>
  <c r="B5" i="2"/>
  <c r="B23" i="2" s="1"/>
  <c r="L31" i="2"/>
  <c r="I26" i="2"/>
  <c r="J21" i="2"/>
  <c r="B25" i="3"/>
  <c r="C25" i="3" s="1"/>
  <c r="B25" i="2" l="1"/>
  <c r="C25" i="2" s="1"/>
  <c r="D11" i="2" s="1"/>
</calcChain>
</file>

<file path=xl/sharedStrings.xml><?xml version="1.0" encoding="utf-8"?>
<sst xmlns="http://schemas.openxmlformats.org/spreadsheetml/2006/main" count="107" uniqueCount="57">
  <si>
    <t>PA</t>
  </si>
  <si>
    <t>PB</t>
  </si>
  <si>
    <t>QA</t>
  </si>
  <si>
    <t>QB</t>
  </si>
  <si>
    <t>VCA</t>
  </si>
  <si>
    <t>VCB</t>
  </si>
  <si>
    <t>EA</t>
  </si>
  <si>
    <t>PIA</t>
  </si>
  <si>
    <t>EB</t>
  </si>
  <si>
    <t>EAB</t>
  </si>
  <si>
    <t>EBA</t>
  </si>
  <si>
    <t>FCA</t>
  </si>
  <si>
    <t>FCB</t>
  </si>
  <si>
    <t>PIB</t>
  </si>
  <si>
    <t>PIAB</t>
  </si>
  <si>
    <t>PC</t>
  </si>
  <si>
    <t>QC</t>
  </si>
  <si>
    <t>VCC</t>
  </si>
  <si>
    <t>EC</t>
  </si>
  <si>
    <t>EAC</t>
  </si>
  <si>
    <t>ECA</t>
  </si>
  <si>
    <t>EBC</t>
  </si>
  <si>
    <t>ECB</t>
  </si>
  <si>
    <t>FCC</t>
  </si>
  <si>
    <t>Intercept A</t>
  </si>
  <si>
    <t>Intercept B</t>
  </si>
  <si>
    <t>Intercept C</t>
  </si>
  <si>
    <t>a fl</t>
  </si>
  <si>
    <t>b hh</t>
  </si>
  <si>
    <t>c trop</t>
  </si>
  <si>
    <t>PIC</t>
  </si>
  <si>
    <t>orange_high_movement_BRAND</t>
  </si>
  <si>
    <t>avgprice</t>
  </si>
  <si>
    <t>avgprofit</t>
  </si>
  <si>
    <t>maxprice</t>
  </si>
  <si>
    <t>minprice</t>
  </si>
  <si>
    <t>avgmove</t>
  </si>
  <si>
    <t>maxmove</t>
  </si>
  <si>
    <t>minmove</t>
  </si>
  <si>
    <t>FL NAT HOMESQ</t>
  </si>
  <si>
    <t>HH</t>
  </si>
  <si>
    <t>TROPICANA PURE PREM</t>
  </si>
  <si>
    <t>am_fl &lt;- 2</t>
  </si>
  <si>
    <t>fl</t>
  </si>
  <si>
    <t>hh</t>
  </si>
  <si>
    <t>Price FL</t>
  </si>
  <si>
    <t>Demand FL</t>
  </si>
  <si>
    <t>Demand HH</t>
  </si>
  <si>
    <t>Demand TROP</t>
  </si>
  <si>
    <t>Price HH</t>
  </si>
  <si>
    <t>Price TROP</t>
  </si>
  <si>
    <t>Difference Our Profit and Actual</t>
  </si>
  <si>
    <t>trop</t>
  </si>
  <si>
    <t>Our Profit</t>
  </si>
  <si>
    <t>Demand depending on Price FL (keeping other prices constant, see above)</t>
  </si>
  <si>
    <t>Demand depending on Price HH (keeping other prices constant, see above)</t>
  </si>
  <si>
    <t>Demand depending on Price TROP  (keeping other prices constant, see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</si>
</sst>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10"/>
      <color rgb="FF333333"/>
      <name val="Source Code Pro"/>
      <family val="3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1" fillId="0" borderId="0" xfId="0" applyFont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0" fontId="2" fillId="0" borderId="0" xfId="0" applyFont="1"/>
    <xf numFmtId="0" fontId="2" fillId="2" borderId="8" xfId="0" applyFont="1" applyFill="1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0" borderId="8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'1.a'!$E$20</c:f>
              <c:strCache>
                <c:ptCount val="1"/>
                <c:pt idx="0">
                  <c:v>Demand FL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'1.a'!$F$19:$P$19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'1.a'!$F$20:$P$20</c:f>
              <c:numCache>
                <c:formatCode>General</c:formatCode>
                <c:ptCount val="11"/>
                <c:pt idx="1">
                  <c:v>218.91577701682371</c:v>
                </c:pt>
                <c:pt idx="2">
                  <c:v>78.976508043584317</c:v>
                </c:pt>
                <c:pt idx="3">
                  <c:v>35.813910885650699</c:v>
                </c:pt>
                <c:pt idx="4">
                  <c:v>18.768768952248944</c:v>
                </c:pt>
                <c:pt idx="5">
                  <c:v>10.86871933514724</c:v>
                </c:pt>
                <c:pt idx="6">
                  <c:v>6.7710598675195079</c:v>
                </c:pt>
                <c:pt idx="7">
                  <c:v>4.4603983730009995</c:v>
                </c:pt>
                <c:pt idx="8">
                  <c:v>3.070509708569586</c:v>
                </c:pt>
                <c:pt idx="9">
                  <c:v>2.190362726706784</c:v>
                </c:pt>
                <c:pt idx="10">
                  <c:v>1.6091425331844968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9-455E-8E07-5A4D61625B3C}"/>
            </c:ext>
          </c:extLst>
        </c:ser>
        <c:ser>
          <c:idx val="1"/>
          <c:order val="1"/>
          <c:tx>
            <c:strRef>
              <c:f>'1.a'!$E$21</c:f>
              <c:strCache>
                <c:ptCount val="1"/>
                <c:pt idx="0">
                  <c:v>Demand HH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'1.a'!$F$19:$P$19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'1.a'!$F$21:$P$21</c:f>
              <c:numCache>
                <c:formatCode>General</c:formatCode>
                <c:ptCount val="11"/>
                <c:pt idx="1">
                  <c:v>37.977677535394058</c:v>
                </c:pt>
                <c:pt idx="2">
                  <c:v>43.569031256308591</c:v>
                </c:pt>
                <c:pt idx="3">
                  <c:v>48.466945591393134</c:v>
                </c:pt>
                <c:pt idx="4">
                  <c:v>52.874850622469332</c:v>
                </c:pt>
                <c:pt idx="5">
                  <c:v>56.913010545234215</c:v>
                </c:pt>
                <c:pt idx="6">
                  <c:v>60.659476011823742</c:v>
                </c:pt>
                <c:pt idx="7">
                  <c:v>64.168280719889395</c:v>
                </c:pt>
                <c:pt idx="8">
                  <c:v>67.478652581741372</c:v>
                </c:pt>
                <c:pt idx="9">
                  <c:v>70.620129831728363</c:v>
                </c:pt>
                <c:pt idx="10">
                  <c:v>73.61560816200226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9-455E-8E07-5A4D61625B3C}"/>
            </c:ext>
          </c:extLst>
        </c:ser>
        <c:ser>
          <c:idx val="2"/>
          <c:order val="2"/>
          <c:tx>
            <c:strRef>
              <c:f>'1.a'!$E$22</c:f>
              <c:strCache>
                <c:ptCount val="1"/>
                <c:pt idx="0">
                  <c:v>Demand TROP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'1.a'!$F$19:$P$19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'1.a'!$F$22:$P$22</c:f>
              <c:numCache>
                <c:formatCode>General</c:formatCode>
                <c:ptCount val="11"/>
                <c:pt idx="1">
                  <c:v>15.013324686279226</c:v>
                </c:pt>
                <c:pt idx="2">
                  <c:v>22.01597134726018</c:v>
                </c:pt>
                <c:pt idx="3">
                  <c:v>29.627832591137579</c:v>
                </c:pt>
                <c:pt idx="4">
                  <c:v>37.763264756915703</c:v>
                </c:pt>
                <c:pt idx="5">
                  <c:v>46.361588110556347</c:v>
                </c:pt>
                <c:pt idx="6">
                  <c:v>55.377138124979957</c:v>
                </c:pt>
                <c:pt idx="7">
                  <c:v>64.774074357540485</c:v>
                </c:pt>
                <c:pt idx="8">
                  <c:v>74.52337904443128</c:v>
                </c:pt>
                <c:pt idx="9">
                  <c:v>84.600989055428613</c:v>
                </c:pt>
                <c:pt idx="10">
                  <c:v>94.986566593354283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9-455E-8E07-5A4D6162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2520"/>
        <c:axId val="520151376"/>
      </c:scatterChart>
      <c:valAx>
        <c:axId val="5201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151376"/>
        <c:crosses val="autoZero"/>
        <c:crossBetween val="midCat"/>
      </c:valAx>
      <c:valAx>
        <c:axId val="5201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14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'1.a'!$E$25</c:f>
              <c:strCache>
                <c:ptCount val="1"/>
                <c:pt idx="0">
                  <c:v>Demand FL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'1.a'!$F$24:$P$24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'1.a'!$F$25:$P$25</c:f>
              <c:numCache>
                <c:formatCode>General</c:formatCode>
                <c:ptCount val="11"/>
                <c:pt idx="1">
                  <c:v>5.7001911814411743</c:v>
                </c:pt>
                <c:pt idx="2">
                  <c:v>5.697436911147391</c:v>
                </c:pt>
                <c:pt idx="3">
                  <c:v>5.695301449650902</c:v>
                </c:pt>
                <c:pt idx="4">
                  <c:v>5.6935572447288356</c:v>
                </c:pt>
                <c:pt idx="5">
                  <c:v>5.6920829572280596</c:v>
                </c:pt>
                <c:pt idx="6">
                  <c:v>5.6908061798810152</c:v>
                </c:pt>
                <c:pt idx="7">
                  <c:v>5.6896802201669168</c:v>
                </c:pt>
                <c:pt idx="8">
                  <c:v>5.6886732036549272</c:v>
                </c:pt>
                <c:pt idx="9">
                  <c:v>5.687762399953626</c:v>
                </c:pt>
                <c:pt idx="10">
                  <c:v>5.6869310286551382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6-4B9C-945F-4C656391FCAA}"/>
            </c:ext>
          </c:extLst>
        </c:ser>
        <c:ser>
          <c:idx val="1"/>
          <c:order val="1"/>
          <c:tx>
            <c:strRef>
              <c:f>'1.a'!$E$26</c:f>
              <c:strCache>
                <c:ptCount val="1"/>
                <c:pt idx="0">
                  <c:v>Demand HH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'1.a'!$F$24:$P$24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'1.a'!$F$26:$P$26</c:f>
              <c:numCache>
                <c:formatCode>General</c:formatCode>
                <c:ptCount val="11"/>
                <c:pt idx="1">
                  <c:v>269.90260837991565</c:v>
                </c:pt>
                <c:pt idx="2">
                  <c:v>105.09219087587236</c:v>
                </c:pt>
                <c:pt idx="3">
                  <c:v>50.562854786308769</c:v>
                </c:pt>
                <c:pt idx="4">
                  <c:v>27.811219636384696</c:v>
                </c:pt>
                <c:pt idx="5">
                  <c:v>16.777281664424322</c:v>
                </c:pt>
                <c:pt idx="6">
                  <c:v>10.828876460518275</c:v>
                </c:pt>
                <c:pt idx="7">
                  <c:v>7.3598611963165954</c:v>
                </c:pt>
                <c:pt idx="8">
                  <c:v>5.2100817711449006</c:v>
                </c:pt>
                <c:pt idx="9">
                  <c:v>3.8118020798584369</c:v>
                </c:pt>
                <c:pt idx="10">
                  <c:v>2.865714941793005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6-4B9C-945F-4C656391FCAA}"/>
            </c:ext>
          </c:extLst>
        </c:ser>
        <c:ser>
          <c:idx val="2"/>
          <c:order val="2"/>
          <c:tx>
            <c:strRef>
              <c:f>'1.a'!$E$27</c:f>
              <c:strCache>
                <c:ptCount val="1"/>
                <c:pt idx="0">
                  <c:v>Demand TROP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'1.a'!$F$24:$P$24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'1.a'!$F$27:$P$27</c:f>
              <c:numCache>
                <c:formatCode>General</c:formatCode>
                <c:ptCount val="11"/>
                <c:pt idx="1">
                  <c:v>47.739032805394785</c:v>
                </c:pt>
                <c:pt idx="2">
                  <c:v>54.745156793221135</c:v>
                </c:pt>
                <c:pt idx="3">
                  <c:v>60.8801675842181</c:v>
                </c:pt>
                <c:pt idx="4">
                  <c:v>66.399820322782688</c:v>
                </c:pt>
                <c:pt idx="5">
                  <c:v>71.455266861154072</c:v>
                </c:pt>
                <c:pt idx="6">
                  <c:v>76.144579414304033</c:v>
                </c:pt>
                <c:pt idx="7">
                  <c:v>80.535638167059986</c:v>
                </c:pt>
                <c:pt idx="8">
                  <c:v>84.677714466727977</c:v>
                </c:pt>
                <c:pt idx="9">
                  <c:v>88.607903183894493</c:v>
                </c:pt>
                <c:pt idx="10">
                  <c:v>92.354953165276271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6-4B9C-945F-4C656391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7440"/>
        <c:axId val="520146784"/>
      </c:scatterChart>
      <c:valAx>
        <c:axId val="5201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146784"/>
        <c:crosses val="autoZero"/>
        <c:crossBetween val="midCat"/>
      </c:valAx>
      <c:valAx>
        <c:axId val="520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1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'1.a'!$E$30</c:f>
              <c:strCache>
                <c:ptCount val="1"/>
                <c:pt idx="0">
                  <c:v>Demand FL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'1.a'!$F$29:$P$29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'1.a'!$F$30:$P$30</c:f>
              <c:numCache>
                <c:formatCode>General</c:formatCode>
                <c:ptCount val="11"/>
                <c:pt idx="1">
                  <c:v>1.7984655612383762</c:v>
                </c:pt>
                <c:pt idx="2">
                  <c:v>2.5483211626334668</c:v>
                </c:pt>
                <c:pt idx="3">
                  <c:v>3.3392729520096065</c:v>
                </c:pt>
                <c:pt idx="4">
                  <c:v>4.1645959552523104</c:v>
                </c:pt>
                <c:pt idx="5">
                  <c:v>5.0196436062845278</c:v>
                </c:pt>
                <c:pt idx="6">
                  <c:v>5.9009903972136959</c:v>
                </c:pt>
                <c:pt idx="7">
                  <c:v>6.8059943639837499</c:v>
                </c:pt>
                <c:pt idx="8">
                  <c:v>7.7325487510846971</c:v>
                </c:pt>
                <c:pt idx="9">
                  <c:v>8.6789298783966888</c:v>
                </c:pt>
                <c:pt idx="10">
                  <c:v>9.6436984084150961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B-4FF0-A13D-1E396F0092FD}"/>
            </c:ext>
          </c:extLst>
        </c:ser>
        <c:ser>
          <c:idx val="1"/>
          <c:order val="1"/>
          <c:tx>
            <c:strRef>
              <c:f>'1.a'!$E$31</c:f>
              <c:strCache>
                <c:ptCount val="1"/>
                <c:pt idx="0">
                  <c:v>Demand HH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'1.a'!$F$29:$P$29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'1.a'!$F$31:$P$31</c:f>
              <c:numCache>
                <c:formatCode>General</c:formatCode>
                <c:ptCount val="11"/>
                <c:pt idx="1">
                  <c:v>38.704377766058364</c:v>
                </c:pt>
                <c:pt idx="2">
                  <c:v>44.648786936167596</c:v>
                </c:pt>
                <c:pt idx="3">
                  <c:v>49.881448096446697</c:v>
                </c:pt>
                <c:pt idx="4">
                  <c:v>54.608924947052422</c:v>
                </c:pt>
                <c:pt idx="5">
                  <c:v>58.953837569910768</c:v>
                </c:pt>
                <c:pt idx="6">
                  <c:v>62.996032890943383</c:v>
                </c:pt>
                <c:pt idx="7">
                  <c:v>66.790945253142709</c:v>
                </c:pt>
                <c:pt idx="8">
                  <c:v>70.378918679786224</c:v>
                </c:pt>
                <c:pt idx="9">
                  <c:v>73.790398052096975</c:v>
                </c:pt>
                <c:pt idx="10">
                  <c:v>77.049027939365899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B-4FF0-A13D-1E396F0092FD}"/>
            </c:ext>
          </c:extLst>
        </c:ser>
        <c:ser>
          <c:idx val="2"/>
          <c:order val="2"/>
          <c:tx>
            <c:strRef>
              <c:f>'1.a'!$E$32</c:f>
              <c:strCache>
                <c:ptCount val="1"/>
                <c:pt idx="0">
                  <c:v>Demand TROP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'1.a'!$F$29:$P$29</c:f>
              <c:numCache>
                <c:formatCode>General</c:formatCode>
                <c:ptCount val="11"/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'1.a'!$F$32:$P$32</c:f>
              <c:numCache>
                <c:formatCode>General</c:formatCode>
                <c:ptCount val="11"/>
                <c:pt idx="1">
                  <c:v>1051.1782719675832</c:v>
                </c:pt>
                <c:pt idx="2">
                  <c:v>440.30177920072686</c:v>
                </c:pt>
                <c:pt idx="3">
                  <c:v>224.18590859029436</c:v>
                </c:pt>
                <c:pt idx="4">
                  <c:v>129.14980410920705</c:v>
                </c:pt>
                <c:pt idx="5">
                  <c:v>81.019037090628728</c:v>
                </c:pt>
                <c:pt idx="6">
                  <c:v>54.096331753766385</c:v>
                </c:pt>
                <c:pt idx="7">
                  <c:v>37.882363164021072</c:v>
                </c:pt>
                <c:pt idx="8">
                  <c:v>27.5439161468646</c:v>
                </c:pt>
                <c:pt idx="9">
                  <c:v>20.645117936370134</c:v>
                </c:pt>
                <c:pt idx="10">
                  <c:v>15.8675957696745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B-4FF0-A13D-1E396F0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54984"/>
        <c:axId val="520163184"/>
      </c:scatterChart>
      <c:valAx>
        <c:axId val="5201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163184"/>
        <c:crosses val="autoZero"/>
        <c:crossBetween val="midCat"/>
      </c:valAx>
      <c:valAx>
        <c:axId val="5201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15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</xdr:colOff>
      <xdr:row>34</xdr:row>
      <xdr:rowOff>32385</xdr:rowOff>
    </xdr:from>
    <xdr:to>
      <xdr:col>6</xdr:col>
      <xdr:colOff>416242</xdr:colOff>
      <xdr:row>48</xdr:row>
      <xdr:rowOff>100965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564832</xdr:colOff>
      <xdr:row>34</xdr:row>
      <xdr:rowOff>53340</xdr:rowOff>
    </xdr:from>
    <xdr:to>
      <xdr:col>11</xdr:col>
      <xdr:colOff>212407</xdr:colOff>
      <xdr:row>48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418147</xdr:colOff>
      <xdr:row>34</xdr:row>
      <xdr:rowOff>36195</xdr:rowOff>
    </xdr:from>
    <xdr:to>
      <xdr:col>18</xdr:col>
      <xdr:colOff>138112</xdr:colOff>
      <xdr:row>48</xdr:row>
      <xdr:rowOff>112395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H2:O5" totalsRowShown="0">
  <autoFilter ref="H2:O5" xr:uid="{00000000-0009-0000-0100-000001000000}"/>
  <tableColumns count="8">
    <tableColumn id="1" xr3:uid="{00000000-0010-0000-0000-000001000000}" name="orange_high_movement_BRAND"/>
    <tableColumn id="2" xr3:uid="{00000000-0010-0000-0000-000002000000}" name="avgprice"/>
    <tableColumn id="3" xr3:uid="{00000000-0010-0000-0000-000003000000}" name="avgprofit"/>
    <tableColumn id="4" xr3:uid="{00000000-0010-0000-0000-000004000000}" name="maxprice"/>
    <tableColumn id="5" xr3:uid="{00000000-0010-0000-0000-000005000000}" name="minprice"/>
    <tableColumn id="6" xr3:uid="{00000000-0010-0000-0000-000006000000}" name="avgmove"/>
    <tableColumn id="7" xr3:uid="{00000000-0010-0000-0000-000007000000}" name="maxmove"/>
    <tableColumn id="8" xr3:uid="{00000000-0010-0000-0000-000008000000}" name="minmo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H2:O5" totalsRowShown="0">
  <autoFilter ref="H2:O5" xr:uid="{00000000-0009-0000-0100-000002000000}"/>
  <tableColumns count="8">
    <tableColumn id="1" xr3:uid="{00000000-0010-0000-0100-000001000000}" name="orange_high_movement_BRAND"/>
    <tableColumn id="2" xr3:uid="{00000000-0010-0000-0100-000002000000}" name="avgprice"/>
    <tableColumn id="3" xr3:uid="{00000000-0010-0000-0100-000003000000}" name="avgprofit"/>
    <tableColumn id="4" xr3:uid="{00000000-0010-0000-0100-000004000000}" name="maxprice"/>
    <tableColumn id="5" xr3:uid="{00000000-0010-0000-0100-000005000000}" name="minprice"/>
    <tableColumn id="6" xr3:uid="{00000000-0010-0000-0100-000006000000}" name="avgmove"/>
    <tableColumn id="7" xr3:uid="{00000000-0010-0000-0100-000007000000}" name="maxmove"/>
    <tableColumn id="8" xr3:uid="{00000000-0010-0000-0100-000008000000}" name="minmo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E3" sqref="E3"/>
    </sheetView>
  </sheetViews>
  <sheetFormatPr defaultColWidth="8.6640625" defaultRowHeight="14.4"/>
  <cols>
    <col min="2" max="2" width="12.6640625" customWidth="1"/>
    <col min="3" max="3" width="10.44140625" customWidth="1"/>
    <col min="4" max="4" width="13.6640625" bestFit="1" customWidth="1"/>
    <col min="8" max="8" width="32.109375" customWidth="1"/>
    <col min="9" max="9" width="10.5546875" customWidth="1"/>
    <col min="10" max="10" width="11.109375" customWidth="1"/>
    <col min="11" max="11" width="11.33203125" customWidth="1"/>
    <col min="12" max="12" width="11" customWidth="1"/>
    <col min="13" max="13" width="12" bestFit="1" customWidth="1"/>
    <col min="14" max="14" width="11.88671875" customWidth="1"/>
    <col min="15" max="15" width="11.5546875" customWidth="1"/>
  </cols>
  <sheetData>
    <row r="1" spans="1:15" ht="15" thickBot="1">
      <c r="A1" s="9" t="s">
        <v>0</v>
      </c>
      <c r="B1" s="10">
        <v>4.2</v>
      </c>
      <c r="D1" s="28" t="s">
        <v>27</v>
      </c>
      <c r="E1" s="28" t="s">
        <v>28</v>
      </c>
      <c r="F1" s="28" t="s">
        <v>29</v>
      </c>
    </row>
    <row r="2" spans="1:15">
      <c r="A2" t="s">
        <v>1</v>
      </c>
      <c r="B2">
        <v>2.3482219533985598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>
      <c r="A3" t="s">
        <v>15</v>
      </c>
      <c r="B3">
        <v>3.8848879087921437</v>
      </c>
      <c r="H3" t="s">
        <v>39</v>
      </c>
      <c r="I3">
        <v>2.6877729844412999</v>
      </c>
      <c r="J3">
        <v>10.845144831350099</v>
      </c>
      <c r="K3">
        <v>3.35</v>
      </c>
      <c r="L3">
        <v>0.76</v>
      </c>
      <c r="M3">
        <v>28.788224893917899</v>
      </c>
      <c r="N3">
        <v>1084</v>
      </c>
      <c r="O3">
        <v>1</v>
      </c>
    </row>
    <row r="4" spans="1:15">
      <c r="A4" s="2" t="s">
        <v>2</v>
      </c>
      <c r="B4" s="2">
        <f>D4*B1^B10*B2^B13*B3^B14</f>
        <v>5.6959007537473747</v>
      </c>
      <c r="C4" t="s">
        <v>24</v>
      </c>
      <c r="D4">
        <f>EXP(5.18308)</f>
        <v>178.23091770225921</v>
      </c>
      <c r="H4" t="s">
        <v>40</v>
      </c>
      <c r="I4">
        <v>1.6903511306185</v>
      </c>
      <c r="J4">
        <v>15.8031117185017</v>
      </c>
      <c r="K4">
        <v>3</v>
      </c>
      <c r="L4">
        <v>0.5</v>
      </c>
      <c r="M4">
        <v>297.83156307159101</v>
      </c>
      <c r="N4">
        <v>11194</v>
      </c>
      <c r="O4">
        <v>1</v>
      </c>
    </row>
    <row r="5" spans="1:15">
      <c r="A5" t="s">
        <v>3</v>
      </c>
      <c r="B5">
        <f>D5*B2^B11*B1^B16*B3^B15</f>
        <v>62.089056661921632</v>
      </c>
      <c r="C5" t="s">
        <v>25</v>
      </c>
      <c r="D5">
        <f>EXP(5.56832)</f>
        <v>261.99358009324885</v>
      </c>
      <c r="H5" t="s">
        <v>41</v>
      </c>
      <c r="I5">
        <v>2.6995903800398602</v>
      </c>
      <c r="J5">
        <v>12.170560190912401</v>
      </c>
      <c r="K5">
        <v>5</v>
      </c>
      <c r="L5">
        <v>0.99</v>
      </c>
      <c r="M5">
        <v>146.675647868304</v>
      </c>
      <c r="N5">
        <v>2975</v>
      </c>
      <c r="O5">
        <v>1</v>
      </c>
    </row>
    <row r="6" spans="1:15">
      <c r="A6" t="s">
        <v>16</v>
      </c>
      <c r="B6">
        <f>D6*B3^B12*B1^B17*B2^B18</f>
        <v>59.091900191636427</v>
      </c>
      <c r="C6" t="s">
        <v>26</v>
      </c>
      <c r="D6">
        <f>EXP(5.86808)</f>
        <v>353.56947475968309</v>
      </c>
      <c r="K6" s="18"/>
    </row>
    <row r="7" spans="1:15">
      <c r="A7" s="2" t="s">
        <v>4</v>
      </c>
      <c r="B7">
        <v>2.3981349999999999</v>
      </c>
      <c r="K7" s="18"/>
    </row>
    <row r="8" spans="1:15">
      <c r="A8" t="s">
        <v>5</v>
      </c>
      <c r="B8">
        <v>1.4229799999999999</v>
      </c>
      <c r="K8" s="18"/>
    </row>
    <row r="9" spans="1:15">
      <c r="A9" t="s">
        <v>17</v>
      </c>
      <c r="B9">
        <v>2.37141</v>
      </c>
      <c r="K9" s="18"/>
    </row>
    <row r="10" spans="1:15">
      <c r="A10" s="2" t="s">
        <v>6</v>
      </c>
      <c r="B10">
        <v>-3.5439699999999998</v>
      </c>
      <c r="D10" t="s">
        <v>51</v>
      </c>
      <c r="K10" s="18"/>
    </row>
    <row r="11" spans="1:15">
      <c r="A11" t="s">
        <v>8</v>
      </c>
      <c r="B11">
        <v>-3.2787000000000002</v>
      </c>
      <c r="D11" s="19">
        <f>C25-J14</f>
        <v>1093.0150112807987</v>
      </c>
      <c r="H11" t="s">
        <v>43</v>
      </c>
      <c r="I11">
        <f>2.69*10.85/100</f>
        <v>0.29186499999999999</v>
      </c>
      <c r="J11">
        <f>M3*I11*52</f>
        <v>436.91831345049411</v>
      </c>
    </row>
    <row r="12" spans="1:15">
      <c r="A12" t="s">
        <v>18</v>
      </c>
      <c r="B12">
        <v>-3.0248900000000001</v>
      </c>
      <c r="H12" t="s">
        <v>44</v>
      </c>
      <c r="I12">
        <v>0.26701999999999998</v>
      </c>
      <c r="J12">
        <f>I12*M4*52</f>
        <v>4135.4031665115635</v>
      </c>
    </row>
    <row r="13" spans="1:15">
      <c r="A13" s="2" t="s">
        <v>9</v>
      </c>
      <c r="B13">
        <v>-1.6800000000000001E-3</v>
      </c>
      <c r="H13" t="s">
        <v>52</v>
      </c>
      <c r="I13">
        <v>0.32858999999999999</v>
      </c>
      <c r="J13">
        <f>I13*M5*52</f>
        <v>2506.1998589183922</v>
      </c>
    </row>
    <row r="14" spans="1:15">
      <c r="A14" t="s">
        <v>19</v>
      </c>
      <c r="B14">
        <v>1.2114100000000001</v>
      </c>
      <c r="J14" s="19">
        <f>SUM(J11:J13)</f>
        <v>7078.5213388804495</v>
      </c>
    </row>
    <row r="15" spans="1:15">
      <c r="A15" t="s">
        <v>21</v>
      </c>
      <c r="B15">
        <v>0.49664000000000003</v>
      </c>
    </row>
    <row r="16" spans="1:15">
      <c r="A16" t="s">
        <v>10</v>
      </c>
      <c r="B16">
        <v>0.47743000000000002</v>
      </c>
    </row>
    <row r="17" spans="1:16">
      <c r="A17" t="s">
        <v>20</v>
      </c>
      <c r="B17">
        <v>1.33074</v>
      </c>
    </row>
    <row r="18" spans="1:16" ht="15" thickBot="1">
      <c r="A18" t="s">
        <v>22</v>
      </c>
      <c r="B18">
        <v>0.47600999999999999</v>
      </c>
    </row>
    <row r="19" spans="1:16">
      <c r="A19" s="2" t="s">
        <v>11</v>
      </c>
      <c r="B19" s="2">
        <v>0</v>
      </c>
      <c r="E19" s="21" t="s">
        <v>45</v>
      </c>
      <c r="F19" s="22"/>
      <c r="G19" s="22">
        <v>1.5</v>
      </c>
      <c r="H19" s="22">
        <v>2</v>
      </c>
      <c r="I19" s="22">
        <v>2.5</v>
      </c>
      <c r="J19" s="22">
        <v>3</v>
      </c>
      <c r="K19" s="22">
        <v>3.5</v>
      </c>
      <c r="L19" s="22">
        <v>4</v>
      </c>
      <c r="M19" s="22">
        <v>4.5</v>
      </c>
      <c r="N19" s="22">
        <v>5</v>
      </c>
      <c r="O19" s="22">
        <v>5.5</v>
      </c>
      <c r="P19" s="23">
        <v>6</v>
      </c>
    </row>
    <row r="20" spans="1:16">
      <c r="A20" t="s">
        <v>12</v>
      </c>
      <c r="B20">
        <v>0</v>
      </c>
      <c r="E20" s="5" t="s">
        <v>46</v>
      </c>
      <c r="F20" s="24"/>
      <c r="G20" s="24">
        <f t="shared" ref="G20:H20" si="0">$D$4*G19^$B$10*$B$2^$B$13*$B$3^$B$14</f>
        <v>218.91577701682371</v>
      </c>
      <c r="H20" s="24">
        <f t="shared" si="0"/>
        <v>78.976508043584317</v>
      </c>
      <c r="I20" s="24">
        <f>$D$4*I19^$B$10*$B$2^$B$13*$B$3^$B$14</f>
        <v>35.813910885650699</v>
      </c>
      <c r="J20" s="24">
        <f t="shared" ref="J20:P20" si="1">$D$4*J19^$B$10*$B$2^$B$13*$B$3^$B$14</f>
        <v>18.768768952248944</v>
      </c>
      <c r="K20" s="24">
        <f t="shared" si="1"/>
        <v>10.86871933514724</v>
      </c>
      <c r="L20" s="24">
        <f t="shared" si="1"/>
        <v>6.7710598675195079</v>
      </c>
      <c r="M20" s="24">
        <f t="shared" si="1"/>
        <v>4.4603983730009995</v>
      </c>
      <c r="N20" s="24">
        <f t="shared" si="1"/>
        <v>3.070509708569586</v>
      </c>
      <c r="O20" s="24">
        <f t="shared" si="1"/>
        <v>2.190362726706784</v>
      </c>
      <c r="P20" s="6">
        <f t="shared" si="1"/>
        <v>1.6091425331844968</v>
      </c>
    </row>
    <row r="21" spans="1:16" ht="15" thickBot="1">
      <c r="A21" t="s">
        <v>23</v>
      </c>
      <c r="B21">
        <v>0</v>
      </c>
      <c r="E21" s="5" t="s">
        <v>47</v>
      </c>
      <c r="F21" s="24"/>
      <c r="G21" s="24">
        <f t="shared" ref="G21:H21" si="2">$D$5*$B$2^$B$11*G19^$B$16*$B$3^$B$15</f>
        <v>37.977677535394058</v>
      </c>
      <c r="H21" s="24">
        <f t="shared" si="2"/>
        <v>43.569031256308591</v>
      </c>
      <c r="I21" s="24">
        <f>$D$5*$B$2^$B$11*I19^$B$16*$B$3^$B$15</f>
        <v>48.466945591393134</v>
      </c>
      <c r="J21" s="24">
        <f t="shared" ref="J21:P21" si="3">$D$5*$B$2^$B$11*J19^$B$16*$B$3^$B$15</f>
        <v>52.874850622469332</v>
      </c>
      <c r="K21" s="24">
        <f t="shared" si="3"/>
        <v>56.913010545234215</v>
      </c>
      <c r="L21" s="24">
        <f t="shared" si="3"/>
        <v>60.659476011823742</v>
      </c>
      <c r="M21" s="24">
        <f t="shared" si="3"/>
        <v>64.168280719889395</v>
      </c>
      <c r="N21" s="24">
        <f t="shared" si="3"/>
        <v>67.478652581741372</v>
      </c>
      <c r="O21" s="24">
        <f t="shared" si="3"/>
        <v>70.620129831728363</v>
      </c>
      <c r="P21" s="6">
        <f t="shared" si="3"/>
        <v>73.61560816200226</v>
      </c>
    </row>
    <row r="22" spans="1:16" ht="15" thickBot="1">
      <c r="A22" s="3" t="s">
        <v>7</v>
      </c>
      <c r="B22" s="4">
        <f>(B1-B7)*B4</f>
        <v>10.263244211651015</v>
      </c>
      <c r="E22" s="25" t="s">
        <v>48</v>
      </c>
      <c r="F22" s="26"/>
      <c r="G22" s="26">
        <f t="shared" ref="G22:H22" si="4">$D$6*$B$3^$B$12*G19^$B$17*$B$2^$B$18</f>
        <v>15.013324686279226</v>
      </c>
      <c r="H22" s="26">
        <f t="shared" si="4"/>
        <v>22.01597134726018</v>
      </c>
      <c r="I22" s="26">
        <f>$D$6*$B$3^$B$12*I19^$B$17*$B$2^$B$18</f>
        <v>29.627832591137579</v>
      </c>
      <c r="J22" s="26">
        <f t="shared" ref="J22:P22" si="5">$D$6*$B$3^$B$12*J19^$B$17*$B$2^$B$18</f>
        <v>37.763264756915703</v>
      </c>
      <c r="K22" s="26">
        <f t="shared" si="5"/>
        <v>46.361588110556347</v>
      </c>
      <c r="L22" s="26">
        <f t="shared" si="5"/>
        <v>55.377138124979957</v>
      </c>
      <c r="M22" s="26">
        <f t="shared" si="5"/>
        <v>64.774074357540485</v>
      </c>
      <c r="N22" s="26">
        <f t="shared" si="5"/>
        <v>74.52337904443128</v>
      </c>
      <c r="O22" s="26">
        <f t="shared" si="5"/>
        <v>84.600989055428613</v>
      </c>
      <c r="P22" s="27">
        <f t="shared" si="5"/>
        <v>94.986566593354283</v>
      </c>
    </row>
    <row r="23" spans="1:16" ht="15" thickBot="1">
      <c r="A23" s="5" t="s">
        <v>13</v>
      </c>
      <c r="B23" s="6">
        <f>(B2-B8)*B5</f>
        <v>57.447400070550238</v>
      </c>
    </row>
    <row r="24" spans="1:16">
      <c r="A24" s="5" t="s">
        <v>30</v>
      </c>
      <c r="B24" s="6">
        <f>(B3-B9)*B6</f>
        <v>89.434285528591971</v>
      </c>
      <c r="C24" t="s">
        <v>53</v>
      </c>
      <c r="E24" s="21" t="s">
        <v>49</v>
      </c>
      <c r="F24" s="22"/>
      <c r="G24" s="22">
        <v>1.5</v>
      </c>
      <c r="H24" s="22">
        <v>2</v>
      </c>
      <c r="I24" s="22">
        <v>2.5</v>
      </c>
      <c r="J24" s="22">
        <v>3</v>
      </c>
      <c r="K24" s="22">
        <v>3.5</v>
      </c>
      <c r="L24" s="22">
        <v>4</v>
      </c>
      <c r="M24" s="22">
        <v>4.5</v>
      </c>
      <c r="N24" s="22">
        <v>5</v>
      </c>
      <c r="O24" s="22">
        <v>5.5</v>
      </c>
      <c r="P24" s="23">
        <v>6</v>
      </c>
    </row>
    <row r="25" spans="1:16" ht="15" thickBot="1">
      <c r="A25" s="7" t="s">
        <v>14</v>
      </c>
      <c r="B25" s="20">
        <f>B22+B23+B24</f>
        <v>157.14492981079323</v>
      </c>
      <c r="C25" s="19">
        <f>B25*52</f>
        <v>8171.5363501612483</v>
      </c>
      <c r="E25" s="5" t="s">
        <v>46</v>
      </c>
      <c r="F25" s="24"/>
      <c r="G25" s="24">
        <f t="shared" ref="G25:H25" si="6">$D$4*$B$1^$B$10*G24^$B$13*$B$3^$B$14</f>
        <v>5.7001911814411743</v>
      </c>
      <c r="H25" s="24">
        <f t="shared" si="6"/>
        <v>5.697436911147391</v>
      </c>
      <c r="I25" s="24">
        <f>$D$4*$B$1^$B$10*I24^$B$13*$B$3^$B$14</f>
        <v>5.695301449650902</v>
      </c>
      <c r="J25" s="24">
        <f t="shared" ref="J25:P25" si="7">$D$4*$B$1^$B$10*J24^$B$13*$B$3^$B$14</f>
        <v>5.6935572447288356</v>
      </c>
      <c r="K25" s="24">
        <f>$D$4*$B$1^$B$10*K24^$B$13*$B$3^$B$14</f>
        <v>5.6920829572280596</v>
      </c>
      <c r="L25" s="24">
        <f t="shared" si="7"/>
        <v>5.6908061798810152</v>
      </c>
      <c r="M25" s="24">
        <f t="shared" si="7"/>
        <v>5.6896802201669168</v>
      </c>
      <c r="N25" s="24">
        <f t="shared" si="7"/>
        <v>5.6886732036549272</v>
      </c>
      <c r="O25" s="24">
        <f t="shared" si="7"/>
        <v>5.687762399953626</v>
      </c>
      <c r="P25" s="6">
        <f t="shared" si="7"/>
        <v>5.6869310286551382</v>
      </c>
    </row>
    <row r="26" spans="1:16">
      <c r="E26" s="5" t="s">
        <v>47</v>
      </c>
      <c r="F26" s="24"/>
      <c r="G26" s="24">
        <f t="shared" ref="G26:H26" si="8">$D$5*G24^$B$11*$B$1^$B$16*$B$3^$B$15</f>
        <v>269.90260837991565</v>
      </c>
      <c r="H26" s="24">
        <f t="shared" si="8"/>
        <v>105.09219087587236</v>
      </c>
      <c r="I26" s="24">
        <f>$D$5*I24^$B$11*$B$1^$B$16*$B$3^$B$15</f>
        <v>50.562854786308769</v>
      </c>
      <c r="J26" s="24">
        <f t="shared" ref="J26:P26" si="9">$D$5*J24^$B$11*$B$1^$B$16*$B$3^$B$15</f>
        <v>27.811219636384696</v>
      </c>
      <c r="K26" s="24">
        <f>$D$5*K24^$B$11*$B$1^$B$16*$B$3^$B$15</f>
        <v>16.777281664424322</v>
      </c>
      <c r="L26" s="24">
        <f t="shared" si="9"/>
        <v>10.828876460518275</v>
      </c>
      <c r="M26" s="24">
        <f t="shared" si="9"/>
        <v>7.3598611963165954</v>
      </c>
      <c r="N26" s="24">
        <f t="shared" si="9"/>
        <v>5.2100817711449006</v>
      </c>
      <c r="O26" s="24">
        <f t="shared" si="9"/>
        <v>3.8118020798584369</v>
      </c>
      <c r="P26" s="6">
        <f t="shared" si="9"/>
        <v>2.865714941793005</v>
      </c>
    </row>
    <row r="27" spans="1:16" ht="15" thickBot="1">
      <c r="E27" s="25" t="s">
        <v>48</v>
      </c>
      <c r="F27" s="26"/>
      <c r="G27" s="26">
        <f t="shared" ref="G27:H27" si="10">$D$6*$B$3^$B$12*$B$1^$B$17*G24^$B$18</f>
        <v>47.739032805394785</v>
      </c>
      <c r="H27" s="26">
        <f t="shared" si="10"/>
        <v>54.745156793221135</v>
      </c>
      <c r="I27" s="26">
        <f>$D$6*$B$3^$B$12*$B$1^$B$17*I24^$B$18</f>
        <v>60.8801675842181</v>
      </c>
      <c r="J27" s="26">
        <f t="shared" ref="J27:P27" si="11">$D$6*$B$3^$B$12*$B$1^$B$17*J24^$B$18</f>
        <v>66.399820322782688</v>
      </c>
      <c r="K27" s="26">
        <f>$D$6*$B$3^$B$12*$B$1^$B$17*K24^$B$18</f>
        <v>71.455266861154072</v>
      </c>
      <c r="L27" s="26">
        <f t="shared" si="11"/>
        <v>76.144579414304033</v>
      </c>
      <c r="M27" s="26">
        <f t="shared" si="11"/>
        <v>80.535638167059986</v>
      </c>
      <c r="N27" s="26">
        <f t="shared" si="11"/>
        <v>84.677714466727977</v>
      </c>
      <c r="O27" s="26">
        <f t="shared" si="11"/>
        <v>88.607903183894493</v>
      </c>
      <c r="P27" s="27">
        <f t="shared" si="11"/>
        <v>92.354953165276271</v>
      </c>
    </row>
    <row r="28" spans="1:16" ht="15" thickBot="1"/>
    <row r="29" spans="1:16">
      <c r="E29" s="21" t="s">
        <v>50</v>
      </c>
      <c r="F29" s="22"/>
      <c r="G29" s="22">
        <v>1.5</v>
      </c>
      <c r="H29" s="22">
        <v>2</v>
      </c>
      <c r="I29" s="22">
        <v>2.5</v>
      </c>
      <c r="J29" s="22">
        <v>3</v>
      </c>
      <c r="K29" s="22">
        <v>3.5</v>
      </c>
      <c r="L29" s="22">
        <v>4</v>
      </c>
      <c r="M29" s="22">
        <v>4.5</v>
      </c>
      <c r="N29" s="22">
        <v>5</v>
      </c>
      <c r="O29" s="22">
        <v>5.5</v>
      </c>
      <c r="P29" s="23">
        <v>6</v>
      </c>
    </row>
    <row r="30" spans="1:16">
      <c r="E30" s="5" t="s">
        <v>46</v>
      </c>
      <c r="F30" s="24"/>
      <c r="G30" s="24">
        <f t="shared" ref="G30:J30" si="12">$D$4*$B$1^$B$10*$B$2^$B$13*G29^$B$14</f>
        <v>1.7984655612383762</v>
      </c>
      <c r="H30" s="24">
        <f t="shared" si="12"/>
        <v>2.5483211626334668</v>
      </c>
      <c r="I30" s="24">
        <f t="shared" si="12"/>
        <v>3.3392729520096065</v>
      </c>
      <c r="J30" s="24">
        <f t="shared" si="12"/>
        <v>4.1645959552523104</v>
      </c>
      <c r="K30" s="24">
        <f>$D$4*$B$1^$B$10*$B$2^$B$13*K29^$B$14</f>
        <v>5.0196436062845278</v>
      </c>
      <c r="L30" s="24">
        <f t="shared" ref="L30:P30" si="13">$D$4*$B$1^$B$10*$B$2^$B$13*L29^$B$14</f>
        <v>5.9009903972136959</v>
      </c>
      <c r="M30" s="24">
        <f t="shared" si="13"/>
        <v>6.8059943639837499</v>
      </c>
      <c r="N30" s="24">
        <f t="shared" si="13"/>
        <v>7.7325487510846971</v>
      </c>
      <c r="O30" s="24">
        <f t="shared" si="13"/>
        <v>8.6789298783966888</v>
      </c>
      <c r="P30" s="6">
        <f t="shared" si="13"/>
        <v>9.6436984084150961</v>
      </c>
    </row>
    <row r="31" spans="1:16">
      <c r="E31" s="5" t="s">
        <v>47</v>
      </c>
      <c r="F31" s="24"/>
      <c r="G31" s="24">
        <f t="shared" ref="G31:J31" si="14">$D$5*$B$2^$B$11*$B$1^$B$16*G29^$B$15</f>
        <v>38.704377766058364</v>
      </c>
      <c r="H31" s="24">
        <f t="shared" si="14"/>
        <v>44.648786936167596</v>
      </c>
      <c r="I31" s="24">
        <f t="shared" si="14"/>
        <v>49.881448096446697</v>
      </c>
      <c r="J31" s="24">
        <f t="shared" si="14"/>
        <v>54.608924947052422</v>
      </c>
      <c r="K31" s="24">
        <f>$D$5*$B$2^$B$11*$B$1^$B$16*K29^$B$15</f>
        <v>58.953837569910768</v>
      </c>
      <c r="L31" s="24">
        <f t="shared" ref="L31:P31" si="15">$D$5*$B$2^$B$11*$B$1^$B$16*L29^$B$15</f>
        <v>62.996032890943383</v>
      </c>
      <c r="M31" s="24">
        <f t="shared" si="15"/>
        <v>66.790945253142709</v>
      </c>
      <c r="N31" s="24">
        <f t="shared" si="15"/>
        <v>70.378918679786224</v>
      </c>
      <c r="O31" s="24">
        <f t="shared" si="15"/>
        <v>73.790398052096975</v>
      </c>
      <c r="P31" s="6">
        <f t="shared" si="15"/>
        <v>77.049027939365899</v>
      </c>
    </row>
    <row r="32" spans="1:16" ht="15" thickBot="1">
      <c r="E32" s="25" t="s">
        <v>48</v>
      </c>
      <c r="F32" s="26"/>
      <c r="G32" s="26">
        <f t="shared" ref="G32:J32" si="16">$D$6*G29^$B$12*$B$1^$B$17*$B$2^$B$18</f>
        <v>1051.1782719675832</v>
      </c>
      <c r="H32" s="26">
        <f t="shared" si="16"/>
        <v>440.30177920072686</v>
      </c>
      <c r="I32" s="26">
        <f t="shared" si="16"/>
        <v>224.18590859029436</v>
      </c>
      <c r="J32" s="26">
        <f t="shared" si="16"/>
        <v>129.14980410920705</v>
      </c>
      <c r="K32" s="26">
        <f>$D$6*K29^$B$12*$B$1^$B$17*$B$2^$B$18</f>
        <v>81.019037090628728</v>
      </c>
      <c r="L32" s="26">
        <f t="shared" ref="L32:P32" si="17">$D$6*L29^$B$12*$B$1^$B$17*$B$2^$B$18</f>
        <v>54.096331753766385</v>
      </c>
      <c r="M32" s="26">
        <f t="shared" si="17"/>
        <v>37.882363164021072</v>
      </c>
      <c r="N32" s="26">
        <f t="shared" si="17"/>
        <v>27.5439161468646</v>
      </c>
      <c r="O32" s="26">
        <f t="shared" si="17"/>
        <v>20.645117936370134</v>
      </c>
      <c r="P32" s="27">
        <f t="shared" si="17"/>
        <v>15.8675957696745</v>
      </c>
    </row>
    <row r="34" spans="1:13">
      <c r="A34" t="s">
        <v>54</v>
      </c>
      <c r="H34" t="s">
        <v>55</v>
      </c>
      <c r="M34" t="s">
        <v>56</v>
      </c>
    </row>
  </sheetData>
  <pageMargins left="0.7" right="0.7" top="0.75" bottom="0.75" header="0.3" footer="0.3"/>
  <pageSetup orientation="portrait" horizontalDpi="4294967294" verticalDpi="429496729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B3" sqref="B3"/>
    </sheetView>
  </sheetViews>
  <sheetFormatPr defaultColWidth="8.6640625" defaultRowHeight="14.4"/>
  <cols>
    <col min="2" max="2" width="12.6640625" customWidth="1"/>
    <col min="3" max="3" width="10.44140625" customWidth="1"/>
    <col min="8" max="8" width="32.109375" customWidth="1"/>
    <col min="9" max="9" width="10.5546875" customWidth="1"/>
    <col min="10" max="10" width="11.109375" customWidth="1"/>
    <col min="11" max="11" width="11.33203125" customWidth="1"/>
    <col min="12" max="12" width="11" customWidth="1"/>
    <col min="13" max="13" width="12" bestFit="1" customWidth="1"/>
    <col min="14" max="14" width="11.88671875" customWidth="1"/>
    <col min="15" max="15" width="11.5546875" customWidth="1"/>
  </cols>
  <sheetData>
    <row r="1" spans="1:15" ht="15" thickBot="1">
      <c r="A1" s="12" t="s">
        <v>0</v>
      </c>
      <c r="B1" s="13">
        <v>70</v>
      </c>
      <c r="D1" t="s">
        <v>27</v>
      </c>
      <c r="E1" t="s">
        <v>28</v>
      </c>
      <c r="F1" t="s">
        <v>29</v>
      </c>
    </row>
    <row r="2" spans="1:15">
      <c r="A2" t="s">
        <v>1</v>
      </c>
      <c r="B2">
        <v>2.0672312776492472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>
      <c r="A3" t="s">
        <v>15</v>
      </c>
      <c r="B3">
        <v>20</v>
      </c>
      <c r="H3" t="s">
        <v>39</v>
      </c>
      <c r="I3">
        <v>2.6877729844412999</v>
      </c>
      <c r="J3">
        <v>10.845144831350099</v>
      </c>
      <c r="K3">
        <v>3.35</v>
      </c>
      <c r="L3">
        <v>0.76</v>
      </c>
      <c r="M3">
        <v>28.788224893917899</v>
      </c>
      <c r="N3">
        <v>1084</v>
      </c>
      <c r="O3">
        <v>1</v>
      </c>
    </row>
    <row r="4" spans="1:15">
      <c r="A4" s="1" t="s">
        <v>2</v>
      </c>
      <c r="B4" s="1">
        <f>D4*B1^B10*B2^B13*B3^B14</f>
        <v>1.9389286852500164E-3</v>
      </c>
      <c r="C4" t="s">
        <v>24</v>
      </c>
      <c r="D4">
        <f>EXP(5.18308)</f>
        <v>178.23091770225921</v>
      </c>
      <c r="H4" t="s">
        <v>40</v>
      </c>
      <c r="I4">
        <v>1.6903511306185</v>
      </c>
      <c r="J4">
        <v>15.8031117185017</v>
      </c>
      <c r="K4">
        <v>3</v>
      </c>
      <c r="L4">
        <v>0.5</v>
      </c>
      <c r="M4">
        <v>297.83156307159101</v>
      </c>
      <c r="N4">
        <v>11194</v>
      </c>
      <c r="O4">
        <v>1</v>
      </c>
    </row>
    <row r="5" spans="1:15">
      <c r="A5" t="s">
        <v>3</v>
      </c>
      <c r="B5">
        <f>D5*B2^B11*B3^B15</f>
        <v>107.24277703749931</v>
      </c>
      <c r="C5" t="s">
        <v>25</v>
      </c>
      <c r="D5">
        <f>EXP(5.56832)</f>
        <v>261.99358009324885</v>
      </c>
      <c r="H5" t="s">
        <v>41</v>
      </c>
      <c r="I5">
        <v>2.6995903800398602</v>
      </c>
      <c r="J5">
        <v>12.170560190912401</v>
      </c>
      <c r="K5">
        <v>5</v>
      </c>
      <c r="L5">
        <v>0.99</v>
      </c>
      <c r="M5">
        <v>146.675647868304</v>
      </c>
      <c r="N5">
        <v>2975</v>
      </c>
      <c r="O5">
        <v>1</v>
      </c>
    </row>
    <row r="6" spans="1:15">
      <c r="A6" t="s">
        <v>16</v>
      </c>
      <c r="B6">
        <f>(D6*B3^B12*B2^B18)*2</f>
        <v>0.11592056397406925</v>
      </c>
      <c r="C6" t="s">
        <v>26</v>
      </c>
      <c r="D6">
        <f>EXP(5.86808)</f>
        <v>353.56947475968309</v>
      </c>
      <c r="K6" s="1"/>
    </row>
    <row r="7" spans="1:15">
      <c r="A7" s="1" t="s">
        <v>4</v>
      </c>
      <c r="B7" s="14">
        <v>2.3981349999999999</v>
      </c>
      <c r="K7" s="1"/>
    </row>
    <row r="8" spans="1:15">
      <c r="A8" t="s">
        <v>5</v>
      </c>
      <c r="B8" s="11">
        <v>1.4229799999999999</v>
      </c>
      <c r="J8">
        <f>SUM(Table13[avgprofit])</f>
        <v>38.818816740764206</v>
      </c>
      <c r="K8" s="1"/>
    </row>
    <row r="9" spans="1:15">
      <c r="A9" t="s">
        <v>17</v>
      </c>
      <c r="B9" s="11">
        <v>2.37141</v>
      </c>
      <c r="J9">
        <f>J8*52</f>
        <v>2018.5784705197386</v>
      </c>
      <c r="K9" s="1"/>
    </row>
    <row r="10" spans="1:15">
      <c r="A10" s="1" t="s">
        <v>6</v>
      </c>
      <c r="B10" s="1">
        <v>-3.5439699999999998</v>
      </c>
      <c r="H10" t="s">
        <v>42</v>
      </c>
      <c r="K10" s="1"/>
    </row>
    <row r="11" spans="1:15">
      <c r="A11" t="s">
        <v>8</v>
      </c>
      <c r="B11">
        <v>-3.2787000000000002</v>
      </c>
      <c r="G11" t="s">
        <v>43</v>
      </c>
      <c r="H11">
        <f>2.69*10.85/100</f>
        <v>0.29186499999999999</v>
      </c>
      <c r="I11">
        <f>M3*H11*52</f>
        <v>436.91831345049411</v>
      </c>
    </row>
    <row r="12" spans="1:15">
      <c r="A12" t="s">
        <v>18</v>
      </c>
      <c r="B12">
        <v>-3.0248900000000001</v>
      </c>
      <c r="G12" t="s">
        <v>44</v>
      </c>
      <c r="H12">
        <v>0.26701999999999998</v>
      </c>
      <c r="I12">
        <f>H12*M4*52</f>
        <v>4135.4031665115635</v>
      </c>
    </row>
    <row r="13" spans="1:15">
      <c r="A13" s="1" t="s">
        <v>9</v>
      </c>
      <c r="B13" s="15">
        <v>-1.6800000000000001E-3</v>
      </c>
      <c r="H13">
        <v>0.32858999999999999</v>
      </c>
      <c r="I13">
        <f>H13*M5*52</f>
        <v>2506.1998589183922</v>
      </c>
    </row>
    <row r="14" spans="1:15">
      <c r="A14" s="1" t="s">
        <v>19</v>
      </c>
      <c r="B14" s="1">
        <v>1.2114100000000001</v>
      </c>
    </row>
    <row r="15" spans="1:15">
      <c r="A15" t="s">
        <v>21</v>
      </c>
      <c r="B15">
        <v>0.49664000000000003</v>
      </c>
      <c r="I15">
        <f>SUM(I11:I13)</f>
        <v>7078.5213388804495</v>
      </c>
    </row>
    <row r="16" spans="1:15">
      <c r="A16" t="s">
        <v>10</v>
      </c>
      <c r="B16" s="11">
        <v>0.47743000000000002</v>
      </c>
    </row>
    <row r="17" spans="1:12">
      <c r="A17" t="s">
        <v>20</v>
      </c>
      <c r="B17">
        <v>1.33074</v>
      </c>
    </row>
    <row r="18" spans="1:12">
      <c r="A18" t="s">
        <v>22</v>
      </c>
      <c r="B18">
        <v>0.47600999999999999</v>
      </c>
    </row>
    <row r="19" spans="1:12">
      <c r="A19" s="2" t="s">
        <v>11</v>
      </c>
      <c r="B19" s="2">
        <v>0</v>
      </c>
      <c r="E19">
        <v>2.5</v>
      </c>
      <c r="F19">
        <v>3</v>
      </c>
      <c r="G19">
        <v>3.5</v>
      </c>
      <c r="H19">
        <v>4</v>
      </c>
      <c r="I19">
        <v>4.5</v>
      </c>
      <c r="J19">
        <v>5</v>
      </c>
      <c r="K19">
        <v>5.5</v>
      </c>
      <c r="L19">
        <v>6</v>
      </c>
    </row>
    <row r="20" spans="1:12">
      <c r="A20" t="s">
        <v>12</v>
      </c>
      <c r="B20">
        <v>0</v>
      </c>
      <c r="E20">
        <f>$D$4*E19^$B$10*$B$2^$B$13*$B$3^$B$14</f>
        <v>260.76330941288001</v>
      </c>
      <c r="F20">
        <f t="shared" ref="F20:L20" si="0">$D$4*F19^$B$10*$B$2^$B$13*$B$3^$B$14</f>
        <v>136.6565723922397</v>
      </c>
      <c r="G20">
        <f t="shared" si="0"/>
        <v>79.135820490587491</v>
      </c>
      <c r="H20">
        <f t="shared" si="0"/>
        <v>49.300507418042173</v>
      </c>
      <c r="I20">
        <f t="shared" si="0"/>
        <v>32.476437570787056</v>
      </c>
      <c r="J20">
        <f t="shared" si="0"/>
        <v>22.356571884803117</v>
      </c>
      <c r="K20">
        <f t="shared" si="0"/>
        <v>15.948167047557085</v>
      </c>
      <c r="L20">
        <f t="shared" si="0"/>
        <v>11.716266721329633</v>
      </c>
    </row>
    <row r="21" spans="1:12" ht="15" thickBot="1">
      <c r="A21" t="s">
        <v>23</v>
      </c>
      <c r="B21">
        <v>0</v>
      </c>
    </row>
    <row r="22" spans="1:12">
      <c r="A22" s="16" t="s">
        <v>7</v>
      </c>
      <c r="B22" s="17">
        <f>(B1-B7)*B4</f>
        <v>0.1310751952248991</v>
      </c>
    </row>
    <row r="23" spans="1:12">
      <c r="A23" s="5" t="s">
        <v>13</v>
      </c>
      <c r="B23" s="6">
        <f>(B2-B8)*B5</f>
        <v>69.091296125062286</v>
      </c>
    </row>
    <row r="24" spans="1:12">
      <c r="A24" s="5" t="s">
        <v>30</v>
      </c>
      <c r="B24" s="6">
        <f>(B3-B9)*B6</f>
        <v>2.0435160948676372</v>
      </c>
    </row>
    <row r="25" spans="1:12" ht="15" thickBot="1">
      <c r="A25" s="7" t="s">
        <v>14</v>
      </c>
      <c r="B25" s="8">
        <f>B23+B24</f>
        <v>71.134812219929927</v>
      </c>
      <c r="C25">
        <f>B25*52</f>
        <v>3699.0102354363562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1.a</vt:lpstr>
      <vt:lpstr>1.a (2)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Sascha Hagedorn</dc:creator>
  <cp:keywords/>
  <dc:description/>
  <cp:lastModifiedBy>Sascha Hagedorn</cp:lastModifiedBy>
  <cp:revision/>
  <dcterms:created xsi:type="dcterms:W3CDTF">2017-11-10T20:33:17Z</dcterms:created>
  <dcterms:modified xsi:type="dcterms:W3CDTF">2017-12-14T21:47:00Z</dcterms:modified>
  <cp:category/>
  <cp:contentStatus/>
</cp:coreProperties>
</file>