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hwat/Desktop/BUFN401/SallyJameson/"/>
    </mc:Choice>
  </mc:AlternateContent>
  <xr:revisionPtr revIDLastSave="0" documentId="13_ncr:1_{B764EEC1-21CF-1F4A-B6AF-A2CC8F25577D}" xr6:coauthVersionLast="47" xr6:coauthVersionMax="47" xr10:uidLastSave="{00000000-0000-0000-0000-000000000000}"/>
  <bookViews>
    <workbookView xWindow="31060" yWindow="-6840" windowWidth="28800" windowHeight="17500" xr2:uid="{00000000-000D-0000-FFFF-FFFF00000000}"/>
  </bookViews>
  <sheets>
    <sheet name="MSFT Stock Data" sheetId="9" r:id="rId1"/>
    <sheet name="MSFT Options" sheetId="7" r:id="rId2"/>
    <sheet name="More Stocks" sheetId="10" r:id="rId3"/>
    <sheet name="More Options" sheetId="11" r:id="rId4"/>
  </sheets>
  <definedNames>
    <definedName name="_Fill" hidden="1">#REF!</definedName>
    <definedName name="_PRC_DEST">#REF!</definedName>
    <definedName name="_xlnm.Print_Area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9" l="1"/>
  <c r="H59" i="9"/>
  <c r="H60" i="9"/>
  <c r="H61" i="9"/>
  <c r="H62" i="9"/>
  <c r="H63" i="9"/>
  <c r="H64" i="9"/>
  <c r="H65" i="9"/>
  <c r="H66" i="9"/>
  <c r="H67" i="9"/>
  <c r="H68" i="9"/>
  <c r="H69" i="9"/>
  <c r="F21" i="11"/>
  <c r="E21" i="11"/>
  <c r="D21" i="11"/>
  <c r="Q14" i="7"/>
  <c r="Q15" i="7"/>
  <c r="Q16" i="7"/>
  <c r="R10" i="7"/>
  <c r="S10" i="7"/>
  <c r="T10" i="7"/>
  <c r="R11" i="7"/>
  <c r="S11" i="7"/>
  <c r="T11" i="7"/>
  <c r="R12" i="7"/>
  <c r="S12" i="7"/>
  <c r="T12" i="7"/>
  <c r="R13" i="7"/>
  <c r="S13" i="7"/>
  <c r="T13" i="7"/>
  <c r="S9" i="7"/>
  <c r="T9" i="7"/>
  <c r="R9" i="7"/>
  <c r="O20" i="7"/>
  <c r="O21" i="7" s="1"/>
  <c r="O22" i="7" s="1"/>
  <c r="O23" i="7" s="1"/>
  <c r="N20" i="7"/>
  <c r="N21" i="7"/>
  <c r="N22" i="7"/>
  <c r="N23" i="7"/>
  <c r="K24" i="7"/>
  <c r="N24" i="7"/>
  <c r="K25" i="7"/>
  <c r="N25" i="7"/>
  <c r="K26" i="7"/>
  <c r="N26" i="7"/>
  <c r="N19" i="7"/>
  <c r="J20" i="11"/>
  <c r="J21" i="11" s="1"/>
  <c r="I20" i="11"/>
  <c r="I21" i="11" s="1"/>
  <c r="H20" i="11"/>
  <c r="H21" i="11" s="1"/>
  <c r="J19" i="11"/>
  <c r="I19" i="11"/>
  <c r="H19" i="11"/>
  <c r="C16" i="11"/>
  <c r="C17" i="11" s="1"/>
  <c r="C13" i="11"/>
  <c r="C12" i="11"/>
  <c r="C8" i="11"/>
  <c r="C9" i="11" s="1"/>
  <c r="J5" i="11"/>
  <c r="I5" i="11"/>
  <c r="H5" i="11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B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I40" i="10" s="1"/>
  <c r="I41" i="10" s="1"/>
  <c r="H9" i="10"/>
  <c r="H40" i="10" s="1"/>
  <c r="H41" i="10" s="1"/>
  <c r="G9" i="10"/>
  <c r="G40" i="10" s="1"/>
  <c r="G41" i="10" s="1"/>
  <c r="I6" i="10"/>
  <c r="H6" i="10"/>
  <c r="G6" i="10"/>
  <c r="L15" i="7"/>
  <c r="L16" i="7"/>
  <c r="O24" i="7" l="1"/>
  <c r="R24" i="7" s="1"/>
  <c r="P24" i="7" l="1"/>
  <c r="O25" i="7"/>
  <c r="R25" i="7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6" i="9"/>
  <c r="O26" i="7" l="1"/>
  <c r="P25" i="7"/>
  <c r="L14" i="7"/>
  <c r="P26" i="7" l="1"/>
  <c r="R26" i="7"/>
  <c r="G22" i="7"/>
  <c r="G30" i="7" s="1"/>
  <c r="H22" i="7"/>
  <c r="H30" i="7" s="1"/>
  <c r="I22" i="7"/>
  <c r="I30" i="7" s="1"/>
  <c r="G23" i="7"/>
  <c r="G31" i="7" s="1"/>
  <c r="H23" i="7"/>
  <c r="H31" i="7" s="1"/>
  <c r="I23" i="7"/>
  <c r="I31" i="7" s="1"/>
  <c r="G24" i="7"/>
  <c r="G32" i="7" s="1"/>
  <c r="H24" i="7"/>
  <c r="H32" i="7" s="1"/>
  <c r="I24" i="7"/>
  <c r="I32" i="7" s="1"/>
  <c r="G25" i="7"/>
  <c r="G33" i="7" s="1"/>
  <c r="H25" i="7"/>
  <c r="H33" i="7" s="1"/>
  <c r="I25" i="7"/>
  <c r="I33" i="7" s="1"/>
  <c r="H21" i="7"/>
  <c r="H29" i="7" s="1"/>
  <c r="I21" i="7"/>
  <c r="I29" i="7" s="1"/>
  <c r="G21" i="7"/>
  <c r="G29" i="7" s="1"/>
  <c r="D21" i="7"/>
  <c r="D29" i="7" s="1"/>
  <c r="E21" i="7"/>
  <c r="E29" i="7" s="1"/>
  <c r="D22" i="7"/>
  <c r="D30" i="7" s="1"/>
  <c r="E22" i="7"/>
  <c r="E30" i="7" s="1"/>
  <c r="D23" i="7"/>
  <c r="D31" i="7" s="1"/>
  <c r="E23" i="7"/>
  <c r="E31" i="7" s="1"/>
  <c r="D24" i="7"/>
  <c r="D32" i="7" s="1"/>
  <c r="E24" i="7"/>
  <c r="E32" i="7" s="1"/>
  <c r="D25" i="7"/>
  <c r="D33" i="7" s="1"/>
  <c r="E25" i="7"/>
  <c r="E33" i="7" s="1"/>
  <c r="C22" i="7"/>
  <c r="C30" i="7" s="1"/>
  <c r="C23" i="7"/>
  <c r="C31" i="7" s="1"/>
  <c r="C24" i="7"/>
  <c r="C32" i="7" s="1"/>
  <c r="C25" i="7"/>
  <c r="C33" i="7" s="1"/>
  <c r="C21" i="7"/>
  <c r="C29" i="7" s="1"/>
  <c r="O9" i="7"/>
  <c r="O10" i="7"/>
  <c r="O11" i="7"/>
  <c r="O12" i="7"/>
  <c r="O13" i="7"/>
  <c r="M9" i="7"/>
  <c r="N9" i="7"/>
  <c r="M10" i="7"/>
  <c r="N10" i="7"/>
  <c r="M11" i="7"/>
  <c r="N11" i="7"/>
  <c r="M12" i="7"/>
  <c r="N12" i="7"/>
  <c r="M13" i="7"/>
  <c r="N13" i="7"/>
  <c r="K10" i="7"/>
  <c r="Q10" i="7" s="1"/>
  <c r="K11" i="7"/>
  <c r="Q11" i="7" s="1"/>
  <c r="K12" i="7"/>
  <c r="Q12" i="7" s="1"/>
  <c r="K13" i="7"/>
  <c r="Q13" i="7" s="1"/>
  <c r="K9" i="7"/>
  <c r="Q9" i="7" s="1"/>
  <c r="L9" i="7" l="1"/>
  <c r="K19" i="7"/>
  <c r="L13" i="7"/>
  <c r="K23" i="7"/>
  <c r="R23" i="7" s="1"/>
  <c r="L11" i="7"/>
  <c r="K21" i="7"/>
  <c r="R21" i="7" s="1"/>
  <c r="L12" i="7"/>
  <c r="K22" i="7"/>
  <c r="R22" i="7" s="1"/>
  <c r="L10" i="7"/>
  <c r="K20" i="7"/>
  <c r="R20" i="7" s="1"/>
  <c r="P22" i="7" l="1"/>
  <c r="P21" i="7"/>
  <c r="R19" i="7"/>
  <c r="P19" i="7"/>
  <c r="P20" i="7"/>
  <c r="P23" i="7"/>
</calcChain>
</file>

<file path=xl/sharedStrings.xml><?xml version="1.0" encoding="utf-8"?>
<sst xmlns="http://schemas.openxmlformats.org/spreadsheetml/2006/main" count="83" uniqueCount="57">
  <si>
    <t>Days to expiration</t>
  </si>
  <si>
    <t>Strike</t>
  </si>
  <si>
    <t>Price</t>
  </si>
  <si>
    <t>INTRINISIC VALUE:</t>
  </si>
  <si>
    <t>TIME VALUE</t>
  </si>
  <si>
    <t>Apr</t>
  </si>
  <si>
    <t>Stock</t>
  </si>
  <si>
    <t>Calls</t>
  </si>
  <si>
    <t>Puts</t>
  </si>
  <si>
    <t>Jul</t>
  </si>
  <si>
    <t>Mar</t>
  </si>
  <si>
    <t>ITO’S DELIGHT</t>
  </si>
  <si>
    <t>Expiration date*</t>
  </si>
  <si>
    <t>*Expires 3rd Friday in month</t>
  </si>
  <si>
    <t>Calls/Strike</t>
  </si>
  <si>
    <t>Date</t>
  </si>
  <si>
    <t>Open</t>
  </si>
  <si>
    <t>High</t>
  </si>
  <si>
    <t>Low</t>
  </si>
  <si>
    <t>Close</t>
  </si>
  <si>
    <t>Adj Close</t>
  </si>
  <si>
    <t>Volume</t>
  </si>
  <si>
    <t>MSFT data from Yahoo Finance</t>
  </si>
  <si>
    <t>S/K</t>
  </si>
  <si>
    <t>S</t>
  </si>
  <si>
    <t>K</t>
  </si>
  <si>
    <t>r</t>
  </si>
  <si>
    <t>T</t>
  </si>
  <si>
    <t>Option-Premium and Market Data for Microsoft as of</t>
  </si>
  <si>
    <t>ITO'S DILEMMA</t>
  </si>
  <si>
    <t>Weekly Prices and Returns for Duke Energy, IBM and Microsoft</t>
  </si>
  <si>
    <t>Prices</t>
  </si>
  <si>
    <t>Returns (ln)</t>
  </si>
  <si>
    <t>Week No.</t>
  </si>
  <si>
    <t>Duke Energy</t>
  </si>
  <si>
    <t>IBM</t>
  </si>
  <si>
    <t>Microsoft</t>
  </si>
  <si>
    <t>Weekly Sigma of Returns</t>
  </si>
  <si>
    <t>Annualized standard deviation of returns</t>
  </si>
  <si>
    <t>Exhibit 2</t>
  </si>
  <si>
    <t>Option Premium and Market Data for February 20, 2001</t>
  </si>
  <si>
    <t>Call Premiums</t>
  </si>
  <si>
    <t>Put Premiums</t>
  </si>
  <si>
    <t>July</t>
  </si>
  <si>
    <t>...</t>
  </si>
  <si>
    <t>T-bill rates</t>
  </si>
  <si>
    <t>Expiration date</t>
  </si>
  <si>
    <t>Exhibit 1:  Microsoft Stock Data</t>
  </si>
  <si>
    <t>(S-K)/K</t>
  </si>
  <si>
    <t>Exhibit 3</t>
  </si>
  <si>
    <t>Exhibit 4</t>
  </si>
  <si>
    <t>Black-Scholes Call</t>
  </si>
  <si>
    <t>sigma</t>
  </si>
  <si>
    <t>Puts/Strike</t>
  </si>
  <si>
    <t>Black-Scholes Put</t>
  </si>
  <si>
    <t>(K-S)/K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</si>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</sst>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;;;"/>
    <numFmt numFmtId="166" formatCode="dd\-mmm\-yy"/>
    <numFmt numFmtId="167" formatCode="0.00_);[Red]\(0.00\)"/>
    <numFmt numFmtId="168" formatCode="dd\-mmm\-yy_)"/>
    <numFmt numFmtId="169" formatCode="0.0%"/>
  </numFmts>
  <fonts count="11">
    <font>
      <sz val="10"/>
      <name val="Courie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Courier"/>
    </font>
    <font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164" fontId="0" fillId="0" borderId="0"/>
    <xf numFmtId="0" fontId="1" fillId="0" borderId="0"/>
    <xf numFmtId="0" fontId="6" fillId="0" borderId="0"/>
    <xf numFmtId="0" fontId="7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0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center"/>
    </xf>
    <xf numFmtId="164" fontId="2" fillId="0" borderId="1" xfId="0" applyFont="1" applyBorder="1"/>
    <xf numFmtId="164" fontId="2" fillId="0" borderId="1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4" fillId="0" borderId="0" xfId="0" applyFont="1"/>
    <xf numFmtId="164" fontId="2" fillId="0" borderId="2" xfId="0" applyFont="1" applyBorder="1" applyAlignment="1">
      <alignment horizontal="center"/>
    </xf>
    <xf numFmtId="164" fontId="5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Alignment="1">
      <alignment horizontal="center"/>
    </xf>
    <xf numFmtId="14" fontId="0" fillId="0" borderId="0" xfId="0" applyNumberFormat="1"/>
    <xf numFmtId="164" fontId="9" fillId="0" borderId="0" xfId="0" applyFont="1" applyAlignment="1">
      <alignment horizontal="center"/>
    </xf>
    <xf numFmtId="164" fontId="9" fillId="0" borderId="0" xfId="0" applyFont="1"/>
    <xf numFmtId="164" fontId="9" fillId="0" borderId="0" xfId="0" applyFont="1" applyAlignment="1">
      <alignment horizontal="left"/>
    </xf>
    <xf numFmtId="164" fontId="9" fillId="0" borderId="1" xfId="0" applyFont="1" applyBorder="1"/>
    <xf numFmtId="164" fontId="9" fillId="0" borderId="1" xfId="0" applyFont="1" applyBorder="1" applyAlignment="1">
      <alignment horizontal="left"/>
    </xf>
    <xf numFmtId="164" fontId="10" fillId="0" borderId="0" xfId="0" applyFont="1" applyAlignment="1">
      <alignment horizontal="center"/>
    </xf>
    <xf numFmtId="164" fontId="9" fillId="0" borderId="0" xfId="0" applyFont="1" applyAlignment="1">
      <alignment horizontal="right"/>
    </xf>
    <xf numFmtId="164" fontId="6" fillId="0" borderId="0" xfId="0" applyFont="1" applyAlignment="1">
      <alignment horizontal="center"/>
    </xf>
    <xf numFmtId="165" fontId="6" fillId="0" borderId="0" xfId="0" applyNumberFormat="1" applyFont="1"/>
    <xf numFmtId="165" fontId="6" fillId="0" borderId="0" xfId="0" applyNumberFormat="1" applyFont="1" applyAlignment="1">
      <alignment horizontal="center"/>
    </xf>
    <xf numFmtId="164" fontId="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0" fontId="9" fillId="0" borderId="0" xfId="5" applyNumberFormat="1" applyFont="1" applyAlignment="1" applyProtection="1">
      <alignment horizontal="center"/>
    </xf>
    <xf numFmtId="167" fontId="9" fillId="0" borderId="0" xfId="0" applyNumberFormat="1" applyFont="1" applyAlignment="1">
      <alignment horizontal="right"/>
    </xf>
    <xf numFmtId="168" fontId="9" fillId="0" borderId="0" xfId="0" applyNumberFormat="1" applyFont="1"/>
    <xf numFmtId="10" fontId="9" fillId="0" borderId="0" xfId="0" applyNumberFormat="1" applyFont="1"/>
    <xf numFmtId="169" fontId="2" fillId="0" borderId="0" xfId="5" applyNumberFormat="1" applyFont="1"/>
    <xf numFmtId="13" fontId="2" fillId="0" borderId="0" xfId="0" applyNumberFormat="1" applyFont="1" applyAlignment="1">
      <alignment horizontal="center"/>
    </xf>
    <xf numFmtId="43" fontId="2" fillId="0" borderId="0" xfId="4" applyFont="1"/>
    <xf numFmtId="40" fontId="2" fillId="0" borderId="0" xfId="4" applyNumberFormat="1" applyFont="1" applyAlignment="1">
      <alignment horizontal="center"/>
    </xf>
    <xf numFmtId="10" fontId="2" fillId="0" borderId="0" xfId="5" applyNumberFormat="1" applyFont="1" applyAlignment="1">
      <alignment horizontal="center"/>
    </xf>
    <xf numFmtId="14" fontId="2" fillId="0" borderId="0" xfId="0" applyNumberFormat="1" applyFont="1"/>
    <xf numFmtId="14" fontId="6" fillId="0" borderId="0" xfId="0" applyNumberFormat="1" applyFont="1"/>
    <xf numFmtId="44" fontId="0" fillId="0" borderId="0" xfId="6" applyFont="1"/>
    <xf numFmtId="44" fontId="6" fillId="0" borderId="0" xfId="6" applyFont="1"/>
  </cellXfs>
  <cellStyles count="7">
    <cellStyle name="Comma" xfId="4" builtinId="3"/>
    <cellStyle name="Currency" xfId="6" builtinId="4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'MSFT Options'!$L$8</c:f>
              <c:strCache>
                <c:ptCount val="1"/>
                <c:pt idx="0">
                  <c:v>(S-K)/K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Options'!$L$9:$L$16</c:f>
              <c:numCache>
                <c:formatCode>General_)</c:formatCode>
                <c:ptCount val="8"/>
                <c:pt idx="0">
                  <c:v>0.15349999999999997</c:v>
                </c:pt>
                <c:pt idx="1">
                  <c:v>8.5647058823529409E-2</c:v>
                </c:pt>
                <c:pt idx="2">
                  <c:v>2.533333333333343E-2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AF9-90ED-0A7D0AB9EDD0}"/>
            </c:ext>
          </c:extLst>
        </c:ser>
        <c:ser>
          <c:idx val="1"/>
          <c:order val="1"/>
          <c:tx>
            <c:strRef>
              <c:f>'MSFT Options'!$M$8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Options'!$M$9:$M$16</c:f>
              <c:numCache>
                <c:formatCode>General_)</c:formatCode>
                <c:ptCount val="8"/>
                <c:pt idx="0">
                  <c:v>0.16</c:v>
                </c:pt>
                <c:pt idx="1">
                  <c:v>9.4117647058823528E-2</c:v>
                </c:pt>
                <c:pt idx="2">
                  <c:v>5.1111111111111107E-2</c:v>
                </c:pt>
                <c:pt idx="3">
                  <c:v>2.3157894736842106E-2</c:v>
                </c:pt>
                <c:pt idx="4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5-4AF9-90ED-0A7D0AB9EDD0}"/>
            </c:ext>
          </c:extLst>
        </c:ser>
        <c:ser>
          <c:idx val="2"/>
          <c:order val="2"/>
          <c:tx>
            <c:strRef>
              <c:f>'MSFT Options'!$N$8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Options'!$N$9:$N$13</c:f>
              <c:numCache>
                <c:formatCode>General_)</c:formatCode>
                <c:ptCount val="5"/>
                <c:pt idx="0">
                  <c:v>0.17499999999999999</c:v>
                </c:pt>
                <c:pt idx="1">
                  <c:v>0.12235294117647059</c:v>
                </c:pt>
                <c:pt idx="2">
                  <c:v>7.5555555555555556E-2</c:v>
                </c:pt>
                <c:pt idx="3">
                  <c:v>4.4210526315789478E-2</c:v>
                </c:pt>
                <c:pt idx="4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5-4AF9-90ED-0A7D0AB9EDD0}"/>
            </c:ext>
          </c:extLst>
        </c:ser>
        <c:ser>
          <c:idx val="3"/>
          <c:order val="3"/>
          <c:tx>
            <c:strRef>
              <c:f>'MSFT Options'!$O$8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Options'!$O$9:$O$13</c:f>
              <c:numCache>
                <c:formatCode>General_)</c:formatCode>
                <c:ptCount val="5"/>
                <c:pt idx="0">
                  <c:v>0.21000000000000002</c:v>
                </c:pt>
                <c:pt idx="1">
                  <c:v>0.16</c:v>
                </c:pt>
                <c:pt idx="2">
                  <c:v>0.12000000000000001</c:v>
                </c:pt>
                <c:pt idx="3">
                  <c:v>8.6315789473684207E-2</c:v>
                </c:pt>
                <c:pt idx="4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C5-4AF9-90ED-0A7D0AB9EDD0}"/>
            </c:ext>
          </c:extLst>
        </c:ser>
        <c:ser>
          <c:idx val="4"/>
          <c:order val="4"/>
          <c:tx>
            <c:strRef>
              <c:f>'MSFT Options'!$P$18</c:f>
              <c:strCache>
                <c:ptCount val="1"/>
                <c:pt idx="0">
                  <c:v>Black-Scholes 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Options'!$P$19:$P$26</c:f>
              <c:numCache>
                <c:formatCode>General_)</c:formatCode>
                <c:ptCount val="8"/>
                <c:pt idx="0">
                  <c:v>0.20208705862718312</c:v>
                </c:pt>
                <c:pt idx="1">
                  <c:v>0.1502900191215838</c:v>
                </c:pt>
                <c:pt idx="2">
                  <c:v>0.10978080839817994</c:v>
                </c:pt>
                <c:pt idx="3">
                  <c:v>7.8801710024471838E-2</c:v>
                </c:pt>
                <c:pt idx="4">
                  <c:v>5.5632008522739695E-2</c:v>
                </c:pt>
                <c:pt idx="5">
                  <c:v>1.742640983940999E-2</c:v>
                </c:pt>
                <c:pt idx="6">
                  <c:v>4.4341294615688129E-3</c:v>
                </c:pt>
                <c:pt idx="7">
                  <c:v>6.2733985285214414E-4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C5-4AF9-90ED-0A7D0AB9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10208"/>
        <c:axId val="592605944"/>
      </c:scatterChart>
      <c:valAx>
        <c:axId val="59261020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05944"/>
        <c:crosses val="autoZero"/>
        <c:crossBetween val="midCat"/>
      </c:valAx>
      <c:valAx>
        <c:axId val="5926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'MSFT Options'!$Q$8</c:f>
              <c:strCache>
                <c:ptCount val="1"/>
                <c:pt idx="0">
                  <c:v>(K-S)/K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Options'!$Q$9:$Q$16</c:f>
              <c:numCache>
                <c:formatCode>General_)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2.8631578947368452E-2</c:v>
                </c:pt>
                <c:pt idx="4">
                  <c:v>7.7199999999999935E-2</c:v>
                </c:pt>
                <c:pt idx="5">
                  <c:v>0.19999999999999996</c:v>
                </c:pt>
                <c:pt idx="6">
                  <c:v>0.30000000000000004</c:v>
                </c:pt>
                <c:pt idx="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7-4726-9DC7-883FD2B69E99}"/>
            </c:ext>
          </c:extLst>
        </c:ser>
        <c:ser>
          <c:idx val="2"/>
          <c:order val="1"/>
          <c:tx>
            <c:strRef>
              <c:f>'MSFT Options'!$R$8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('MSFT Options'!$R$9:$R$16,'MSFT Options'!$R$18:$R$26)</c:f>
              <c:numCache>
                <c:formatCode>General_)</c:formatCode>
                <c:ptCount val="17"/>
                <c:pt idx="0">
                  <c:v>5.0000000000000001E-3</c:v>
                </c:pt>
                <c:pt idx="1">
                  <c:v>9.4117647058823539E-3</c:v>
                </c:pt>
                <c:pt idx="2">
                  <c:v>2.4444444444444446E-2</c:v>
                </c:pt>
                <c:pt idx="3">
                  <c:v>4.8421052631578941E-2</c:v>
                </c:pt>
                <c:pt idx="4">
                  <c:v>8.4000000000000005E-2</c:v>
                </c:pt>
                <c:pt idx="8">
                  <c:v>0</c:v>
                </c:pt>
                <c:pt idx="9">
                  <c:v>2.9860511073361101E-2</c:v>
                </c:pt>
                <c:pt idx="10">
                  <c:v>4.591641274423236E-2</c:v>
                </c:pt>
                <c:pt idx="11">
                  <c:v>6.5720927511024485E-2</c:v>
                </c:pt>
                <c:pt idx="12">
                  <c:v>8.8706741418018098E-2</c:v>
                </c:pt>
                <c:pt idx="13">
                  <c:v>0.11410546096891749</c:v>
                </c:pt>
                <c:pt idx="14">
                  <c:v>0.19869986228558789</c:v>
                </c:pt>
                <c:pt idx="15">
                  <c:v>0.28570758190774681</c:v>
                </c:pt>
                <c:pt idx="16">
                  <c:v>0.38190079229903007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7-4726-9DC7-883FD2B69E99}"/>
            </c:ext>
          </c:extLst>
        </c:ser>
        <c:ser>
          <c:idx val="0"/>
          <c:order val="2"/>
          <c:tx>
            <c:strRef>
              <c:f>'MSFT Options'!$S$8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Options'!$S$9:$S$17</c:f>
              <c:numCache>
                <c:formatCode>General_)</c:formatCode>
                <c:ptCount val="9"/>
                <c:pt idx="0">
                  <c:v>1.7499999999999998E-2</c:v>
                </c:pt>
                <c:pt idx="1">
                  <c:v>2.8235294117647056E-2</c:v>
                </c:pt>
                <c:pt idx="2">
                  <c:v>4.4444444444444446E-2</c:v>
                </c:pt>
                <c:pt idx="3">
                  <c:v>7.3684210526315783E-2</c:v>
                </c:pt>
                <c:pt idx="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07-4726-9DC7-883FD2B69E99}"/>
            </c:ext>
          </c:extLst>
        </c:ser>
        <c:ser>
          <c:idx val="3"/>
          <c:order val="3"/>
          <c:tx>
            <c:strRef>
              <c:f>'MSFT Options'!$T$8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Options'!$T$9:$T$17</c:f>
              <c:numCache>
                <c:formatCode>General_)</c:formatCode>
                <c:ptCount val="9"/>
                <c:pt idx="0">
                  <c:v>0.05</c:v>
                </c:pt>
                <c:pt idx="1">
                  <c:v>6.5882352941176461E-2</c:v>
                </c:pt>
                <c:pt idx="2">
                  <c:v>8.4444444444444447E-2</c:v>
                </c:pt>
                <c:pt idx="3">
                  <c:v>0.10526315789473684</c:v>
                </c:pt>
                <c:pt idx="4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07-4726-9DC7-883FD2B69E99}"/>
            </c:ext>
          </c:extLst>
        </c:ser>
        <c:ser>
          <c:idx val="4"/>
          <c:order val="4"/>
          <c:tx>
            <c:strRef>
              <c:f>'MSFT Options'!$R$18</c:f>
              <c:strCache>
                <c:ptCount val="1"/>
                <c:pt idx="0">
                  <c:v>Black-Scholes Put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Options'!$R$19:$R$26</c:f>
              <c:numCache>
                <c:formatCode>General_)</c:formatCode>
                <c:ptCount val="8"/>
                <c:pt idx="0">
                  <c:v>2.9860511073361101E-2</c:v>
                </c:pt>
                <c:pt idx="1">
                  <c:v>4.591641274423236E-2</c:v>
                </c:pt>
                <c:pt idx="2">
                  <c:v>6.5720927511024485E-2</c:v>
                </c:pt>
                <c:pt idx="3">
                  <c:v>8.8706741418018098E-2</c:v>
                </c:pt>
                <c:pt idx="4">
                  <c:v>0.11410546096891749</c:v>
                </c:pt>
                <c:pt idx="5">
                  <c:v>0.19869986228558789</c:v>
                </c:pt>
                <c:pt idx="6">
                  <c:v>0.28570758190774681</c:v>
                </c:pt>
                <c:pt idx="7">
                  <c:v>0.38190079229903007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07-4726-9DC7-883FD2B6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7128"/>
        <c:axId val="569788112"/>
      </c:scatterChart>
      <c:valAx>
        <c:axId val="56978712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8112"/>
        <c:crosses val="autoZero"/>
        <c:crossBetween val="midCat"/>
      </c:valAx>
      <c:valAx>
        <c:axId val="56978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661987</xdr:colOff>
      <xdr:row>27</xdr:row>
      <xdr:rowOff>71437</xdr:rowOff>
    </xdr:from>
    <xdr:to>
      <xdr:col>16</xdr:col>
      <xdr:colOff>433387</xdr:colOff>
      <xdr:row>43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2B1D5-CAF6-482A-86FF-AC1AC4D1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223837</xdr:colOff>
      <xdr:row>27</xdr:row>
      <xdr:rowOff>80962</xdr:rowOff>
    </xdr:from>
    <xdr:to>
      <xdr:col>23</xdr:col>
      <xdr:colOff>681037</xdr:colOff>
      <xdr:row>43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8BC49-2F82-4362-8700-2BCB0F731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497F-57CA-4825-A19A-7858923042FD}">
  <dimension ref="A1:J69"/>
  <sheetViews>
    <sheetView tabSelected="1" topLeftCell="A39" workbookViewId="0">
      <selection activeCell="L55" sqref="L55"/>
    </sheetView>
  </sheetViews>
  <sheetFormatPr baseColWidth="10" defaultColWidth="8.83203125" defaultRowHeight="14"/>
  <cols>
    <col min="1" max="1" width="10.83203125" bestFit="1" customWidth="1"/>
    <col min="2" max="6" width="10.83203125" style="38" bestFit="1" customWidth="1"/>
    <col min="7" max="7" width="10.83203125" bestFit="1" customWidth="1"/>
    <col min="9" max="9" width="9.83203125" bestFit="1" customWidth="1"/>
    <col min="10" max="10" width="16" bestFit="1" customWidth="1"/>
    <col min="12" max="12" width="9.83203125" bestFit="1" customWidth="1"/>
    <col min="13" max="13" width="13" bestFit="1" customWidth="1"/>
  </cols>
  <sheetData>
    <row r="1" spans="1:10">
      <c r="A1" t="s">
        <v>47</v>
      </c>
    </row>
    <row r="3" spans="1:10">
      <c r="A3" s="24" t="s">
        <v>22</v>
      </c>
      <c r="B3" s="39"/>
      <c r="C3" s="39"/>
      <c r="D3" s="39"/>
      <c r="E3" s="39"/>
      <c r="F3" s="39"/>
      <c r="G3" s="24"/>
      <c r="H3" s="24"/>
      <c r="I3" s="24"/>
      <c r="J3" s="24"/>
    </row>
    <row r="4" spans="1:10">
      <c r="A4" s="24" t="s">
        <v>15</v>
      </c>
      <c r="B4" s="39" t="s">
        <v>16</v>
      </c>
      <c r="C4" s="39" t="s">
        <v>17</v>
      </c>
      <c r="D4" s="39" t="s">
        <v>18</v>
      </c>
      <c r="E4" s="39" t="s">
        <v>19</v>
      </c>
      <c r="F4" s="39" t="s">
        <v>20</v>
      </c>
      <c r="G4" s="24" t="s">
        <v>21</v>
      </c>
      <c r="H4" s="24" t="s">
        <v>56</v>
      </c>
      <c r="I4" s="24"/>
      <c r="J4" s="24"/>
    </row>
    <row r="5" spans="1:10">
      <c r="A5" s="37">
        <v>37257</v>
      </c>
      <c r="B5" s="39">
        <v>33.325001</v>
      </c>
      <c r="C5" s="39">
        <v>35.009998000000003</v>
      </c>
      <c r="D5" s="39">
        <v>32.755001</v>
      </c>
      <c r="E5" s="39">
        <v>34.279998999999997</v>
      </c>
      <c r="F5" s="39">
        <v>22.054296000000001</v>
      </c>
      <c r="G5" s="24">
        <v>226955000</v>
      </c>
      <c r="H5" s="24"/>
      <c r="I5" s="24"/>
      <c r="J5" s="24"/>
    </row>
    <row r="6" spans="1:10">
      <c r="A6" s="37">
        <v>37264</v>
      </c>
      <c r="B6" s="39">
        <v>34.345001000000003</v>
      </c>
      <c r="C6" s="39">
        <v>35.310001</v>
      </c>
      <c r="D6" s="39">
        <v>33.869999</v>
      </c>
      <c r="E6" s="39">
        <v>34.235000999999997</v>
      </c>
      <c r="F6" s="39">
        <v>22.025352000000002</v>
      </c>
      <c r="G6" s="24">
        <v>298328000</v>
      </c>
      <c r="H6" s="24">
        <f>LN(F6/F5)</f>
        <v>-1.3132593145869051E-3</v>
      </c>
      <c r="I6" s="24"/>
      <c r="J6" s="24"/>
    </row>
    <row r="7" spans="1:10">
      <c r="A7" s="37">
        <v>37271</v>
      </c>
      <c r="B7" s="39">
        <v>34.330002</v>
      </c>
      <c r="C7" s="39">
        <v>35</v>
      </c>
      <c r="D7" s="39">
        <v>32.709999000000003</v>
      </c>
      <c r="E7" s="39">
        <v>33.049999</v>
      </c>
      <c r="F7" s="39">
        <v>21.262958999999999</v>
      </c>
      <c r="G7" s="24">
        <v>308771200</v>
      </c>
      <c r="H7" s="24">
        <f t="shared" ref="H7:H69" si="0">LN(F7/F6)</f>
        <v>-3.522760874278958E-2</v>
      </c>
      <c r="I7" s="24"/>
      <c r="J7" s="24"/>
    </row>
    <row r="8" spans="1:10">
      <c r="A8" s="37">
        <v>37278</v>
      </c>
      <c r="B8" s="39">
        <v>33.305</v>
      </c>
      <c r="C8" s="39">
        <v>33.314999</v>
      </c>
      <c r="D8" s="39">
        <v>31.454999999999998</v>
      </c>
      <c r="E8" s="39">
        <v>31.91</v>
      </c>
      <c r="F8" s="39">
        <v>20.529537000000001</v>
      </c>
      <c r="G8" s="24">
        <v>331729400</v>
      </c>
      <c r="H8" s="24">
        <f t="shared" si="0"/>
        <v>-3.5101866376427496E-2</v>
      </c>
      <c r="I8" s="24"/>
      <c r="J8" s="24"/>
    </row>
    <row r="9" spans="1:10">
      <c r="A9" s="37">
        <v>37285</v>
      </c>
      <c r="B9" s="39">
        <v>31.950001</v>
      </c>
      <c r="C9" s="39">
        <v>32.25</v>
      </c>
      <c r="D9" s="39">
        <v>30.375</v>
      </c>
      <c r="E9" s="39">
        <v>30.559999000000001</v>
      </c>
      <c r="F9" s="39">
        <v>19.661007000000001</v>
      </c>
      <c r="G9" s="24">
        <v>328102800</v>
      </c>
      <c r="H9" s="24">
        <f t="shared" si="0"/>
        <v>-4.3227344254057241E-2</v>
      </c>
      <c r="I9" s="24"/>
      <c r="J9" s="24"/>
    </row>
    <row r="10" spans="1:10">
      <c r="A10" s="37">
        <v>37292</v>
      </c>
      <c r="B10" s="39">
        <v>30.4</v>
      </c>
      <c r="C10" s="39">
        <v>31.114999999999998</v>
      </c>
      <c r="D10" s="39">
        <v>29.415001</v>
      </c>
      <c r="E10" s="39">
        <v>30.565000999999999</v>
      </c>
      <c r="F10" s="39">
        <v>19.664227</v>
      </c>
      <c r="G10" s="24">
        <v>308372200</v>
      </c>
      <c r="H10" s="24">
        <f t="shared" si="0"/>
        <v>1.6376253512914482E-4</v>
      </c>
      <c r="I10" s="24"/>
      <c r="J10" s="24"/>
    </row>
    <row r="11" spans="1:10">
      <c r="A11" s="37">
        <v>37299</v>
      </c>
      <c r="B11" s="39">
        <v>30.245000999999998</v>
      </c>
      <c r="C11" s="39">
        <v>31.495000999999998</v>
      </c>
      <c r="D11" s="39">
        <v>29.975000000000001</v>
      </c>
      <c r="E11" s="39">
        <v>30.114999999999998</v>
      </c>
      <c r="F11" s="39">
        <v>19.374721999999998</v>
      </c>
      <c r="G11" s="24">
        <v>206589200</v>
      </c>
      <c r="H11" s="24">
        <f t="shared" si="0"/>
        <v>-1.4831869945834696E-2</v>
      </c>
      <c r="I11" s="24"/>
      <c r="J11" s="24"/>
    </row>
    <row r="12" spans="1:10">
      <c r="A12" s="37">
        <v>37306</v>
      </c>
      <c r="B12" s="39">
        <v>29.954999999999998</v>
      </c>
      <c r="C12" s="39">
        <v>30.18</v>
      </c>
      <c r="D12" s="39">
        <v>28.575001</v>
      </c>
      <c r="E12" s="39">
        <v>29.540001</v>
      </c>
      <c r="F12" s="39">
        <v>19.004787</v>
      </c>
      <c r="G12" s="24">
        <v>285333000</v>
      </c>
      <c r="H12" s="24">
        <f t="shared" si="0"/>
        <v>-1.9278331947921497E-2</v>
      </c>
      <c r="I12" s="24"/>
      <c r="J12" s="24"/>
    </row>
    <row r="13" spans="1:10">
      <c r="A13" s="37">
        <v>37313</v>
      </c>
      <c r="B13" s="39">
        <v>29.549999</v>
      </c>
      <c r="C13" s="39">
        <v>31.75</v>
      </c>
      <c r="D13" s="39">
        <v>28.950001</v>
      </c>
      <c r="E13" s="39">
        <v>31.65</v>
      </c>
      <c r="F13" s="39">
        <v>20.362259000000002</v>
      </c>
      <c r="G13" s="24">
        <v>333674000</v>
      </c>
      <c r="H13" s="24">
        <f t="shared" si="0"/>
        <v>6.8992243574779719E-2</v>
      </c>
      <c r="I13" s="24"/>
      <c r="J13" s="24"/>
    </row>
    <row r="14" spans="1:10">
      <c r="A14" s="37">
        <v>37320</v>
      </c>
      <c r="B14" s="39">
        <v>31.5</v>
      </c>
      <c r="C14" s="39">
        <v>32.5</v>
      </c>
      <c r="D14" s="39">
        <v>30.93</v>
      </c>
      <c r="E14" s="39">
        <v>32.169998</v>
      </c>
      <c r="F14" s="39">
        <v>20.696809999999999</v>
      </c>
      <c r="G14" s="24">
        <v>265261000</v>
      </c>
      <c r="H14" s="24">
        <f t="shared" si="0"/>
        <v>1.6296443739304188E-2</v>
      </c>
      <c r="I14" s="24"/>
      <c r="J14" s="24"/>
    </row>
    <row r="15" spans="1:10">
      <c r="A15" s="37">
        <v>37327</v>
      </c>
      <c r="B15" s="39">
        <v>31.26</v>
      </c>
      <c r="C15" s="39">
        <v>31.51</v>
      </c>
      <c r="D15" s="39">
        <v>30.485001</v>
      </c>
      <c r="E15" s="39">
        <v>31.07</v>
      </c>
      <c r="F15" s="39">
        <v>19.989115000000002</v>
      </c>
      <c r="G15" s="24">
        <v>283997800</v>
      </c>
      <c r="H15" s="24">
        <f t="shared" si="0"/>
        <v>-3.4791706719336395E-2</v>
      </c>
      <c r="I15" s="24"/>
      <c r="J15" s="24"/>
    </row>
    <row r="16" spans="1:10">
      <c r="A16" s="37">
        <v>37334</v>
      </c>
      <c r="B16" s="39">
        <v>31.09</v>
      </c>
      <c r="C16" s="39">
        <v>31.5</v>
      </c>
      <c r="D16" s="39">
        <v>29.575001</v>
      </c>
      <c r="E16" s="39">
        <v>29.614999999999998</v>
      </c>
      <c r="F16" s="39">
        <v>19.053032000000002</v>
      </c>
      <c r="G16" s="24">
        <v>226828800</v>
      </c>
      <c r="H16" s="24">
        <f t="shared" si="0"/>
        <v>-4.7961626383129619E-2</v>
      </c>
      <c r="I16" s="24"/>
      <c r="J16" s="24"/>
    </row>
    <row r="17" spans="1:10">
      <c r="A17" s="37">
        <v>37341</v>
      </c>
      <c r="B17" s="39">
        <v>29.549999</v>
      </c>
      <c r="C17" s="39">
        <v>30.459999</v>
      </c>
      <c r="D17" s="39">
        <v>29.155000999999999</v>
      </c>
      <c r="E17" s="39">
        <v>30.190000999999999</v>
      </c>
      <c r="F17" s="39">
        <v>19.422968000000001</v>
      </c>
      <c r="G17" s="24">
        <v>207586800</v>
      </c>
      <c r="H17" s="24">
        <f t="shared" si="0"/>
        <v>1.9230034304289982E-2</v>
      </c>
      <c r="I17" s="24"/>
      <c r="J17" s="24"/>
    </row>
    <row r="18" spans="1:10">
      <c r="A18" s="37">
        <v>37348</v>
      </c>
      <c r="B18" s="39">
        <v>29.450001</v>
      </c>
      <c r="C18" s="39">
        <v>29.545000000000002</v>
      </c>
      <c r="D18" s="39">
        <v>27.129999000000002</v>
      </c>
      <c r="E18" s="39">
        <v>28.610001</v>
      </c>
      <c r="F18" s="39">
        <v>18.406459999999999</v>
      </c>
      <c r="G18" s="24">
        <v>338760200</v>
      </c>
      <c r="H18" s="24">
        <f t="shared" si="0"/>
        <v>-5.3754593362503711E-2</v>
      </c>
      <c r="I18" s="24"/>
      <c r="J18" s="24"/>
    </row>
    <row r="19" spans="1:10">
      <c r="A19" s="37">
        <v>37355</v>
      </c>
      <c r="B19" s="39">
        <v>28.665001</v>
      </c>
      <c r="C19" s="39">
        <v>28.715</v>
      </c>
      <c r="D19" s="39">
        <v>27.25</v>
      </c>
      <c r="E19" s="39">
        <v>27.844999000000001</v>
      </c>
      <c r="F19" s="39">
        <v>17.914294999999999</v>
      </c>
      <c r="G19" s="24">
        <v>296901600</v>
      </c>
      <c r="H19" s="24">
        <f t="shared" si="0"/>
        <v>-2.7102692470177055E-2</v>
      </c>
      <c r="I19" s="24"/>
      <c r="J19" s="24"/>
    </row>
    <row r="20" spans="1:10">
      <c r="A20" s="37">
        <v>37362</v>
      </c>
      <c r="B20" s="39">
        <v>28.200001</v>
      </c>
      <c r="C20" s="39">
        <v>29.139999</v>
      </c>
      <c r="D20" s="39">
        <v>26.34</v>
      </c>
      <c r="E20" s="39">
        <v>27.795000000000002</v>
      </c>
      <c r="F20" s="39">
        <v>17.882128000000002</v>
      </c>
      <c r="G20" s="24">
        <v>337608800</v>
      </c>
      <c r="H20" s="24">
        <f t="shared" si="0"/>
        <v>-1.7972191611588166E-3</v>
      </c>
      <c r="I20" s="24"/>
      <c r="J20" s="24"/>
    </row>
    <row r="21" spans="1:10">
      <c r="A21" s="37">
        <v>37369</v>
      </c>
      <c r="B21" s="39">
        <v>27.85</v>
      </c>
      <c r="C21" s="39">
        <v>27.91</v>
      </c>
      <c r="D21" s="39">
        <v>25.719999000000001</v>
      </c>
      <c r="E21" s="39">
        <v>26.120000999999998</v>
      </c>
      <c r="F21" s="39">
        <v>16.804500999999998</v>
      </c>
      <c r="G21" s="24">
        <v>319814800</v>
      </c>
      <c r="H21" s="24">
        <f t="shared" si="0"/>
        <v>-6.2155011130902965E-2</v>
      </c>
      <c r="I21" s="24"/>
      <c r="J21" s="24"/>
    </row>
    <row r="22" spans="1:10">
      <c r="A22" s="37">
        <v>37376</v>
      </c>
      <c r="B22" s="39">
        <v>26.049999</v>
      </c>
      <c r="C22" s="39">
        <v>27.035</v>
      </c>
      <c r="D22" s="39">
        <v>24.184999000000001</v>
      </c>
      <c r="E22" s="39">
        <v>24.309999000000001</v>
      </c>
      <c r="F22" s="39">
        <v>15.640019000000001</v>
      </c>
      <c r="G22" s="24">
        <v>370733600</v>
      </c>
      <c r="H22" s="24">
        <f t="shared" si="0"/>
        <v>-7.1813817242431979E-2</v>
      </c>
      <c r="I22" s="24"/>
      <c r="J22" s="24"/>
    </row>
    <row r="23" spans="1:10">
      <c r="A23" s="37">
        <v>37383</v>
      </c>
      <c r="B23" s="39">
        <v>24.59</v>
      </c>
      <c r="C23" s="39">
        <v>27.5</v>
      </c>
      <c r="D23" s="39">
        <v>24.174999</v>
      </c>
      <c r="E23" s="39">
        <v>26.344999000000001</v>
      </c>
      <c r="F23" s="39">
        <v>16.949259000000001</v>
      </c>
      <c r="G23" s="24">
        <v>402143400</v>
      </c>
      <c r="H23" s="24">
        <f t="shared" si="0"/>
        <v>8.0391166106505582E-2</v>
      </c>
      <c r="I23" s="24"/>
      <c r="J23" s="24"/>
    </row>
    <row r="24" spans="1:10">
      <c r="A24" s="37">
        <v>37390</v>
      </c>
      <c r="B24" s="39">
        <v>27.200001</v>
      </c>
      <c r="C24" s="39">
        <v>28.219999000000001</v>
      </c>
      <c r="D24" s="39">
        <v>26.75</v>
      </c>
      <c r="E24" s="39">
        <v>27.004999000000002</v>
      </c>
      <c r="F24" s="39">
        <v>17.373875000000002</v>
      </c>
      <c r="G24" s="24">
        <v>295412800</v>
      </c>
      <c r="H24" s="24">
        <f t="shared" si="0"/>
        <v>2.4743525096469581E-2</v>
      </c>
      <c r="I24" s="24"/>
      <c r="J24" s="24"/>
    </row>
    <row r="25" spans="1:10">
      <c r="A25" s="37">
        <v>37397</v>
      </c>
      <c r="B25" s="39">
        <v>26.975000000000001</v>
      </c>
      <c r="C25" s="39">
        <v>27.42</v>
      </c>
      <c r="D25" s="39">
        <v>25.924999</v>
      </c>
      <c r="E25" s="39">
        <v>26.629999000000002</v>
      </c>
      <c r="F25" s="39">
        <v>17.132614</v>
      </c>
      <c r="G25" s="24">
        <v>204684200</v>
      </c>
      <c r="H25" s="24">
        <f t="shared" si="0"/>
        <v>-1.3983742677320787E-2</v>
      </c>
      <c r="I25" s="24"/>
      <c r="J25" s="24"/>
    </row>
    <row r="26" spans="1:10">
      <c r="A26" s="37">
        <v>37404</v>
      </c>
      <c r="B26" s="39">
        <v>26.795000000000002</v>
      </c>
      <c r="C26" s="39">
        <v>26.844999000000001</v>
      </c>
      <c r="D26" s="39">
        <v>24.584999</v>
      </c>
      <c r="E26" s="39">
        <v>24.709999</v>
      </c>
      <c r="F26" s="39">
        <v>15.897363</v>
      </c>
      <c r="G26" s="24">
        <v>313115200</v>
      </c>
      <c r="H26" s="24">
        <f t="shared" si="0"/>
        <v>-7.4830652060734498E-2</v>
      </c>
      <c r="I26" s="24"/>
      <c r="J26" s="24"/>
    </row>
    <row r="27" spans="1:10">
      <c r="A27" s="37">
        <v>37411</v>
      </c>
      <c r="B27" s="39">
        <v>24.75</v>
      </c>
      <c r="C27" s="39">
        <v>26.65</v>
      </c>
      <c r="D27" s="39">
        <v>24.620000999999998</v>
      </c>
      <c r="E27" s="39">
        <v>26.41</v>
      </c>
      <c r="F27" s="39">
        <v>16.991071999999999</v>
      </c>
      <c r="G27" s="24">
        <v>403341000</v>
      </c>
      <c r="H27" s="24">
        <f t="shared" si="0"/>
        <v>6.6534783217056498E-2</v>
      </c>
      <c r="I27" s="24"/>
      <c r="J27" s="24"/>
    </row>
    <row r="28" spans="1:10">
      <c r="A28" s="37">
        <v>37418</v>
      </c>
      <c r="B28" s="39">
        <v>26.620000999999998</v>
      </c>
      <c r="C28" s="39">
        <v>28.219999000000001</v>
      </c>
      <c r="D28" s="39">
        <v>26.209999</v>
      </c>
      <c r="E28" s="39">
        <v>27.84</v>
      </c>
      <c r="F28" s="39">
        <v>17.911076000000001</v>
      </c>
      <c r="G28" s="24">
        <v>494258600</v>
      </c>
      <c r="H28" s="24">
        <f t="shared" si="0"/>
        <v>5.2731262804457356E-2</v>
      </c>
      <c r="I28" s="24"/>
      <c r="J28" s="24"/>
    </row>
    <row r="29" spans="1:10">
      <c r="A29" s="37">
        <v>37425</v>
      </c>
      <c r="B29" s="39">
        <v>27.764999</v>
      </c>
      <c r="C29" s="39">
        <v>28.145</v>
      </c>
      <c r="D29" s="39">
        <v>25.924999</v>
      </c>
      <c r="E29" s="39">
        <v>27.08</v>
      </c>
      <c r="F29" s="39">
        <v>17.422121000000001</v>
      </c>
      <c r="G29" s="24">
        <v>466509800</v>
      </c>
      <c r="H29" s="24">
        <f t="shared" si="0"/>
        <v>-2.7678571822389794E-2</v>
      </c>
      <c r="I29" s="24"/>
      <c r="J29" s="24"/>
    </row>
    <row r="30" spans="1:10">
      <c r="A30" s="37">
        <v>37432</v>
      </c>
      <c r="B30" s="39">
        <v>27.35</v>
      </c>
      <c r="C30" s="39">
        <v>27.895</v>
      </c>
      <c r="D30" s="39">
        <v>25.524999999999999</v>
      </c>
      <c r="E30" s="39">
        <v>26.33</v>
      </c>
      <c r="F30" s="39">
        <v>16.939599999999999</v>
      </c>
      <c r="G30" s="24">
        <v>447998400</v>
      </c>
      <c r="H30" s="24">
        <f t="shared" si="0"/>
        <v>-2.8086644419993322E-2</v>
      </c>
      <c r="I30" s="24"/>
      <c r="J30" s="24"/>
    </row>
    <row r="31" spans="1:10">
      <c r="A31" s="37">
        <v>37439</v>
      </c>
      <c r="B31" s="39">
        <v>26.190000999999999</v>
      </c>
      <c r="C31" s="39">
        <v>27.465</v>
      </c>
      <c r="D31" s="39">
        <v>25.225000000000001</v>
      </c>
      <c r="E31" s="39">
        <v>26.459999</v>
      </c>
      <c r="F31" s="39">
        <v>17.023240999999999</v>
      </c>
      <c r="G31" s="24">
        <v>262623800</v>
      </c>
      <c r="H31" s="24">
        <f t="shared" si="0"/>
        <v>4.9254518545538374E-3</v>
      </c>
      <c r="I31" s="24"/>
      <c r="J31" s="24"/>
    </row>
    <row r="32" spans="1:10">
      <c r="A32" s="37">
        <v>37446</v>
      </c>
      <c r="B32" s="39">
        <v>26.655000999999999</v>
      </c>
      <c r="C32" s="39">
        <v>27.364999999999998</v>
      </c>
      <c r="D32" s="39">
        <v>24</v>
      </c>
      <c r="E32" s="39">
        <v>25.9</v>
      </c>
      <c r="F32" s="39">
        <v>16.662953999999999</v>
      </c>
      <c r="G32" s="24">
        <v>538200600</v>
      </c>
      <c r="H32" s="24">
        <f t="shared" si="0"/>
        <v>-2.1391596103448859E-2</v>
      </c>
      <c r="I32" s="24"/>
      <c r="J32" s="24"/>
    </row>
    <row r="33" spans="1:10">
      <c r="A33" s="37">
        <v>37453</v>
      </c>
      <c r="B33" s="39">
        <v>25.655000999999999</v>
      </c>
      <c r="C33" s="39">
        <v>26.65</v>
      </c>
      <c r="D33" s="39">
        <v>22.950001</v>
      </c>
      <c r="E33" s="39">
        <v>23.754999000000002</v>
      </c>
      <c r="F33" s="39">
        <v>15.282961</v>
      </c>
      <c r="G33" s="24">
        <v>578856200</v>
      </c>
      <c r="H33" s="24">
        <f t="shared" si="0"/>
        <v>-8.644938425790126E-2</v>
      </c>
      <c r="I33" s="24"/>
      <c r="J33" s="24"/>
    </row>
    <row r="34" spans="1:10">
      <c r="A34" s="37">
        <v>37460</v>
      </c>
      <c r="B34" s="39">
        <v>23.245000999999998</v>
      </c>
      <c r="C34" s="39">
        <v>24.15</v>
      </c>
      <c r="D34" s="39">
        <v>20.704999999999998</v>
      </c>
      <c r="E34" s="39">
        <v>24.125</v>
      </c>
      <c r="F34" s="39">
        <v>15.520994999999999</v>
      </c>
      <c r="G34" s="24">
        <v>769467400</v>
      </c>
      <c r="H34" s="24">
        <f t="shared" si="0"/>
        <v>1.5455075837362851E-2</v>
      </c>
      <c r="I34" s="24"/>
      <c r="J34" s="24"/>
    </row>
    <row r="35" spans="1:10">
      <c r="A35" s="37">
        <v>37467</v>
      </c>
      <c r="B35" s="39">
        <v>23.774999999999999</v>
      </c>
      <c r="C35" s="39">
        <v>24.415001</v>
      </c>
      <c r="D35" s="39">
        <v>21.9</v>
      </c>
      <c r="E35" s="39">
        <v>21.995000999999998</v>
      </c>
      <c r="F35" s="39">
        <v>14.150653</v>
      </c>
      <c r="G35" s="24">
        <v>473458200</v>
      </c>
      <c r="H35" s="24">
        <f t="shared" si="0"/>
        <v>-9.2432852090468282E-2</v>
      </c>
      <c r="I35" s="24"/>
      <c r="J35" s="24"/>
    </row>
    <row r="36" spans="1:10">
      <c r="A36" s="37">
        <v>37474</v>
      </c>
      <c r="B36" s="39">
        <v>22.450001</v>
      </c>
      <c r="C36" s="39">
        <v>24.575001</v>
      </c>
      <c r="D36" s="39">
        <v>22.42</v>
      </c>
      <c r="E36" s="39">
        <v>24.235001</v>
      </c>
      <c r="F36" s="39">
        <v>15.591771</v>
      </c>
      <c r="G36" s="24">
        <v>389729200</v>
      </c>
      <c r="H36" s="24">
        <f t="shared" si="0"/>
        <v>9.6982503644084714E-2</v>
      </c>
      <c r="I36" s="24"/>
      <c r="J36" s="24"/>
    </row>
    <row r="37" spans="1:10">
      <c r="A37" s="37">
        <v>37481</v>
      </c>
      <c r="B37" s="39">
        <v>23.995000999999998</v>
      </c>
      <c r="C37" s="39">
        <v>26.024999999999999</v>
      </c>
      <c r="D37" s="39">
        <v>23.459999</v>
      </c>
      <c r="E37" s="39">
        <v>26</v>
      </c>
      <c r="F37" s="39">
        <v>16.727295000000002</v>
      </c>
      <c r="G37" s="24">
        <v>444756600</v>
      </c>
      <c r="H37" s="24">
        <f t="shared" si="0"/>
        <v>7.0298541253047478E-2</v>
      </c>
      <c r="I37" s="24"/>
      <c r="J37" s="24"/>
    </row>
    <row r="38" spans="1:10">
      <c r="A38" s="37">
        <v>37488</v>
      </c>
      <c r="B38" s="39">
        <v>25.690000999999999</v>
      </c>
      <c r="C38" s="39">
        <v>26.725000000000001</v>
      </c>
      <c r="D38" s="39">
        <v>25.375</v>
      </c>
      <c r="E38" s="39">
        <v>26.049999</v>
      </c>
      <c r="F38" s="39">
        <v>16.759467999999998</v>
      </c>
      <c r="G38" s="24">
        <v>337620200</v>
      </c>
      <c r="H38" s="24">
        <f t="shared" si="0"/>
        <v>1.9215359752366595E-3</v>
      </c>
      <c r="I38" s="24"/>
      <c r="J38" s="24"/>
    </row>
    <row r="39" spans="1:10">
      <c r="A39" s="37">
        <v>37495</v>
      </c>
      <c r="B39" s="39">
        <v>26.165001</v>
      </c>
      <c r="C39" s="39">
        <v>26.225000000000001</v>
      </c>
      <c r="D39" s="39">
        <v>24.26</v>
      </c>
      <c r="E39" s="39">
        <v>24.540001</v>
      </c>
      <c r="F39" s="39">
        <v>15.787993999999999</v>
      </c>
      <c r="G39" s="24">
        <v>286759200</v>
      </c>
      <c r="H39" s="24">
        <f t="shared" si="0"/>
        <v>-5.9713574541645977E-2</v>
      </c>
      <c r="I39" s="24"/>
      <c r="J39" s="24"/>
    </row>
    <row r="40" spans="1:10">
      <c r="A40" s="37">
        <v>37502</v>
      </c>
      <c r="B40" s="39">
        <v>24.26</v>
      </c>
      <c r="C40" s="39">
        <v>24.475000000000001</v>
      </c>
      <c r="D40" s="39">
        <v>22.940000999999999</v>
      </c>
      <c r="E40" s="39">
        <v>24.35</v>
      </c>
      <c r="F40" s="39">
        <v>15.665756</v>
      </c>
      <c r="G40" s="24">
        <v>396695000</v>
      </c>
      <c r="H40" s="24">
        <f t="shared" si="0"/>
        <v>-7.7725940721619369E-3</v>
      </c>
      <c r="I40" s="24"/>
      <c r="J40" s="24"/>
    </row>
    <row r="41" spans="1:10">
      <c r="A41" s="37">
        <v>37509</v>
      </c>
      <c r="B41" s="39">
        <v>24.27</v>
      </c>
      <c r="C41" s="39">
        <v>25.549999</v>
      </c>
      <c r="D41" s="39">
        <v>23.424999</v>
      </c>
      <c r="E41" s="39">
        <v>23.889999</v>
      </c>
      <c r="F41" s="39">
        <v>15.369809999999999</v>
      </c>
      <c r="G41" s="24">
        <v>334835400</v>
      </c>
      <c r="H41" s="24">
        <f t="shared" si="0"/>
        <v>-1.9071987962455558E-2</v>
      </c>
      <c r="I41" s="24"/>
      <c r="J41" s="24"/>
    </row>
    <row r="42" spans="1:10">
      <c r="A42" s="37">
        <v>37516</v>
      </c>
      <c r="B42" s="39">
        <v>24.334999</v>
      </c>
      <c r="C42" s="39">
        <v>24.450001</v>
      </c>
      <c r="D42" s="39">
        <v>22.405000999999999</v>
      </c>
      <c r="E42" s="39">
        <v>22.614999999999998</v>
      </c>
      <c r="F42" s="39">
        <v>14.549534</v>
      </c>
      <c r="G42" s="24">
        <v>455475800</v>
      </c>
      <c r="H42" s="24">
        <f t="shared" si="0"/>
        <v>-5.4846230117239526E-2</v>
      </c>
      <c r="I42" s="24"/>
      <c r="J42" s="24"/>
    </row>
    <row r="43" spans="1:10">
      <c r="A43" s="37">
        <v>37523</v>
      </c>
      <c r="B43" s="39">
        <v>22.415001</v>
      </c>
      <c r="C43" s="39">
        <v>23.75</v>
      </c>
      <c r="D43" s="39">
        <v>21.555</v>
      </c>
      <c r="E43" s="39">
        <v>21.870000999999998</v>
      </c>
      <c r="F43" s="39">
        <v>14.07023</v>
      </c>
      <c r="G43" s="24">
        <v>508699600</v>
      </c>
      <c r="H43" s="24">
        <f t="shared" si="0"/>
        <v>-3.3497747783269471E-2</v>
      </c>
      <c r="I43" s="24"/>
      <c r="J43" s="24"/>
    </row>
    <row r="44" spans="1:10">
      <c r="A44" s="37">
        <v>37530</v>
      </c>
      <c r="B44" s="39">
        <v>22.16</v>
      </c>
      <c r="C44" s="39">
        <v>23.405000999999999</v>
      </c>
      <c r="D44" s="39">
        <v>21.594999000000001</v>
      </c>
      <c r="E44" s="39">
        <v>22.024999999999999</v>
      </c>
      <c r="F44" s="39">
        <v>14.169950999999999</v>
      </c>
      <c r="G44" s="24">
        <v>516257000</v>
      </c>
      <c r="H44" s="24">
        <f t="shared" si="0"/>
        <v>7.0623778567980673E-3</v>
      </c>
      <c r="I44" s="24"/>
      <c r="J44" s="24"/>
    </row>
    <row r="45" spans="1:10">
      <c r="A45" s="37">
        <v>37537</v>
      </c>
      <c r="B45" s="39">
        <v>22.375</v>
      </c>
      <c r="C45" s="39">
        <v>24.665001</v>
      </c>
      <c r="D45" s="39">
        <v>21.625</v>
      </c>
      <c r="E45" s="39">
        <v>24.645</v>
      </c>
      <c r="F45" s="39">
        <v>15.855543000000001</v>
      </c>
      <c r="G45" s="24">
        <v>542370200</v>
      </c>
      <c r="H45" s="24">
        <f t="shared" si="0"/>
        <v>0.11239555958846956</v>
      </c>
      <c r="I45" s="24"/>
      <c r="J45" s="24"/>
    </row>
    <row r="46" spans="1:10">
      <c r="A46" s="37">
        <v>37544</v>
      </c>
      <c r="B46" s="39">
        <v>25.629999000000002</v>
      </c>
      <c r="C46" s="39">
        <v>26.6</v>
      </c>
      <c r="D46" s="39">
        <v>25.024999999999999</v>
      </c>
      <c r="E46" s="39">
        <v>26.254999000000002</v>
      </c>
      <c r="F46" s="39">
        <v>16.891356999999999</v>
      </c>
      <c r="G46" s="24">
        <v>676609800</v>
      </c>
      <c r="H46" s="24">
        <f t="shared" si="0"/>
        <v>6.3282915715611676E-2</v>
      </c>
      <c r="I46" s="24"/>
      <c r="J46" s="24"/>
    </row>
    <row r="47" spans="1:10">
      <c r="A47" s="37">
        <v>37551</v>
      </c>
      <c r="B47" s="39">
        <v>25.715</v>
      </c>
      <c r="C47" s="39">
        <v>26.75</v>
      </c>
      <c r="D47" s="39">
        <v>25.450001</v>
      </c>
      <c r="E47" s="39">
        <v>25.975000000000001</v>
      </c>
      <c r="F47" s="39">
        <v>16.711216</v>
      </c>
      <c r="G47" s="24">
        <v>449191400</v>
      </c>
      <c r="H47" s="24">
        <f t="shared" si="0"/>
        <v>-1.0721960235244318E-2</v>
      </c>
      <c r="I47" s="24"/>
      <c r="J47" s="24"/>
    </row>
    <row r="48" spans="1:10">
      <c r="A48" s="37">
        <v>37558</v>
      </c>
      <c r="B48" s="39">
        <v>26.075001</v>
      </c>
      <c r="C48" s="39">
        <v>28.625</v>
      </c>
      <c r="D48" s="39">
        <v>25.424999</v>
      </c>
      <c r="E48" s="39">
        <v>28.049999</v>
      </c>
      <c r="F48" s="39">
        <v>18.046171000000001</v>
      </c>
      <c r="G48" s="24">
        <v>536004200</v>
      </c>
      <c r="H48" s="24">
        <f t="shared" si="0"/>
        <v>7.6853418555954373E-2</v>
      </c>
      <c r="I48" s="24"/>
      <c r="J48" s="24"/>
    </row>
    <row r="49" spans="1:10">
      <c r="A49" s="37">
        <v>37565</v>
      </c>
      <c r="B49" s="39">
        <v>27.889999</v>
      </c>
      <c r="C49" s="39">
        <v>28.549999</v>
      </c>
      <c r="D49" s="39">
        <v>26.91</v>
      </c>
      <c r="E49" s="39">
        <v>26.93</v>
      </c>
      <c r="F49" s="39">
        <v>17.325623</v>
      </c>
      <c r="G49" s="24">
        <v>388628200</v>
      </c>
      <c r="H49" s="24">
        <f t="shared" si="0"/>
        <v>-4.0747025286125511E-2</v>
      </c>
      <c r="I49" s="24"/>
      <c r="J49" s="24"/>
    </row>
    <row r="50" spans="1:10">
      <c r="A50" s="37">
        <v>37572</v>
      </c>
      <c r="B50" s="39">
        <v>27.049999</v>
      </c>
      <c r="C50" s="39">
        <v>28.514999</v>
      </c>
      <c r="D50" s="39">
        <v>26.950001</v>
      </c>
      <c r="E50" s="39">
        <v>27.924999</v>
      </c>
      <c r="F50" s="39">
        <v>17.965758999999998</v>
      </c>
      <c r="G50" s="24">
        <v>402725800</v>
      </c>
      <c r="H50" s="24">
        <f t="shared" si="0"/>
        <v>3.6281164464774425E-2</v>
      </c>
      <c r="I50" s="24"/>
      <c r="J50" s="24"/>
    </row>
    <row r="51" spans="1:10">
      <c r="A51" s="37">
        <v>37579</v>
      </c>
      <c r="B51" s="39">
        <v>27.774999999999999</v>
      </c>
      <c r="C51" s="39">
        <v>29.32</v>
      </c>
      <c r="D51" s="39">
        <v>27.155000999999999</v>
      </c>
      <c r="E51" s="39">
        <v>29.114999999999998</v>
      </c>
      <c r="F51" s="39">
        <v>18.731354</v>
      </c>
      <c r="G51" s="24">
        <v>367346000</v>
      </c>
      <c r="H51" s="24">
        <f t="shared" si="0"/>
        <v>4.1731135796138102E-2</v>
      </c>
      <c r="I51" s="24"/>
      <c r="J51" s="24"/>
    </row>
    <row r="52" spans="1:10">
      <c r="A52" s="37">
        <v>37586</v>
      </c>
      <c r="B52" s="39">
        <v>28.82</v>
      </c>
      <c r="C52" s="39">
        <v>29.48</v>
      </c>
      <c r="D52" s="39">
        <v>28.389999</v>
      </c>
      <c r="E52" s="39">
        <v>28.844999000000001</v>
      </c>
      <c r="F52" s="39">
        <v>18.557645999999998</v>
      </c>
      <c r="G52" s="24">
        <v>215970200</v>
      </c>
      <c r="H52" s="24">
        <f t="shared" si="0"/>
        <v>-9.3169168686507396E-3</v>
      </c>
      <c r="I52" s="24"/>
      <c r="J52" s="24"/>
    </row>
    <row r="53" spans="1:10">
      <c r="A53" s="37">
        <v>37593</v>
      </c>
      <c r="B53" s="39">
        <v>28.639999</v>
      </c>
      <c r="C53" s="39">
        <v>28.719999000000001</v>
      </c>
      <c r="D53" s="39">
        <v>26.754999000000002</v>
      </c>
      <c r="E53" s="39">
        <v>26.764999</v>
      </c>
      <c r="F53" s="39">
        <v>17.219460999999999</v>
      </c>
      <c r="G53" s="24">
        <v>346318200</v>
      </c>
      <c r="H53" s="24">
        <f t="shared" si="0"/>
        <v>-7.4841689720961682E-2</v>
      </c>
      <c r="I53" s="24"/>
      <c r="J53" s="24"/>
    </row>
    <row r="54" spans="1:10">
      <c r="A54" s="37">
        <v>37600</v>
      </c>
      <c r="B54" s="39">
        <v>26.780000999999999</v>
      </c>
      <c r="C54" s="39">
        <v>27.530000999999999</v>
      </c>
      <c r="D54" s="39">
        <v>26.245000999999998</v>
      </c>
      <c r="E54" s="39">
        <v>27.24</v>
      </c>
      <c r="F54" s="39">
        <v>17.525058999999999</v>
      </c>
      <c r="G54" s="24">
        <v>313544200</v>
      </c>
      <c r="H54" s="24">
        <f t="shared" si="0"/>
        <v>1.759160183740633E-2</v>
      </c>
      <c r="I54" s="24"/>
      <c r="J54" s="24"/>
    </row>
    <row r="55" spans="1:10">
      <c r="A55" s="37">
        <v>37607</v>
      </c>
      <c r="B55" s="39">
        <v>27.209999</v>
      </c>
      <c r="C55" s="39">
        <v>27.495000999999998</v>
      </c>
      <c r="D55" s="39">
        <v>26.395</v>
      </c>
      <c r="E55" s="39">
        <v>27</v>
      </c>
      <c r="F55" s="39">
        <v>17.370657000000001</v>
      </c>
      <c r="G55" s="24">
        <v>342038800</v>
      </c>
      <c r="H55" s="24">
        <f t="shared" si="0"/>
        <v>-8.8493961621948624E-3</v>
      </c>
      <c r="I55" s="24"/>
      <c r="J55" s="24"/>
    </row>
    <row r="56" spans="1:10">
      <c r="A56" s="37">
        <v>37614</v>
      </c>
      <c r="B56" s="39">
        <v>26.77</v>
      </c>
      <c r="C56" s="39">
        <v>27.344999000000001</v>
      </c>
      <c r="D56" s="39">
        <v>26.135000000000002</v>
      </c>
      <c r="E56" s="39">
        <v>26.375</v>
      </c>
      <c r="F56" s="39">
        <v>16.968565000000002</v>
      </c>
      <c r="G56" s="24">
        <v>144525200</v>
      </c>
      <c r="H56" s="24">
        <f t="shared" si="0"/>
        <v>-2.341988869123671E-2</v>
      </c>
      <c r="I56" s="24"/>
      <c r="J56" s="24"/>
    </row>
    <row r="57" spans="1:10">
      <c r="A57" s="37">
        <v>37621</v>
      </c>
      <c r="B57" s="39">
        <v>26.370000999999998</v>
      </c>
      <c r="C57" s="39">
        <v>27.614999999999998</v>
      </c>
      <c r="D57" s="39">
        <v>25.629999000000002</v>
      </c>
      <c r="E57" s="39">
        <v>27.385000000000002</v>
      </c>
      <c r="F57" s="39">
        <v>17.618348999999998</v>
      </c>
      <c r="G57" s="24">
        <v>240237000</v>
      </c>
      <c r="H57" s="24">
        <f t="shared" si="0"/>
        <v>3.7578401096689501E-2</v>
      </c>
      <c r="I57" s="24"/>
      <c r="J57" s="24"/>
    </row>
    <row r="58" spans="1:10">
      <c r="A58" s="37">
        <v>37628</v>
      </c>
      <c r="B58" s="39">
        <v>27.459999</v>
      </c>
      <c r="C58" s="39">
        <v>28.375</v>
      </c>
      <c r="D58" s="39">
        <v>27.055</v>
      </c>
      <c r="E58" s="39">
        <v>28.195</v>
      </c>
      <c r="F58" s="39">
        <v>18.13946</v>
      </c>
      <c r="G58" s="24">
        <v>335439400</v>
      </c>
      <c r="H58" s="24">
        <f t="shared" si="0"/>
        <v>2.914875999906558E-2</v>
      </c>
      <c r="I58" s="24"/>
      <c r="J58" s="24"/>
    </row>
    <row r="59" spans="1:10">
      <c r="A59" s="37">
        <v>37635</v>
      </c>
      <c r="B59" s="39">
        <v>28.165001</v>
      </c>
      <c r="C59" s="39">
        <v>28.66</v>
      </c>
      <c r="D59" s="39">
        <v>25.655000999999999</v>
      </c>
      <c r="E59" s="39">
        <v>25.73</v>
      </c>
      <c r="F59" s="39">
        <v>16.553588999999999</v>
      </c>
      <c r="G59" s="24">
        <v>351076000</v>
      </c>
      <c r="H59" s="24">
        <f t="shared" si="0"/>
        <v>-9.1486739457610086E-2</v>
      </c>
      <c r="I59" s="24"/>
      <c r="J59" s="24"/>
    </row>
    <row r="60" spans="1:10">
      <c r="A60" s="37">
        <v>37642</v>
      </c>
      <c r="B60" s="39">
        <v>25.934999000000001</v>
      </c>
      <c r="C60" s="39">
        <v>26.27</v>
      </c>
      <c r="D60" s="39">
        <v>24.204999999999998</v>
      </c>
      <c r="E60" s="39">
        <v>24.584999</v>
      </c>
      <c r="F60" s="39">
        <v>15.816948</v>
      </c>
      <c r="G60" s="24">
        <v>462347600</v>
      </c>
      <c r="H60" s="24">
        <f t="shared" si="0"/>
        <v>-4.5520912944815264E-2</v>
      </c>
      <c r="I60" s="24"/>
      <c r="J60" s="24"/>
    </row>
    <row r="61" spans="1:10">
      <c r="A61" s="37">
        <v>37649</v>
      </c>
      <c r="B61" s="39">
        <v>24.844999000000001</v>
      </c>
      <c r="C61" s="39">
        <v>25.084999</v>
      </c>
      <c r="D61" s="39">
        <v>23.514999</v>
      </c>
      <c r="E61" s="39">
        <v>24.280000999999999</v>
      </c>
      <c r="F61" s="39">
        <v>15.620716</v>
      </c>
      <c r="G61" s="24">
        <v>467900800</v>
      </c>
      <c r="H61" s="24">
        <f t="shared" si="0"/>
        <v>-1.2484041344646151E-2</v>
      </c>
      <c r="I61" s="24"/>
      <c r="J61" s="24"/>
    </row>
    <row r="62" spans="1:10">
      <c r="A62" s="37">
        <v>37656</v>
      </c>
      <c r="B62" s="39">
        <v>23.9</v>
      </c>
      <c r="C62" s="39">
        <v>24.264999</v>
      </c>
      <c r="D62" s="39">
        <v>23.204999999999998</v>
      </c>
      <c r="E62" s="39">
        <v>23.690000999999999</v>
      </c>
      <c r="F62" s="39">
        <v>15.241137999999999</v>
      </c>
      <c r="G62" s="24">
        <v>415528200</v>
      </c>
      <c r="H62" s="24">
        <f t="shared" si="0"/>
        <v>-2.4599762642652154E-2</v>
      </c>
      <c r="I62" s="24"/>
      <c r="J62" s="24"/>
    </row>
    <row r="63" spans="1:10">
      <c r="A63" s="37">
        <v>37663</v>
      </c>
      <c r="B63" s="39">
        <v>23.65</v>
      </c>
      <c r="C63" s="39">
        <v>24.25</v>
      </c>
      <c r="D63" s="39">
        <v>23</v>
      </c>
      <c r="E63" s="39">
        <v>24.15</v>
      </c>
      <c r="F63" s="39">
        <v>15.537079</v>
      </c>
      <c r="G63" s="24">
        <v>319611800</v>
      </c>
      <c r="H63" s="24">
        <f t="shared" si="0"/>
        <v>1.9231141346909227E-2</v>
      </c>
      <c r="I63" s="24"/>
      <c r="J63" s="24"/>
    </row>
    <row r="64" spans="1:10">
      <c r="A64" s="37">
        <v>37670</v>
      </c>
      <c r="B64" s="39">
        <v>24.620000999999998</v>
      </c>
      <c r="C64" s="39">
        <v>24.99</v>
      </c>
      <c r="D64" s="39">
        <v>23.700001</v>
      </c>
      <c r="E64" s="39">
        <v>24.07</v>
      </c>
      <c r="F64" s="39">
        <v>15.485618000000001</v>
      </c>
      <c r="G64" s="24">
        <v>274472300</v>
      </c>
      <c r="H64" s="24">
        <f t="shared" si="0"/>
        <v>-3.3176385148857707E-3</v>
      </c>
      <c r="I64" s="37"/>
      <c r="J64" s="24"/>
    </row>
    <row r="65" spans="1:10">
      <c r="A65" s="37">
        <v>37677</v>
      </c>
      <c r="B65" s="39">
        <v>23.540001</v>
      </c>
      <c r="C65" s="39">
        <v>24.469999000000001</v>
      </c>
      <c r="D65" s="39">
        <v>23.299999</v>
      </c>
      <c r="E65" s="39">
        <v>23.540001</v>
      </c>
      <c r="F65" s="39">
        <v>15.193334</v>
      </c>
      <c r="G65" s="24">
        <v>307882200</v>
      </c>
      <c r="H65" s="24">
        <f t="shared" si="0"/>
        <v>-1.9054943190403611E-2</v>
      </c>
      <c r="I65" s="37"/>
      <c r="J65" s="24"/>
    </row>
    <row r="66" spans="1:10">
      <c r="A66" s="37">
        <v>37684</v>
      </c>
      <c r="B66" s="39">
        <v>23.58</v>
      </c>
      <c r="C66" s="39">
        <v>23.790001</v>
      </c>
      <c r="D66" s="39">
        <v>22.889999</v>
      </c>
      <c r="E66" s="39">
        <v>22.950001</v>
      </c>
      <c r="F66" s="39">
        <v>14.812531</v>
      </c>
      <c r="G66" s="24">
        <v>281210400</v>
      </c>
      <c r="H66" s="24">
        <f t="shared" si="0"/>
        <v>-2.5383267308157591E-2</v>
      </c>
      <c r="I66" s="24"/>
      <c r="J66" s="24"/>
    </row>
    <row r="67" spans="1:10">
      <c r="A67" s="37">
        <v>37691</v>
      </c>
      <c r="B67" s="39">
        <v>23.059999000000001</v>
      </c>
      <c r="C67" s="39">
        <v>25.950001</v>
      </c>
      <c r="D67" s="39">
        <v>22.549999</v>
      </c>
      <c r="E67" s="39">
        <v>25.93</v>
      </c>
      <c r="F67" s="39">
        <v>16.735894999999999</v>
      </c>
      <c r="G67" s="24">
        <v>383506700</v>
      </c>
      <c r="H67" s="24">
        <f t="shared" si="0"/>
        <v>0.12208230224209361</v>
      </c>
      <c r="I67" s="24"/>
      <c r="J67" s="24"/>
    </row>
    <row r="68" spans="1:10">
      <c r="A68" s="37">
        <v>37698</v>
      </c>
      <c r="B68" s="39">
        <v>25.889999</v>
      </c>
      <c r="C68" s="39">
        <v>26.799999</v>
      </c>
      <c r="D68" s="39">
        <v>25.18</v>
      </c>
      <c r="E68" s="39">
        <v>25.290001</v>
      </c>
      <c r="F68" s="39">
        <v>16.322831999999998</v>
      </c>
      <c r="G68" s="24">
        <v>370251400</v>
      </c>
      <c r="H68" s="24">
        <f t="shared" si="0"/>
        <v>-2.4990950069018969E-2</v>
      </c>
      <c r="I68" s="24"/>
      <c r="J68" s="24"/>
    </row>
    <row r="69" spans="1:10">
      <c r="A69" s="37">
        <v>37705</v>
      </c>
      <c r="B69" s="39">
        <v>25.6</v>
      </c>
      <c r="C69" s="39">
        <v>25.75</v>
      </c>
      <c r="D69" s="39">
        <v>24.59</v>
      </c>
      <c r="E69" s="39">
        <v>24.67</v>
      </c>
      <c r="F69" s="39">
        <v>15.922668</v>
      </c>
      <c r="G69" s="24">
        <v>214896600</v>
      </c>
      <c r="H69" s="24">
        <f t="shared" si="0"/>
        <v>-2.4821109578593362E-2</v>
      </c>
      <c r="I69" s="24"/>
      <c r="J6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"/>
  <sheetViews>
    <sheetView showGridLines="0" topLeftCell="A7" workbookViewId="0">
      <selection activeCell="U8" sqref="U8"/>
    </sheetView>
  </sheetViews>
  <sheetFormatPr baseColWidth="10" defaultColWidth="8.83203125" defaultRowHeight="14"/>
  <cols>
    <col min="11" max="11" width="9" customWidth="1"/>
  </cols>
  <sheetData>
    <row r="1" spans="1:22" ht="16">
      <c r="E1" s="2" t="s">
        <v>39</v>
      </c>
    </row>
    <row r="2" spans="1:22" ht="16">
      <c r="E2" s="9" t="s">
        <v>11</v>
      </c>
    </row>
    <row r="3" spans="1:22" ht="16">
      <c r="E3" s="2" t="s">
        <v>28</v>
      </c>
      <c r="H3" s="13">
        <v>37685</v>
      </c>
    </row>
    <row r="6" spans="1:22" ht="17" thickBot="1">
      <c r="A6" s="2" t="s">
        <v>6</v>
      </c>
      <c r="B6" s="2" t="s">
        <v>1</v>
      </c>
      <c r="C6" s="4"/>
      <c r="D6" s="5" t="s">
        <v>7</v>
      </c>
      <c r="E6" s="5"/>
      <c r="F6" s="2"/>
      <c r="G6" s="4"/>
      <c r="H6" s="5" t="s">
        <v>8</v>
      </c>
      <c r="I6" s="5"/>
      <c r="M6" s="4"/>
      <c r="N6" s="5" t="s">
        <v>14</v>
      </c>
      <c r="O6" s="5"/>
      <c r="R6" s="4"/>
      <c r="S6" s="5" t="s">
        <v>53</v>
      </c>
      <c r="T6" s="5"/>
      <c r="V6" s="2"/>
    </row>
    <row r="7" spans="1:22" ht="16">
      <c r="A7" s="3" t="s">
        <v>2</v>
      </c>
      <c r="B7" s="3" t="s">
        <v>2</v>
      </c>
      <c r="C7" s="3" t="s">
        <v>10</v>
      </c>
      <c r="D7" s="3" t="s">
        <v>5</v>
      </c>
      <c r="E7" s="3" t="s">
        <v>9</v>
      </c>
      <c r="F7" s="2"/>
      <c r="G7" s="3" t="s">
        <v>10</v>
      </c>
      <c r="H7" s="3" t="s">
        <v>5</v>
      </c>
      <c r="I7" s="3" t="s">
        <v>9</v>
      </c>
      <c r="O7" s="2"/>
      <c r="V7" s="2"/>
    </row>
    <row r="8" spans="1:22" ht="16">
      <c r="A8" s="2"/>
      <c r="B8" s="2"/>
      <c r="C8" s="2"/>
      <c r="D8" s="2"/>
      <c r="E8" s="2"/>
      <c r="F8" s="2"/>
      <c r="G8" s="2"/>
      <c r="H8" s="2"/>
      <c r="I8" s="2"/>
      <c r="K8" t="s">
        <v>23</v>
      </c>
      <c r="L8" t="s">
        <v>48</v>
      </c>
      <c r="M8" s="3" t="s">
        <v>10</v>
      </c>
      <c r="N8" s="3" t="s">
        <v>5</v>
      </c>
      <c r="O8" s="3" t="s">
        <v>9</v>
      </c>
      <c r="Q8" t="s">
        <v>55</v>
      </c>
      <c r="R8" s="3" t="s">
        <v>10</v>
      </c>
      <c r="S8" s="3" t="s">
        <v>5</v>
      </c>
      <c r="T8" s="3" t="s">
        <v>9</v>
      </c>
    </row>
    <row r="9" spans="1:22" ht="16">
      <c r="A9" s="2">
        <v>23.07</v>
      </c>
      <c r="B9" s="10">
        <v>20</v>
      </c>
      <c r="C9" s="10">
        <v>3.2</v>
      </c>
      <c r="D9" s="10">
        <v>3.5</v>
      </c>
      <c r="E9" s="10">
        <v>4.2</v>
      </c>
      <c r="F9" s="12"/>
      <c r="G9" s="10">
        <v>0.1</v>
      </c>
      <c r="H9" s="10">
        <v>0.35</v>
      </c>
      <c r="I9" s="10">
        <v>1</v>
      </c>
      <c r="K9">
        <f>A9/$B9</f>
        <v>1.1535</v>
      </c>
      <c r="L9">
        <f>MAX(0,K9-1)</f>
        <v>0.15349999999999997</v>
      </c>
      <c r="M9">
        <f t="shared" ref="M9:O13" si="0">C9/$B9</f>
        <v>0.16</v>
      </c>
      <c r="N9">
        <f t="shared" si="0"/>
        <v>0.17499999999999999</v>
      </c>
      <c r="O9">
        <f t="shared" si="0"/>
        <v>0.21000000000000002</v>
      </c>
      <c r="Q9">
        <f t="shared" ref="Q9:Q16" si="1">MAX(0,1-K9)</f>
        <v>0</v>
      </c>
      <c r="R9">
        <f t="shared" ref="R9:T13" si="2">G9/$B9</f>
        <v>5.0000000000000001E-3</v>
      </c>
      <c r="S9">
        <f t="shared" si="2"/>
        <v>1.7499999999999998E-2</v>
      </c>
      <c r="T9">
        <f t="shared" si="2"/>
        <v>0.05</v>
      </c>
    </row>
    <row r="10" spans="1:22" ht="16">
      <c r="A10" s="2">
        <v>23.07</v>
      </c>
      <c r="B10" s="10">
        <v>21.25</v>
      </c>
      <c r="C10" s="10">
        <v>2</v>
      </c>
      <c r="D10" s="10">
        <v>2.6</v>
      </c>
      <c r="E10" s="10">
        <v>3.4</v>
      </c>
      <c r="F10" s="12"/>
      <c r="G10" s="10">
        <v>0.2</v>
      </c>
      <c r="H10" s="10">
        <v>0.6</v>
      </c>
      <c r="I10" s="10">
        <v>1.4</v>
      </c>
      <c r="K10">
        <f t="shared" ref="K10:K11" si="3">A10/$B10</f>
        <v>1.0856470588235294</v>
      </c>
      <c r="L10">
        <f t="shared" ref="L10:L16" si="4">MAX(0,K10-1)</f>
        <v>8.5647058823529409E-2</v>
      </c>
      <c r="M10">
        <f t="shared" si="0"/>
        <v>9.4117647058823528E-2</v>
      </c>
      <c r="N10">
        <f t="shared" si="0"/>
        <v>0.12235294117647059</v>
      </c>
      <c r="O10">
        <f t="shared" si="0"/>
        <v>0.16</v>
      </c>
      <c r="Q10">
        <f t="shared" si="1"/>
        <v>0</v>
      </c>
      <c r="R10">
        <f t="shared" si="2"/>
        <v>9.4117647058823539E-3</v>
      </c>
      <c r="S10">
        <f t="shared" si="2"/>
        <v>2.8235294117647056E-2</v>
      </c>
      <c r="T10">
        <f t="shared" si="2"/>
        <v>6.5882352941176461E-2</v>
      </c>
    </row>
    <row r="11" spans="1:22" ht="16">
      <c r="A11" s="2">
        <v>23.07</v>
      </c>
      <c r="B11" s="10">
        <v>22.5</v>
      </c>
      <c r="C11" s="10">
        <v>1.1499999999999999</v>
      </c>
      <c r="D11" s="10">
        <v>1.7</v>
      </c>
      <c r="E11" s="10">
        <v>2.7</v>
      </c>
      <c r="F11" s="12"/>
      <c r="G11" s="10">
        <v>0.55000000000000004</v>
      </c>
      <c r="H11" s="10">
        <v>1</v>
      </c>
      <c r="I11" s="10">
        <v>1.9</v>
      </c>
      <c r="K11">
        <f t="shared" si="3"/>
        <v>1.0253333333333334</v>
      </c>
      <c r="L11">
        <f t="shared" si="4"/>
        <v>2.533333333333343E-2</v>
      </c>
      <c r="M11">
        <f t="shared" si="0"/>
        <v>5.1111111111111107E-2</v>
      </c>
      <c r="N11">
        <f t="shared" si="0"/>
        <v>7.5555555555555556E-2</v>
      </c>
      <c r="O11">
        <f t="shared" si="0"/>
        <v>0.12000000000000001</v>
      </c>
      <c r="Q11">
        <f t="shared" si="1"/>
        <v>0</v>
      </c>
      <c r="R11">
        <f t="shared" si="2"/>
        <v>2.4444444444444446E-2</v>
      </c>
      <c r="S11">
        <f t="shared" si="2"/>
        <v>4.4444444444444446E-2</v>
      </c>
      <c r="T11">
        <f t="shared" si="2"/>
        <v>8.4444444444444447E-2</v>
      </c>
    </row>
    <row r="12" spans="1:22" ht="16">
      <c r="A12" s="2">
        <v>23.07</v>
      </c>
      <c r="B12" s="10">
        <v>23.75</v>
      </c>
      <c r="C12" s="10">
        <v>0.55000000000000004</v>
      </c>
      <c r="D12" s="10">
        <v>1.05</v>
      </c>
      <c r="E12" s="10">
        <v>2.0499999999999998</v>
      </c>
      <c r="F12" s="12"/>
      <c r="G12" s="10">
        <v>1.1499999999999999</v>
      </c>
      <c r="H12" s="10">
        <v>1.75</v>
      </c>
      <c r="I12" s="10">
        <v>2.5</v>
      </c>
      <c r="K12">
        <f>A12/$B12</f>
        <v>0.97136842105263155</v>
      </c>
      <c r="L12">
        <f t="shared" si="4"/>
        <v>0</v>
      </c>
      <c r="M12">
        <f t="shared" si="0"/>
        <v>2.3157894736842106E-2</v>
      </c>
      <c r="N12">
        <f t="shared" si="0"/>
        <v>4.4210526315789478E-2</v>
      </c>
      <c r="O12">
        <f t="shared" si="0"/>
        <v>8.6315789473684207E-2</v>
      </c>
      <c r="Q12">
        <f t="shared" si="1"/>
        <v>2.8631578947368452E-2</v>
      </c>
      <c r="R12">
        <f t="shared" si="2"/>
        <v>4.8421052631578941E-2</v>
      </c>
      <c r="S12">
        <f t="shared" si="2"/>
        <v>7.3684210526315783E-2</v>
      </c>
      <c r="T12">
        <f t="shared" si="2"/>
        <v>0.10526315789473684</v>
      </c>
    </row>
    <row r="13" spans="1:22" ht="16">
      <c r="A13" s="2">
        <v>23.07</v>
      </c>
      <c r="B13" s="10">
        <v>25</v>
      </c>
      <c r="C13" s="10">
        <v>0.2</v>
      </c>
      <c r="D13" s="10">
        <v>0.6</v>
      </c>
      <c r="E13" s="10">
        <v>1.5</v>
      </c>
      <c r="F13" s="12"/>
      <c r="G13" s="10">
        <v>2.1</v>
      </c>
      <c r="H13" s="10">
        <v>2.5</v>
      </c>
      <c r="I13" s="10">
        <v>3.1</v>
      </c>
      <c r="K13">
        <f>A13/$B13</f>
        <v>0.92280000000000006</v>
      </c>
      <c r="L13">
        <f t="shared" si="4"/>
        <v>0</v>
      </c>
      <c r="M13">
        <f t="shared" si="0"/>
        <v>8.0000000000000002E-3</v>
      </c>
      <c r="N13">
        <f t="shared" si="0"/>
        <v>2.4E-2</v>
      </c>
      <c r="O13">
        <f t="shared" si="0"/>
        <v>0.06</v>
      </c>
      <c r="Q13">
        <f t="shared" si="1"/>
        <v>7.7199999999999935E-2</v>
      </c>
      <c r="R13">
        <f t="shared" si="2"/>
        <v>8.4000000000000005E-2</v>
      </c>
      <c r="S13">
        <f t="shared" si="2"/>
        <v>0.1</v>
      </c>
      <c r="T13">
        <f t="shared" si="2"/>
        <v>0.124</v>
      </c>
    </row>
    <row r="14" spans="1:22" ht="16">
      <c r="A14" s="1"/>
      <c r="B14" s="1"/>
      <c r="C14" s="12"/>
      <c r="D14" s="12"/>
      <c r="E14" s="2"/>
      <c r="F14" s="2"/>
      <c r="G14" s="2"/>
      <c r="H14" s="2"/>
      <c r="I14" s="2"/>
      <c r="K14">
        <v>0.8</v>
      </c>
      <c r="L14">
        <f t="shared" si="4"/>
        <v>0</v>
      </c>
      <c r="O14" s="2"/>
      <c r="Q14">
        <f t="shared" si="1"/>
        <v>0.19999999999999996</v>
      </c>
      <c r="V14" s="2"/>
    </row>
    <row r="15" spans="1:22" ht="16">
      <c r="A15" s="1" t="s">
        <v>12</v>
      </c>
      <c r="B15" s="1"/>
      <c r="C15" s="6">
        <v>37701</v>
      </c>
      <c r="D15" s="6">
        <v>37736</v>
      </c>
      <c r="E15" s="6">
        <v>37823</v>
      </c>
      <c r="F15" s="2"/>
      <c r="G15" s="6">
        <v>37701</v>
      </c>
      <c r="H15" s="6">
        <v>37736</v>
      </c>
      <c r="I15" s="6">
        <v>37823</v>
      </c>
      <c r="K15">
        <v>0.7</v>
      </c>
      <c r="L15">
        <f t="shared" si="4"/>
        <v>0</v>
      </c>
      <c r="Q15">
        <f t="shared" si="1"/>
        <v>0.30000000000000004</v>
      </c>
    </row>
    <row r="16" spans="1:22" ht="16">
      <c r="A16" s="1" t="s">
        <v>0</v>
      </c>
      <c r="B16" s="1"/>
      <c r="C16" s="2">
        <v>16</v>
      </c>
      <c r="D16" s="2">
        <v>51</v>
      </c>
      <c r="E16" s="2">
        <v>138</v>
      </c>
      <c r="F16" s="2"/>
      <c r="G16" s="2">
        <v>16</v>
      </c>
      <c r="H16" s="2">
        <v>51</v>
      </c>
      <c r="I16" s="2">
        <v>138</v>
      </c>
      <c r="K16">
        <v>0.6</v>
      </c>
      <c r="L16">
        <f t="shared" si="4"/>
        <v>0</v>
      </c>
      <c r="Q16">
        <f t="shared" si="1"/>
        <v>0.4</v>
      </c>
    </row>
    <row r="17" spans="1:18" ht="16">
      <c r="A17" s="1"/>
      <c r="B17" s="1"/>
      <c r="C17" s="11"/>
      <c r="D17" s="2"/>
      <c r="E17" s="2"/>
      <c r="F17" s="2"/>
      <c r="G17" s="2"/>
      <c r="H17" s="2"/>
      <c r="I17" s="2"/>
    </row>
    <row r="18" spans="1:18" ht="16">
      <c r="A18" s="1"/>
      <c r="B18" s="1"/>
      <c r="C18" s="1"/>
      <c r="D18" s="1"/>
      <c r="E18" s="1"/>
      <c r="F18" s="1"/>
      <c r="G18" s="1"/>
      <c r="H18" s="1"/>
      <c r="I18" s="1"/>
      <c r="K18" t="s">
        <v>24</v>
      </c>
      <c r="L18" t="s">
        <v>25</v>
      </c>
      <c r="M18" t="s">
        <v>26</v>
      </c>
      <c r="N18" t="s">
        <v>27</v>
      </c>
      <c r="O18" t="s">
        <v>52</v>
      </c>
      <c r="P18" t="s">
        <v>51</v>
      </c>
      <c r="R18" t="s">
        <v>54</v>
      </c>
    </row>
    <row r="19" spans="1:18" ht="16">
      <c r="A19" s="7" t="s">
        <v>3</v>
      </c>
      <c r="B19" s="7"/>
      <c r="C19" s="1"/>
      <c r="D19" s="1"/>
      <c r="E19" s="1"/>
      <c r="F19" s="1"/>
      <c r="G19" s="1"/>
      <c r="H19" s="1"/>
      <c r="I19" s="1"/>
      <c r="K19">
        <f t="shared" ref="K19:K26" si="5">K9</f>
        <v>1.1535</v>
      </c>
      <c r="L19">
        <v>1</v>
      </c>
      <c r="M19">
        <v>0.05</v>
      </c>
      <c r="N19">
        <f>138/365</f>
        <v>0.37808219178082192</v>
      </c>
      <c r="O19">
        <v>0.35</v>
      </c>
      <c r="P19">
        <f>K19*NORMSDIST((LN(K19/L19*EXP(M19*N19))+O19^2*N19/2)/(O19*SQRT(N19)))-L19/EXP(M19*N19)*NORMSDIST((LN(K19/L19*EXP(M19*N19))-O19^2*N19/2)/(O19*SQRT(N19)))</f>
        <v>0.20208705862718312</v>
      </c>
      <c r="R19">
        <f t="shared" ref="R19:R26" si="6">-K19*NORMSDIST(-(LN(K19/L19*EXP(M19*N19))+O19^2*N19/2)/(O19*SQRT(N19)))+L19/EXP(M19*N19)*NORMSDIST(-(LN(K19/L19*EXP(M19*N19))-O19^2*N19/2)/(O19*SQRT(N19)))</f>
        <v>2.9860511073361101E-2</v>
      </c>
    </row>
    <row r="20" spans="1:18" ht="16">
      <c r="A20" s="1"/>
      <c r="B20" s="1"/>
      <c r="C20" s="1"/>
      <c r="D20" s="1"/>
      <c r="E20" s="1"/>
      <c r="F20" s="1"/>
      <c r="G20" s="1"/>
      <c r="H20" s="1"/>
      <c r="I20" s="1"/>
      <c r="K20">
        <f t="shared" si="5"/>
        <v>1.0856470588235294</v>
      </c>
      <c r="L20">
        <v>1</v>
      </c>
      <c r="M20">
        <v>0.05</v>
      </c>
      <c r="N20">
        <f t="shared" ref="N20:N26" si="7">138/365</f>
        <v>0.37808219178082192</v>
      </c>
      <c r="O20">
        <f>O19</f>
        <v>0.35</v>
      </c>
      <c r="P20">
        <f t="shared" ref="P20:P26" si="8">K20*NORMSDIST((LN(K20/L20*EXP(M20*N20))+O20^2*N20/2)/(O20*SQRT(N20)))-L20/EXP(M20*N20)*NORMSDIST((LN(K20/L20*EXP(M20*N20))-O20^2*N20/2)/(O20*SQRT(N20)))</f>
        <v>0.1502900191215838</v>
      </c>
      <c r="R20">
        <f t="shared" si="6"/>
        <v>4.591641274423236E-2</v>
      </c>
    </row>
    <row r="21" spans="1:18" ht="16">
      <c r="A21" s="1">
        <v>23.07</v>
      </c>
      <c r="B21" s="10">
        <v>20</v>
      </c>
      <c r="C21" s="8">
        <f>MAX(0,$A21-$B21)</f>
        <v>3.0700000000000003</v>
      </c>
      <c r="D21" s="8">
        <f t="shared" ref="D21:E21" si="9">MAX(0,$A21-$B21)</f>
        <v>3.0700000000000003</v>
      </c>
      <c r="E21" s="8">
        <f t="shared" si="9"/>
        <v>3.0700000000000003</v>
      </c>
      <c r="F21" s="1"/>
      <c r="G21" s="8">
        <f>MAX(0,$B21-$A21)</f>
        <v>0</v>
      </c>
      <c r="H21" s="8">
        <f t="shared" ref="H21:I25" si="10">MAX(0,$B21-$A21)</f>
        <v>0</v>
      </c>
      <c r="I21" s="8">
        <f t="shared" si="10"/>
        <v>0</v>
      </c>
      <c r="K21">
        <f t="shared" si="5"/>
        <v>1.0253333333333334</v>
      </c>
      <c r="L21">
        <v>1</v>
      </c>
      <c r="M21">
        <v>0.05</v>
      </c>
      <c r="N21">
        <f t="shared" si="7"/>
        <v>0.37808219178082192</v>
      </c>
      <c r="O21">
        <f t="shared" ref="O21:O26" si="11">O20</f>
        <v>0.35</v>
      </c>
      <c r="P21">
        <f t="shared" si="8"/>
        <v>0.10978080839817994</v>
      </c>
      <c r="R21">
        <f t="shared" si="6"/>
        <v>6.5720927511024485E-2</v>
      </c>
    </row>
    <row r="22" spans="1:18" ht="16">
      <c r="A22" s="1">
        <v>23.07</v>
      </c>
      <c r="B22" s="10">
        <v>21.25</v>
      </c>
      <c r="C22" s="8">
        <f t="shared" ref="C22:E25" si="12">MAX(0,$A22-$B22)</f>
        <v>1.8200000000000003</v>
      </c>
      <c r="D22" s="8">
        <f t="shared" si="12"/>
        <v>1.8200000000000003</v>
      </c>
      <c r="E22" s="8">
        <f t="shared" si="12"/>
        <v>1.8200000000000003</v>
      </c>
      <c r="F22" s="1"/>
      <c r="G22" s="8">
        <f t="shared" ref="G22:G25" si="13">MAX(0,$B22-$A22)</f>
        <v>0</v>
      </c>
      <c r="H22" s="8">
        <f t="shared" si="10"/>
        <v>0</v>
      </c>
      <c r="I22" s="8">
        <f t="shared" si="10"/>
        <v>0</v>
      </c>
      <c r="K22">
        <f t="shared" si="5"/>
        <v>0.97136842105263155</v>
      </c>
      <c r="L22">
        <v>1</v>
      </c>
      <c r="M22">
        <v>0.05</v>
      </c>
      <c r="N22">
        <f t="shared" si="7"/>
        <v>0.37808219178082192</v>
      </c>
      <c r="O22">
        <f t="shared" si="11"/>
        <v>0.35</v>
      </c>
      <c r="P22">
        <f t="shared" si="8"/>
        <v>7.8801710024471838E-2</v>
      </c>
      <c r="R22">
        <f t="shared" si="6"/>
        <v>8.8706741418018098E-2</v>
      </c>
    </row>
    <row r="23" spans="1:18" ht="16">
      <c r="A23" s="1">
        <v>23.07</v>
      </c>
      <c r="B23" s="10">
        <v>22.5</v>
      </c>
      <c r="C23" s="8">
        <f t="shared" si="12"/>
        <v>0.57000000000000028</v>
      </c>
      <c r="D23" s="8">
        <f t="shared" si="12"/>
        <v>0.57000000000000028</v>
      </c>
      <c r="E23" s="8">
        <f t="shared" si="12"/>
        <v>0.57000000000000028</v>
      </c>
      <c r="F23" s="1"/>
      <c r="G23" s="8">
        <f t="shared" si="13"/>
        <v>0</v>
      </c>
      <c r="H23" s="8">
        <f t="shared" si="10"/>
        <v>0</v>
      </c>
      <c r="I23" s="8">
        <f t="shared" si="10"/>
        <v>0</v>
      </c>
      <c r="K23">
        <f t="shared" si="5"/>
        <v>0.92280000000000006</v>
      </c>
      <c r="L23">
        <v>1</v>
      </c>
      <c r="M23">
        <v>0.05</v>
      </c>
      <c r="N23">
        <f t="shared" si="7"/>
        <v>0.37808219178082192</v>
      </c>
      <c r="O23">
        <f t="shared" si="11"/>
        <v>0.35</v>
      </c>
      <c r="P23">
        <f t="shared" si="8"/>
        <v>5.5632008522739695E-2</v>
      </c>
      <c r="R23">
        <f t="shared" si="6"/>
        <v>0.11410546096891749</v>
      </c>
    </row>
    <row r="24" spans="1:18" ht="16">
      <c r="A24" s="1">
        <v>23.07</v>
      </c>
      <c r="B24" s="10">
        <v>23.75</v>
      </c>
      <c r="C24" s="8">
        <f t="shared" si="12"/>
        <v>0</v>
      </c>
      <c r="D24" s="8">
        <f t="shared" si="12"/>
        <v>0</v>
      </c>
      <c r="E24" s="8">
        <f t="shared" si="12"/>
        <v>0</v>
      </c>
      <c r="F24" s="1"/>
      <c r="G24" s="8">
        <f t="shared" si="13"/>
        <v>0.67999999999999972</v>
      </c>
      <c r="H24" s="8">
        <f t="shared" si="10"/>
        <v>0.67999999999999972</v>
      </c>
      <c r="I24" s="8">
        <f t="shared" si="10"/>
        <v>0.67999999999999972</v>
      </c>
      <c r="K24">
        <f t="shared" si="5"/>
        <v>0.8</v>
      </c>
      <c r="L24">
        <v>1</v>
      </c>
      <c r="M24">
        <v>0.05</v>
      </c>
      <c r="N24">
        <f t="shared" si="7"/>
        <v>0.37808219178082192</v>
      </c>
      <c r="O24">
        <f t="shared" si="11"/>
        <v>0.35</v>
      </c>
      <c r="P24">
        <f t="shared" si="8"/>
        <v>1.742640983940999E-2</v>
      </c>
      <c r="R24">
        <f t="shared" si="6"/>
        <v>0.19869986228558789</v>
      </c>
    </row>
    <row r="25" spans="1:18" ht="16">
      <c r="A25" s="1">
        <v>23.07</v>
      </c>
      <c r="B25" s="10">
        <v>25</v>
      </c>
      <c r="C25" s="8">
        <f t="shared" si="12"/>
        <v>0</v>
      </c>
      <c r="D25" s="8">
        <f t="shared" si="12"/>
        <v>0</v>
      </c>
      <c r="E25" s="8">
        <f t="shared" si="12"/>
        <v>0</v>
      </c>
      <c r="F25" s="1"/>
      <c r="G25" s="8">
        <f t="shared" si="13"/>
        <v>1.9299999999999997</v>
      </c>
      <c r="H25" s="8">
        <f t="shared" si="10"/>
        <v>1.9299999999999997</v>
      </c>
      <c r="I25" s="8">
        <f t="shared" si="10"/>
        <v>1.9299999999999997</v>
      </c>
      <c r="K25">
        <f t="shared" si="5"/>
        <v>0.7</v>
      </c>
      <c r="L25">
        <v>1</v>
      </c>
      <c r="M25">
        <v>0.05</v>
      </c>
      <c r="N25">
        <f t="shared" si="7"/>
        <v>0.37808219178082192</v>
      </c>
      <c r="O25">
        <f t="shared" si="11"/>
        <v>0.35</v>
      </c>
      <c r="P25">
        <f t="shared" si="8"/>
        <v>4.4341294615688129E-3</v>
      </c>
      <c r="R25">
        <f t="shared" si="6"/>
        <v>0.28570758190774681</v>
      </c>
    </row>
    <row r="26" spans="1:18" ht="16">
      <c r="A26" s="1"/>
      <c r="B26" s="2"/>
      <c r="C26" s="2"/>
      <c r="D26" s="2"/>
      <c r="E26" s="2"/>
      <c r="F26" s="1"/>
      <c r="G26" s="2"/>
      <c r="H26" s="2"/>
      <c r="I26" s="2"/>
      <c r="K26">
        <f t="shared" si="5"/>
        <v>0.6</v>
      </c>
      <c r="L26">
        <v>1</v>
      </c>
      <c r="M26">
        <v>0.05</v>
      </c>
      <c r="N26">
        <f t="shared" si="7"/>
        <v>0.37808219178082192</v>
      </c>
      <c r="O26">
        <f t="shared" si="11"/>
        <v>0.35</v>
      </c>
      <c r="P26">
        <f t="shared" si="8"/>
        <v>6.2733985285214414E-4</v>
      </c>
      <c r="R26">
        <f t="shared" si="6"/>
        <v>0.38190079229903007</v>
      </c>
    </row>
    <row r="27" spans="1:18" ht="16">
      <c r="A27" s="7" t="s">
        <v>4</v>
      </c>
      <c r="B27" s="1"/>
      <c r="C27" s="1"/>
      <c r="D27" s="1"/>
      <c r="E27" s="1"/>
      <c r="F27" s="1"/>
      <c r="G27" s="1"/>
      <c r="H27" s="1"/>
      <c r="I27" s="1"/>
    </row>
    <row r="28" spans="1:18" ht="16">
      <c r="A28" s="1"/>
      <c r="B28" s="1"/>
      <c r="C28" s="1"/>
      <c r="D28" s="1"/>
      <c r="E28" s="1"/>
      <c r="F28" s="1"/>
      <c r="G28" s="1"/>
      <c r="H28" s="1"/>
      <c r="I28" s="1"/>
    </row>
    <row r="29" spans="1:18" ht="16">
      <c r="A29" s="1">
        <v>23.07</v>
      </c>
      <c r="B29" s="10">
        <v>20</v>
      </c>
      <c r="C29" s="8">
        <f>C9-C21</f>
        <v>0.12999999999999989</v>
      </c>
      <c r="D29" s="8">
        <f t="shared" ref="D29:E29" si="14">D9-D21</f>
        <v>0.42999999999999972</v>
      </c>
      <c r="E29" s="8">
        <f t="shared" si="14"/>
        <v>1.1299999999999999</v>
      </c>
      <c r="F29" s="1"/>
      <c r="G29" s="8">
        <f>G9-G21</f>
        <v>0.1</v>
      </c>
      <c r="H29" s="8">
        <f t="shared" ref="H29:I29" si="15">H9-H21</f>
        <v>0.35</v>
      </c>
      <c r="I29" s="8">
        <f t="shared" si="15"/>
        <v>1</v>
      </c>
    </row>
    <row r="30" spans="1:18" ht="16">
      <c r="A30" s="1">
        <v>23.07</v>
      </c>
      <c r="B30" s="10">
        <v>21.25</v>
      </c>
      <c r="C30" s="8">
        <f t="shared" ref="C30:E30" si="16">C10-C22</f>
        <v>0.17999999999999972</v>
      </c>
      <c r="D30" s="8">
        <f t="shared" si="16"/>
        <v>0.7799999999999998</v>
      </c>
      <c r="E30" s="8">
        <f t="shared" si="16"/>
        <v>1.5799999999999996</v>
      </c>
      <c r="F30" s="1"/>
      <c r="G30" s="8">
        <f t="shared" ref="G30:I30" si="17">G10-G22</f>
        <v>0.2</v>
      </c>
      <c r="H30" s="8">
        <f t="shared" si="17"/>
        <v>0.6</v>
      </c>
      <c r="I30" s="8">
        <f t="shared" si="17"/>
        <v>1.4</v>
      </c>
    </row>
    <row r="31" spans="1:18" ht="16">
      <c r="A31" s="1">
        <v>23.07</v>
      </c>
      <c r="B31" s="10">
        <v>22.5</v>
      </c>
      <c r="C31" s="8">
        <f t="shared" ref="C31:E31" si="18">C11-C23</f>
        <v>0.57999999999999963</v>
      </c>
      <c r="D31" s="8">
        <f t="shared" si="18"/>
        <v>1.1299999999999997</v>
      </c>
      <c r="E31" s="8">
        <f t="shared" si="18"/>
        <v>2.13</v>
      </c>
      <c r="F31" s="1"/>
      <c r="G31" s="8">
        <f t="shared" ref="G31:I31" si="19">G11-G23</f>
        <v>0.55000000000000004</v>
      </c>
      <c r="H31" s="8">
        <f t="shared" si="19"/>
        <v>1</v>
      </c>
      <c r="I31" s="8">
        <f t="shared" si="19"/>
        <v>1.9</v>
      </c>
    </row>
    <row r="32" spans="1:18" ht="16">
      <c r="A32" s="1">
        <v>23.07</v>
      </c>
      <c r="B32" s="10">
        <v>23.75</v>
      </c>
      <c r="C32" s="8">
        <f t="shared" ref="C32:E32" si="20">C12-C24</f>
        <v>0.55000000000000004</v>
      </c>
      <c r="D32" s="8">
        <f t="shared" si="20"/>
        <v>1.05</v>
      </c>
      <c r="E32" s="8">
        <f t="shared" si="20"/>
        <v>2.0499999999999998</v>
      </c>
      <c r="F32" s="1"/>
      <c r="G32" s="8">
        <f t="shared" ref="G32:I32" si="21">G12-G24</f>
        <v>0.4700000000000002</v>
      </c>
      <c r="H32" s="8">
        <f t="shared" si="21"/>
        <v>1.0700000000000003</v>
      </c>
      <c r="I32" s="8">
        <f t="shared" si="21"/>
        <v>1.8200000000000003</v>
      </c>
    </row>
    <row r="33" spans="1:9" ht="16">
      <c r="A33" s="1">
        <v>23.07</v>
      </c>
      <c r="B33" s="10">
        <v>25</v>
      </c>
      <c r="C33" s="8">
        <f t="shared" ref="C33:E33" si="22">C13-C25</f>
        <v>0.2</v>
      </c>
      <c r="D33" s="8">
        <f t="shared" si="22"/>
        <v>0.6</v>
      </c>
      <c r="E33" s="8">
        <f t="shared" si="22"/>
        <v>1.5</v>
      </c>
      <c r="F33" s="1"/>
      <c r="G33" s="8">
        <f t="shared" ref="G33:I33" si="23">G13-G25</f>
        <v>0.17000000000000037</v>
      </c>
      <c r="H33" s="8">
        <f t="shared" si="23"/>
        <v>0.57000000000000028</v>
      </c>
      <c r="I33" s="8">
        <f t="shared" si="23"/>
        <v>1.1700000000000004</v>
      </c>
    </row>
    <row r="35" spans="1:9" ht="16">
      <c r="A35" s="1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D402-6C74-4C23-B21A-168AA094CC3B}">
  <dimension ref="A1:J42"/>
  <sheetViews>
    <sheetView topLeftCell="A4" workbookViewId="0">
      <selection activeCell="E16" sqref="E16"/>
    </sheetView>
  </sheetViews>
  <sheetFormatPr baseColWidth="10" defaultColWidth="8.83203125" defaultRowHeight="14"/>
  <sheetData>
    <row r="1" spans="1:10" ht="16">
      <c r="A1" s="14"/>
      <c r="B1" s="15"/>
      <c r="C1" s="15"/>
      <c r="D1" s="15"/>
      <c r="E1" s="2" t="s">
        <v>49</v>
      </c>
      <c r="F1" s="15"/>
      <c r="G1" s="15"/>
      <c r="H1" s="15"/>
      <c r="I1" s="15"/>
      <c r="J1" s="15"/>
    </row>
    <row r="2" spans="1:10" ht="16">
      <c r="A2" s="14"/>
      <c r="B2" s="15"/>
      <c r="C2" s="15"/>
      <c r="D2" s="16"/>
      <c r="E2" s="9" t="s">
        <v>29</v>
      </c>
      <c r="F2" s="16"/>
      <c r="G2" s="16"/>
      <c r="H2" s="15"/>
      <c r="I2" s="15"/>
      <c r="J2" s="15"/>
    </row>
    <row r="3" spans="1:10" ht="16">
      <c r="A3" s="14"/>
      <c r="B3" s="15"/>
      <c r="C3" s="15"/>
      <c r="D3" s="15"/>
      <c r="E3" s="2" t="s">
        <v>30</v>
      </c>
      <c r="F3" s="15"/>
      <c r="G3" s="15"/>
      <c r="H3" s="15"/>
      <c r="I3" s="15"/>
      <c r="J3" s="15"/>
    </row>
    <row r="4" spans="1:10">
      <c r="A4" s="14"/>
      <c r="B4" s="15"/>
      <c r="C4" s="15"/>
      <c r="D4" s="15"/>
      <c r="E4" s="15"/>
      <c r="F4" s="15"/>
      <c r="G4" s="15"/>
      <c r="H4" s="15"/>
      <c r="I4" s="15"/>
      <c r="J4" s="15"/>
    </row>
    <row r="5" spans="1:10" ht="15" thickBot="1">
      <c r="A5" s="14"/>
      <c r="B5" s="15"/>
      <c r="C5" s="17"/>
      <c r="D5" s="18" t="s">
        <v>31</v>
      </c>
      <c r="E5" s="17"/>
      <c r="F5" s="15"/>
      <c r="G5" s="17"/>
      <c r="H5" s="18" t="s">
        <v>32</v>
      </c>
      <c r="I5" s="17"/>
      <c r="J5" s="15"/>
    </row>
    <row r="6" spans="1:10">
      <c r="A6" s="14" t="s">
        <v>33</v>
      </c>
      <c r="B6" s="14" t="s">
        <v>15</v>
      </c>
      <c r="C6" s="19" t="s">
        <v>34</v>
      </c>
      <c r="D6" s="19" t="s">
        <v>35</v>
      </c>
      <c r="E6" s="19" t="s">
        <v>36</v>
      </c>
      <c r="F6" s="19"/>
      <c r="G6" s="19" t="str">
        <f>C6</f>
        <v>Duke Energy</v>
      </c>
      <c r="H6" s="19" t="str">
        <f>D6</f>
        <v>IBM</v>
      </c>
      <c r="I6" s="19" t="str">
        <f>E6</f>
        <v>Microsoft</v>
      </c>
      <c r="J6" s="20"/>
    </row>
    <row r="7" spans="1:10">
      <c r="A7" s="14"/>
      <c r="B7" s="14"/>
      <c r="C7" s="14" t="s">
        <v>19</v>
      </c>
      <c r="D7" s="14" t="s">
        <v>19</v>
      </c>
      <c r="E7" s="14" t="s">
        <v>19</v>
      </c>
      <c r="F7" s="14"/>
      <c r="G7" s="14"/>
      <c r="H7" s="14"/>
      <c r="I7" s="14"/>
      <c r="J7" s="14"/>
    </row>
    <row r="8" spans="1:10">
      <c r="A8" s="21"/>
      <c r="B8" s="22">
        <v>36731</v>
      </c>
      <c r="C8" s="23">
        <v>30.839500000000001</v>
      </c>
      <c r="D8" s="23">
        <v>111.419</v>
      </c>
      <c r="E8" s="23">
        <v>69.6875</v>
      </c>
      <c r="F8" s="24"/>
      <c r="G8" s="24"/>
      <c r="H8" s="24"/>
      <c r="I8" s="24"/>
      <c r="J8" s="24"/>
    </row>
    <row r="9" spans="1:10">
      <c r="A9" s="20">
        <v>1</v>
      </c>
      <c r="B9" s="25">
        <v>36738</v>
      </c>
      <c r="C9" s="26">
        <v>33.164700000000003</v>
      </c>
      <c r="D9" s="26">
        <v>115.467</v>
      </c>
      <c r="E9" s="26">
        <v>69.125</v>
      </c>
      <c r="F9" s="21"/>
      <c r="G9" s="27">
        <f>LN(C9/C8)</f>
        <v>7.268972140298334E-2</v>
      </c>
      <c r="H9" s="27">
        <f>LN(D9/D8)</f>
        <v>3.5686905349000556E-2</v>
      </c>
      <c r="I9" s="27">
        <f>LN(E9/E8)</f>
        <v>-8.1045018119390699E-3</v>
      </c>
      <c r="J9" s="24"/>
    </row>
    <row r="10" spans="1:10">
      <c r="A10" s="20">
        <v>2</v>
      </c>
      <c r="B10" s="25">
        <v>36745</v>
      </c>
      <c r="C10" s="26">
        <v>33.581800000000001</v>
      </c>
      <c r="D10" s="26">
        <v>120.33499999999999</v>
      </c>
      <c r="E10" s="26">
        <v>72.4375</v>
      </c>
      <c r="F10" s="21"/>
      <c r="G10" s="27">
        <f t="shared" ref="G10:I38" si="0">LN(C10/C9)</f>
        <v>1.2498196292186424E-2</v>
      </c>
      <c r="H10" s="27">
        <f t="shared" si="0"/>
        <v>4.1294745132336393E-2</v>
      </c>
      <c r="I10" s="27">
        <f t="shared" si="0"/>
        <v>4.680766125747169E-2</v>
      </c>
      <c r="J10" s="24"/>
    </row>
    <row r="11" spans="1:10">
      <c r="A11" s="20">
        <v>3</v>
      </c>
      <c r="B11" s="25">
        <v>36752</v>
      </c>
      <c r="C11" s="26">
        <v>34.321899999999999</v>
      </c>
      <c r="D11" s="26">
        <v>120.148</v>
      </c>
      <c r="E11" s="26">
        <v>71</v>
      </c>
      <c r="F11" s="21"/>
      <c r="G11" s="27">
        <f t="shared" si="0"/>
        <v>2.1799380844636226E-2</v>
      </c>
      <c r="H11" s="27">
        <f t="shared" si="0"/>
        <v>-1.555203799775992E-3</v>
      </c>
      <c r="I11" s="27">
        <f t="shared" si="0"/>
        <v>-2.0044244058655066E-2</v>
      </c>
      <c r="J11" s="24"/>
    </row>
    <row r="12" spans="1:10">
      <c r="A12" s="20">
        <v>4</v>
      </c>
      <c r="B12" s="25">
        <v>36759</v>
      </c>
      <c r="C12" s="26">
        <v>34.753599999999999</v>
      </c>
      <c r="D12" s="26">
        <v>128.68899999999999</v>
      </c>
      <c r="E12" s="26">
        <v>70.625</v>
      </c>
      <c r="F12" s="21"/>
      <c r="G12" s="27">
        <f t="shared" si="0"/>
        <v>1.2499529374549703E-2</v>
      </c>
      <c r="H12" s="27">
        <f t="shared" si="0"/>
        <v>6.8674324679243379E-2</v>
      </c>
      <c r="I12" s="27">
        <f t="shared" si="0"/>
        <v>-5.2956875747104549E-3</v>
      </c>
      <c r="J12" s="24"/>
    </row>
    <row r="13" spans="1:10">
      <c r="A13" s="20">
        <v>5</v>
      </c>
      <c r="B13" s="25">
        <v>36766</v>
      </c>
      <c r="C13" s="26">
        <v>36.889099999999999</v>
      </c>
      <c r="D13" s="26">
        <v>133.303</v>
      </c>
      <c r="E13" s="26">
        <v>70.1875</v>
      </c>
      <c r="F13" s="21"/>
      <c r="G13" s="27">
        <f t="shared" si="0"/>
        <v>5.9632950688167832E-2</v>
      </c>
      <c r="H13" s="27">
        <f t="shared" si="0"/>
        <v>3.5226091693986862E-2</v>
      </c>
      <c r="I13" s="27">
        <f t="shared" si="0"/>
        <v>-6.213956967943037E-3</v>
      </c>
      <c r="J13" s="24"/>
    </row>
    <row r="14" spans="1:10">
      <c r="A14" s="20">
        <v>6</v>
      </c>
      <c r="B14" s="25">
        <v>36773</v>
      </c>
      <c r="C14" s="26">
        <v>39.641300000000001</v>
      </c>
      <c r="D14" s="26">
        <v>129.18799999999999</v>
      </c>
      <c r="E14" s="26">
        <v>69.3125</v>
      </c>
      <c r="F14" s="21"/>
      <c r="G14" s="27">
        <f t="shared" si="0"/>
        <v>7.1955389624985808E-2</v>
      </c>
      <c r="H14" s="27">
        <f t="shared" si="0"/>
        <v>-3.1356024779831633E-2</v>
      </c>
      <c r="I14" s="27">
        <f t="shared" si="0"/>
        <v>-1.2544967388076146E-2</v>
      </c>
      <c r="J14" s="24"/>
    </row>
    <row r="15" spans="1:10">
      <c r="A15" s="20">
        <v>7</v>
      </c>
      <c r="B15" s="25">
        <v>36780</v>
      </c>
      <c r="C15" s="26">
        <v>40.096200000000003</v>
      </c>
      <c r="D15" s="26">
        <v>124.699</v>
      </c>
      <c r="E15" s="26">
        <v>64.1875</v>
      </c>
      <c r="F15" s="21"/>
      <c r="G15" s="27">
        <f t="shared" si="0"/>
        <v>1.1410062649503163E-2</v>
      </c>
      <c r="H15" s="27">
        <f t="shared" si="0"/>
        <v>-3.5365874370344601E-2</v>
      </c>
      <c r="I15" s="27">
        <f t="shared" si="0"/>
        <v>-7.6816777421808757E-2</v>
      </c>
      <c r="J15" s="24"/>
    </row>
    <row r="16" spans="1:10">
      <c r="A16" s="20">
        <v>8</v>
      </c>
      <c r="B16" s="25">
        <v>36787</v>
      </c>
      <c r="C16" s="26">
        <v>37.436500000000002</v>
      </c>
      <c r="D16" s="26">
        <v>123.577</v>
      </c>
      <c r="E16" s="26">
        <v>63.25</v>
      </c>
      <c r="F16" s="21"/>
      <c r="G16" s="27">
        <f t="shared" si="0"/>
        <v>-6.8635402396339543E-2</v>
      </c>
      <c r="H16" s="27">
        <f t="shared" si="0"/>
        <v>-9.0383898422521907E-3</v>
      </c>
      <c r="I16" s="27">
        <f t="shared" si="0"/>
        <v>-1.471336008114742E-2</v>
      </c>
      <c r="J16" s="24"/>
    </row>
    <row r="17" spans="1:10">
      <c r="A17" s="20">
        <v>9</v>
      </c>
      <c r="B17" s="25">
        <v>36794</v>
      </c>
      <c r="C17" s="26">
        <v>42.316499999999998</v>
      </c>
      <c r="D17" s="26">
        <v>112.354</v>
      </c>
      <c r="E17" s="26">
        <v>60.3125</v>
      </c>
      <c r="F17" s="21"/>
      <c r="G17" s="27">
        <f t="shared" si="0"/>
        <v>0.12253091658272465</v>
      </c>
      <c r="H17" s="27">
        <f t="shared" si="0"/>
        <v>-9.5209842541570638E-2</v>
      </c>
      <c r="I17" s="27">
        <f t="shared" si="0"/>
        <v>-4.755574850842488E-2</v>
      </c>
      <c r="J17" s="24"/>
    </row>
    <row r="18" spans="1:10">
      <c r="A18" s="20">
        <v>10</v>
      </c>
      <c r="B18" s="25">
        <v>36801</v>
      </c>
      <c r="C18" s="26">
        <v>40.366</v>
      </c>
      <c r="D18" s="26">
        <v>115.721</v>
      </c>
      <c r="E18" s="26">
        <v>55.5625</v>
      </c>
      <c r="F18" s="21"/>
      <c r="G18" s="27">
        <f t="shared" si="0"/>
        <v>-4.7189234438406648E-2</v>
      </c>
      <c r="H18" s="27">
        <f t="shared" si="0"/>
        <v>2.9527520595339238E-2</v>
      </c>
      <c r="I18" s="27">
        <f t="shared" si="0"/>
        <v>-8.2030865825081345E-2</v>
      </c>
      <c r="J18" s="24"/>
    </row>
    <row r="19" spans="1:10">
      <c r="A19" s="20">
        <v>11</v>
      </c>
      <c r="B19" s="25">
        <v>36808</v>
      </c>
      <c r="C19" s="26">
        <v>42.000399999999999</v>
      </c>
      <c r="D19" s="26">
        <v>108.8</v>
      </c>
      <c r="E19" s="26">
        <v>53.75</v>
      </c>
      <c r="F19" s="21"/>
      <c r="G19" s="27">
        <f t="shared" si="0"/>
        <v>3.9691295569613635E-2</v>
      </c>
      <c r="H19" s="27">
        <f t="shared" si="0"/>
        <v>-6.1670787197319651E-2</v>
      </c>
      <c r="I19" s="27">
        <f t="shared" si="0"/>
        <v>-3.3164846266351182E-2</v>
      </c>
      <c r="J19" s="24"/>
    </row>
    <row r="20" spans="1:10">
      <c r="A20" s="20">
        <v>12</v>
      </c>
      <c r="B20" s="25">
        <v>36815</v>
      </c>
      <c r="C20" s="26">
        <v>42.586300000000001</v>
      </c>
      <c r="D20" s="26">
        <v>94.521900000000002</v>
      </c>
      <c r="E20" s="26">
        <v>65.1875</v>
      </c>
      <c r="F20" s="21"/>
      <c r="G20" s="27">
        <f t="shared" si="0"/>
        <v>1.3853463260490679E-2</v>
      </c>
      <c r="H20" s="27">
        <f t="shared" si="0"/>
        <v>-0.14067978073936266</v>
      </c>
      <c r="I20" s="27">
        <f t="shared" si="0"/>
        <v>0.19292406575321894</v>
      </c>
      <c r="J20" s="24"/>
    </row>
    <row r="21" spans="1:10">
      <c r="A21" s="20">
        <v>13</v>
      </c>
      <c r="B21" s="25">
        <v>36822</v>
      </c>
      <c r="C21" s="26">
        <v>40.951900000000002</v>
      </c>
      <c r="D21" s="26">
        <v>93.4619</v>
      </c>
      <c r="E21" s="26">
        <v>67.6875</v>
      </c>
      <c r="F21" s="21"/>
      <c r="G21" s="27">
        <f t="shared" si="0"/>
        <v>-3.9134398038911118E-2</v>
      </c>
      <c r="H21" s="27">
        <f t="shared" si="0"/>
        <v>-1.1277687064092103E-2</v>
      </c>
      <c r="I21" s="27">
        <f t="shared" si="0"/>
        <v>3.7633792000218082E-2</v>
      </c>
      <c r="J21" s="24"/>
    </row>
    <row r="22" spans="1:10">
      <c r="A22" s="20">
        <v>14</v>
      </c>
      <c r="B22" s="25">
        <v>36829</v>
      </c>
      <c r="C22" s="26">
        <v>41.969499999999996</v>
      </c>
      <c r="D22" s="26">
        <v>99.883899999999997</v>
      </c>
      <c r="E22" s="26">
        <v>68.25</v>
      </c>
      <c r="F22" s="21"/>
      <c r="G22" s="27">
        <f t="shared" si="0"/>
        <v>2.4544956734030961E-2</v>
      </c>
      <c r="H22" s="27">
        <f t="shared" si="0"/>
        <v>6.6454644887103925E-2</v>
      </c>
      <c r="I22" s="27">
        <f t="shared" si="0"/>
        <v>8.2759093038596611E-3</v>
      </c>
      <c r="J22" s="24"/>
    </row>
    <row r="23" spans="1:10">
      <c r="A23" s="20">
        <v>15</v>
      </c>
      <c r="B23" s="25">
        <v>36836</v>
      </c>
      <c r="C23" s="26">
        <v>43.172199999999997</v>
      </c>
      <c r="D23" s="26">
        <v>92.894099999999995</v>
      </c>
      <c r="E23" s="26">
        <v>67.375</v>
      </c>
      <c r="F23" s="21"/>
      <c r="G23" s="27">
        <f t="shared" si="0"/>
        <v>2.8253605581479335E-2</v>
      </c>
      <c r="H23" s="27">
        <f t="shared" si="0"/>
        <v>-7.2548376852113142E-2</v>
      </c>
      <c r="I23" s="27">
        <f t="shared" si="0"/>
        <v>-1.2903404835907841E-2</v>
      </c>
      <c r="J23" s="24"/>
    </row>
    <row r="24" spans="1:10">
      <c r="A24" s="20">
        <v>16</v>
      </c>
      <c r="B24" s="25">
        <v>36843</v>
      </c>
      <c r="C24" s="26">
        <v>43.827100000000002</v>
      </c>
      <c r="D24" s="26">
        <v>101.821</v>
      </c>
      <c r="E24" s="26">
        <v>69.0625</v>
      </c>
      <c r="F24" s="21"/>
      <c r="G24" s="27">
        <f t="shared" si="0"/>
        <v>1.5055577929749075E-2</v>
      </c>
      <c r="H24" s="27">
        <f t="shared" si="0"/>
        <v>9.1756235025775623E-2</v>
      </c>
      <c r="I24" s="27">
        <f t="shared" si="0"/>
        <v>2.4737862482910666E-2</v>
      </c>
      <c r="J24" s="24"/>
    </row>
    <row r="25" spans="1:10">
      <c r="A25" s="20">
        <v>17</v>
      </c>
      <c r="B25" s="25">
        <v>36850</v>
      </c>
      <c r="C25" s="26">
        <v>42.709699999999998</v>
      </c>
      <c r="D25" s="26">
        <v>99.823700000000002</v>
      </c>
      <c r="E25" s="26">
        <v>69.9375</v>
      </c>
      <c r="F25" s="21"/>
      <c r="G25" s="27">
        <f t="shared" si="0"/>
        <v>-2.582628680180624E-2</v>
      </c>
      <c r="H25" s="27">
        <f t="shared" si="0"/>
        <v>-1.9810739604548138E-2</v>
      </c>
      <c r="I25" s="27">
        <f t="shared" si="0"/>
        <v>1.2590094360071998E-2</v>
      </c>
      <c r="J25" s="24"/>
    </row>
    <row r="26" spans="1:10">
      <c r="A26" s="20">
        <v>18</v>
      </c>
      <c r="B26" s="25">
        <v>36857</v>
      </c>
      <c r="C26" s="26">
        <v>43.330500000000001</v>
      </c>
      <c r="D26" s="26">
        <v>95.516099999999994</v>
      </c>
      <c r="E26" s="26">
        <v>56.625</v>
      </c>
      <c r="F26" s="21"/>
      <c r="G26" s="27">
        <f t="shared" si="0"/>
        <v>1.4430714321847261E-2</v>
      </c>
      <c r="H26" s="27">
        <f t="shared" si="0"/>
        <v>-4.4110810409574507E-2</v>
      </c>
      <c r="I26" s="27">
        <f t="shared" si="0"/>
        <v>-0.21115140226894591</v>
      </c>
      <c r="J26" s="24"/>
    </row>
    <row r="27" spans="1:10">
      <c r="A27" s="20">
        <v>19</v>
      </c>
      <c r="B27" s="25">
        <v>36864</v>
      </c>
      <c r="C27" s="26">
        <v>42.585500000000003</v>
      </c>
      <c r="D27" s="26">
        <v>96.889600000000002</v>
      </c>
      <c r="E27" s="26">
        <v>54.4375</v>
      </c>
      <c r="F27" s="21"/>
      <c r="G27" s="27">
        <f t="shared" si="0"/>
        <v>-1.73429552868689E-2</v>
      </c>
      <c r="H27" s="27">
        <f t="shared" si="0"/>
        <v>1.4277366330336829E-2</v>
      </c>
      <c r="I27" s="27">
        <f t="shared" si="0"/>
        <v>-3.9397329190476511E-2</v>
      </c>
      <c r="J27" s="24"/>
    </row>
    <row r="28" spans="1:10">
      <c r="A28" s="20">
        <v>20</v>
      </c>
      <c r="B28" s="25">
        <v>36871</v>
      </c>
      <c r="C28" s="26">
        <v>41.064599999999999</v>
      </c>
      <c r="D28" s="26">
        <v>87.712500000000006</v>
      </c>
      <c r="E28" s="26">
        <v>49.1875</v>
      </c>
      <c r="F28" s="21"/>
      <c r="G28" s="27">
        <f t="shared" si="0"/>
        <v>-3.6367383257896131E-2</v>
      </c>
      <c r="H28" s="27">
        <f t="shared" si="0"/>
        <v>-9.9507765416960728E-2</v>
      </c>
      <c r="I28" s="27">
        <f t="shared" si="0"/>
        <v>-0.10141372843509959</v>
      </c>
      <c r="J28" s="24"/>
    </row>
    <row r="29" spans="1:10">
      <c r="A29" s="20">
        <v>21</v>
      </c>
      <c r="B29" s="25">
        <v>36878</v>
      </c>
      <c r="C29" s="26">
        <v>41.964700000000001</v>
      </c>
      <c r="D29" s="26">
        <v>88.898700000000005</v>
      </c>
      <c r="E29" s="26">
        <v>46.4375</v>
      </c>
      <c r="F29" s="21"/>
      <c r="G29" s="27">
        <f t="shared" si="0"/>
        <v>2.1682352205093611E-2</v>
      </c>
      <c r="H29" s="27">
        <f t="shared" si="0"/>
        <v>1.3433098662428665E-2</v>
      </c>
      <c r="I29" s="27">
        <f t="shared" si="0"/>
        <v>-5.7532203699644097E-2</v>
      </c>
      <c r="J29" s="24"/>
    </row>
    <row r="30" spans="1:10">
      <c r="A30" s="20">
        <v>22</v>
      </c>
      <c r="B30" s="25">
        <f>B29+7</f>
        <v>36885</v>
      </c>
      <c r="C30" s="26">
        <v>36.253599999999999</v>
      </c>
      <c r="D30" s="26">
        <v>93.893000000000001</v>
      </c>
      <c r="E30" s="26">
        <v>49.125</v>
      </c>
      <c r="F30" s="21"/>
      <c r="G30" s="27">
        <f t="shared" si="0"/>
        <v>-0.14629010198018422</v>
      </c>
      <c r="H30" s="27">
        <f t="shared" si="0"/>
        <v>5.4658316803745319E-2</v>
      </c>
      <c r="I30" s="27">
        <f t="shared" si="0"/>
        <v>5.6260747711447352E-2</v>
      </c>
      <c r="J30" s="24"/>
    </row>
    <row r="31" spans="1:10">
      <c r="A31" s="20">
        <v>23</v>
      </c>
      <c r="B31" s="25">
        <v>36892</v>
      </c>
      <c r="C31" s="26">
        <v>41.095599999999997</v>
      </c>
      <c r="D31" s="26">
        <v>84.715900000000005</v>
      </c>
      <c r="E31" s="26">
        <v>43.375</v>
      </c>
      <c r="F31" s="21"/>
      <c r="G31" s="27">
        <f t="shared" si="0"/>
        <v>0.12536237309565437</v>
      </c>
      <c r="H31" s="27">
        <f t="shared" si="0"/>
        <v>-0.10285253063448431</v>
      </c>
      <c r="I31" s="27">
        <f t="shared" si="0"/>
        <v>-0.12448483192240209</v>
      </c>
      <c r="J31" s="24"/>
    </row>
    <row r="32" spans="1:10">
      <c r="A32" s="20">
        <v>24</v>
      </c>
      <c r="B32" s="25">
        <v>36899</v>
      </c>
      <c r="C32" s="26">
        <v>34.825800000000001</v>
      </c>
      <c r="D32" s="26">
        <v>93.705699999999993</v>
      </c>
      <c r="E32" s="26">
        <v>53.5</v>
      </c>
      <c r="F32" s="21"/>
      <c r="G32" s="27">
        <f t="shared" si="0"/>
        <v>-0.16554256840533135</v>
      </c>
      <c r="H32" s="27">
        <f t="shared" si="0"/>
        <v>0.10085571442803165</v>
      </c>
      <c r="I32" s="27">
        <f t="shared" si="0"/>
        <v>0.20979841563493767</v>
      </c>
      <c r="J32" s="24"/>
    </row>
    <row r="33" spans="1:10">
      <c r="A33" s="20">
        <v>25</v>
      </c>
      <c r="B33" s="25">
        <v>36906</v>
      </c>
      <c r="C33" s="26">
        <v>36.160400000000003</v>
      </c>
      <c r="D33" s="26">
        <v>111.123</v>
      </c>
      <c r="E33" s="26">
        <v>61</v>
      </c>
      <c r="F33" s="21"/>
      <c r="G33" s="27">
        <f t="shared" si="0"/>
        <v>3.760610600480703E-2</v>
      </c>
      <c r="H33" s="27">
        <f t="shared" si="0"/>
        <v>0.1704786760836976</v>
      </c>
      <c r="I33" s="27">
        <f t="shared" si="0"/>
        <v>0.13119221027135031</v>
      </c>
      <c r="J33" s="24"/>
    </row>
    <row r="34" spans="1:10">
      <c r="A34" s="20">
        <v>26</v>
      </c>
      <c r="B34" s="25">
        <v>36913</v>
      </c>
      <c r="C34" s="26">
        <v>38.240099999999998</v>
      </c>
      <c r="D34" s="26">
        <v>114.05800000000001</v>
      </c>
      <c r="E34" s="26">
        <v>64</v>
      </c>
      <c r="F34" s="21"/>
      <c r="G34" s="27">
        <f t="shared" si="0"/>
        <v>5.5920105832847185E-2</v>
      </c>
      <c r="H34" s="27">
        <f t="shared" si="0"/>
        <v>2.6069395021937405E-2</v>
      </c>
      <c r="I34" s="27">
        <f t="shared" si="0"/>
        <v>4.8009219186360662E-2</v>
      </c>
      <c r="J34" s="24"/>
    </row>
    <row r="35" spans="1:10">
      <c r="A35" s="20">
        <v>27</v>
      </c>
      <c r="B35" s="25">
        <v>36920</v>
      </c>
      <c r="C35" s="26">
        <v>37.326300000000003</v>
      </c>
      <c r="D35" s="26">
        <v>110.14400000000001</v>
      </c>
      <c r="E35" s="26">
        <v>60.8125</v>
      </c>
      <c r="F35" s="21"/>
      <c r="G35" s="27">
        <f t="shared" si="0"/>
        <v>-2.4186531220864078E-2</v>
      </c>
      <c r="H35" s="27">
        <f t="shared" si="0"/>
        <v>-3.4918490354689073E-2</v>
      </c>
      <c r="I35" s="27">
        <f t="shared" si="0"/>
        <v>-5.1087723413448034E-2</v>
      </c>
      <c r="J35" s="24"/>
    </row>
    <row r="36" spans="1:10">
      <c r="A36" s="20">
        <v>28</v>
      </c>
      <c r="B36" s="25">
        <v>36927</v>
      </c>
      <c r="C36" s="26">
        <v>41.0212</v>
      </c>
      <c r="D36" s="26">
        <v>112</v>
      </c>
      <c r="E36" s="26">
        <v>59.125</v>
      </c>
      <c r="F36" s="21"/>
      <c r="G36" s="27">
        <f t="shared" si="0"/>
        <v>9.4390834217093419E-2</v>
      </c>
      <c r="H36" s="27">
        <f t="shared" si="0"/>
        <v>1.6710270706020252E-2</v>
      </c>
      <c r="I36" s="27">
        <f t="shared" si="0"/>
        <v>-2.8141513134126772E-2</v>
      </c>
      <c r="J36" s="24"/>
    </row>
    <row r="37" spans="1:10">
      <c r="A37" s="20">
        <v>29</v>
      </c>
      <c r="B37" s="25">
        <v>36934</v>
      </c>
      <c r="C37" s="26">
        <v>41.16</v>
      </c>
      <c r="D37" s="26">
        <v>115</v>
      </c>
      <c r="E37" s="26">
        <v>57.3125</v>
      </c>
      <c r="F37" s="21"/>
      <c r="G37" s="27">
        <f t="shared" si="0"/>
        <v>3.3779047270766399E-3</v>
      </c>
      <c r="H37" s="27">
        <f t="shared" si="0"/>
        <v>2.6433257068155431E-2</v>
      </c>
      <c r="I37" s="27">
        <f t="shared" si="0"/>
        <v>-3.1135096795413441E-2</v>
      </c>
      <c r="J37" s="24"/>
    </row>
    <row r="38" spans="1:10">
      <c r="A38" s="20">
        <v>30</v>
      </c>
      <c r="B38" s="25">
        <v>36941</v>
      </c>
      <c r="C38" s="26">
        <v>42.27</v>
      </c>
      <c r="D38" s="26">
        <v>108.9</v>
      </c>
      <c r="E38" s="26">
        <v>55.1875</v>
      </c>
      <c r="F38" s="21"/>
      <c r="G38" s="27">
        <f t="shared" si="0"/>
        <v>2.661070361284992E-2</v>
      </c>
      <c r="H38" s="27">
        <f t="shared" si="0"/>
        <v>-5.4502098424335239E-2</v>
      </c>
      <c r="I38" s="27">
        <f t="shared" si="0"/>
        <v>-3.7782271652504799E-2</v>
      </c>
      <c r="J38" s="24"/>
    </row>
    <row r="39" spans="1:10">
      <c r="A39" s="21"/>
      <c r="B39" s="24"/>
      <c r="C39" s="28"/>
      <c r="D39" s="28"/>
      <c r="E39" s="28"/>
      <c r="F39" s="24"/>
      <c r="G39" s="24"/>
      <c r="H39" s="24"/>
      <c r="I39" s="24"/>
      <c r="J39" s="24"/>
    </row>
    <row r="40" spans="1:10">
      <c r="A40" s="21"/>
      <c r="B40" s="29"/>
      <c r="C40" s="16" t="s">
        <v>37</v>
      </c>
      <c r="D40" s="16"/>
      <c r="E40" s="16"/>
      <c r="F40" s="24"/>
      <c r="G40" s="30">
        <f>STDEVPA(G9:G38)</f>
        <v>6.344147009327443E-2</v>
      </c>
      <c r="H40" s="30">
        <f>STDEVPA(H9:H38)</f>
        <v>6.6899406974393283E-2</v>
      </c>
      <c r="I40" s="30">
        <f>STDEVPA(I9:I38)</f>
        <v>8.2591691948644005E-2</v>
      </c>
      <c r="J40" s="24"/>
    </row>
    <row r="41" spans="1:10">
      <c r="A41" s="21"/>
      <c r="B41" s="15"/>
      <c r="C41" s="16" t="s">
        <v>38</v>
      </c>
      <c r="D41" s="16"/>
      <c r="E41" s="16"/>
      <c r="F41" s="24"/>
      <c r="G41" s="30">
        <f>SQRT(G40^2*52)</f>
        <v>0.45748294682423229</v>
      </c>
      <c r="H41" s="30">
        <f>SQRT(H40^2*52)</f>
        <v>0.48241848428861639</v>
      </c>
      <c r="I41" s="30">
        <f>SQRT(I40^2*52)</f>
        <v>0.59557716049632459</v>
      </c>
      <c r="J41" s="24"/>
    </row>
    <row r="42" spans="1:10">
      <c r="A42" s="21"/>
      <c r="B42" s="24"/>
      <c r="C42" s="28"/>
      <c r="D42" s="28"/>
      <c r="E42" s="28"/>
      <c r="F42" s="24"/>
      <c r="G42" s="24"/>
      <c r="H42" s="24"/>
      <c r="I42" s="24"/>
      <c r="J4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7745-ABD8-4D9A-B746-C43D0AA8AEC8}">
  <dimension ref="A1:K21"/>
  <sheetViews>
    <sheetView workbookViewId="0">
      <selection activeCell="I5" sqref="I5"/>
    </sheetView>
  </sheetViews>
  <sheetFormatPr baseColWidth="10" defaultColWidth="8.83203125" defaultRowHeight="14"/>
  <sheetData>
    <row r="1" spans="1:11" ht="16">
      <c r="A1" s="1"/>
      <c r="B1" s="1"/>
      <c r="C1" s="1"/>
      <c r="D1" s="1"/>
      <c r="E1" s="1"/>
      <c r="F1" s="1" t="s">
        <v>50</v>
      </c>
      <c r="G1" s="1"/>
      <c r="H1" s="1"/>
      <c r="I1" s="1"/>
      <c r="J1" s="1"/>
      <c r="K1" s="1"/>
    </row>
    <row r="2" spans="1:11" ht="16">
      <c r="A2" s="1"/>
      <c r="B2" s="1"/>
      <c r="C2" s="1"/>
      <c r="D2" s="1"/>
      <c r="E2" s="1"/>
      <c r="F2" s="9" t="s">
        <v>29</v>
      </c>
      <c r="G2" s="1"/>
      <c r="H2" s="1"/>
      <c r="I2" s="1"/>
      <c r="J2" s="1"/>
      <c r="K2" s="1"/>
    </row>
    <row r="3" spans="1:11" ht="16">
      <c r="A3" s="1"/>
      <c r="B3" s="1"/>
      <c r="C3" s="1"/>
      <c r="D3" s="1"/>
      <c r="E3" s="1"/>
      <c r="F3" s="2" t="s">
        <v>40</v>
      </c>
      <c r="G3" s="1"/>
      <c r="H3" s="1"/>
      <c r="I3" s="36">
        <v>36942</v>
      </c>
      <c r="J3" s="1"/>
      <c r="K3" s="1"/>
    </row>
    <row r="4" spans="1:11" ht="17" thickBot="1">
      <c r="A4" s="1"/>
      <c r="B4" s="31"/>
      <c r="C4" s="1"/>
      <c r="D4" s="4"/>
      <c r="E4" s="5" t="s">
        <v>41</v>
      </c>
      <c r="F4" s="5"/>
      <c r="G4" s="2"/>
      <c r="H4" s="4"/>
      <c r="I4" s="5" t="s">
        <v>42</v>
      </c>
      <c r="J4" s="5"/>
      <c r="K4" s="1"/>
    </row>
    <row r="5" spans="1:11" ht="16">
      <c r="A5" s="1"/>
      <c r="B5" s="1"/>
      <c r="C5" s="1"/>
      <c r="D5" s="3" t="s">
        <v>10</v>
      </c>
      <c r="E5" s="3" t="s">
        <v>5</v>
      </c>
      <c r="F5" s="3" t="s">
        <v>43</v>
      </c>
      <c r="G5" s="3"/>
      <c r="H5" s="3" t="str">
        <f>D5</f>
        <v>Mar</v>
      </c>
      <c r="I5" s="3" t="str">
        <f>E5</f>
        <v>Apr</v>
      </c>
      <c r="J5" s="3" t="str">
        <f>F5</f>
        <v>July</v>
      </c>
      <c r="K5" s="1"/>
    </row>
    <row r="6" spans="1:11" ht="16">
      <c r="A6" s="1"/>
      <c r="B6" s="1" t="s">
        <v>34</v>
      </c>
      <c r="C6" s="1"/>
      <c r="D6" s="2"/>
      <c r="E6" s="2"/>
      <c r="F6" s="2"/>
      <c r="G6" s="2"/>
      <c r="H6" s="2"/>
      <c r="I6" s="2"/>
      <c r="J6" s="32"/>
      <c r="K6" s="1"/>
    </row>
    <row r="7" spans="1:11" ht="16">
      <c r="A7" s="1"/>
      <c r="B7" s="33">
        <v>42.27</v>
      </c>
      <c r="C7" s="1">
        <v>40</v>
      </c>
      <c r="D7" s="34" t="s">
        <v>44</v>
      </c>
      <c r="E7" s="34">
        <v>4.3</v>
      </c>
      <c r="F7" s="34">
        <v>5.3</v>
      </c>
      <c r="G7" s="34"/>
      <c r="H7" s="34">
        <v>0.75</v>
      </c>
      <c r="I7" s="34">
        <v>1.3</v>
      </c>
      <c r="J7" s="34">
        <v>2.25</v>
      </c>
      <c r="K7" s="1"/>
    </row>
    <row r="8" spans="1:11" ht="16">
      <c r="A8" s="1"/>
      <c r="B8" s="33">
        <v>42.27</v>
      </c>
      <c r="C8" s="1">
        <f>C7+2.5</f>
        <v>42.5</v>
      </c>
      <c r="D8" s="34">
        <v>2.7</v>
      </c>
      <c r="E8" s="34">
        <v>3.9</v>
      </c>
      <c r="F8" s="34">
        <v>4.8</v>
      </c>
      <c r="G8" s="34"/>
      <c r="H8" s="34">
        <v>2.4</v>
      </c>
      <c r="I8" s="34" t="s">
        <v>44</v>
      </c>
      <c r="J8" s="34" t="s">
        <v>44</v>
      </c>
      <c r="K8" s="1"/>
    </row>
    <row r="9" spans="1:11" ht="16">
      <c r="A9" s="1"/>
      <c r="B9" s="33">
        <v>42.27</v>
      </c>
      <c r="C9" s="1">
        <f>C8+2.5</f>
        <v>45</v>
      </c>
      <c r="D9" s="34">
        <v>1.25</v>
      </c>
      <c r="E9" s="34">
        <v>2.4</v>
      </c>
      <c r="F9" s="34">
        <v>3.3</v>
      </c>
      <c r="G9" s="34"/>
      <c r="H9" s="34" t="s">
        <v>44</v>
      </c>
      <c r="I9" s="34" t="s">
        <v>44</v>
      </c>
      <c r="J9" s="34" t="s">
        <v>44</v>
      </c>
      <c r="K9" s="1"/>
    </row>
    <row r="10" spans="1:11" ht="16">
      <c r="A10" s="1"/>
      <c r="B10" s="1" t="s">
        <v>35</v>
      </c>
      <c r="C10" s="1"/>
      <c r="D10" s="2"/>
      <c r="E10" s="2"/>
      <c r="F10" s="2"/>
      <c r="G10" s="2"/>
      <c r="H10" s="2"/>
      <c r="I10" s="2"/>
      <c r="J10" s="2"/>
      <c r="K10" s="1"/>
    </row>
    <row r="11" spans="1:11" ht="16">
      <c r="A11" s="1"/>
      <c r="B11" s="33">
        <v>108.9</v>
      </c>
      <c r="C11" s="1">
        <v>100</v>
      </c>
      <c r="D11" s="34">
        <v>12</v>
      </c>
      <c r="E11" s="34">
        <v>14.1</v>
      </c>
      <c r="F11" s="34">
        <v>18.7</v>
      </c>
      <c r="G11" s="34"/>
      <c r="H11" s="34">
        <v>2.2000000000000002</v>
      </c>
      <c r="I11" s="34">
        <v>4.3</v>
      </c>
      <c r="J11" s="34">
        <v>7</v>
      </c>
      <c r="K11" s="1"/>
    </row>
    <row r="12" spans="1:11" ht="16">
      <c r="A12" s="1"/>
      <c r="B12" s="33">
        <v>108.9</v>
      </c>
      <c r="C12" s="1">
        <f>C11+10</f>
        <v>110</v>
      </c>
      <c r="D12" s="34">
        <v>4.4000000000000004</v>
      </c>
      <c r="E12" s="34">
        <v>8.1</v>
      </c>
      <c r="F12" s="34">
        <v>11.4</v>
      </c>
      <c r="G12" s="34"/>
      <c r="H12" s="34">
        <v>5.3</v>
      </c>
      <c r="I12" s="34">
        <v>8.1</v>
      </c>
      <c r="J12" s="34">
        <v>10.5</v>
      </c>
      <c r="K12" s="1"/>
    </row>
    <row r="13" spans="1:11" ht="16">
      <c r="A13" s="1"/>
      <c r="B13" s="33">
        <v>108.9</v>
      </c>
      <c r="C13" s="1">
        <f>C12+10</f>
        <v>120</v>
      </c>
      <c r="D13" s="34">
        <v>1.1000000000000001</v>
      </c>
      <c r="E13" s="34">
        <v>3.6</v>
      </c>
      <c r="F13" s="34">
        <v>7.5</v>
      </c>
      <c r="G13" s="34"/>
      <c r="H13" s="34">
        <v>12.2</v>
      </c>
      <c r="I13" s="34">
        <v>13.9</v>
      </c>
      <c r="J13" s="34">
        <v>15.6</v>
      </c>
      <c r="K13" s="1"/>
    </row>
    <row r="14" spans="1:11" ht="16">
      <c r="A14" s="1"/>
      <c r="B14" s="1" t="s">
        <v>36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ht="16">
      <c r="A15" s="1"/>
      <c r="B15" s="33">
        <v>55.1875</v>
      </c>
      <c r="C15" s="1">
        <v>50</v>
      </c>
      <c r="D15" s="34">
        <v>6.5</v>
      </c>
      <c r="E15" s="34">
        <v>8.1300000000000008</v>
      </c>
      <c r="F15" s="34">
        <v>10</v>
      </c>
      <c r="G15" s="34"/>
      <c r="H15" s="34">
        <v>1.19</v>
      </c>
      <c r="I15" s="34">
        <v>2.5</v>
      </c>
      <c r="J15" s="34">
        <v>4</v>
      </c>
      <c r="K15" s="1"/>
    </row>
    <row r="16" spans="1:11" ht="16">
      <c r="A16" s="1"/>
      <c r="B16" s="33">
        <v>55.1875</v>
      </c>
      <c r="C16" s="1">
        <f>C15+5</f>
        <v>55</v>
      </c>
      <c r="D16" s="34">
        <v>3</v>
      </c>
      <c r="E16" s="34">
        <v>4.5</v>
      </c>
      <c r="F16" s="34">
        <v>6.88</v>
      </c>
      <c r="G16" s="34"/>
      <c r="H16" s="34">
        <v>2.69</v>
      </c>
      <c r="I16" s="34">
        <v>4.13</v>
      </c>
      <c r="J16" s="34">
        <v>6</v>
      </c>
      <c r="K16" s="1"/>
    </row>
    <row r="17" spans="1:11" ht="16">
      <c r="A17" s="1"/>
      <c r="B17" s="33">
        <v>55.1875</v>
      </c>
      <c r="C17" s="1">
        <f>C16+5</f>
        <v>60</v>
      </c>
      <c r="D17" s="34">
        <v>0.94</v>
      </c>
      <c r="E17" s="34">
        <v>2.38</v>
      </c>
      <c r="F17" s="34">
        <v>4.5</v>
      </c>
      <c r="G17" s="34"/>
      <c r="H17" s="34">
        <v>5.38</v>
      </c>
      <c r="I17" s="34">
        <v>6.75</v>
      </c>
      <c r="J17" s="34">
        <v>8.1300000000000008</v>
      </c>
      <c r="K17" s="1"/>
    </row>
    <row r="18" spans="1:11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">
      <c r="A19" s="1"/>
      <c r="B19" s="1" t="s">
        <v>45</v>
      </c>
      <c r="C19" s="1"/>
      <c r="D19" s="35">
        <v>4.9200000000000001E-2</v>
      </c>
      <c r="E19" s="35">
        <v>4.8500000000000001E-2</v>
      </c>
      <c r="F19" s="35">
        <v>4.9099999999999998E-2</v>
      </c>
      <c r="G19" s="35"/>
      <c r="H19" s="35">
        <f t="shared" ref="H19:J20" si="0">D19</f>
        <v>4.9200000000000001E-2</v>
      </c>
      <c r="I19" s="35">
        <f t="shared" si="0"/>
        <v>4.8500000000000001E-2</v>
      </c>
      <c r="J19" s="35">
        <f t="shared" si="0"/>
        <v>4.9099999999999998E-2</v>
      </c>
      <c r="K19" s="1"/>
    </row>
    <row r="20" spans="1:11" ht="16">
      <c r="A20" s="1"/>
      <c r="B20" s="1" t="s">
        <v>46</v>
      </c>
      <c r="C20" s="1"/>
      <c r="D20" s="6">
        <v>36967</v>
      </c>
      <c r="E20" s="6">
        <v>37002</v>
      </c>
      <c r="F20" s="6">
        <v>37093</v>
      </c>
      <c r="G20" s="2"/>
      <c r="H20" s="6">
        <f t="shared" si="0"/>
        <v>36967</v>
      </c>
      <c r="I20" s="6">
        <f t="shared" si="0"/>
        <v>37002</v>
      </c>
      <c r="J20" s="6">
        <f t="shared" si="0"/>
        <v>37093</v>
      </c>
      <c r="K20" s="1"/>
    </row>
    <row r="21" spans="1:11" ht="16">
      <c r="A21" s="1"/>
      <c r="B21" s="1" t="s">
        <v>0</v>
      </c>
      <c r="C21" s="1"/>
      <c r="D21" s="2">
        <f>D20-$I$3</f>
        <v>25</v>
      </c>
      <c r="E21" s="2">
        <f>E20-$I$3</f>
        <v>60</v>
      </c>
      <c r="F21" s="2">
        <f>F20-$I$3</f>
        <v>151</v>
      </c>
      <c r="G21" s="2"/>
      <c r="H21" s="2">
        <f>H20-$I$3</f>
        <v>25</v>
      </c>
      <c r="I21" s="2">
        <f>I20-$I$3</f>
        <v>60</v>
      </c>
      <c r="J21" s="2">
        <f>J20-$I$3</f>
        <v>151</v>
      </c>
      <c r="K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ec868678-deb6-48cf-896b-119bf5e2249b">Supplemental File</Document_x0020_Type>
    <Edit_x0020_Type xmlns="ec868678-deb6-48cf-896b-119bf5e2249b">SWAT/Truncated</Edit_x0020_Type>
    <Faculty_x0020_Sponsor_x002a_ xmlns="ec868678-deb6-48cf-896b-119bf5e2249b">
      <UserInfo>
        <DisplayName>Allayannis, Yiorgos</DisplayName>
        <AccountId>21</AccountId>
        <AccountType/>
      </UserInfo>
    </Faculty_x0020_Sponsor_x002a_>
    <Subject_x0020_Area xmlns="ec868678-deb6-48cf-896b-119bf5e2249b">Finance</Subject_x0020_Area>
    <Approver_x002a_ xmlns="ec868678-deb6-48cf-896b-119bf5e2249b">
      <UserInfo>
        <DisplayName>Allayannis, Yiorgos</DisplayName>
        <AccountId>21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http://cm3.darden.virginia.edu/CMO/WorkflowDashboard.aspx?wf=2225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http://cm3.darden.virginia.edu/CMO/Editing%20Metadata/DispFormMeta.aspx?ID=2607</Url>
      <Description>View Document Metadata</Description>
    </Metadata_x0020_Form_x0020_URL_x002a_>
    <Admin_x0020_Assistant xmlns="ec868678-deb6-48cf-896b-119bf5e2249b">
      <UserInfo>
        <DisplayName>Schmidle, Cheryl</DisplayName>
        <AccountId>341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{7BD58D8E-0244-4C41-958B-04C3EE98D365}</Metadata_x0020_Link_x0020_ID>
    <_x0032_nd_x0020_Editor_x002a_ xmlns="ec868678-deb6-48cf-896b-119bf5e2249b">
      <UserInfo>
        <DisplayName/>
        <AccountId xsi:nil="true"/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16" ma:contentTypeDescription="Create a new document." ma:contentTypeScope="" ma:versionID="94f27c16fa41e7de953d1f72a0f4e207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238ee7dead0546dd0b2410521d9b3eb8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8A510AA-B23F-4C91-8701-C064719A37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785B2D-3AD8-451F-BC5E-71F0CAE9BB3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5F4BF06-F0C8-4E68-8866-9BB77F134D56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purl.org/dc/elements/1.1/"/>
    <ds:schemaRef ds:uri="ec868678-deb6-48cf-896b-119bf5e2249b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A1F6DD7-746A-4512-B390-FA899221F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 Stock Data</vt:lpstr>
      <vt:lpstr>MSFT Options</vt:lpstr>
      <vt:lpstr>More Stocks</vt:lpstr>
      <vt:lpstr>More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Ito's Delight (SPREADSHEET)</dc:title>
  <dc:creator>Eades</dc:creator>
  <dc:description>Itos Delight</dc:description>
  <cp:lastModifiedBy>Microsoft Office User</cp:lastModifiedBy>
  <cp:lastPrinted>2003-03-05T15:34:31Z</cp:lastPrinted>
  <dcterms:created xsi:type="dcterms:W3CDTF">1999-04-13T22:09:58Z</dcterms:created>
  <dcterms:modified xsi:type="dcterms:W3CDTF">2023-12-01T04:13:28Z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Woods, Elizabeth (Beth)</vt:lpwstr>
  </property>
  <property fmtid="{D5CDD505-2E9C-101B-9397-08002B2CF9AE}" pid="3" name="display_urn:schemas-microsoft-com:office:office#Author">
    <vt:lpwstr>Woods, Elizabeth (Beth)</vt:lpwstr>
  </property>
  <property fmtid="{D5CDD505-2E9C-101B-9397-08002B2CF9AE}" pid="4" name="display_urn:schemas-microsoft-com:office:office#Approver_x002A_">
    <vt:lpwstr>Allayannis, Yiorgos</vt:lpwstr>
  </property>
  <property fmtid="{D5CDD505-2E9C-101B-9397-08002B2CF9AE}" pid="5" name="ContentType">
    <vt:lpwstr>Document</vt:lpwstr>
  </property>
  <property fmtid="{D5CDD505-2E9C-101B-9397-08002B2CF9AE}" pid="6" name="display_urn:schemas-microsoft-com:office:office#Faculty_x0020_Sponsor_x002A_">
    <vt:lpwstr>Allayannis, Yiorgos</vt:lpwstr>
  </property>
  <property fmtid="{D5CDD505-2E9C-101B-9397-08002B2CF9AE}" pid="7" name="BSR">
    <vt:lpwstr>No</vt:lpwstr>
  </property>
  <property fmtid="{D5CDD505-2E9C-101B-9397-08002B2CF9AE}" pid="8" name="Fictional/Disguised">
    <vt:lpwstr>No</vt:lpwstr>
  </property>
  <property fmtid="{D5CDD505-2E9C-101B-9397-08002B2CF9AE}" pid="9" name="Sources">
    <vt:lpwstr>No</vt:lpwstr>
  </property>
  <property fmtid="{D5CDD505-2E9C-101B-9397-08002B2CF9AE}" pid="10" name="Notes0">
    <vt:lpwstr>New file, but can be run through system as SWAT. No need for faculty signoff. (Ensure TN has reference to new s/s and relationships are created.)</vt:lpwstr>
  </property>
  <property fmtid="{D5CDD505-2E9C-101B-9397-08002B2CF9AE}" pid="11" name="AuthorReviewDate">
    <vt:lpwstr>2012-06-29T04:00:00+00:00</vt:lpwstr>
  </property>
  <property fmtid="{D5CDD505-2E9C-101B-9397-08002B2CF9AE}" pid="12" name="EmailTo">
    <vt:lpwstr>newcase@moss4.darden.virginia.edu &amp;lt;newcase@moss4.darden.virginia.edu&amp;gt;</vt:lpwstr>
  </property>
  <property fmtid="{D5CDD505-2E9C-101B-9397-08002B2CF9AE}" pid="13" name="EmailSender">
    <vt:lpwstr>&lt;a href="mailto:woodse@darden.virginia.edu"&gt;woodse@darden.virginia.edu&lt;/a&gt;</vt:lpwstr>
  </property>
  <property fmtid="{D5CDD505-2E9C-101B-9397-08002B2CF9AE}" pid="14" name="EmailFrom">
    <vt:lpwstr>Woods, Elizabeth (Beth) &lt;woodse@darden.virginia.edu&gt;</vt:lpwstr>
  </property>
  <property fmtid="{D5CDD505-2E9C-101B-9397-08002B2CF9AE}" pid="15" name="Editor0">
    <vt:lpwstr/>
  </property>
  <property fmtid="{D5CDD505-2E9C-101B-9397-08002B2CF9AE}" pid="16" name="ContentTypeId">
    <vt:lpwstr>0x01010058A7093D962BB241994BF196712ACDBF</vt:lpwstr>
  </property>
  <property fmtid="{D5CDD505-2E9C-101B-9397-08002B2CF9AE}" pid="17" name="ServiceLevel">
    <vt:lpwstr>External</vt:lpwstr>
  </property>
  <property fmtid="{D5CDD505-2E9C-101B-9397-08002B2CF9AE}" pid="18" name="Perm_Release">
    <vt:lpwstr>No</vt:lpwstr>
  </property>
  <property fmtid="{D5CDD505-2E9C-101B-9397-08002B2CF9AE}" pid="19" name="Pages0">
    <vt:lpwstr>1</vt:lpwstr>
  </property>
  <property fmtid="{D5CDD505-2E9C-101B-9397-08002B2CF9AE}" pid="20" name="EmailSubject">
    <vt:lpwstr>FW: FMP Files</vt:lpwstr>
  </property>
  <property fmtid="{D5CDD505-2E9C-101B-9397-08002B2CF9AE}" pid="21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