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épenses" sheetId="1" r:id="rId4"/>
    <sheet state="visible" name="recettes" sheetId="2" r:id="rId5"/>
    <sheet state="visible" name="Synthèse1" sheetId="3" r:id="rId6"/>
  </sheets>
  <definedNames/>
  <calcPr/>
</workbook>
</file>

<file path=xl/sharedStrings.xml><?xml version="1.0" encoding="utf-8"?>
<sst xmlns="http://schemas.openxmlformats.org/spreadsheetml/2006/main" count="128" uniqueCount="85">
  <si>
    <t>Total des dépenses</t>
  </si>
  <si>
    <t>Estimé</t>
  </si>
  <si>
    <t>Réel</t>
  </si>
  <si>
    <t>Application</t>
  </si>
  <si>
    <t>Comm Externe ~~16% CA</t>
  </si>
  <si>
    <t>Nom</t>
  </si>
  <si>
    <t>Nombre</t>
  </si>
  <si>
    <t>Prix estimé</t>
  </si>
  <si>
    <t>Prix réel</t>
  </si>
  <si>
    <t>Coût estimé</t>
  </si>
  <si>
    <t>Coût réel</t>
  </si>
  <si>
    <t>Deploiement ios</t>
  </si>
  <si>
    <t>Affichage</t>
  </si>
  <si>
    <t>Deploiement Android</t>
  </si>
  <si>
    <t>Radio</t>
  </si>
  <si>
    <t>Serveur app</t>
  </si>
  <si>
    <t>Presse</t>
  </si>
  <si>
    <t>Frais de DB</t>
  </si>
  <si>
    <t>tractage</t>
  </si>
  <si>
    <t>Frais API</t>
  </si>
  <si>
    <t>E-mailing</t>
  </si>
  <si>
    <t>Dev</t>
  </si>
  <si>
    <t>RS</t>
  </si>
  <si>
    <t>TOTAL</t>
  </si>
  <si>
    <t>150000150k</t>
  </si>
  <si>
    <t xml:space="preserve">Logistique </t>
  </si>
  <si>
    <t>I.O.T</t>
  </si>
  <si>
    <t>Prix unitaire</t>
  </si>
  <si>
    <t>Prix estimés</t>
  </si>
  <si>
    <t>Prix réels</t>
  </si>
  <si>
    <t>Gobelets</t>
  </si>
  <si>
    <t>estimote beacon</t>
  </si>
  <si>
    <t>Fontaine à eau</t>
  </si>
  <si>
    <t>Developpeur</t>
  </si>
  <si>
    <t>Toilette</t>
  </si>
  <si>
    <t>Stand Médical</t>
  </si>
  <si>
    <t>Camion wifi</t>
  </si>
  <si>
    <t>Sécurité</t>
  </si>
  <si>
    <t>Staff</t>
  </si>
  <si>
    <t>Nombre d'heures travaillées</t>
  </si>
  <si>
    <t>Tarif horaire HT estimé</t>
  </si>
  <si>
    <t>Tarif horaire HT réel</t>
  </si>
  <si>
    <t>Agents sécurités</t>
  </si>
  <si>
    <t>Tenue Bénévole</t>
  </si>
  <si>
    <t>Crédits Festival</t>
  </si>
  <si>
    <t>Chauffeur bus</t>
  </si>
  <si>
    <t>Service publique</t>
  </si>
  <si>
    <t>Autre/ frais surprise</t>
  </si>
  <si>
    <t>Electricité</t>
  </si>
  <si>
    <t xml:space="preserve">Autre </t>
  </si>
  <si>
    <t>Total des recettes</t>
  </si>
  <si>
    <t>Entrées</t>
  </si>
  <si>
    <t>Type</t>
  </si>
  <si>
    <t>Nombre estimé</t>
  </si>
  <si>
    <t>Nombre réel</t>
  </si>
  <si>
    <t>Prix</t>
  </si>
  <si>
    <t>Revenus estimés pré taxe</t>
  </si>
  <si>
    <t>TVA (20%)</t>
  </si>
  <si>
    <t>SACEM (3%)</t>
  </si>
  <si>
    <t>Revenus estimés post taxe</t>
  </si>
  <si>
    <t>Pass un jour</t>
  </si>
  <si>
    <t>Pass deux jours</t>
  </si>
  <si>
    <t>Pass deux jours (camping)</t>
  </si>
  <si>
    <t>Total</t>
  </si>
  <si>
    <t>Nourriture</t>
  </si>
  <si>
    <t>Revenus pré taxe</t>
  </si>
  <si>
    <t>TVA(20%)</t>
  </si>
  <si>
    <t>Revenus Post taxe</t>
  </si>
  <si>
    <t>Emplacement stand</t>
  </si>
  <si>
    <t>Subventions</t>
  </si>
  <si>
    <t>SUBVENTION</t>
  </si>
  <si>
    <t>Prix Réel</t>
  </si>
  <si>
    <t>Revenus estimés</t>
  </si>
  <si>
    <t>Revenus réels</t>
  </si>
  <si>
    <t xml:space="preserve">Centre-Val de Loire </t>
  </si>
  <si>
    <t xml:space="preserve">Pays des châteaux </t>
  </si>
  <si>
    <t>Grand Chambord</t>
  </si>
  <si>
    <t>FDVA</t>
  </si>
  <si>
    <t>Synthèse du budget</t>
  </si>
  <si>
    <t>Total recette estimé</t>
  </si>
  <si>
    <t>Total dépense estimé</t>
  </si>
  <si>
    <t>Total recette réel</t>
  </si>
  <si>
    <t>Résultat</t>
  </si>
  <si>
    <t>Bénéfice</t>
  </si>
  <si>
    <t>Soit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</si>
</sst>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#,##0.00&quot;€&quot;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Oswald"/>
    </font>
    <font>
      <sz val="10.0"/>
      <color theme="1"/>
      <name val="Arial"/>
    </font>
    <font>
      <color rgb="FFFFFFFF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Lucida Sans"/>
    </font>
    <font>
      <color theme="1"/>
      <name val="Arial"/>
    </font>
    <font>
      <b/>
      <color rgb="FF111111"/>
      <name val="Arial"/>
    </font>
    <font>
      <color rgb="FF111111"/>
      <name val="Arial"/>
    </font>
    <font>
      <b/>
      <color theme="1"/>
      <name val="Arial"/>
    </font>
    <font>
      <b/>
      <color rgb="FFFFFFFF"/>
      <name val="Arial"/>
    </font>
    <font>
      <color rgb="FFFFFFFF"/>
      <name val="Arial"/>
    </font>
    <font>
      <b/>
      <color theme="1"/>
      <name val="Arial"/>
      <scheme val="minor"/>
    </font>
    <font>
      <b/>
      <sz val="12.0"/>
      <color theme="1"/>
      <name val="&quot;Lucida Sans&quot;"/>
    </font>
    <font>
      <sz val="9.0"/>
      <color rgb="FFFFFFFF"/>
      <name val="&quot;Lucida Sans&quot;"/>
    </font>
    <font>
      <b/>
      <sz val="24.0"/>
      <color theme="1"/>
      <name val="Arial"/>
    </font>
    <font>
      <b/>
      <sz val="14.0"/>
      <color theme="1"/>
      <name val="Arial"/>
    </font>
    <font>
      <b/>
      <sz val="14.0"/>
      <color theme="1"/>
      <name val="Arial"/>
      <scheme val="minor"/>
    </font>
    <font>
      <b/>
      <sz val="24.0"/>
      <color theme="1"/>
      <name val="Arial"/>
      <scheme val="minor"/>
    </font>
    <font>
      <b/>
      <sz val="18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1C9AAA"/>
        <bgColor rgb="FF1C9AAA"/>
      </patternFill>
    </fill>
    <fill>
      <patternFill patternType="solid">
        <fgColor rgb="FFC27BA0"/>
        <bgColor rgb="FFC27BA0"/>
      </patternFill>
    </fill>
    <fill>
      <patternFill patternType="solid">
        <fgColor rgb="FF0B5394"/>
        <bgColor rgb="FF0B5394"/>
      </patternFill>
    </fill>
    <fill>
      <patternFill patternType="solid">
        <fgColor rgb="FFA4C2F4"/>
        <bgColor rgb="FFA4C2F4"/>
      </patternFill>
    </fill>
    <fill>
      <patternFill patternType="solid">
        <fgColor theme="4"/>
        <bgColor theme="4"/>
      </patternFill>
    </fill>
    <fill>
      <patternFill patternType="solid">
        <fgColor rgb="FFA64D79"/>
        <bgColor rgb="FFA64D7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3" fontId="1" numFmtId="164" xfId="0" applyAlignment="1" applyFont="1" applyNumberFormat="1">
      <alignment horizontal="center"/>
    </xf>
    <xf borderId="0" fillId="3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horizontal="center" vertical="bottom"/>
    </xf>
    <xf borderId="1" fillId="4" fontId="7" numFmtId="0" xfId="0" applyAlignment="1" applyBorder="1" applyFill="1" applyFont="1">
      <alignment readingOrder="0" vertical="bottom"/>
    </xf>
    <xf borderId="1" fillId="4" fontId="7" numFmtId="0" xfId="0" applyAlignment="1" applyBorder="1" applyFont="1">
      <alignment vertical="bottom"/>
    </xf>
    <xf borderId="0" fillId="4" fontId="7" numFmtId="0" xfId="0" applyAlignment="1" applyFont="1">
      <alignment vertical="bottom"/>
    </xf>
    <xf borderId="1" fillId="5" fontId="8" numFmtId="0" xfId="0" applyAlignment="1" applyBorder="1" applyFill="1" applyFont="1">
      <alignment horizontal="center" vertical="bottom"/>
    </xf>
    <xf borderId="1" fillId="5" fontId="8" numFmtId="0" xfId="0" applyAlignment="1" applyBorder="1" applyFont="1">
      <alignment horizontal="center" readingOrder="0" vertical="bottom"/>
    </xf>
    <xf borderId="0" fillId="0" fontId="4" numFmtId="0" xfId="0" applyFont="1"/>
    <xf borderId="1" fillId="4" fontId="7" numFmtId="164" xfId="0" applyAlignment="1" applyBorder="1" applyFont="1" applyNumberFormat="1">
      <alignment vertical="bottom"/>
    </xf>
    <xf borderId="0" fillId="4" fontId="7" numFmtId="164" xfId="0" applyAlignment="1" applyFont="1" applyNumberFormat="1">
      <alignment vertical="bottom"/>
    </xf>
    <xf borderId="1" fillId="6" fontId="9" numFmtId="0" xfId="0" applyAlignment="1" applyBorder="1" applyFill="1" applyFont="1">
      <alignment horizontal="center" readingOrder="0" vertical="bottom"/>
    </xf>
    <xf borderId="1" fillId="6" fontId="9" numFmtId="164" xfId="0" applyAlignment="1" applyBorder="1" applyFont="1" applyNumberFormat="1">
      <alignment horizontal="center" readingOrder="0" vertical="bottom"/>
    </xf>
    <xf borderId="1" fillId="4" fontId="7" numFmtId="164" xfId="0" applyAlignment="1" applyBorder="1" applyFont="1" applyNumberFormat="1">
      <alignment horizontal="center" vertical="bottom"/>
    </xf>
    <xf borderId="1" fillId="4" fontId="7" numFmtId="0" xfId="0" applyAlignment="1" applyBorder="1" applyFont="1">
      <alignment vertical="bottom"/>
    </xf>
    <xf borderId="1" fillId="4" fontId="7" numFmtId="164" xfId="0" applyAlignment="1" applyBorder="1" applyFont="1" applyNumberFormat="1">
      <alignment readingOrder="0" vertical="bottom"/>
    </xf>
    <xf borderId="1" fillId="4" fontId="10" numFmtId="0" xfId="0" applyAlignment="1" applyBorder="1" applyFont="1">
      <alignment vertical="bottom"/>
    </xf>
    <xf borderId="1" fillId="4" fontId="10" numFmtId="164" xfId="0" applyAlignment="1" applyBorder="1" applyFont="1" applyNumberFormat="1">
      <alignment vertical="bottom"/>
    </xf>
    <xf borderId="1" fillId="7" fontId="8" numFmtId="0" xfId="0" applyAlignment="1" applyBorder="1" applyFill="1" applyFont="1">
      <alignment horizontal="center" readingOrder="0" vertical="bottom"/>
    </xf>
    <xf borderId="1" fillId="7" fontId="10" numFmtId="164" xfId="0" applyAlignment="1" applyBorder="1" applyFont="1" applyNumberFormat="1">
      <alignment horizontal="center" readingOrder="0" vertical="bottom"/>
    </xf>
    <xf borderId="1" fillId="7" fontId="10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  <xf borderId="0" fillId="0" fontId="6" numFmtId="0" xfId="0" applyAlignment="1" applyFont="1">
      <alignment horizontal="center" readingOrder="0" vertical="bottom"/>
    </xf>
    <xf borderId="1" fillId="8" fontId="8" numFmtId="0" xfId="0" applyAlignment="1" applyBorder="1" applyFill="1" applyFont="1">
      <alignment horizontal="center" vertical="bottom"/>
    </xf>
    <xf borderId="1" fillId="8" fontId="8" numFmtId="0" xfId="0" applyAlignment="1" applyBorder="1" applyFont="1">
      <alignment horizontal="center" readingOrder="0" vertical="bottom"/>
    </xf>
    <xf borderId="1" fillId="4" fontId="8" numFmtId="0" xfId="0" applyAlignment="1" applyBorder="1" applyFont="1">
      <alignment horizontal="center" vertical="bottom"/>
    </xf>
    <xf borderId="1" fillId="4" fontId="8" numFmtId="0" xfId="0" applyAlignment="1" applyBorder="1" applyFont="1">
      <alignment horizontal="center" readingOrder="0" vertical="bottom"/>
    </xf>
    <xf borderId="1" fillId="6" fontId="9" numFmtId="0" xfId="0" applyAlignment="1" applyBorder="1" applyFont="1">
      <alignment horizontal="center" readingOrder="0" vertical="bottom"/>
    </xf>
    <xf borderId="1" fillId="6" fontId="7" numFmtId="165" xfId="0" applyAlignment="1" applyBorder="1" applyFont="1" applyNumberFormat="1">
      <alignment horizontal="center" readingOrder="0" vertical="bottom"/>
    </xf>
    <xf borderId="1" fillId="6" fontId="7" numFmtId="165" xfId="0" applyAlignment="1" applyBorder="1" applyFont="1" applyNumberFormat="1">
      <alignment horizontal="center" vertical="bottom"/>
    </xf>
    <xf borderId="1" fillId="4" fontId="7" numFmtId="0" xfId="0" applyAlignment="1" applyBorder="1" applyFont="1">
      <alignment horizontal="center" vertical="bottom"/>
    </xf>
    <xf borderId="1" fillId="4" fontId="9" numFmtId="0" xfId="0" applyAlignment="1" applyBorder="1" applyFont="1">
      <alignment horizontal="center" readingOrder="0" vertical="bottom"/>
    </xf>
    <xf borderId="1" fillId="4" fontId="9" numFmtId="164" xfId="0" applyAlignment="1" applyBorder="1" applyFont="1" applyNumberFormat="1">
      <alignment horizontal="center" readingOrder="0" vertical="bottom"/>
    </xf>
    <xf borderId="1" fillId="4" fontId="7" numFmtId="165" xfId="0" applyAlignment="1" applyBorder="1" applyFont="1" applyNumberForma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4" fontId="10" numFmtId="164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0" fillId="4" fontId="11" numFmtId="0" xfId="0" applyAlignment="1" applyFont="1">
      <alignment horizontal="center" vertical="bottom"/>
    </xf>
    <xf borderId="0" fillId="4" fontId="12" numFmtId="164" xfId="0" applyAlignment="1" applyFont="1" applyNumberFormat="1">
      <alignment horizontal="center" readingOrder="0" vertical="bottom"/>
    </xf>
    <xf borderId="0" fillId="4" fontId="12" numFmtId="164" xfId="0" applyAlignment="1" applyFont="1" applyNumberFormat="1">
      <alignment horizontal="center" vertical="bottom"/>
    </xf>
    <xf borderId="1" fillId="7" fontId="8" numFmtId="0" xfId="0" applyAlignment="1" applyBorder="1" applyFont="1">
      <alignment horizontal="center" readingOrder="0" vertical="bottom"/>
    </xf>
    <xf borderId="1" fillId="7" fontId="10" numFmtId="0" xfId="0" applyAlignment="1" applyBorder="1" applyFont="1">
      <alignment horizontal="center" readingOrder="0" vertical="bottom"/>
    </xf>
    <xf borderId="1" fillId="7" fontId="10" numFmtId="0" xfId="0" applyAlignment="1" applyBorder="1" applyFont="1">
      <alignment horizontal="center" vertical="bottom"/>
    </xf>
    <xf borderId="1" fillId="0" fontId="13" numFmtId="165" xfId="0" applyAlignment="1" applyBorder="1" applyFont="1" applyNumberFormat="1">
      <alignment horizontal="center" readingOrder="0"/>
    </xf>
    <xf borderId="1" fillId="4" fontId="10" numFmtId="0" xfId="0" applyAlignment="1" applyBorder="1" applyFont="1">
      <alignment horizontal="center" vertical="bottom"/>
    </xf>
    <xf borderId="0" fillId="0" fontId="12" numFmtId="0" xfId="0" applyAlignment="1" applyFont="1">
      <alignment horizontal="center" vertical="bottom"/>
    </xf>
    <xf borderId="1" fillId="9" fontId="8" numFmtId="0" xfId="0" applyAlignment="1" applyBorder="1" applyFill="1" applyFont="1">
      <alignment horizontal="center" vertical="bottom"/>
    </xf>
    <xf borderId="1" fillId="9" fontId="8" numFmtId="0" xfId="0" applyAlignment="1" applyBorder="1" applyFont="1">
      <alignment horizontal="center" readingOrder="0" vertical="bottom"/>
    </xf>
    <xf borderId="1" fillId="6" fontId="9" numFmtId="0" xfId="0" applyAlignment="1" applyBorder="1" applyFont="1">
      <alignment horizontal="center" vertical="bottom"/>
    </xf>
    <xf borderId="1" fillId="7" fontId="7" numFmtId="0" xfId="0" applyAlignment="1" applyBorder="1" applyFont="1">
      <alignment horizontal="center" readingOrder="0" vertical="bottom"/>
    </xf>
    <xf borderId="1" fillId="7" fontId="7" numFmtId="0" xfId="0" applyAlignment="1" applyBorder="1" applyFont="1">
      <alignment horizontal="center" vertical="bottom"/>
    </xf>
    <xf borderId="1" fillId="7" fontId="8" numFmtId="165" xfId="0" applyAlignment="1" applyBorder="1" applyFont="1" applyNumberFormat="1">
      <alignment horizontal="center" vertical="bottom"/>
    </xf>
    <xf borderId="1" fillId="4" fontId="7" numFmtId="0" xfId="0" applyAlignment="1" applyBorder="1" applyFont="1">
      <alignment horizontal="center" vertical="bottom"/>
    </xf>
    <xf borderId="1" fillId="7" fontId="7" numFmtId="164" xfId="0" applyAlignment="1" applyBorder="1" applyFont="1" applyNumberFormat="1">
      <alignment horizontal="center" readingOrder="0" vertical="bottom"/>
    </xf>
    <xf borderId="1" fillId="7" fontId="7" numFmtId="0" xfId="0" applyAlignment="1" applyBorder="1" applyFont="1">
      <alignment horizontal="center" vertical="bottom"/>
    </xf>
    <xf borderId="0" fillId="3" fontId="1" numFmtId="165" xfId="0" applyAlignment="1" applyFont="1" applyNumberFormat="1">
      <alignment horizontal="center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horizontal="center" shrinkToFit="0" vertical="bottom" wrapText="0"/>
    </xf>
    <xf borderId="1" fillId="10" fontId="8" numFmtId="0" xfId="0" applyAlignment="1" applyBorder="1" applyFill="1" applyFont="1">
      <alignment horizontal="center" readingOrder="0" shrinkToFit="0" wrapText="0"/>
    </xf>
    <xf borderId="1" fillId="6" fontId="9" numFmtId="0" xfId="0" applyAlignment="1" applyBorder="1" applyFont="1">
      <alignment horizontal="center" readingOrder="0" shrinkToFit="0" wrapText="0"/>
    </xf>
    <xf borderId="1" fillId="4" fontId="9" numFmtId="0" xfId="0" applyAlignment="1" applyBorder="1" applyFont="1">
      <alignment horizontal="center" readingOrder="0" shrinkToFit="0" wrapText="0"/>
    </xf>
    <xf borderId="1" fillId="6" fontId="7" numFmtId="165" xfId="0" applyAlignment="1" applyBorder="1" applyFont="1" applyNumberFormat="1">
      <alignment horizontal="center" readingOrder="0" shrinkToFit="0" wrapText="0"/>
    </xf>
    <xf borderId="1" fillId="4" fontId="7" numFmtId="165" xfId="0" applyAlignment="1" applyBorder="1" applyFont="1" applyNumberFormat="1">
      <alignment horizontal="center" readingOrder="0" shrinkToFit="0" wrapText="0"/>
    </xf>
    <xf borderId="1" fillId="11" fontId="9" numFmtId="0" xfId="0" applyAlignment="1" applyBorder="1" applyFill="1" applyFont="1">
      <alignment horizontal="center" readingOrder="0" shrinkToFit="0" wrapText="0"/>
    </xf>
    <xf borderId="1" fillId="11" fontId="7" numFmtId="165" xfId="0" applyAlignment="1" applyBorder="1" applyFont="1" applyNumberFormat="1">
      <alignment horizontal="center" readingOrder="0" shrinkToFit="0" wrapText="0"/>
    </xf>
    <xf borderId="1" fillId="12" fontId="7" numFmtId="165" xfId="0" applyAlignment="1" applyBorder="1" applyFill="1" applyFont="1" applyNumberFormat="1">
      <alignment horizontal="center" readingOrder="0" shrinkToFit="0" wrapText="0"/>
    </xf>
    <xf borderId="1" fillId="11" fontId="8" numFmtId="0" xfId="0" applyAlignment="1" applyBorder="1" applyFont="1">
      <alignment horizontal="center" readingOrder="0" shrinkToFit="0" wrapText="0"/>
    </xf>
    <xf borderId="1" fillId="11" fontId="8" numFmtId="0" xfId="0" applyAlignment="1" applyBorder="1" applyFont="1">
      <alignment horizontal="center" shrinkToFit="0" wrapText="0"/>
    </xf>
    <xf borderId="1" fillId="11" fontId="8" numFmtId="165" xfId="0" applyAlignment="1" applyBorder="1" applyFont="1" applyNumberFormat="1">
      <alignment horizontal="center" readingOrder="0" shrinkToFit="0" wrapText="0"/>
    </xf>
    <xf borderId="1" fillId="4" fontId="10" numFmtId="165" xfId="0" applyAlignment="1" applyBorder="1" applyFont="1" applyNumberFormat="1">
      <alignment horizontal="center" readingOrder="0" shrinkToFit="0" wrapText="0"/>
    </xf>
    <xf borderId="0" fillId="4" fontId="15" numFmtId="0" xfId="0" applyAlignment="1" applyFont="1">
      <alignment horizontal="center" shrinkToFit="0" vertical="bottom" wrapText="0"/>
    </xf>
    <xf borderId="1" fillId="13" fontId="7" numFmtId="0" xfId="0" applyAlignment="1" applyBorder="1" applyFill="1" applyFont="1">
      <alignment readingOrder="0" vertical="bottom"/>
    </xf>
    <xf borderId="1" fillId="13" fontId="7" numFmtId="0" xfId="0" applyAlignment="1" applyBorder="1" applyFont="1">
      <alignment vertical="bottom"/>
    </xf>
    <xf borderId="1" fillId="4" fontId="7" numFmtId="164" xfId="0" applyAlignment="1" applyBorder="1" applyFont="1" applyNumberFormat="1">
      <alignment horizontal="right" vertical="bottom"/>
    </xf>
    <xf borderId="1" fillId="4" fontId="10" numFmtId="0" xfId="0" applyAlignment="1" applyBorder="1" applyFont="1">
      <alignment vertical="bottom"/>
    </xf>
    <xf borderId="1" fillId="4" fontId="10" numFmtId="164" xfId="0" applyAlignment="1" applyBorder="1" applyFont="1" applyNumberFormat="1">
      <alignment horizontal="right" vertical="bottom"/>
    </xf>
    <xf borderId="0" fillId="4" fontId="7" numFmtId="165" xfId="0" applyAlignment="1" applyFont="1" applyNumberFormat="1">
      <alignment horizontal="center" readingOrder="0" shrinkToFit="0" wrapText="0"/>
    </xf>
    <xf borderId="1" fillId="13" fontId="7" numFmtId="0" xfId="0" applyAlignment="1" applyBorder="1" applyFont="1">
      <alignment vertical="bottom"/>
    </xf>
    <xf borderId="2" fillId="6" fontId="7" numFmtId="0" xfId="0" applyAlignment="1" applyBorder="1" applyFont="1">
      <alignment horizontal="right" vertical="bottom"/>
    </xf>
    <xf borderId="1" fillId="9" fontId="7" numFmtId="0" xfId="0" applyAlignment="1" applyBorder="1" applyFont="1">
      <alignment vertical="bottom"/>
    </xf>
    <xf borderId="1" fillId="9" fontId="7" numFmtId="0" xfId="0" applyAlignment="1" applyBorder="1" applyFont="1">
      <alignment horizontal="right" vertical="bottom"/>
    </xf>
    <xf borderId="2" fillId="9" fontId="7" numFmtId="0" xfId="0" applyAlignment="1" applyBorder="1" applyFont="1">
      <alignment horizontal="right" vertical="bottom"/>
    </xf>
    <xf borderId="1" fillId="9" fontId="7" numFmtId="164" xfId="0" applyAlignment="1" applyBorder="1" applyFont="1" applyNumberFormat="1">
      <alignment horizontal="right" vertical="bottom"/>
    </xf>
    <xf borderId="1" fillId="9" fontId="7" numFmtId="165" xfId="0" applyAlignment="1" applyBorder="1" applyFont="1" applyNumberFormat="1">
      <alignment horizontal="right" vertical="bottom"/>
    </xf>
    <xf borderId="1" fillId="4" fontId="7" numFmtId="0" xfId="0" applyAlignment="1" applyBorder="1" applyFont="1">
      <alignment horizontal="right" vertical="bottom"/>
    </xf>
    <xf borderId="1" fillId="4" fontId="7" numFmtId="165" xfId="0" applyAlignment="1" applyBorder="1" applyFont="1" applyNumberFormat="1">
      <alignment horizontal="right" vertical="bottom"/>
    </xf>
    <xf borderId="2" fillId="6" fontId="10" numFmtId="0" xfId="0" applyAlignment="1" applyBorder="1" applyFont="1">
      <alignment vertical="bottom"/>
    </xf>
    <xf borderId="0" fillId="2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0" fillId="4" fontId="18" numFmtId="0" xfId="0" applyAlignment="1" applyFont="1">
      <alignment horizontal="center" readingOrder="0" vertical="center"/>
    </xf>
    <xf borderId="0" fillId="3" fontId="16" numFmtId="165" xfId="0" applyAlignment="1" applyFont="1" applyNumberFormat="1">
      <alignment horizontal="center" readingOrder="0" vertical="center"/>
    </xf>
    <xf borderId="0" fillId="3" fontId="19" numFmtId="164" xfId="0" applyAlignment="1" applyFont="1" applyNumberFormat="1">
      <alignment horizontal="center" vertical="center"/>
    </xf>
    <xf borderId="0" fillId="3" fontId="19" numFmtId="0" xfId="0" applyAlignment="1" applyFont="1">
      <alignment horizontal="center" vertical="center"/>
    </xf>
    <xf borderId="0" fillId="3" fontId="13" numFmtId="0" xfId="0" applyAlignment="1" applyFont="1">
      <alignment horizontal="center" readingOrder="0" vertical="center"/>
    </xf>
    <xf borderId="0" fillId="3" fontId="20" numFmtId="165" xfId="0" applyAlignment="1" applyFont="1" applyNumberFormat="1">
      <alignment horizontal="center" vertical="center"/>
    </xf>
    <xf borderId="0" fillId="3" fontId="20" numFmtId="10" xfId="0" applyAlignment="1" applyFont="1" applyNumberFormat="1">
      <alignment horizontal="center" vertical="center"/>
    </xf>
    <xf borderId="0" fillId="3" fontId="20" numFmtId="0" xfId="0" applyAlignment="1" applyFont="1">
      <alignment horizontal="center" vertical="center"/>
    </xf>
  </cellXfs>
  <cellStyles count="1">
    <cellStyle xfId="0" name="Normal" builtinId="0"/>
  </cellStyles>
  <dxfs count="16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8">
    <tableStyle count="3" pivot="0" name="dépenses-style">
      <tableStyleElement dxfId="1" type="headerRow"/>
      <tableStyleElement dxfId="2" type="firstRowStripe"/>
      <tableStyleElement dxfId="3" type="secondRowStripe"/>
    </tableStyle>
    <tableStyle count="3" pivot="0" name="dépenses-style 2">
      <tableStyleElement dxfId="4" type="headerRow"/>
      <tableStyleElement dxfId="2" type="firstRowStripe"/>
      <tableStyleElement dxfId="5" type="secondRowStripe"/>
    </tableStyle>
    <tableStyle count="3" pivot="0" name="dépenses-style 3">
      <tableStyleElement dxfId="6" type="headerRow"/>
      <tableStyleElement dxfId="2" type="firstRowStripe"/>
      <tableStyleElement dxfId="7" type="secondRowStripe"/>
    </tableStyle>
    <tableStyle count="3" pivot="0" name="dépenses-style 4">
      <tableStyleElement dxfId="8" type="headerRow"/>
      <tableStyleElement dxfId="2" type="firstRowStripe"/>
      <tableStyleElement dxfId="9" type="secondRowStripe"/>
    </tableStyle>
    <tableStyle count="3" pivot="0" name="dépenses-style 5">
      <tableStyleElement dxfId="1" type="headerRow"/>
      <tableStyleElement dxfId="2" type="firstRowStripe"/>
      <tableStyleElement dxfId="3" type="secondRowStripe"/>
    </tableStyle>
    <tableStyle count="3" pivot="0" name="recettes-style">
      <tableStyleElement dxfId="10" type="headerRow"/>
      <tableStyleElement dxfId="2" type="firstRowStripe"/>
      <tableStyleElement dxfId="11" type="secondRowStripe"/>
    </tableStyle>
    <tableStyle count="3" pivot="0" name="recettes-style 2">
      <tableStyleElement dxfId="12" type="headerRow"/>
      <tableStyleElement dxfId="2" type="firstRowStripe"/>
      <tableStyleElement dxfId="13" type="secondRowStripe"/>
    </tableStyle>
    <tableStyle count="3" pivot="0" name="recettes-style 3">
      <tableStyleElement dxfId="14" type="headerRow"/>
      <tableStyleElement dxfId="2" type="firstRowStripe"/>
      <tableStyleElement dxfId="1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0</xdr:row>
      <xdr:rowOff>85725</xdr:rowOff>
    </xdr:from>
    <xdr:ext cx="1219200" cy="1219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76200</xdr:rowOff>
    </xdr:from>
    <xdr:ext cx="1219200" cy="1219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2</xdr:row>
      <xdr:rowOff>57150</xdr:rowOff>
    </xdr:from>
    <xdr:ext cx="1219200" cy="1219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G28:M30" displayName="Table_1" id="1">
  <tableColumns count="7">
    <tableColumn name="Nom" id="1"/>
    <tableColumn name="Nombre" id="2"/>
    <tableColumn name="Nombre d'heures travaillées" id="3"/>
    <tableColumn name="Tarif horaire HT estimé" id="4"/>
    <tableColumn name="Tarif horaire HT réel" id="5"/>
    <tableColumn name="Prix estimés" id="6"/>
    <tableColumn name="Prix réels" id="7"/>
  </tableColumns>
  <tableStyleInfo name="dépenses-style" showColumnStripes="0" showFirstColumn="1" showLastColumn="1" showRowStripes="1"/>
</table>
</file>

<file path=xl/tables/table2.xml><?xml version="1.0" encoding="utf-8"?>
<table xmlns="http://schemas.openxmlformats.org/spreadsheetml/2006/main" headerRowCount="0" ref="G19:K22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dépens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9:E25" displayName="Table_3" id="3">
  <tableColumns count="5">
    <tableColumn name="Nom" id="1"/>
    <tableColumn name="Nombre" id="2"/>
    <tableColumn name="Prix unitaire" id="3"/>
    <tableColumn name="Prix estimés" id="4"/>
    <tableColumn name="Prix réels" id="5"/>
  </tableColumns>
  <tableStyleInfo name="dépense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9:E16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dépense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29:E33" displayName="Table_5" id="5">
  <tableColumns count="5">
    <tableColumn name="Nom" id="1"/>
    <tableColumn name="Nombre" id="2"/>
    <tableColumn name="Prix unitaire" id="3"/>
    <tableColumn name="Prix estimés" id="4"/>
    <tableColumn name="Prix réels" id="5"/>
  </tableColumns>
  <tableStyleInfo name="dépenses-style 5" showColumnStripes="0" showFirstColumn="1" showLastColumn="1" showRowStripes="1"/>
</table>
</file>

<file path=xl/tables/table6.xml><?xml version="1.0" encoding="utf-8"?>
<table xmlns="http://schemas.openxmlformats.org/spreadsheetml/2006/main" ref="A17:F19" displayName="Table_6" id="6">
  <tableColumns count="6">
    <tableColumn name="Nom" id="1"/>
    <tableColumn name="Nombre" id="2"/>
    <tableColumn name="Prix" id="3"/>
    <tableColumn name="Revenus pré taxe" id="4"/>
    <tableColumn name="TVA(20%)" id="5"/>
    <tableColumn name="Revenus Post taxe" id="6"/>
  </tableColumns>
  <tableStyleInfo name="recettes-style" showColumnStripes="0" showFirstColumn="1" showLastColumn="1" showRowStripes="1"/>
</table>
</file>

<file path=xl/tables/table7.xml><?xml version="1.0" encoding="utf-8"?>
<table xmlns="http://schemas.openxmlformats.org/spreadsheetml/2006/main" ref="A22:G27" displayName="Table_7" id="7">
  <tableColumns count="7">
    <tableColumn name="SUBVENTION" id="1"/>
    <tableColumn name="Nombre estimé" id="2"/>
    <tableColumn name="Nombre réel" id="3"/>
    <tableColumn name="Prix estimé" id="4"/>
    <tableColumn name="Prix Réel" id="5"/>
    <tableColumn name="Revenus estimés" id="6"/>
    <tableColumn name="Revenus réels" id="7"/>
  </tableColumns>
  <tableStyleInfo name="recettes-style 2" showColumnStripes="0" showFirstColumn="1" showLastColumn="1" showRowStripes="1"/>
</table>
</file>

<file path=xl/tables/table8.xml><?xml version="1.0" encoding="utf-8"?>
<table xmlns="http://schemas.openxmlformats.org/spreadsheetml/2006/main" ref="A10:H14" displayName="Table_8" id="8">
  <tableColumns count="8">
    <tableColumn name="Type" id="1"/>
    <tableColumn name="Nombre estimé" id="2"/>
    <tableColumn name="Nombre réel" id="3"/>
    <tableColumn name="Prix" id="4"/>
    <tableColumn name="Revenus estimés pré taxe" id="5"/>
    <tableColumn name="TVA (20%)" id="6"/>
    <tableColumn name="SACEM (3%)" id="7"/>
    <tableColumn name="Revenus estimés post taxe" id="8"/>
  </tableColumns>
  <tableStyleInfo name="recette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13"/>
    <col customWidth="1" min="4" max="4" width="14.38"/>
    <col customWidth="1" min="5" max="5" width="15.5"/>
    <col customWidth="1" min="6" max="6" width="4.88"/>
    <col customWidth="1" min="8" max="8" width="13.88"/>
    <col customWidth="1" min="9" max="9" width="23.63"/>
    <col customWidth="1" min="10" max="10" width="19.75"/>
    <col customWidth="1" min="11" max="11" width="1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E3" s="3" t="s">
        <v>1</v>
      </c>
      <c r="F3" s="3" t="s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E4" s="4">
        <f>C16+H16+K22+D25+D33+B38+L30+H38</f>
        <v>514913.03</v>
      </c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7"/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8" t="s">
        <v>3</v>
      </c>
      <c r="B8" s="1"/>
      <c r="C8" s="1"/>
      <c r="D8" s="1"/>
      <c r="E8" s="1"/>
      <c r="F8" s="7"/>
      <c r="G8" s="9" t="s">
        <v>4</v>
      </c>
      <c r="H8" s="10"/>
      <c r="I8" s="10"/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1" t="s">
        <v>5</v>
      </c>
      <c r="B9" s="12" t="s">
        <v>6</v>
      </c>
      <c r="C9" s="11" t="s">
        <v>7</v>
      </c>
      <c r="D9" s="11" t="s">
        <v>8</v>
      </c>
      <c r="E9" s="13"/>
      <c r="G9" s="14" t="s">
        <v>5</v>
      </c>
      <c r="H9" s="15" t="s">
        <v>9</v>
      </c>
      <c r="I9" s="15" t="s">
        <v>10</v>
      </c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2" t="s">
        <v>11</v>
      </c>
      <c r="B10" s="12">
        <v>1.0</v>
      </c>
      <c r="C10" s="17">
        <v>99.0</v>
      </c>
      <c r="D10" s="17"/>
      <c r="E10" s="18"/>
      <c r="G10" s="19" t="s">
        <v>12</v>
      </c>
      <c r="H10" s="20">
        <v>5000.0</v>
      </c>
      <c r="I10" s="21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2" t="s">
        <v>13</v>
      </c>
      <c r="B11" s="12">
        <v>1.0</v>
      </c>
      <c r="C11" s="17">
        <v>25.0</v>
      </c>
      <c r="D11" s="17"/>
      <c r="E11" s="18"/>
      <c r="G11" s="19" t="s">
        <v>14</v>
      </c>
      <c r="H11" s="20">
        <v>14000.0</v>
      </c>
      <c r="I11" s="21"/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2" t="s">
        <v>15</v>
      </c>
      <c r="B12" s="12">
        <v>1.0</v>
      </c>
      <c r="C12" s="23">
        <v>2000.0</v>
      </c>
      <c r="D12" s="17"/>
      <c r="E12" s="18"/>
      <c r="G12" s="19" t="s">
        <v>16</v>
      </c>
      <c r="H12" s="20">
        <v>20000.0</v>
      </c>
      <c r="I12" s="21"/>
      <c r="J12" s="1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2" t="s">
        <v>17</v>
      </c>
      <c r="B13" s="12">
        <v>1.0</v>
      </c>
      <c r="C13" s="17">
        <v>150.0</v>
      </c>
      <c r="D13" s="17"/>
      <c r="E13" s="18"/>
      <c r="G13" s="19" t="s">
        <v>18</v>
      </c>
      <c r="H13" s="20">
        <v>3000.0</v>
      </c>
      <c r="I13" s="21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2" t="s">
        <v>19</v>
      </c>
      <c r="B14" s="22">
        <v>1.0</v>
      </c>
      <c r="C14" s="17">
        <v>2000.0</v>
      </c>
      <c r="D14" s="17"/>
      <c r="E14" s="18"/>
      <c r="G14" s="19" t="s">
        <v>20</v>
      </c>
      <c r="H14" s="20">
        <f>3000+1200+1000+600</f>
        <v>5800</v>
      </c>
      <c r="I14" s="21"/>
      <c r="J14" s="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2" t="s">
        <v>21</v>
      </c>
      <c r="B15" s="12">
        <v>1.0</v>
      </c>
      <c r="C15" s="17">
        <v>45000.0</v>
      </c>
      <c r="D15" s="17"/>
      <c r="E15" s="18"/>
      <c r="G15" s="19" t="s">
        <v>22</v>
      </c>
      <c r="H15" s="20">
        <v>100000.0</v>
      </c>
      <c r="I15" s="21"/>
      <c r="J15" s="1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4" t="s">
        <v>23</v>
      </c>
      <c r="B16" s="12"/>
      <c r="C16" s="25">
        <f>SUM(C10:C15)</f>
        <v>49274</v>
      </c>
      <c r="D16" s="17"/>
      <c r="E16" s="18"/>
      <c r="G16" s="26" t="s">
        <v>23</v>
      </c>
      <c r="H16" s="27">
        <f>SUM(H9:H15)</f>
        <v>147800</v>
      </c>
      <c r="I16" s="28"/>
      <c r="J16" s="29" t="s">
        <v>24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G17" s="30"/>
      <c r="H17" s="30"/>
      <c r="I17" s="31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2" t="s">
        <v>25</v>
      </c>
      <c r="B18" s="10"/>
      <c r="C18" s="10"/>
      <c r="D18" s="10"/>
      <c r="E18" s="10"/>
      <c r="F18" s="7"/>
      <c r="G18" s="32" t="s">
        <v>26</v>
      </c>
      <c r="H18" s="10"/>
      <c r="I18" s="10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33" t="s">
        <v>5</v>
      </c>
      <c r="B19" s="34" t="s">
        <v>6</v>
      </c>
      <c r="C19" s="34" t="s">
        <v>27</v>
      </c>
      <c r="D19" s="34" t="s">
        <v>28</v>
      </c>
      <c r="E19" s="34" t="s">
        <v>29</v>
      </c>
      <c r="F19" s="7"/>
      <c r="G19" s="35" t="s">
        <v>5</v>
      </c>
      <c r="H19" s="36" t="s">
        <v>6</v>
      </c>
      <c r="I19" s="36" t="s">
        <v>7</v>
      </c>
      <c r="J19" s="36" t="s">
        <v>8</v>
      </c>
      <c r="K19" s="36" t="s">
        <v>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37" t="s">
        <v>30</v>
      </c>
      <c r="B20" s="37">
        <v>35000.0</v>
      </c>
      <c r="C20" s="38">
        <v>0.5</v>
      </c>
      <c r="D20" s="39">
        <f>B20*C20+3511.03</f>
        <v>21011.03</v>
      </c>
      <c r="E20" s="40"/>
      <c r="F20" s="7"/>
      <c r="G20" s="41" t="s">
        <v>31</v>
      </c>
      <c r="H20" s="41">
        <v>150.0</v>
      </c>
      <c r="I20" s="42">
        <v>30.0</v>
      </c>
      <c r="J20" s="42"/>
      <c r="K20" s="42">
        <f t="shared" ref="K20:K21" si="1">H20*I20</f>
        <v>4500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37" t="s">
        <v>32</v>
      </c>
      <c r="B21" s="37">
        <v>5.0</v>
      </c>
      <c r="C21" s="38">
        <v>1200.0</v>
      </c>
      <c r="D21" s="39">
        <f t="shared" ref="D21:D22" si="2">B21*C21</f>
        <v>6000</v>
      </c>
      <c r="E21" s="43"/>
      <c r="F21" s="7"/>
      <c r="G21" s="41" t="s">
        <v>33</v>
      </c>
      <c r="H21" s="41">
        <v>1.0</v>
      </c>
      <c r="I21" s="42">
        <v>2000.0</v>
      </c>
      <c r="J21" s="42"/>
      <c r="K21" s="42">
        <f t="shared" si="1"/>
        <v>2000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37" t="s">
        <v>34</v>
      </c>
      <c r="B22" s="37">
        <v>180.0</v>
      </c>
      <c r="C22" s="38">
        <v>150.0</v>
      </c>
      <c r="D22" s="39">
        <f t="shared" si="2"/>
        <v>27000</v>
      </c>
      <c r="E22" s="43"/>
      <c r="F22" s="7"/>
      <c r="G22" s="36" t="s">
        <v>23</v>
      </c>
      <c r="H22" s="44"/>
      <c r="I22" s="44"/>
      <c r="J22" s="44"/>
      <c r="K22" s="45">
        <f>SUM(K20:K21)</f>
        <v>6500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46" t="s">
        <v>35</v>
      </c>
      <c r="B23" s="46">
        <v>1.0</v>
      </c>
      <c r="C23" s="47">
        <v>5000.0</v>
      </c>
      <c r="D23" s="47">
        <f t="shared" ref="D23:D24" si="3">PRODUCT(B23:C23)</f>
        <v>5000</v>
      </c>
      <c r="E23" s="48"/>
      <c r="F23" s="7"/>
      <c r="G23" s="49"/>
      <c r="H23" s="50"/>
      <c r="I23" s="51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46" t="s">
        <v>36</v>
      </c>
      <c r="B24" s="46">
        <v>1.0</v>
      </c>
      <c r="C24" s="47">
        <v>5000.0</v>
      </c>
      <c r="D24" s="47">
        <f t="shared" si="3"/>
        <v>5000</v>
      </c>
      <c r="E24" s="48"/>
      <c r="F24" s="7"/>
      <c r="G24" s="16"/>
      <c r="H24" s="7"/>
      <c r="I24" s="7"/>
      <c r="J24" s="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2" t="s">
        <v>23</v>
      </c>
      <c r="B25" s="53"/>
      <c r="C25" s="54"/>
      <c r="D25" s="55">
        <f>SUM(D20:D24)</f>
        <v>64011.03</v>
      </c>
      <c r="E25" s="56"/>
      <c r="F25" s="57"/>
      <c r="G25" s="7"/>
      <c r="H25" s="7"/>
      <c r="I25" s="7"/>
      <c r="J25" s="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57"/>
      <c r="G26" s="7"/>
      <c r="H26" s="7"/>
      <c r="I26" s="7"/>
      <c r="J26" s="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G27" s="32" t="s">
        <v>37</v>
      </c>
      <c r="H27" s="10"/>
      <c r="I27" s="10"/>
      <c r="J27" s="10"/>
      <c r="K27" s="1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2" t="s">
        <v>38</v>
      </c>
      <c r="B28" s="10"/>
      <c r="C28" s="10"/>
      <c r="D28" s="10"/>
      <c r="E28" s="10"/>
      <c r="G28" s="58" t="s">
        <v>5</v>
      </c>
      <c r="H28" s="59" t="s">
        <v>6</v>
      </c>
      <c r="I28" s="59" t="s">
        <v>39</v>
      </c>
      <c r="J28" s="59" t="s">
        <v>40</v>
      </c>
      <c r="K28" s="59" t="s">
        <v>41</v>
      </c>
      <c r="L28" s="59" t="s">
        <v>28</v>
      </c>
      <c r="M28" s="59" t="s">
        <v>29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8" t="s">
        <v>5</v>
      </c>
      <c r="B29" s="59" t="s">
        <v>6</v>
      </c>
      <c r="C29" s="59" t="s">
        <v>27</v>
      </c>
      <c r="D29" s="59" t="s">
        <v>28</v>
      </c>
      <c r="E29" s="59" t="s">
        <v>29</v>
      </c>
      <c r="G29" s="37" t="s">
        <v>42</v>
      </c>
      <c r="H29" s="37">
        <v>50.0</v>
      </c>
      <c r="I29" s="37">
        <v>48.0</v>
      </c>
      <c r="J29" s="38">
        <v>25.0</v>
      </c>
      <c r="K29" s="38"/>
      <c r="L29" s="39">
        <f>H29*I29*J29</f>
        <v>60000</v>
      </c>
      <c r="M29" s="4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60" t="s">
        <v>43</v>
      </c>
      <c r="B30" s="60">
        <v>300.0</v>
      </c>
      <c r="C30" s="39">
        <v>2.76</v>
      </c>
      <c r="D30" s="39">
        <f t="shared" ref="D30:D32" si="4">B30*C30</f>
        <v>828</v>
      </c>
      <c r="E30" s="43"/>
      <c r="G30" s="52" t="s">
        <v>23</v>
      </c>
      <c r="H30" s="61"/>
      <c r="I30" s="61"/>
      <c r="J30" s="62"/>
      <c r="K30" s="62"/>
      <c r="L30" s="63">
        <f>SUM(L29)</f>
        <v>60000</v>
      </c>
      <c r="M30" s="4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7" t="s">
        <v>44</v>
      </c>
      <c r="B31" s="37">
        <v>500.0</v>
      </c>
      <c r="C31" s="38">
        <v>5.0</v>
      </c>
      <c r="D31" s="39">
        <f t="shared" si="4"/>
        <v>2500</v>
      </c>
      <c r="E31" s="4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7" t="s">
        <v>45</v>
      </c>
      <c r="B32" s="37">
        <v>5.0</v>
      </c>
      <c r="C32" s="38">
        <v>800.0</v>
      </c>
      <c r="D32" s="39">
        <f t="shared" si="4"/>
        <v>4000</v>
      </c>
      <c r="E32" s="4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2" t="s">
        <v>23</v>
      </c>
      <c r="B33" s="61"/>
      <c r="C33" s="62"/>
      <c r="D33" s="63">
        <f>SUM(D30:D32)</f>
        <v>7328</v>
      </c>
      <c r="E33" s="40"/>
      <c r="F33" s="10"/>
      <c r="G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2" t="s">
        <v>46</v>
      </c>
      <c r="B35" s="10"/>
      <c r="C35" s="10"/>
      <c r="D35" s="10"/>
      <c r="G35" s="9" t="s">
        <v>47</v>
      </c>
      <c r="H35" s="10"/>
      <c r="I35" s="1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4" t="s">
        <v>5</v>
      </c>
      <c r="B36" s="15" t="s">
        <v>9</v>
      </c>
      <c r="C36" s="15" t="s">
        <v>10</v>
      </c>
      <c r="D36" s="1"/>
      <c r="G36" s="14" t="s">
        <v>5</v>
      </c>
      <c r="H36" s="15" t="s">
        <v>9</v>
      </c>
      <c r="I36" s="15" t="s">
        <v>10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9" t="s">
        <v>48</v>
      </c>
      <c r="B37" s="20">
        <v>150000.0</v>
      </c>
      <c r="C37" s="64"/>
      <c r="D37" s="1"/>
      <c r="G37" s="19" t="s">
        <v>49</v>
      </c>
      <c r="H37" s="20">
        <v>30000.0</v>
      </c>
      <c r="I37" s="6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6" t="s">
        <v>23</v>
      </c>
      <c r="B38" s="65">
        <f>SUM(B37)</f>
        <v>150000</v>
      </c>
      <c r="C38" s="66"/>
      <c r="D38" s="1"/>
      <c r="G38" s="26" t="s">
        <v>23</v>
      </c>
      <c r="H38" s="65">
        <f>SUM(H37)</f>
        <v>30000</v>
      </c>
      <c r="I38" s="6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">
    <mergeCell ref="B3:D5"/>
    <mergeCell ref="E4:E5"/>
    <mergeCell ref="F4:F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3.25"/>
    <col customWidth="1" min="3" max="3" width="19.88"/>
    <col customWidth="1" min="4" max="4" width="14.75"/>
    <col customWidth="1" min="5" max="5" width="27.38"/>
    <col customWidth="1" min="6" max="6" width="15.63"/>
    <col customWidth="1" min="8" max="8" width="22.75"/>
    <col customWidth="1" min="9" max="9" width="28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2" t="s">
        <v>50</v>
      </c>
      <c r="E3" s="3" t="s">
        <v>1</v>
      </c>
      <c r="F3" s="3" t="s">
        <v>2</v>
      </c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E4" s="67">
        <f>H14+F19+F27</f>
        <v>967758.75</v>
      </c>
      <c r="F4" s="5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/>
      <c r="E8" s="1"/>
      <c r="F8" s="1"/>
      <c r="G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68" t="s">
        <v>51</v>
      </c>
      <c r="B9" s="69"/>
      <c r="C9" s="69"/>
      <c r="D9" s="69"/>
      <c r="E9" s="69"/>
      <c r="F9" s="69"/>
      <c r="G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70" t="s">
        <v>52</v>
      </c>
      <c r="B10" s="70" t="s">
        <v>53</v>
      </c>
      <c r="C10" s="70" t="s">
        <v>54</v>
      </c>
      <c r="D10" s="70" t="s">
        <v>55</v>
      </c>
      <c r="E10" s="70" t="s">
        <v>56</v>
      </c>
      <c r="F10" s="70" t="s">
        <v>57</v>
      </c>
      <c r="G10" s="70" t="s">
        <v>58</v>
      </c>
      <c r="H10" s="70" t="s">
        <v>59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71" t="s">
        <v>60</v>
      </c>
      <c r="B11" s="71">
        <v>5775.0</v>
      </c>
      <c r="C11" s="72"/>
      <c r="D11" s="73">
        <v>50.0</v>
      </c>
      <c r="E11" s="73">
        <f t="shared" ref="E11:E13" si="1">B11*D11</f>
        <v>288750</v>
      </c>
      <c r="F11" s="74">
        <f t="shared" ref="F11:F14" si="2">E11*0.2</f>
        <v>57750</v>
      </c>
      <c r="G11" s="74">
        <f t="shared" ref="G11:G14" si="3">E11*0.03</f>
        <v>8662.5</v>
      </c>
      <c r="H11" s="74">
        <f t="shared" ref="H11:H14" si="4">E11-F11-G11</f>
        <v>222337.5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75" t="s">
        <v>61</v>
      </c>
      <c r="B12" s="75">
        <v>9000.0</v>
      </c>
      <c r="C12" s="75"/>
      <c r="D12" s="76">
        <v>90.0</v>
      </c>
      <c r="E12" s="76">
        <f t="shared" si="1"/>
        <v>810000</v>
      </c>
      <c r="F12" s="77">
        <f t="shared" si="2"/>
        <v>162000</v>
      </c>
      <c r="G12" s="74">
        <f t="shared" si="3"/>
        <v>24300</v>
      </c>
      <c r="H12" s="74">
        <f t="shared" si="4"/>
        <v>623700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72" t="s">
        <v>62</v>
      </c>
      <c r="B13" s="72">
        <v>225.0</v>
      </c>
      <c r="C13" s="72"/>
      <c r="D13" s="74">
        <v>145.0</v>
      </c>
      <c r="E13" s="74">
        <f t="shared" si="1"/>
        <v>32625</v>
      </c>
      <c r="F13" s="74">
        <f t="shared" si="2"/>
        <v>6525</v>
      </c>
      <c r="G13" s="74">
        <f t="shared" si="3"/>
        <v>978.75</v>
      </c>
      <c r="H13" s="74">
        <f t="shared" si="4"/>
        <v>25121.25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78" t="s">
        <v>63</v>
      </c>
      <c r="B14" s="78">
        <v>18000.0</v>
      </c>
      <c r="C14" s="79"/>
      <c r="D14" s="79"/>
      <c r="E14" s="80">
        <f>SUM(E11:E13)</f>
        <v>1131375</v>
      </c>
      <c r="F14" s="81">
        <f t="shared" si="2"/>
        <v>226275</v>
      </c>
      <c r="G14" s="81">
        <f t="shared" si="3"/>
        <v>33941.25</v>
      </c>
      <c r="H14" s="81">
        <f t="shared" si="4"/>
        <v>871158.75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68" t="s">
        <v>64</v>
      </c>
      <c r="E16" s="82"/>
      <c r="F16" s="82"/>
      <c r="G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83" t="s">
        <v>5</v>
      </c>
      <c r="B17" s="84" t="s">
        <v>6</v>
      </c>
      <c r="C17" s="84" t="s">
        <v>55</v>
      </c>
      <c r="D17" s="83" t="s">
        <v>65</v>
      </c>
      <c r="E17" s="83" t="s">
        <v>66</v>
      </c>
      <c r="F17" s="83" t="s">
        <v>67</v>
      </c>
      <c r="G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1" t="s">
        <v>68</v>
      </c>
      <c r="B18" s="11">
        <v>14.0</v>
      </c>
      <c r="C18" s="23">
        <v>3000.0</v>
      </c>
      <c r="D18" s="85">
        <f>PRODUCT(B18:C18)</f>
        <v>42000</v>
      </c>
      <c r="E18" s="85">
        <f>D18*0.2</f>
        <v>8400</v>
      </c>
      <c r="F18" s="85">
        <f>D18-E18</f>
        <v>33600</v>
      </c>
      <c r="G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86" t="s">
        <v>23</v>
      </c>
      <c r="B19" s="24"/>
      <c r="C19" s="24"/>
      <c r="D19" s="87">
        <f t="shared" ref="D19:F19" si="5">SUM(D18)</f>
        <v>42000</v>
      </c>
      <c r="E19" s="87">
        <f t="shared" si="5"/>
        <v>8400</v>
      </c>
      <c r="F19" s="87">
        <f t="shared" si="5"/>
        <v>33600</v>
      </c>
      <c r="G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88"/>
      <c r="F20" s="88"/>
      <c r="G20" s="1"/>
      <c r="H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68" t="s">
        <v>69</v>
      </c>
      <c r="F21" s="1"/>
      <c r="G21" s="1"/>
      <c r="H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89" t="s">
        <v>70</v>
      </c>
      <c r="B22" s="83" t="s">
        <v>53</v>
      </c>
      <c r="C22" s="83" t="s">
        <v>54</v>
      </c>
      <c r="D22" s="83" t="s">
        <v>7</v>
      </c>
      <c r="E22" s="83" t="s">
        <v>71</v>
      </c>
      <c r="F22" s="83" t="s">
        <v>72</v>
      </c>
      <c r="G22" s="83" t="s">
        <v>73</v>
      </c>
      <c r="H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2" t="s">
        <v>74</v>
      </c>
      <c r="B23" s="22">
        <v>1.0</v>
      </c>
      <c r="C23" s="90"/>
      <c r="D23" s="17">
        <v>20000.0</v>
      </c>
      <c r="E23" s="17"/>
      <c r="F23" s="85">
        <f t="shared" ref="F23:F26" si="6">PRODUCT(B23:D23)</f>
        <v>20000</v>
      </c>
      <c r="G23" s="85"/>
      <c r="H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91" t="s">
        <v>75</v>
      </c>
      <c r="B24" s="92">
        <v>1.0</v>
      </c>
      <c r="C24" s="93"/>
      <c r="D24" s="94">
        <v>15000.0</v>
      </c>
      <c r="E24" s="94"/>
      <c r="F24" s="95">
        <f t="shared" si="6"/>
        <v>15000</v>
      </c>
      <c r="G24" s="95"/>
      <c r="H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2" t="s">
        <v>76</v>
      </c>
      <c r="B25" s="96">
        <v>1.0</v>
      </c>
      <c r="C25" s="90"/>
      <c r="D25" s="85">
        <v>23000.0</v>
      </c>
      <c r="E25" s="85"/>
      <c r="F25" s="97">
        <f t="shared" si="6"/>
        <v>23000</v>
      </c>
      <c r="G25" s="9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91" t="s">
        <v>77</v>
      </c>
      <c r="B26" s="91">
        <v>1.0</v>
      </c>
      <c r="C26" s="93"/>
      <c r="D26" s="94">
        <v>5000.0</v>
      </c>
      <c r="E26" s="94"/>
      <c r="F26" s="95">
        <f t="shared" si="6"/>
        <v>5000</v>
      </c>
      <c r="G26" s="95"/>
      <c r="H26" s="1"/>
      <c r="I26" s="1"/>
      <c r="J26" s="1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86" t="s">
        <v>23</v>
      </c>
      <c r="B27" s="24"/>
      <c r="C27" s="98"/>
      <c r="D27" s="24"/>
      <c r="E27" s="24"/>
      <c r="F27" s="87">
        <f>SUM(F23:F26)</f>
        <v>63000</v>
      </c>
      <c r="G27" s="87"/>
      <c r="H27" s="1"/>
      <c r="I27" s="1"/>
      <c r="J27" s="1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3">
    <mergeCell ref="B3:D5"/>
    <mergeCell ref="E4:E5"/>
    <mergeCell ref="F4:F5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3.38"/>
  </cols>
  <sheetData>
    <row r="2">
      <c r="C2" s="99" t="s">
        <v>78</v>
      </c>
      <c r="F2" s="100" t="s">
        <v>79</v>
      </c>
      <c r="H2" s="101" t="s">
        <v>80</v>
      </c>
      <c r="J2" s="102"/>
      <c r="K2" s="101" t="s">
        <v>81</v>
      </c>
      <c r="M2" s="101" t="s">
        <v>80</v>
      </c>
    </row>
    <row r="3">
      <c r="J3" s="102"/>
    </row>
    <row r="4">
      <c r="F4" s="103">
        <f>recettes!E4</f>
        <v>967758.75</v>
      </c>
      <c r="H4" s="104">
        <f>'dépenses'!E4</f>
        <v>514913.03</v>
      </c>
      <c r="J4" s="30"/>
      <c r="K4" s="105"/>
      <c r="M4" s="105"/>
    </row>
    <row r="5">
      <c r="J5" s="30"/>
    </row>
    <row r="6">
      <c r="J6" s="30"/>
    </row>
    <row r="8">
      <c r="C8" s="99" t="s">
        <v>82</v>
      </c>
      <c r="F8" s="106" t="s">
        <v>83</v>
      </c>
      <c r="H8" s="106" t="s">
        <v>84</v>
      </c>
      <c r="K8" s="106" t="s">
        <v>83</v>
      </c>
      <c r="M8" s="106" t="s">
        <v>84</v>
      </c>
    </row>
    <row r="9">
      <c r="F9" s="107">
        <f>F4-H4</f>
        <v>452845.72</v>
      </c>
      <c r="H9" s="108">
        <f>(F4/H4)</f>
        <v>1.879460596</v>
      </c>
      <c r="K9" s="109"/>
      <c r="M9" s="108"/>
    </row>
  </sheetData>
  <mergeCells count="18">
    <mergeCell ref="K4:L6"/>
    <mergeCell ref="M4:N6"/>
    <mergeCell ref="F4:G6"/>
    <mergeCell ref="F8:G8"/>
    <mergeCell ref="H8:I8"/>
    <mergeCell ref="K8:L8"/>
    <mergeCell ref="C8:E10"/>
    <mergeCell ref="F9:G10"/>
    <mergeCell ref="H9:I10"/>
    <mergeCell ref="K9:L10"/>
    <mergeCell ref="M9:N10"/>
    <mergeCell ref="C2:E6"/>
    <mergeCell ref="F2:G3"/>
    <mergeCell ref="H2:I3"/>
    <mergeCell ref="K2:L3"/>
    <mergeCell ref="M2:N3"/>
    <mergeCell ref="H4:I6"/>
    <mergeCell ref="M8:N8"/>
  </mergeCells>
  <drawing r:id="rId1"/>
</worksheet>
</file>